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A90FC968-74CA-4AA0-9C58-C3901BCBED88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33" r:id="rId1"/>
    <sheet name="産業大分類" sheetId="5" r:id="rId2"/>
    <sheet name="産業中分類" sheetId="6" r:id="rId3"/>
    <sheet name="産業小分類" sheetId="7" r:id="rId4"/>
    <sheet name="徳島県" sheetId="8" r:id="rId5"/>
    <sheet name="徳島市" sheetId="9" r:id="rId6"/>
    <sheet name="鳴門市" sheetId="10" r:id="rId7"/>
    <sheet name="小松島市" sheetId="11" r:id="rId8"/>
    <sheet name="阿南市" sheetId="12" r:id="rId9"/>
    <sheet name="吉野川市" sheetId="13" r:id="rId10"/>
    <sheet name="阿波市" sheetId="14" r:id="rId11"/>
    <sheet name="美馬市" sheetId="15" r:id="rId12"/>
    <sheet name="三好市" sheetId="16" r:id="rId13"/>
    <sheet name="勝浦郡勝浦町" sheetId="17" r:id="rId14"/>
    <sheet name="勝浦郡上勝町" sheetId="18" r:id="rId15"/>
    <sheet name="名東郡佐那河内村" sheetId="19" r:id="rId16"/>
    <sheet name="名西郡石井町" sheetId="20" r:id="rId17"/>
    <sheet name="名西郡神山町" sheetId="21" r:id="rId18"/>
    <sheet name="那賀郡那賀町" sheetId="22" r:id="rId19"/>
    <sheet name="海部郡牟岐町" sheetId="23" r:id="rId20"/>
    <sheet name="海部郡美波町" sheetId="24" r:id="rId21"/>
    <sheet name="海部郡海陽町" sheetId="25" r:id="rId22"/>
    <sheet name="板野郡松茂町" sheetId="26" r:id="rId23"/>
    <sheet name="板野郡北島町" sheetId="27" r:id="rId24"/>
    <sheet name="板野郡藍住町" sheetId="28" r:id="rId25"/>
    <sheet name="板野郡板野町" sheetId="29" r:id="rId26"/>
    <sheet name="板野郡上板町" sheetId="30" r:id="rId27"/>
    <sheet name="美馬郡つるぎ町" sheetId="31" r:id="rId28"/>
    <sheet name="三好郡東みよし町" sheetId="32" r:id="rId2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33" r:id="rId30"/>
    <pivotCache cacheId="2234" r:id="rId31"/>
    <pivotCache cacheId="2235" r:id="rId3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2" l="1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<sst xmlns="http://schemas.openxmlformats.org/spreadsheetml/2006/main" count="3855" uniqueCount="251">
  <si>
    <t>36000 徳島県</t>
  </si>
  <si>
    <t>36201 徳島市</t>
  </si>
  <si>
    <t>36202 鳴門市</t>
  </si>
  <si>
    <t>36203 小松島市</t>
  </si>
  <si>
    <t>36204 阿南市</t>
  </si>
  <si>
    <t>36205 吉野川市</t>
  </si>
  <si>
    <t>36206 阿波市</t>
  </si>
  <si>
    <t>36207 美馬市</t>
  </si>
  <si>
    <t>36208 三好市</t>
  </si>
  <si>
    <t>36301 勝浦郡勝浦町</t>
  </si>
  <si>
    <t>36302 勝浦郡上勝町</t>
  </si>
  <si>
    <t>36321 名東郡佐那河内村</t>
  </si>
  <si>
    <t>36341 名西郡石井町</t>
  </si>
  <si>
    <t>36342 名西郡神山町</t>
  </si>
  <si>
    <t>36368 那賀郡那賀町</t>
  </si>
  <si>
    <t>36383 海部郡牟岐町</t>
  </si>
  <si>
    <t>36387 海部郡美波町</t>
  </si>
  <si>
    <t>36388 海部郡海陽町</t>
  </si>
  <si>
    <t>36401 板野郡松茂町</t>
  </si>
  <si>
    <t>36402 板野郡北島町</t>
  </si>
  <si>
    <t>36403 板野郡藍住町</t>
  </si>
  <si>
    <t>36404 板野郡板野町</t>
  </si>
  <si>
    <t>36405 板野郡上板町</t>
  </si>
  <si>
    <t>36468 美馬郡つるぎ町</t>
  </si>
  <si>
    <t>36489 三好郡東みよし町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</si>
  <si>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</si>
  <si>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</si>
  <si>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</si>
  <si>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</si>
  <si>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</si>
  <si>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</si>
  <si>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</si>
  <si>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</si>
  <si>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</si>
  <si>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</si>
  <si>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</si>
  <si>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</si>
  <si>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</si>
  <si>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</si>
  <si>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</si>
  <si>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</si>
  <si>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</si>
  <si>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</si>
  <si>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</si>
  <si>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</si>
  <si>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</si>
  <si>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</si>
  <si>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</si>
  <si>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</si>
  <si>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</si>
  <si>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</si>
  <si>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</si>
  <si>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</si>
  <si>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</si>
  <si>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</si>
  <si>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</si>
  <si>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</si>
  <si>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</si>
  <si>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</si>
  <si>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</si>
  <si>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</si>
  <si>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</si>
  <si>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</si>
  <si>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</si>
  <si>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</si>
  <si>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</si>
  <si>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</si>
  <si>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</si>
  <si>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52 飲食料品卸売業</t>
  </si>
  <si>
    <t>54 機械器具卸売業</t>
  </si>
  <si>
    <t>92 その他の事業サービス業</t>
  </si>
  <si>
    <t>24 金属製品製造業</t>
  </si>
  <si>
    <t>77 持ち帰り・配達飲食サービス業</t>
  </si>
  <si>
    <t>12 木材・木製品製造業（家具を除く）</t>
  </si>
  <si>
    <t>13 家具・装備品製造業</t>
  </si>
  <si>
    <t>75 宿泊業</t>
  </si>
  <si>
    <t>11 繊維工業</t>
  </si>
  <si>
    <t>21 窯業・土石製品製造業</t>
  </si>
  <si>
    <t>33 電気業</t>
  </si>
  <si>
    <t>53 建築材料，鉱物・金属材料等卸売業</t>
  </si>
  <si>
    <t>70 物品賃貸業</t>
  </si>
  <si>
    <t>80 娯楽業</t>
  </si>
  <si>
    <t>95 その他のサービス業</t>
  </si>
  <si>
    <t>10 飲料・たばこ・飼料製造業</t>
  </si>
  <si>
    <t>43 道路旅客運送業</t>
  </si>
  <si>
    <t>44 道路貨物運送業</t>
  </si>
  <si>
    <t>88 廃棄物処理業</t>
  </si>
  <si>
    <t>36 水道業</t>
  </si>
  <si>
    <t>39 情報サービス業</t>
  </si>
  <si>
    <t>40 インターネット附随サービス業</t>
  </si>
  <si>
    <t>61 無店舗小売業</t>
  </si>
  <si>
    <t>15 印刷・同関連業</t>
  </si>
  <si>
    <t>20 なめし革・同製品・毛皮製造業</t>
  </si>
  <si>
    <t>31 輸送用機械器具製造業</t>
  </si>
  <si>
    <t>45 水運業</t>
  </si>
  <si>
    <t>26 生産用機械器具製造業</t>
  </si>
  <si>
    <t>32 その他の製造業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</si>
  <si>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</si>
  <si>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</si>
  <si>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</si>
  <si>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</si>
  <si>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</si>
  <si>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</si>
  <si>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</si>
  <si>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</si>
  <si>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</si>
  <si>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</si>
  <si>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</si>
  <si>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</si>
  <si>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</si>
  <si>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</si>
  <si>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</si>
  <si>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</si>
  <si>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</si>
  <si>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</si>
  <si>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823 学習塾</t>
  </si>
  <si>
    <t>824 教養・技能教授業</t>
  </si>
  <si>
    <t>835 療術業</t>
  </si>
  <si>
    <t>891 自動車整備業</t>
  </si>
  <si>
    <t>682 不動産代理業・仲介業</t>
  </si>
  <si>
    <t>781 洗濯業</t>
  </si>
  <si>
    <t>092 水産食料品製造業</t>
  </si>
  <si>
    <t>605 燃料小売業</t>
  </si>
  <si>
    <t>761 食堂，レストラン（専門料理店を除く）</t>
  </si>
  <si>
    <t>593 機械器具小売業（自動車，自転車を除く）</t>
  </si>
  <si>
    <t>772 配達飲食サービス業</t>
  </si>
  <si>
    <t>573 婦人・子供服小売業</t>
  </si>
  <si>
    <t>065 木造建築工事業</t>
  </si>
  <si>
    <t>331 電気業</t>
  </si>
  <si>
    <t>586 菓子・パン小売業</t>
  </si>
  <si>
    <t>821 社会教育</t>
  </si>
  <si>
    <t>585 酒小売業</t>
  </si>
  <si>
    <t>071 大工工事業</t>
  </si>
  <si>
    <t>751 旅館，ホテル</t>
  </si>
  <si>
    <t>061 一般土木建築工事業</t>
  </si>
  <si>
    <t>079 その他の職別工事業</t>
  </si>
  <si>
    <t>083 管工事業（さく井工事業を除く）</t>
  </si>
  <si>
    <t>604 農耕用品小売業</t>
  </si>
  <si>
    <t>722 公証人役場，司法書士事務所，土地家屋調査士事務所</t>
  </si>
  <si>
    <t>066 建築リフォーム工事業</t>
  </si>
  <si>
    <t>075 左官工事業</t>
  </si>
  <si>
    <t>082 電気通信・信号装置工事業</t>
  </si>
  <si>
    <t>094 調味料製造業</t>
  </si>
  <si>
    <t>102 酒類製造業</t>
  </si>
  <si>
    <t>103 茶・コーヒー製造業（清涼飲料を除く）</t>
  </si>
  <si>
    <t>121 製材業，木製品製造業</t>
  </si>
  <si>
    <t>133 建具製造業</t>
  </si>
  <si>
    <t>432 一般乗用旅客自動車運送業</t>
  </si>
  <si>
    <t>441 一般貨物自動車運送業</t>
  </si>
  <si>
    <t>522 食料・飲料卸売業</t>
  </si>
  <si>
    <t>581 各種食料品小売業</t>
  </si>
  <si>
    <t>584 鮮魚小売業</t>
  </si>
  <si>
    <t>728 経営コンサルタント業，純粋持株会社</t>
  </si>
  <si>
    <t>729 その他の専門サービス業</t>
  </si>
  <si>
    <t>752 簡易宿所</t>
  </si>
  <si>
    <t>854 老人福祉・介護事業</t>
  </si>
  <si>
    <t>881 一般廃棄物処理業</t>
  </si>
  <si>
    <t>929 他に分類されない事業サービス業</t>
  </si>
  <si>
    <t>072 とび・土工・コンクリート工事業</t>
  </si>
  <si>
    <t>076 板金・金物工事業</t>
  </si>
  <si>
    <t>089 その他の設備工事業</t>
  </si>
  <si>
    <t>244 建設用・建築用金属製品製造業（製缶板金業を含む）</t>
  </si>
  <si>
    <t>361 上水道業</t>
  </si>
  <si>
    <t>363 下水道業</t>
  </si>
  <si>
    <t>391 ソフトウェア業</t>
  </si>
  <si>
    <t>401 インターネット附随サービス業</t>
  </si>
  <si>
    <t>521 農畜産物・水産物卸売業</t>
  </si>
  <si>
    <t>535 非鉄金属卸売業</t>
  </si>
  <si>
    <t>559 他に分類されない卸売業</t>
  </si>
  <si>
    <t>602 じゅう器小売業</t>
  </si>
  <si>
    <t>611 通信販売・訪問販売小売業</t>
  </si>
  <si>
    <t>619 その他の無店舗小売業</t>
  </si>
  <si>
    <t>725 社会保険労務士事務所</t>
  </si>
  <si>
    <t>859 その他の社会保険・社会福祉・介護事業</t>
  </si>
  <si>
    <t>799 他に分類されない生活関連サービス業</t>
  </si>
  <si>
    <t>833 歯科診療所</t>
  </si>
  <si>
    <t>218 骨材・石工品等製造業</t>
  </si>
  <si>
    <t>206 かばん製造業</t>
  </si>
  <si>
    <t>809 その他の娯楽業</t>
  </si>
  <si>
    <t>313 船舶製造・修理業，舶用機関製造業</t>
  </si>
  <si>
    <t>606 書籍・文房具小売業</t>
  </si>
  <si>
    <t>693 駐車場業</t>
  </si>
  <si>
    <t>769 その他の飲食店</t>
  </si>
  <si>
    <t>329 他に分類されない製造業</t>
  </si>
  <si>
    <t>681 建物売買業，土地売買業</t>
  </si>
  <si>
    <t>789 その他の洗濯・理容・美容・浴場業</t>
  </si>
  <si>
    <t>077 塗装工事業</t>
  </si>
  <si>
    <t>093 野菜缶詰・果実缶詰・農産保存食料品製造業</t>
  </si>
  <si>
    <t>572 男子服小売業</t>
  </si>
  <si>
    <t>531 建築材料卸売業</t>
  </si>
  <si>
    <t>855 障害者福祉事業</t>
  </si>
  <si>
    <t>951 集会場</t>
  </si>
  <si>
    <t>099 その他の食料品製造業</t>
  </si>
  <si>
    <t>601 家具・建具・畳小売業</t>
  </si>
  <si>
    <t>産業小分類</t>
  </si>
  <si>
    <t>36000　徳島県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</si>
  <si>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</si>
  <si>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</si>
  <si>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</si>
  <si>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</si>
  <si>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</si>
  <si>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36201　徳島市</t>
  </si>
  <si>
    <t>36202　鳴門市</t>
  </si>
  <si>
    <t>36203　小松島市</t>
  </si>
  <si>
    <t>36204　阿南市</t>
  </si>
  <si>
    <t>36205　吉野川市</t>
  </si>
  <si>
    <t>36206　阿波市</t>
  </si>
  <si>
    <t>36207　美馬市</t>
  </si>
  <si>
    <t>36208　三好市</t>
  </si>
  <si>
    <t>36301　勝浦郡勝浦町</t>
  </si>
  <si>
    <t>36302　勝浦郡上勝町</t>
  </si>
  <si>
    <t>36321　名東郡佐那河内村</t>
  </si>
  <si>
    <t>36341　名西郡石井町</t>
  </si>
  <si>
    <t>36342　名西郡神山町</t>
  </si>
  <si>
    <t>36368　那賀郡那賀町</t>
  </si>
  <si>
    <t>36383　海部郡牟岐町</t>
  </si>
  <si>
    <t>36387　海部郡美波町</t>
  </si>
  <si>
    <t>36388　海部郡海陽町</t>
  </si>
  <si>
    <t>36401　板野郡松茂町</t>
  </si>
  <si>
    <t>36402　板野郡北島町</t>
  </si>
  <si>
    <t>36403　板野郡藍住町</t>
  </si>
  <si>
    <t>36404　板野郡板野町</t>
  </si>
  <si>
    <t>36405　板野郡上板町</t>
  </si>
  <si>
    <t>36468　美馬郡つるぎ町</t>
  </si>
  <si>
    <t>36489　三好郡東みよし町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</si>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</sst>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0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4329861112" createdVersion="5" refreshedVersion="8" minRefreshableVersion="3" recordCount="375" xr:uid="{8EE7344A-CD8B-4082-9389-A960C35C7D3E}">
  <cacheSource type="external" connectionId="1"/>
  <cacheFields count="11">
    <cacheField name="都道府県" numFmtId="0" sqlType="-9">
      <sharedItems count="1">
        <s v="36 徳島県"/>
      </sharedItems>
    </cacheField>
    <cacheField name="自治体名" numFmtId="0" sqlType="-9">
      <sharedItems count="25">
        <s v="徳島県"/>
        <s v="徳島市"/>
        <s v="鳴門市"/>
        <s v="小松島市"/>
        <s v="阿南市"/>
        <s v="吉野川市"/>
        <s v="阿波市"/>
        <s v="美馬市"/>
        <s v="三好市"/>
        <s v="勝浦郡勝浦町"/>
        <s v="勝浦郡上勝町"/>
        <s v="名東郡佐那河内村"/>
        <s v="名西郡石井町"/>
        <s v="名西郡神山町"/>
        <s v="那賀郡那賀町"/>
        <s v="海部郡牟岐町"/>
        <s v="海部郡美波町"/>
        <s v="海部郡海陽町"/>
        <s v="板野郡松茂町"/>
        <s v="板野郡北島町"/>
        <s v="板野郡藍住町"/>
        <s v="板野郡板野町"/>
        <s v="板野郡上板町"/>
        <s v="美馬郡つるぎ町"/>
        <s v="三好郡東みよし町"/>
      </sharedItems>
    </cacheField>
    <cacheField name="自治体" numFmtId="0" sqlType="-9">
      <sharedItems count="25">
        <s v="36000 徳島県"/>
        <s v="36201 徳島市"/>
        <s v="36202 鳴門市"/>
        <s v="36203 小松島市"/>
        <s v="36204 阿南市"/>
        <s v="36205 吉野川市"/>
        <s v="36206 阿波市"/>
        <s v="36207 美馬市"/>
        <s v="36208 三好市"/>
        <s v="36301 勝浦郡勝浦町"/>
        <s v="36302 勝浦郡上勝町"/>
        <s v="36321 名東郡佐那河内村"/>
        <s v="36341 名西郡石井町"/>
        <s v="36342 名西郡神山町"/>
        <s v="36368 那賀郡那賀町"/>
        <s v="36383 海部郡牟岐町"/>
        <s v="36387 海部郡美波町"/>
        <s v="36388 海部郡海陽町"/>
        <s v="36401 板野郡松茂町"/>
        <s v="36402 板野郡北島町"/>
        <s v="36403 板野郡藍住町"/>
        <s v="36404 板野郡板野町"/>
        <s v="36405 板野郡上板町"/>
        <s v="36468 美馬郡つるぎ町"/>
        <s v="36489 三好郡東みよし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5074"/>
    </cacheField>
    <cacheField name="構成比" numFmtId="0" sqlType="3">
      <sharedItems containsSemiMixedTypes="0" containsString="0" containsNumber="1" minValue="0" maxValue="35.82"/>
    </cacheField>
    <cacheField name="総数（個人）" numFmtId="0" sqlType="4">
      <sharedItems containsSemiMixedTypes="0" containsString="0" containsNumber="1" containsInteger="1" minValue="0" maxValue="2638"/>
    </cacheField>
    <cacheField name="構成比（個人）" numFmtId="0" sqlType="3">
      <sharedItems containsSemiMixedTypes="0" containsString="0" containsNumber="1" minValue="0" maxValue="39.53"/>
    </cacheField>
    <cacheField name="総数（法人）" numFmtId="0" sqlType="4">
      <sharedItems containsSemiMixedTypes="0" containsString="0" containsNumber="1" containsInteger="1" minValue="0" maxValue="2427"/>
    </cacheField>
    <cacheField name="構成比（法人）" numFmtId="0" sqlType="3">
      <sharedItems containsSemiMixedTypes="0" containsString="0" containsNumber="1" minValue="0" maxValue="45.95"/>
    </cacheField>
    <cacheField name="総数（法人以外の団体）" numFmtId="0" sqlType="4">
      <sharedItems containsSemiMixedTypes="0" containsString="0" containsNumber="1" containsInteger="1" minValue="0" maxValue="19" count="10">
        <n v="0"/>
        <n v="8"/>
        <n v="3"/>
        <n v="1"/>
        <n v="2"/>
        <n v="14"/>
        <n v="19"/>
        <n v="4"/>
        <n v="16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445590278" createdVersion="5" refreshedVersion="8" minRefreshableVersion="3" recordCount="551" xr:uid="{C54D8BAD-9787-4856-A59D-E192FCFFFD69}">
  <cacheSource type="external" connectionId="2"/>
  <cacheFields count="14">
    <cacheField name="都道府県" numFmtId="0" sqlType="-9">
      <sharedItems count="1">
        <s v="36 徳島県"/>
      </sharedItems>
    </cacheField>
    <cacheField name="自治体名" numFmtId="0" sqlType="-9">
      <sharedItems count="25">
        <s v="徳島県"/>
        <s v="徳島市"/>
        <s v="鳴門市"/>
        <s v="小松島市"/>
        <s v="阿南市"/>
        <s v="吉野川市"/>
        <s v="阿波市"/>
        <s v="美馬市"/>
        <s v="三好市"/>
        <s v="勝浦郡勝浦町"/>
        <s v="勝浦郡上勝町"/>
        <s v="名東郡佐那河内村"/>
        <s v="名西郡石井町"/>
        <s v="名西郡神山町"/>
        <s v="那賀郡那賀町"/>
        <s v="海部郡牟岐町"/>
        <s v="海部郡美波町"/>
        <s v="海部郡海陽町"/>
        <s v="板野郡松茂町"/>
        <s v="板野郡北島町"/>
        <s v="板野郡藍住町"/>
        <s v="板野郡板野町"/>
        <s v="板野郡上板町"/>
        <s v="美馬郡つるぎ町"/>
        <s v="三好郡東みよし町"/>
      </sharedItems>
    </cacheField>
    <cacheField name="自治体" numFmtId="0" sqlType="-9">
      <sharedItems count="25">
        <s v="36000 徳島県"/>
        <s v="36201 徳島市"/>
        <s v="36202 鳴門市"/>
        <s v="36203 小松島市"/>
        <s v="36204 阿南市"/>
        <s v="36205 吉野川市"/>
        <s v="36206 阿波市"/>
        <s v="36207 美馬市"/>
        <s v="36208 三好市"/>
        <s v="36301 勝浦郡勝浦町"/>
        <s v="36302 勝浦郡上勝町"/>
        <s v="36321 名東郡佐那河内村"/>
        <s v="36341 名西郡石井町"/>
        <s v="36342 名西郡神山町"/>
        <s v="36368 那賀郡那賀町"/>
        <s v="36383 海部郡牟岐町"/>
        <s v="36387 海部郡美波町"/>
        <s v="36388 海部郡海陽町"/>
        <s v="36401 板野郡松茂町"/>
        <s v="36402 板野郡北島町"/>
        <s v="36403 板野郡藍住町"/>
        <s v="36404 板野郡板野町"/>
        <s v="36405 板野郡上板町"/>
        <s v="36468 美馬郡つるぎ町"/>
        <s v="36489 三好郡東みよし町"/>
      </sharedItems>
    </cacheField>
    <cacheField name="産業分類コード" numFmtId="0" sqlType="-8">
      <sharedItems count="49">
        <s v="78"/>
        <s v="76"/>
        <s v="60"/>
        <s v="69"/>
        <s v="06"/>
        <s v="58"/>
        <s v="82"/>
        <s v="59"/>
        <s v="07"/>
        <s v="08"/>
        <s v="83"/>
        <s v="57"/>
        <s v="72"/>
        <s v="74"/>
        <s v="89"/>
        <s v="85"/>
        <s v="68"/>
        <s v="09"/>
        <s v="55"/>
        <s v="79"/>
        <s v="54"/>
        <s v="52"/>
        <s v="92"/>
        <s v="24"/>
        <s v="77"/>
        <s v="12"/>
        <s v="13"/>
        <s v="75"/>
        <s v="11"/>
        <s v="33"/>
        <s v="21"/>
        <s v="53"/>
        <s v="70"/>
        <s v="80"/>
        <s v="95"/>
        <s v="10"/>
        <s v="43"/>
        <s v="44"/>
        <s v="88"/>
        <s v="61"/>
        <s v="36"/>
        <s v="39"/>
        <s v="40"/>
        <s v="20"/>
        <s v="15"/>
        <s v="31"/>
        <s v="45"/>
        <s v="26"/>
        <s v="32"/>
      </sharedItems>
    </cacheField>
    <cacheField name="産業分類" numFmtId="0" sqlType="-9">
      <sharedItems count="49">
        <s v="洗濯・理容・美容・浴場業"/>
        <s v="飲食店"/>
        <s v="その他の小売業"/>
        <s v="不動産賃貸業・管理業"/>
        <s v="総合工事業"/>
        <s v="飲食料品小売業"/>
        <s v="その他の教育，学習支援業"/>
        <s v="機械器具小売業"/>
        <s v="職別工事業（設備工事業を除く）"/>
        <s v="設備工事業"/>
        <s v="医療業"/>
        <s v="織物・衣服・身の回り品小売業"/>
        <s v="専門サービス業（他に分類されないもの）"/>
        <s v="技術サービス業（他に分類されないもの）"/>
        <s v="自動車整備業"/>
        <s v="社会保険・社会福祉・介護事業"/>
        <s v="不動産取引業"/>
        <s v="食料品製造業"/>
        <s v="その他の卸売業"/>
        <s v="その他の生活関連サービス業"/>
        <s v="機械器具卸売業"/>
        <s v="飲食料品卸売業"/>
        <s v="その他の事業サービス業"/>
        <s v="金属製品製造業"/>
        <s v="持ち帰り・配達飲食サービス業"/>
        <s v="木材・木製品製造業（家具を除く）"/>
        <s v="家具・装備品製造業"/>
        <s v="宿泊業"/>
        <s v="繊維工業"/>
        <s v="電気業"/>
        <s v="窯業・土石製品製造業"/>
        <s v="建築材料，鉱物・金属材料等卸売業"/>
        <s v="物品賃貸業"/>
        <s v="娯楽業"/>
        <s v="その他のサービス業"/>
        <s v="飲料・たばこ・飼料製造業"/>
        <s v="道路旅客運送業"/>
        <s v="道路貨物運送業"/>
        <s v="廃棄物処理業"/>
        <s v="無店舗小売業"/>
        <s v="水道業"/>
        <s v="情報サービス業"/>
        <s v="インターネット附随サービス業"/>
        <s v="なめし革・同製品・毛皮製造業"/>
        <s v="印刷・同関連業"/>
        <s v="輸送用機械器具製造業"/>
        <s v="水運業"/>
        <s v="生産用機械器具製造業"/>
        <s v="その他の製造業"/>
      </sharedItems>
    </cacheField>
    <cacheField name="産業中分類" numFmtId="0" sqlType="-9">
      <sharedItems count="49">
        <s v="78 洗濯・理容・美容・浴場業"/>
        <s v="76 飲食店"/>
        <s v="60 その他の小売業"/>
        <s v="69 不動産賃貸業・管理業"/>
        <s v="06 総合工事業"/>
        <s v="58 飲食料品小売業"/>
        <s v="82 その他の教育，学習支援業"/>
        <s v="59 機械器具小売業"/>
        <s v="07 職別工事業（設備工事業を除く）"/>
        <s v="08 設備工事業"/>
        <s v="83 医療業"/>
        <s v="57 織物・衣服・身の回り品小売業"/>
        <s v="72 専門サービス業（他に分類されないもの）"/>
        <s v="74 技術サービス業（他に分類されないもの）"/>
        <s v="89 自動車整備業"/>
        <s v="85 社会保険・社会福祉・介護事業"/>
        <s v="68 不動産取引業"/>
        <s v="09 食料品製造業"/>
        <s v="55 その他の卸売業"/>
        <s v="79 その他の生活関連サービス業"/>
        <s v="54 機械器具卸売業"/>
        <s v="52 飲食料品卸売業"/>
        <s v="92 その他の事業サービス業"/>
        <s v="24 金属製品製造業"/>
        <s v="77 持ち帰り・配達飲食サービス業"/>
        <s v="12 木材・木製品製造業（家具を除く）"/>
        <s v="13 家具・装備品製造業"/>
        <s v="75 宿泊業"/>
        <s v="11 繊維工業"/>
        <s v="33 電気業"/>
        <s v="21 窯業・土石製品製造業"/>
        <s v="53 建築材料，鉱物・金属材料等卸売業"/>
        <s v="70 物品賃貸業"/>
        <s v="80 娯楽業"/>
        <s v="95 その他のサービス業"/>
        <s v="10 飲料・たばこ・飼料製造業"/>
        <s v="43 道路旅客運送業"/>
        <s v="44 道路貨物運送業"/>
        <s v="88 廃棄物処理業"/>
        <s v="61 無店舗小売業"/>
        <s v="36 水道業"/>
        <s v="39 情報サービス業"/>
        <s v="40 インターネット附随サービス業"/>
        <s v="20 なめし革・同製品・毛皮製造業"/>
        <s v="15 印刷・同関連業"/>
        <s v="31 輸送用機械器具製造業"/>
        <s v="45 水運業"/>
        <s v="26 生産用機械器具製造業"/>
        <s v="32 その他の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357" count="122">
        <n v="2357"/>
        <n v="2119"/>
        <n v="1613"/>
        <n v="1564"/>
        <n v="1377"/>
        <n v="1064"/>
        <n v="870"/>
        <n v="687"/>
        <n v="685"/>
        <n v="605"/>
        <n v="595"/>
        <n v="546"/>
        <n v="517"/>
        <n v="451"/>
        <n v="384"/>
        <n v="370"/>
        <n v="303"/>
        <n v="296"/>
        <n v="249"/>
        <n v="243"/>
        <n v="1023"/>
        <n v="891"/>
        <n v="823"/>
        <n v="514"/>
        <n v="404"/>
        <n v="319"/>
        <n v="289"/>
        <n v="279"/>
        <n v="234"/>
        <n v="220"/>
        <n v="213"/>
        <n v="209"/>
        <n v="208"/>
        <n v="207"/>
        <n v="166"/>
        <n v="146"/>
        <n v="132"/>
        <n v="122"/>
        <n v="107"/>
        <n v="106"/>
        <n v="171"/>
        <n v="155"/>
        <n v="130"/>
        <n v="94"/>
        <n v="88"/>
        <n v="86"/>
        <n v="51"/>
        <n v="47"/>
        <n v="46"/>
        <n v="39"/>
        <n v="38"/>
        <n v="35"/>
        <n v="33"/>
        <n v="27"/>
        <n v="24"/>
        <n v="20"/>
        <n v="117"/>
        <n v="74"/>
        <n v="69"/>
        <n v="58"/>
        <n v="37"/>
        <n v="32"/>
        <n v="30"/>
        <n v="28"/>
        <n v="23"/>
        <n v="17"/>
        <n v="16"/>
        <n v="15"/>
        <n v="13"/>
        <n v="163"/>
        <n v="135"/>
        <n v="123"/>
        <n v="67"/>
        <n v="65"/>
        <n v="64"/>
        <n v="63"/>
        <n v="40"/>
        <n v="26"/>
        <n v="25"/>
        <n v="140"/>
        <n v="119"/>
        <n v="71"/>
        <n v="56"/>
        <n v="55"/>
        <n v="54"/>
        <n v="52"/>
        <n v="34"/>
        <n v="29"/>
        <n v="22"/>
        <n v="18"/>
        <n v="14"/>
        <n v="92"/>
        <n v="60"/>
        <n v="31"/>
        <n v="21"/>
        <n v="12"/>
        <n v="11"/>
        <n v="10"/>
        <n v="9"/>
        <n v="99"/>
        <n v="78"/>
        <n v="57"/>
        <n v="8"/>
        <n v="7"/>
        <n v="109"/>
        <n v="87"/>
        <n v="80"/>
        <n v="73"/>
        <n v="19"/>
        <n v="6"/>
        <n v="5"/>
        <n v="4"/>
        <n v="3"/>
        <n v="2"/>
        <n v="1"/>
        <n v="85"/>
        <n v="45"/>
        <n v="44"/>
        <n v="113"/>
        <n v="62"/>
        <n v="49"/>
        <n v="36"/>
      </sharedItems>
    </cacheField>
    <cacheField name="構成比" numFmtId="0" sqlType="3">
      <sharedItems containsSemiMixedTypes="0" containsString="0" containsNumber="1" minValue="0.81" maxValue="15.71" count="293">
        <n v="11.29"/>
        <n v="10.15"/>
        <n v="7.73"/>
        <n v="7.49"/>
        <n v="6.6"/>
        <n v="5.0999999999999996"/>
        <n v="4.17"/>
        <n v="3.29"/>
        <n v="3.28"/>
        <n v="2.9"/>
        <n v="2.85"/>
        <n v="2.62"/>
        <n v="2.48"/>
        <n v="2.16"/>
        <n v="1.84"/>
        <n v="1.77"/>
        <n v="1.45"/>
        <n v="1.42"/>
        <n v="1.19"/>
        <n v="1.1599999999999999"/>
        <n v="12.76"/>
        <n v="11.11"/>
        <n v="10.26"/>
        <n v="6.41"/>
        <n v="5.04"/>
        <n v="3.98"/>
        <n v="3.6"/>
        <n v="3.48"/>
        <n v="2.92"/>
        <n v="2.74"/>
        <n v="2.66"/>
        <n v="2.61"/>
        <n v="2.59"/>
        <n v="2.58"/>
        <n v="2.0699999999999998"/>
        <n v="1.82"/>
        <n v="1.65"/>
        <n v="1.52"/>
        <n v="1.33"/>
        <n v="1.32"/>
        <n v="10.93"/>
        <n v="9.9"/>
        <n v="8.31"/>
        <n v="6.84"/>
        <n v="6.01"/>
        <n v="5.62"/>
        <n v="5.5"/>
        <n v="3.26"/>
        <n v="3"/>
        <n v="2.94"/>
        <n v="2.4900000000000002"/>
        <n v="2.4300000000000002"/>
        <n v="2.2400000000000002"/>
        <n v="2.11"/>
        <n v="1.73"/>
        <n v="1.53"/>
        <n v="1.28"/>
        <n v="12.17"/>
        <n v="8.9499999999999993"/>
        <n v="7.7"/>
        <n v="7.18"/>
        <n v="6.04"/>
        <n v="4.8899999999999997"/>
        <n v="4.79"/>
        <n v="3.85"/>
        <n v="3.64"/>
        <n v="3.33"/>
        <n v="3.12"/>
        <n v="2.91"/>
        <n v="2.5"/>
        <n v="2.39"/>
        <n v="2.08"/>
        <n v="1.66"/>
        <n v="1.56"/>
        <n v="1.35"/>
        <n v="11.93"/>
        <n v="9.35"/>
        <n v="7.74"/>
        <n v="7.05"/>
        <n v="5.39"/>
        <n v="4.24"/>
        <n v="3.84"/>
        <n v="3.73"/>
        <n v="3.67"/>
        <n v="3.61"/>
        <n v="2.29"/>
        <n v="2.1800000000000002"/>
        <n v="2.0099999999999998"/>
        <n v="1.83"/>
        <n v="1.61"/>
        <n v="1.49"/>
        <n v="1.43"/>
        <n v="12.28"/>
        <n v="10.44"/>
        <n v="7.72"/>
        <n v="6.23"/>
        <n v="4.91"/>
        <n v="4.82"/>
        <n v="4.74"/>
        <n v="4.5599999999999996"/>
        <n v="2.98"/>
        <n v="2.89"/>
        <n v="2.81"/>
        <n v="2.54"/>
        <n v="2.19"/>
        <n v="2.02"/>
        <n v="1.93"/>
        <n v="1.58"/>
        <n v="1.23"/>
        <n v="12.42"/>
        <n v="12.15"/>
        <n v="8.59"/>
        <n v="7.93"/>
        <n v="5.28"/>
        <n v="4.3600000000000003"/>
        <n v="4.0999999999999996"/>
        <n v="2.77"/>
        <n v="2.64"/>
        <n v="2.38"/>
        <n v="1.98"/>
        <n v="1.59"/>
        <n v="13.38"/>
        <n v="10.54"/>
        <n v="8.51"/>
        <n v="8.11"/>
        <n v="4.1900000000000004"/>
        <n v="3.92"/>
        <n v="3.38"/>
        <n v="3.24"/>
        <n v="2.7"/>
        <n v="1.22"/>
        <n v="1.08"/>
        <n v="0.95"/>
        <n v="11.66"/>
        <n v="9.3000000000000007"/>
        <n v="8.56"/>
        <n v="7.81"/>
        <n v="6.74"/>
        <n v="4.28"/>
        <n v="3.53"/>
        <n v="2.46"/>
        <n v="2.25"/>
        <n v="1.71"/>
        <n v="1.6"/>
        <n v="1.5"/>
        <n v="1.18"/>
        <n v="13.59"/>
        <n v="11.41"/>
        <n v="10.33"/>
        <n v="7.07"/>
        <n v="4.3499999999999996"/>
        <n v="2.72"/>
        <n v="2.17"/>
        <n v="1.63"/>
        <n v="1.0900000000000001"/>
        <n v="15.71"/>
        <n v="14.29"/>
        <n v="10"/>
        <n v="7.14"/>
        <n v="5.71"/>
        <n v="4.29"/>
        <n v="2.86"/>
        <n v="14.93"/>
        <n v="8.9600000000000009"/>
        <n v="5.97"/>
        <n v="4.4800000000000004"/>
        <n v="2.99"/>
        <n v="11.1"/>
        <n v="9.5299999999999994"/>
        <n v="8.36"/>
        <n v="7.57"/>
        <n v="6.14"/>
        <n v="5.87"/>
        <n v="5.74"/>
        <n v="3.79"/>
        <n v="3.13"/>
        <n v="2.35"/>
        <n v="2.2200000000000002"/>
        <n v="2.09"/>
        <n v="1.96"/>
        <n v="1.57"/>
        <n v="1.04"/>
        <n v="13.02"/>
        <n v="10.42"/>
        <n v="9.3800000000000008"/>
        <n v="8.33"/>
        <n v="7.29"/>
        <n v="5.21"/>
        <n v="3.65"/>
        <n v="2.6"/>
        <n v="12.26"/>
        <n v="10.73"/>
        <n v="10.34"/>
        <n v="6.51"/>
        <n v="4.21"/>
        <n v="3.45"/>
        <n v="2.68"/>
        <n v="1.92"/>
        <n v="1.1499999999999999"/>
        <n v="13.76"/>
        <n v="7.94"/>
        <n v="6.88"/>
        <n v="4.76"/>
        <n v="4.2300000000000004"/>
        <n v="3.7"/>
        <n v="3.17"/>
        <n v="2.65"/>
        <n v="2.12"/>
        <n v="1.06"/>
        <n v="13.1"/>
        <n v="10.92"/>
        <n v="7.86"/>
        <n v="7.42"/>
        <n v="5.68"/>
        <n v="4.8"/>
        <n v="3.49"/>
        <n v="3.06"/>
        <n v="1.75"/>
        <n v="1.31"/>
        <n v="13.46"/>
        <n v="12.23"/>
        <n v="10.4"/>
        <n v="6.42"/>
        <n v="5.2"/>
        <n v="4.59"/>
        <n v="3.36"/>
        <n v="2.14"/>
        <n v="10.07"/>
        <n v="9.06"/>
        <n v="7.38"/>
        <n v="6.71"/>
        <n v="5.03"/>
        <n v="4.7"/>
        <n v="3.69"/>
        <n v="3.02"/>
        <n v="1.68"/>
        <n v="1.34"/>
        <n v="13.86"/>
        <n v="8.61"/>
        <n v="8.43"/>
        <n v="6.93"/>
        <n v="6.18"/>
        <n v="5.43"/>
        <n v="4.49"/>
        <n v="4.12"/>
        <n v="3.37"/>
        <n v="2.06"/>
        <n v="1.87"/>
        <n v="1.1200000000000001"/>
        <n v="15.01"/>
        <n v="8.23"/>
        <n v="7.17"/>
        <n v="5.98"/>
        <n v="5.05"/>
        <n v="4.38"/>
        <n v="3.32"/>
        <n v="3.19"/>
        <n v="2.2599999999999998"/>
        <n v="1.99"/>
        <n v="1.2"/>
        <n v="12.63"/>
        <n v="10.18"/>
        <n v="8.07"/>
        <n v="7.37"/>
        <n v="5.96"/>
        <n v="3.86"/>
        <n v="3.51"/>
        <n v="1.4"/>
        <n v="13.06"/>
        <n v="10.36"/>
        <n v="9.91"/>
        <n v="5.86"/>
        <n v="4.5"/>
        <n v="1.8"/>
        <n v="12.9"/>
        <n v="12.1"/>
        <n v="11.69"/>
        <n v="9.27"/>
        <n v="7.66"/>
        <n v="7.26"/>
        <n v="5.65"/>
        <n v="4.84"/>
        <n v="3.23"/>
        <n v="1.21"/>
        <n v="0.81"/>
        <n v="14.77"/>
        <n v="9.33"/>
        <n v="7.77"/>
        <n v="5.18"/>
        <n v="4.66"/>
        <n v="2.33"/>
        <n v="1.55"/>
        <n v="1.3"/>
      </sharedItems>
    </cacheField>
    <cacheField name="総数（個人）" numFmtId="0" sqlType="4">
      <sharedItems containsSemiMixedTypes="0" containsString="0" containsNumber="1" containsInteger="1" minValue="0" maxValue="2069" count="102">
        <n v="2069"/>
        <n v="1863"/>
        <n v="874"/>
        <n v="698"/>
        <n v="283"/>
        <n v="802"/>
        <n v="560"/>
        <n v="449"/>
        <n v="357"/>
        <n v="211"/>
        <n v="506"/>
        <n v="281"/>
        <n v="344"/>
        <n v="189"/>
        <n v="313"/>
        <n v="10"/>
        <n v="84"/>
        <n v="122"/>
        <n v="50"/>
        <n v="105"/>
        <n v="888"/>
        <n v="354"/>
        <n v="684"/>
        <n v="256"/>
        <n v="60"/>
        <n v="199"/>
        <n v="186"/>
        <n v="172"/>
        <n v="192"/>
        <n v="121"/>
        <n v="87"/>
        <n v="75"/>
        <n v="86"/>
        <n v="41"/>
        <n v="45"/>
        <n v="24"/>
        <n v="4"/>
        <n v="12"/>
        <n v="6"/>
        <n v="152"/>
        <n v="136"/>
        <n v="78"/>
        <n v="46"/>
        <n v="77"/>
        <n v="65"/>
        <n v="15"/>
        <n v="20"/>
        <n v="44"/>
        <n v="31"/>
        <n v="21"/>
        <n v="27"/>
        <n v="18"/>
        <n v="13"/>
        <n v="2"/>
        <n v="3"/>
        <n v="99"/>
        <n v="79"/>
        <n v="17"/>
        <n v="28"/>
        <n v="37"/>
        <n v="32"/>
        <n v="29"/>
        <n v="14"/>
        <n v="7"/>
        <n v="1"/>
        <n v="5"/>
        <n v="187"/>
        <n v="118"/>
        <n v="26"/>
        <n v="22"/>
        <n v="36"/>
        <n v="35"/>
        <n v="0"/>
        <n v="16"/>
        <n v="126"/>
        <n v="110"/>
        <n v="11"/>
        <n v="34"/>
        <n v="39"/>
        <n v="8"/>
        <n v="85"/>
        <n v="62"/>
        <n v="38"/>
        <n v="33"/>
        <n v="19"/>
        <n v="89"/>
        <n v="52"/>
        <n v="51"/>
        <n v="23"/>
        <n v="103"/>
        <n v="67"/>
        <n v="71"/>
        <n v="59"/>
        <n v="25"/>
        <n v="9"/>
        <n v="63"/>
        <n v="40"/>
        <n v="30"/>
        <n v="42"/>
        <n v="100"/>
        <n v="55"/>
        <n v="54"/>
      </sharedItems>
    </cacheField>
    <cacheField name="構成比（個人）" numFmtId="0" sqlType="3">
      <sharedItems containsSemiMixedTypes="0" containsString="0" containsNumber="1" minValue="0" maxValue="25.64" count="290">
        <n v="18.239999999999998"/>
        <n v="16.420000000000002"/>
        <n v="7.71"/>
        <n v="6.15"/>
        <n v="2.4900000000000002"/>
        <n v="7.07"/>
        <n v="4.9400000000000004"/>
        <n v="3.96"/>
        <n v="3.15"/>
        <n v="1.86"/>
        <n v="4.46"/>
        <n v="2.48"/>
        <n v="3.03"/>
        <n v="1.67"/>
        <n v="2.76"/>
        <n v="0.09"/>
        <n v="0.74"/>
        <n v="1.08"/>
        <n v="0.44"/>
        <n v="0.93"/>
        <n v="22.68"/>
        <n v="9.0399999999999991"/>
        <n v="17.47"/>
        <n v="6.54"/>
        <n v="1.53"/>
        <n v="5.08"/>
        <n v="4.75"/>
        <n v="4.3899999999999997"/>
        <n v="4.9000000000000004"/>
        <n v="3.09"/>
        <n v="2.2200000000000002"/>
        <n v="1.92"/>
        <n v="2.2000000000000002"/>
        <n v="1.05"/>
        <n v="1.1499999999999999"/>
        <n v="0.61"/>
        <n v="0.26"/>
        <n v="0.1"/>
        <n v="0.31"/>
        <n v="0.15"/>
        <n v="16.829999999999998"/>
        <n v="15.06"/>
        <n v="8.64"/>
        <n v="5.09"/>
        <n v="8.5299999999999994"/>
        <n v="7.2"/>
        <n v="1.66"/>
        <n v="2.21"/>
        <n v="4.87"/>
        <n v="3.43"/>
        <n v="2.33"/>
        <n v="2.99"/>
        <n v="1.99"/>
        <n v="1.44"/>
        <n v="0.22"/>
        <n v="2.66"/>
        <n v="1.1100000000000001"/>
        <n v="0.33"/>
        <n v="17.28"/>
        <n v="13.79"/>
        <n v="7.85"/>
        <n v="2.97"/>
        <n v="4.8899999999999997"/>
        <n v="6.46"/>
        <n v="5.58"/>
        <n v="5.41"/>
        <n v="5.0599999999999996"/>
        <n v="2.44"/>
        <n v="3.66"/>
        <n v="2.09"/>
        <n v="1.75"/>
        <n v="1.22"/>
        <n v="0.17"/>
        <n v="0.87"/>
        <n v="0.7"/>
        <n v="20.02"/>
        <n v="8.4600000000000009"/>
        <n v="12.63"/>
        <n v="2.57"/>
        <n v="8.24"/>
        <n v="2.78"/>
        <n v="4.71"/>
        <n v="3.32"/>
        <n v="2.36"/>
        <n v="3.85"/>
        <n v="3.75"/>
        <n v="0"/>
        <n v="1.28"/>
        <n v="2.14"/>
        <n v="1.71"/>
        <n v="0.32"/>
        <n v="1.82"/>
        <n v="19.47"/>
        <n v="17"/>
        <n v="6.96"/>
        <n v="1.7"/>
        <n v="6.8"/>
        <n v="3.71"/>
        <n v="5.26"/>
        <n v="6.03"/>
        <n v="4.33"/>
        <n v="4.0199999999999996"/>
        <n v="1.24"/>
        <n v="1.55"/>
        <n v="0.77"/>
        <n v="1.85"/>
        <n v="3.8"/>
        <n v="20.190000000000001"/>
        <n v="14.73"/>
        <n v="9.0299999999999994"/>
        <n v="7.84"/>
        <n v="2.85"/>
        <n v="4.51"/>
        <n v="6.65"/>
        <n v="2.61"/>
        <n v="3.33"/>
        <n v="0.71"/>
        <n v="1.43"/>
        <n v="0.95"/>
        <n v="0.48"/>
        <n v="21.24"/>
        <n v="10.5"/>
        <n v="12.41"/>
        <n v="12.17"/>
        <n v="2.39"/>
        <n v="4.7699999999999996"/>
        <n v="5.49"/>
        <n v="1.91"/>
        <n v="4.3"/>
        <n v="3.34"/>
        <n v="3.58"/>
        <n v="1.19"/>
        <n v="0.24"/>
        <n v="0.72"/>
        <n v="17.579999999999998"/>
        <n v="11.43"/>
        <n v="7.68"/>
        <n v="12.12"/>
        <n v="3.92"/>
        <n v="10.07"/>
        <n v="4.95"/>
        <n v="4.2699999999999996"/>
        <n v="2.73"/>
        <n v="2.9"/>
        <n v="1.37"/>
        <n v="1.54"/>
        <n v="0.51"/>
        <n v="0.34"/>
        <n v="0.85"/>
        <n v="3.48"/>
        <n v="18.260000000000002"/>
        <n v="13.04"/>
        <n v="8.6999999999999993"/>
        <n v="4.3499999999999996"/>
        <n v="6.09"/>
        <n v="5.22"/>
        <n v="1.74"/>
        <n v="25.64"/>
        <n v="7.69"/>
        <n v="17.95"/>
        <n v="10.26"/>
        <n v="2.56"/>
        <n v="5.13"/>
        <n v="11.63"/>
        <n v="20.93"/>
        <n v="9.3000000000000007"/>
        <n v="6.98"/>
        <n v="4.6500000000000004"/>
        <n v="14.69"/>
        <n v="13.82"/>
        <n v="9.8699999999999992"/>
        <n v="4.17"/>
        <n v="4.82"/>
        <n v="8.77"/>
        <n v="5.48"/>
        <n v="4.6100000000000003"/>
        <n v="3.29"/>
        <n v="2.63"/>
        <n v="1.1000000000000001"/>
        <n v="3.51"/>
        <n v="1.32"/>
        <n v="0.66"/>
        <n v="4.84"/>
        <n v="12.1"/>
        <n v="13.71"/>
        <n v="11.29"/>
        <n v="12.9"/>
        <n v="8.06"/>
        <n v="4.03"/>
        <n v="2.42"/>
        <n v="1.61"/>
        <n v="0.81"/>
        <n v="15.96"/>
        <n v="13.83"/>
        <n v="11.7"/>
        <n v="12.23"/>
        <n v="5.32"/>
        <n v="4.26"/>
        <n v="2.13"/>
        <n v="3.72"/>
        <n v="0.53"/>
        <n v="1.06"/>
        <n v="1.6"/>
        <n v="12.4"/>
        <n v="10.85"/>
        <n v="10.08"/>
        <n v="5.43"/>
        <n v="3.88"/>
        <n v="0.78"/>
        <n v="11.73"/>
        <n v="15.43"/>
        <n v="8.02"/>
        <n v="9.26"/>
        <n v="10.49"/>
        <n v="6.17"/>
        <n v="3.7"/>
        <n v="2.4700000000000002"/>
        <n v="0.62"/>
        <n v="1.23"/>
        <n v="17.43"/>
        <n v="16.600000000000001"/>
        <n v="9.1300000000000008"/>
        <n v="5.81"/>
        <n v="6.22"/>
        <n v="4.9800000000000004"/>
        <n v="4.5599999999999996"/>
        <n v="2.0699999999999998"/>
        <n v="0.41"/>
        <n v="0.83"/>
        <n v="19.2"/>
        <n v="16"/>
        <n v="2.4"/>
        <n v="4.8"/>
        <n v="6.4"/>
        <n v="4"/>
        <n v="5.6"/>
        <n v="0.8"/>
        <n v="23.16"/>
        <n v="9.56"/>
        <n v="6.25"/>
        <n v="11.4"/>
        <n v="6.99"/>
        <n v="2.94"/>
        <n v="0.37"/>
        <n v="4.41"/>
        <n v="1.84"/>
        <n v="1.47"/>
        <n v="25.13"/>
        <n v="6.53"/>
        <n v="0.75"/>
        <n v="1.76"/>
        <n v="6.28"/>
        <n v="4.5199999999999996"/>
        <n v="1.51"/>
        <n v="5.03"/>
        <n v="0.25"/>
        <n v="2.2599999999999998"/>
        <n v="3.02"/>
        <n v="0.5"/>
        <n v="1.26"/>
        <n v="21.79"/>
        <n v="3.21"/>
        <n v="13.46"/>
        <n v="7.05"/>
        <n v="8.9700000000000006"/>
        <n v="5.77"/>
        <n v="4.49"/>
        <n v="0.64"/>
        <n v="23.81"/>
        <n v="2.86"/>
        <n v="9.52"/>
        <n v="4.76"/>
        <n v="7.62"/>
        <n v="1.9"/>
        <n v="5.71"/>
        <n v="20"/>
        <n v="12"/>
        <n v="6"/>
        <n v="10"/>
        <n v="11.33"/>
        <n v="7.33"/>
        <n v="6.67"/>
        <n v="2"/>
        <n v="2.67"/>
        <n v="0.67"/>
        <n v="1.33"/>
        <n v="22.41"/>
        <n v="14.11"/>
        <n v="9.5399999999999991"/>
        <n v="6.64"/>
      </sharedItems>
    </cacheField>
    <cacheField name="総数（法人）" numFmtId="0" sqlType="4">
      <sharedItems containsSemiMixedTypes="0" containsString="0" containsNumber="1" containsInteger="1" minValue="0" maxValue="1094" count="83">
        <n v="287"/>
        <n v="256"/>
        <n v="736"/>
        <n v="858"/>
        <n v="1094"/>
        <n v="257"/>
        <n v="193"/>
        <n v="238"/>
        <n v="328"/>
        <n v="394"/>
        <n v="88"/>
        <n v="265"/>
        <n v="173"/>
        <n v="250"/>
        <n v="71"/>
        <n v="267"/>
        <n v="219"/>
        <n v="168"/>
        <n v="199"/>
        <n v="133"/>
        <n v="135"/>
        <n v="537"/>
        <n v="139"/>
        <n v="344"/>
        <n v="85"/>
        <n v="102"/>
        <n v="107"/>
        <n v="42"/>
        <n v="99"/>
        <n v="125"/>
        <n v="134"/>
        <n v="122"/>
        <n v="166"/>
        <n v="121"/>
        <n v="87"/>
        <n v="94"/>
        <n v="96"/>
        <n v="19"/>
        <n v="52"/>
        <n v="61"/>
        <n v="17"/>
        <n v="12"/>
        <n v="31"/>
        <n v="3"/>
        <n v="15"/>
        <n v="18"/>
        <n v="11"/>
        <n v="22"/>
        <n v="30"/>
        <n v="23"/>
        <n v="13"/>
        <n v="7"/>
        <n v="29"/>
        <n v="10"/>
        <n v="14"/>
        <n v="6"/>
        <n v="1"/>
        <n v="9"/>
        <n v="8"/>
        <n v="21"/>
        <n v="83"/>
        <n v="48"/>
        <n v="33"/>
        <n v="41"/>
        <n v="20"/>
        <n v="43"/>
        <n v="60"/>
        <n v="24"/>
        <n v="2"/>
        <n v="78"/>
        <n v="4"/>
        <n v="5"/>
        <n v="34"/>
        <n v="47"/>
        <n v="50"/>
        <n v="0"/>
        <n v="39"/>
        <n v="25"/>
        <n v="28"/>
        <n v="27"/>
        <n v="16"/>
        <n v="45"/>
        <n v="38"/>
      </sharedItems>
    </cacheField>
    <cacheField name="構成比（法人）" numFmtId="0" sqlType="3">
      <sharedItems containsSemiMixedTypes="0" containsString="0" containsNumber="1" minValue="0" maxValue="32.31" count="242">
        <n v="3.14"/>
        <n v="2.8"/>
        <n v="8.0500000000000007"/>
        <n v="9.3800000000000008"/>
        <n v="11.96"/>
        <n v="2.81"/>
        <n v="2.11"/>
        <n v="2.6"/>
        <n v="3.59"/>
        <n v="4.3099999999999996"/>
        <n v="0.96"/>
        <n v="2.9"/>
        <n v="1.89"/>
        <n v="2.73"/>
        <n v="0.78"/>
        <n v="2.92"/>
        <n v="2.4"/>
        <n v="1.84"/>
        <n v="2.1800000000000002"/>
        <n v="1.45"/>
        <n v="3.38"/>
        <n v="13.43"/>
        <n v="3.48"/>
        <n v="6.4"/>
        <n v="8.6"/>
        <n v="2.13"/>
        <n v="2.5499999999999998"/>
        <n v="2.68"/>
        <n v="1.05"/>
        <n v="2.48"/>
        <n v="3.13"/>
        <n v="3.35"/>
        <n v="3.05"/>
        <n v="4.1500000000000004"/>
        <n v="3.03"/>
        <n v="2.35"/>
        <n v="2.96"/>
        <n v="8.1"/>
        <n v="9.5"/>
        <n v="2.65"/>
        <n v="1.87"/>
        <n v="11.06"/>
        <n v="4.83"/>
        <n v="0.47"/>
        <n v="2.34"/>
        <n v="1.71"/>
        <n v="3.43"/>
        <n v="4.67"/>
        <n v="3.58"/>
        <n v="2.02"/>
        <n v="4.72"/>
        <n v="7.61"/>
        <n v="13.65"/>
        <n v="7.87"/>
        <n v="2.62"/>
        <n v="3.67"/>
        <n v="1.57"/>
        <n v="3.94"/>
        <n v="0.26"/>
        <n v="0.79"/>
        <n v="2.89"/>
        <n v="2.36"/>
        <n v="2.1"/>
        <n v="2.79"/>
        <n v="11.04"/>
        <n v="2.2599999999999998"/>
        <n v="13.16"/>
        <n v="6.38"/>
        <n v="4.3899999999999997"/>
        <n v="5.45"/>
        <n v="1.99"/>
        <n v="1.2"/>
        <n v="0.4"/>
        <n v="2.39"/>
        <n v="2.66"/>
        <n v="1.06"/>
        <n v="1.86"/>
        <n v="1.33"/>
        <n v="2.93"/>
        <n v="0.8"/>
        <n v="3.04"/>
        <n v="1.96"/>
        <n v="9.35"/>
        <n v="13.04"/>
        <n v="2.61"/>
        <n v="6.52"/>
        <n v="3.26"/>
        <n v="5.22"/>
        <n v="5"/>
        <n v="1.52"/>
        <n v="4.3499999999999996"/>
        <n v="0.22"/>
        <n v="1.74"/>
        <n v="0.43"/>
        <n v="24.53"/>
        <n v="2.2000000000000002"/>
        <n v="0.94"/>
        <n v="6.92"/>
        <n v="6.6"/>
        <n v="3.46"/>
        <n v="0.31"/>
        <n v="2.52"/>
        <n v="1.26"/>
        <n v="4.09"/>
        <n v="3.77"/>
        <n v="2.83"/>
        <n v="0.63"/>
        <n v="3.19"/>
        <n v="10.86"/>
        <n v="3.51"/>
        <n v="2.88"/>
        <n v="15.02"/>
        <n v="1.92"/>
        <n v="5.43"/>
        <n v="2.2400000000000002"/>
        <n v="1.6"/>
        <n v="2.56"/>
        <n v="1.28"/>
        <n v="1.78"/>
        <n v="5.93"/>
        <n v="12.46"/>
        <n v="2.67"/>
        <n v="14.84"/>
        <n v="1.19"/>
        <n v="5.34"/>
        <n v="1.48"/>
        <n v="2.08"/>
        <n v="3.56"/>
        <n v="0.3"/>
        <n v="2.37"/>
        <n v="32.31"/>
        <n v="0"/>
        <n v="6.15"/>
        <n v="4.62"/>
        <n v="1.54"/>
        <n v="3.08"/>
        <n v="24.14"/>
        <n v="3.45"/>
        <n v="13.79"/>
        <n v="10.34"/>
        <n v="6.9"/>
        <n v="23.81"/>
        <n v="4.76"/>
        <n v="9.52"/>
        <n v="5.69"/>
        <n v="3.34"/>
        <n v="8.36"/>
        <n v="1.67"/>
        <n v="6.35"/>
        <n v="1"/>
        <n v="3.01"/>
        <n v="3.68"/>
        <n v="6.69"/>
        <n v="5.0199999999999996"/>
        <n v="0.67"/>
        <n v="2.0099999999999998"/>
        <n v="31.15"/>
        <n v="8.1999999999999993"/>
        <n v="1.64"/>
        <n v="3.28"/>
        <n v="6.56"/>
        <n v="4.92"/>
        <n v="3.23"/>
        <n v="1.61"/>
        <n v="9.68"/>
        <n v="6.45"/>
        <n v="11.29"/>
        <n v="4.84"/>
        <n v="8.06"/>
        <n v="18.87"/>
        <n v="7.55"/>
        <n v="5.66"/>
        <n v="20"/>
        <n v="9.09"/>
        <n v="3.64"/>
        <n v="1.82"/>
        <n v="2.7"/>
        <n v="16.22"/>
        <n v="9.4600000000000009"/>
        <n v="4.05"/>
        <n v="12.16"/>
        <n v="5.41"/>
        <n v="1.35"/>
        <n v="8.11"/>
        <n v="4.24"/>
        <n v="11.52"/>
        <n v="8.48"/>
        <n v="6.67"/>
        <n v="2.42"/>
        <n v="1.21"/>
        <n v="4.28"/>
        <n v="7.78"/>
        <n v="10.89"/>
        <n v="2.33"/>
        <n v="10.51"/>
        <n v="1.95"/>
        <n v="6.23"/>
        <n v="3.89"/>
        <n v="6.61"/>
        <n v="3.5"/>
        <n v="1.56"/>
        <n v="2.72"/>
        <n v="3.71"/>
        <n v="2"/>
        <n v="8"/>
        <n v="12.86"/>
        <n v="4.57"/>
        <n v="2.29"/>
        <n v="1.1399999999999999"/>
        <n v="4.29"/>
        <n v="4"/>
        <n v="1.43"/>
        <n v="2.57"/>
        <n v="0.28999999999999998"/>
        <n v="1.72"/>
        <n v="20.69"/>
        <n v="8.6199999999999992"/>
        <n v="6.03"/>
        <n v="2.59"/>
        <n v="5.17"/>
        <n v="18.350000000000001"/>
        <n v="11.01"/>
        <n v="0.92"/>
        <n v="4.59"/>
        <n v="8.26"/>
        <n v="2.75"/>
        <n v="1.83"/>
        <n v="1.1200000000000001"/>
        <n v="13.48"/>
        <n v="25.84"/>
        <n v="15.73"/>
        <n v="4.49"/>
        <n v="3.37"/>
        <n v="2.25"/>
        <n v="2.19"/>
        <n v="4.38"/>
        <n v="20.440000000000001"/>
        <n v="5.1100000000000003"/>
        <n v="6.57"/>
        <n v="3.65"/>
        <n v="1.46"/>
        <n v="0.73"/>
      </sharedItems>
    </cacheField>
    <cacheField name="総数（法人以外の団体）" numFmtId="0" sqlType="4">
      <sharedItems containsSemiMixedTypes="0" containsString="0" containsNumber="1" containsInteger="1" minValue="0" maxValue="14" count="9">
        <n v="0"/>
        <n v="2"/>
        <n v="5"/>
        <n v="8"/>
        <n v="1"/>
        <n v="14"/>
        <n v="6"/>
        <n v="4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4589351854" createdVersion="5" refreshedVersion="8" minRefreshableVersion="3" recordCount="599" xr:uid="{0599D000-4E52-4510-9C19-FE8D095614BF}">
  <cacheSource type="external" connectionId="3"/>
  <cacheFields count="14">
    <cacheField name="都道府県" numFmtId="0" sqlType="-9">
      <sharedItems count="1">
        <s v="36 徳島県"/>
      </sharedItems>
    </cacheField>
    <cacheField name="自治体名" numFmtId="0" sqlType="-9">
      <sharedItems count="25">
        <s v="徳島県"/>
        <s v="徳島市"/>
        <s v="鳴門市"/>
        <s v="小松島市"/>
        <s v="阿南市"/>
        <s v="吉野川市"/>
        <s v="阿波市"/>
        <s v="美馬市"/>
        <s v="三好市"/>
        <s v="勝浦郡勝浦町"/>
        <s v="勝浦郡上勝町"/>
        <s v="名東郡佐那河内村"/>
        <s v="名西郡石井町"/>
        <s v="名西郡神山町"/>
        <s v="那賀郡那賀町"/>
        <s v="海部郡牟岐町"/>
        <s v="海部郡美波町"/>
        <s v="海部郡海陽町"/>
        <s v="板野郡松茂町"/>
        <s v="板野郡北島町"/>
        <s v="板野郡藍住町"/>
        <s v="板野郡板野町"/>
        <s v="板野郡上板町"/>
        <s v="美馬郡つるぎ町"/>
        <s v="三好郡東みよし町"/>
      </sharedItems>
    </cacheField>
    <cacheField name="自治体" numFmtId="0" sqlType="-9">
      <sharedItems count="25">
        <s v="36000 徳島県"/>
        <s v="36201 徳島市"/>
        <s v="36202 鳴門市"/>
        <s v="36203 小松島市"/>
        <s v="36204 阿南市"/>
        <s v="36205 吉野川市"/>
        <s v="36206 阿波市"/>
        <s v="36207 美馬市"/>
        <s v="36208 三好市"/>
        <s v="36301 勝浦郡勝浦町"/>
        <s v="36302 勝浦郡上勝町"/>
        <s v="36321 名東郡佐那河内村"/>
        <s v="36341 名西郡石井町"/>
        <s v="36342 名西郡神山町"/>
        <s v="36368 那賀郡那賀町"/>
        <s v="36383 海部郡牟岐町"/>
        <s v="36387 海部郡美波町"/>
        <s v="36388 海部郡海陽町"/>
        <s v="36401 板野郡松茂町"/>
        <s v="36402 板野郡北島町"/>
        <s v="36403 板野郡藍住町"/>
        <s v="36404 板野郡板野町"/>
        <s v="36405 板野郡上板町"/>
        <s v="36468 美馬郡つるぎ町"/>
        <s v="36489 三好郡東みよし町"/>
      </sharedItems>
    </cacheField>
    <cacheField name="産業分類コード" numFmtId="0" sqlType="-8">
      <sharedItems count="95">
        <s v="783"/>
        <s v="692"/>
        <s v="782"/>
        <s v="062"/>
        <s v="762"/>
        <s v="766"/>
        <s v="824"/>
        <s v="835"/>
        <s v="609"/>
        <s v="589"/>
        <s v="591"/>
        <s v="891"/>
        <s v="603"/>
        <s v="765"/>
        <s v="767"/>
        <s v="742"/>
        <s v="081"/>
        <s v="691"/>
        <s v="064"/>
        <s v="823"/>
        <s v="682"/>
        <s v="781"/>
        <s v="092"/>
        <s v="605"/>
        <s v="761"/>
        <s v="772"/>
        <s v="593"/>
        <s v="573"/>
        <s v="065"/>
        <s v="331"/>
        <s v="586"/>
        <s v="821"/>
        <s v="585"/>
        <s v="751"/>
        <s v="071"/>
        <s v="079"/>
        <s v="061"/>
        <s v="083"/>
        <s v="604"/>
        <s v="722"/>
        <s v="102"/>
        <s v="581"/>
        <s v="075"/>
        <s v="094"/>
        <s v="121"/>
        <s v="522"/>
        <s v="728"/>
        <s v="729"/>
        <s v="929"/>
        <s v="066"/>
        <s v="082"/>
        <s v="103"/>
        <s v="133"/>
        <s v="432"/>
        <s v="441"/>
        <s v="584"/>
        <s v="752"/>
        <s v="854"/>
        <s v="881"/>
        <s v="072"/>
        <s v="076"/>
        <s v="619"/>
        <s v="089"/>
        <s v="244"/>
        <s v="361"/>
        <s v="363"/>
        <s v="391"/>
        <s v="401"/>
        <s v="521"/>
        <s v="535"/>
        <s v="559"/>
        <s v="602"/>
        <s v="611"/>
        <s v="725"/>
        <s v="859"/>
        <s v="799"/>
        <s v="833"/>
        <s v="218"/>
        <s v="809"/>
        <s v="206"/>
        <s v="693"/>
        <s v="769"/>
        <s v="313"/>
        <s v="606"/>
        <s v="329"/>
        <s v="681"/>
        <s v="789"/>
        <s v="077"/>
        <s v="093"/>
        <s v="572"/>
        <s v="531"/>
        <s v="855"/>
        <s v="951"/>
        <s v="099"/>
        <s v="601"/>
      </sharedItems>
    </cacheField>
    <cacheField name="産業分類" numFmtId="0" sqlType="-9">
      <sharedItems count="95">
        <s v="美容業"/>
        <s v="貸家業，貸間業"/>
        <s v="理容業"/>
        <s v="土木工事業（舗装工事業を除く）"/>
        <s v="専門料理店"/>
        <s v="バー，キャバレー，ナイトクラブ"/>
        <s v="教養・技能教授業"/>
        <s v="療術業"/>
        <s v="他に分類されない小売業"/>
        <s v="その他の飲食料品小売業"/>
        <s v="自動車小売業"/>
        <s v="自動車整備業"/>
        <s v="医薬品・化粧品小売業"/>
        <s v="酒場，ビヤホール"/>
        <s v="喫茶店"/>
        <s v="土木建築サービス業"/>
        <s v="電気工事業"/>
        <s v="不動産賃貸業（貸家業，貸間業を除く）"/>
        <s v="建築工事業（木造建築工事業を除く）"/>
        <s v="学習塾"/>
        <s v="不動産代理業・仲介業"/>
        <s v="洗濯業"/>
        <s v="水産食料品製造業"/>
        <s v="燃料小売業"/>
        <s v="食堂，レストラン（専門料理店を除く）"/>
        <s v="配達飲食サービス業"/>
        <s v="機械器具小売業（自動車，自転車を除く）"/>
        <s v="婦人・子供服小売業"/>
        <s v="木造建築工事業"/>
        <s v="電気業"/>
        <s v="菓子・パン小売業"/>
        <s v="社会教育"/>
        <s v="酒小売業"/>
        <s v="旅館，ホテル"/>
        <s v="大工工事業"/>
        <s v="その他の職別工事業"/>
        <s v="一般土木建築工事業"/>
        <s v="管工事業（さく井工事業を除く）"/>
        <s v="農耕用品小売業"/>
        <s v="公証人役場，司法書士事務所，土地家屋調査士事務所"/>
        <s v="酒類製造業"/>
        <s v="各種食料品小売業"/>
        <s v="左官工事業"/>
        <s v="調味料製造業"/>
        <s v="製材業，木製品製造業"/>
        <s v="食料・飲料卸売業"/>
        <s v="経営コンサルタント業，純粋持株会社"/>
        <s v="その他の専門サービス業"/>
        <s v="他に分類されない事業サービス業"/>
        <s v="建築リフォーム工事業"/>
        <s v="電気通信・信号装置工事業"/>
        <s v="茶・コーヒー製造業（清涼飲料を除く）"/>
        <s v="建具製造業"/>
        <s v="一般乗用旅客自動車運送業"/>
        <s v="一般貨物自動車運送業"/>
        <s v="鮮魚小売業"/>
        <s v="簡易宿所"/>
        <s v="老人福祉・介護事業"/>
        <s v="一般廃棄物処理業"/>
        <s v="とび・土工・コンクリート工事業"/>
        <s v="板金・金物工事業"/>
        <s v="その他の無店舗小売業"/>
        <s v="その他の設備工事業"/>
        <s v="建設用・建築用金属製品製造業（製缶板金業を含む）"/>
        <s v="上水道業"/>
        <s v="下水道業"/>
        <s v="ソフトウェア業"/>
        <s v="インターネット附随サービス業"/>
        <s v="農畜産物・水産物卸売業"/>
        <s v="非鉄金属卸売業"/>
        <s v="他に分類されない卸売業"/>
        <s v="じゅう器小売業"/>
        <s v="通信販売・訪問販売小売業"/>
        <s v="社会保険労務士事務所"/>
        <s v="その他の社会保険・社会福祉・介護事業"/>
        <s v="他に分類されない生活関連サービス業"/>
        <s v="歯科診療所"/>
        <s v="骨材・石工品等製造業"/>
        <s v="その他の娯楽業"/>
        <s v="かばん製造業"/>
        <s v="駐車場業"/>
        <s v="その他の飲食店"/>
        <s v="船舶製造・修理業，舶用機関製造業"/>
        <s v="書籍・文房具小売業"/>
        <s v="他に分類されない製造業"/>
        <s v="建物売買業，土地売買業"/>
        <s v="その他の洗濯・理容・美容・浴場業"/>
        <s v="塗装工事業"/>
        <s v="野菜缶詰・果実缶詰・農産保存食料品製造業"/>
        <s v="男子服小売業"/>
        <s v="建築材料卸売業"/>
        <s v="障害者福祉事業"/>
        <s v="集会場"/>
        <s v="その他の食料品製造業"/>
        <s v="家具・建具・畳小売業"/>
      </sharedItems>
    </cacheField>
    <cacheField name="産業小分類" numFmtId="0" sqlType="-9">
      <sharedItems count="95">
        <s v="783 美容業"/>
        <s v="692 貸家業，貸間業"/>
        <s v="782 理容業"/>
        <s v="062 土木工事業（舗装工事業を除く）"/>
        <s v="762 専門料理店"/>
        <s v="766 バー，キャバレー，ナイトクラブ"/>
        <s v="824 教養・技能教授業"/>
        <s v="835 療術業"/>
        <s v="609 他に分類されない小売業"/>
        <s v="589 その他の飲食料品小売業"/>
        <s v="591 自動車小売業"/>
        <s v="891 自動車整備業"/>
        <s v="603 医薬品・化粧品小売業"/>
        <s v="765 酒場，ビヤホール"/>
        <s v="767 喫茶店"/>
        <s v="742 土木建築サービス業"/>
        <s v="081 電気工事業"/>
        <s v="691 不動産賃貸業（貸家業，貸間業を除く）"/>
        <s v="064 建築工事業（木造建築工事業を除く）"/>
        <s v="823 学習塾"/>
        <s v="682 不動産代理業・仲介業"/>
        <s v="781 洗濯業"/>
        <s v="092 水産食料品製造業"/>
        <s v="605 燃料小売業"/>
        <s v="761 食堂，レストラン（専門料理店を除く）"/>
        <s v="772 配達飲食サービス業"/>
        <s v="593 機械器具小売業（自動車，自転車を除く）"/>
        <s v="573 婦人・子供服小売業"/>
        <s v="065 木造建築工事業"/>
        <s v="331 電気業"/>
        <s v="586 菓子・パン小売業"/>
        <s v="821 社会教育"/>
        <s v="585 酒小売業"/>
        <s v="751 旅館，ホテル"/>
        <s v="071 大工工事業"/>
        <s v="079 その他の職別工事業"/>
        <s v="061 一般土木建築工事業"/>
        <s v="083 管工事業（さく井工事業を除く）"/>
        <s v="604 農耕用品小売業"/>
        <s v="722 公証人役場，司法書士事務所，土地家屋調査士事務所"/>
        <s v="102 酒類製造業"/>
        <s v="581 各種食料品小売業"/>
        <s v="075 左官工事業"/>
        <s v="094 調味料製造業"/>
        <s v="121 製材業，木製品製造業"/>
        <s v="522 食料・飲料卸売業"/>
        <s v="728 経営コンサルタント業，純粋持株会社"/>
        <s v="729 その他の専門サービス業"/>
        <s v="929 他に分類されない事業サービス業"/>
        <s v="066 建築リフォーム工事業"/>
        <s v="082 電気通信・信号装置工事業"/>
        <s v="103 茶・コーヒー製造業（清涼飲料を除く）"/>
        <s v="133 建具製造業"/>
        <s v="432 一般乗用旅客自動車運送業"/>
        <s v="441 一般貨物自動車運送業"/>
        <s v="584 鮮魚小売業"/>
        <s v="752 簡易宿所"/>
        <s v="854 老人福祉・介護事業"/>
        <s v="881 一般廃棄物処理業"/>
        <s v="072 とび・土工・コンクリート工事業"/>
        <s v="076 板金・金物工事業"/>
        <s v="619 その他の無店舗小売業"/>
        <s v="089 その他の設備工事業"/>
        <s v="244 建設用・建築用金属製品製造業（製缶板金業を含む）"/>
        <s v="361 上水道業"/>
        <s v="363 下水道業"/>
        <s v="391 ソフトウェア業"/>
        <s v="401 インターネット附随サービス業"/>
        <s v="521 農畜産物・水産物卸売業"/>
        <s v="535 非鉄金属卸売業"/>
        <s v="559 他に分類されない卸売業"/>
        <s v="602 じゅう器小売業"/>
        <s v="611 通信販売・訪問販売小売業"/>
        <s v="725 社会保険労務士事務所"/>
        <s v="859 その他の社会保険・社会福祉・介護事業"/>
        <s v="799 他に分類されない生活関連サービス業"/>
        <s v="833 歯科診療所"/>
        <s v="218 骨材・石工品等製造業"/>
        <s v="809 その他の娯楽業"/>
        <s v="206 かばん製造業"/>
        <s v="693 駐車場業"/>
        <s v="769 その他の飲食店"/>
        <s v="313 船舶製造・修理業，舶用機関製造業"/>
        <s v="606 書籍・文房具小売業"/>
        <s v="329 他に分類されない製造業"/>
        <s v="681 建物売買業，土地売買業"/>
        <s v="789 その他の洗濯・理容・美容・浴場業"/>
        <s v="077 塗装工事業"/>
        <s v="093 野菜缶詰・果実缶詰・農産保存食料品製造業"/>
        <s v="572 男子服小売業"/>
        <s v="531 建築材料卸売業"/>
        <s v="855 障害者福祉事業"/>
        <s v="951 集会場"/>
        <s v="099 その他の食料品製造業"/>
        <s v="601 家具・建具・畳小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242" count="93">
        <n v="1242"/>
        <n v="987"/>
        <n v="699"/>
        <n v="613"/>
        <n v="462"/>
        <n v="430"/>
        <n v="414"/>
        <n v="403"/>
        <n v="402"/>
        <n v="396"/>
        <n v="393"/>
        <n v="384"/>
        <n v="371"/>
        <n v="364"/>
        <n v="363"/>
        <n v="319"/>
        <n v="315"/>
        <n v="312"/>
        <n v="305"/>
        <n v="303"/>
        <n v="539"/>
        <n v="440"/>
        <n v="296"/>
        <n v="220"/>
        <n v="208"/>
        <n v="181"/>
        <n v="173"/>
        <n v="157"/>
        <n v="149"/>
        <n v="148"/>
        <n v="146"/>
        <n v="138"/>
        <n v="132"/>
        <n v="126"/>
        <n v="118"/>
        <n v="117"/>
        <n v="101"/>
        <n v="100"/>
        <n v="90"/>
        <n v="64"/>
        <n v="52"/>
        <n v="43"/>
        <n v="42"/>
        <n v="41"/>
        <n v="37"/>
        <n v="32"/>
        <n v="31"/>
        <n v="28"/>
        <n v="27"/>
        <n v="23"/>
        <n v="22"/>
        <n v="21"/>
        <n v="19"/>
        <n v="61"/>
        <n v="29"/>
        <n v="26"/>
        <n v="24"/>
        <n v="17"/>
        <n v="16"/>
        <n v="15"/>
        <n v="14"/>
        <n v="13"/>
        <n v="110"/>
        <n v="67"/>
        <n v="54"/>
        <n v="49"/>
        <n v="40"/>
        <n v="36"/>
        <n v="34"/>
        <n v="30"/>
        <n v="25"/>
        <n v="70"/>
        <n v="50"/>
        <n v="20"/>
        <n v="18"/>
        <n v="48"/>
        <n v="12"/>
        <n v="11"/>
        <n v="44"/>
        <n v="39"/>
        <n v="7"/>
        <n v="5"/>
        <n v="4"/>
        <n v="3"/>
        <n v="8"/>
        <n v="2"/>
        <n v="1"/>
        <n v="69"/>
        <n v="33"/>
        <n v="10"/>
        <n v="9"/>
        <n v="6"/>
        <n v="38"/>
      </sharedItems>
    </cacheField>
    <cacheField name="構成比" numFmtId="0" sqlType="3">
      <sharedItems containsSemiMixedTypes="0" containsString="0" containsNumber="1" minValue="1.17" maxValue="11.43" count="202">
        <n v="5.95"/>
        <n v="4.7300000000000004"/>
        <n v="3.35"/>
        <n v="2.94"/>
        <n v="2.21"/>
        <n v="2.06"/>
        <n v="1.98"/>
        <n v="1.93"/>
        <n v="1.9"/>
        <n v="1.88"/>
        <n v="1.84"/>
        <n v="1.78"/>
        <n v="1.74"/>
        <n v="1.53"/>
        <n v="1.51"/>
        <n v="1.49"/>
        <n v="1.46"/>
        <n v="1.45"/>
        <n v="6.72"/>
        <n v="5.49"/>
        <n v="3.69"/>
        <n v="2.74"/>
        <n v="2.59"/>
        <n v="2.2599999999999998"/>
        <n v="2.16"/>
        <n v="1.96"/>
        <n v="1.86"/>
        <n v="1.85"/>
        <n v="1.82"/>
        <n v="1.72"/>
        <n v="1.65"/>
        <n v="1.57"/>
        <n v="1.47"/>
        <n v="1.26"/>
        <n v="1.25"/>
        <n v="5.75"/>
        <n v="4.09"/>
        <n v="3.32"/>
        <n v="2.75"/>
        <n v="2.68"/>
        <n v="2.62"/>
        <n v="2.36"/>
        <n v="2.04"/>
        <n v="1.79"/>
        <n v="1.73"/>
        <n v="1.41"/>
        <n v="1.34"/>
        <n v="1.21"/>
        <n v="6.35"/>
        <n v="4.47"/>
        <n v="3.23"/>
        <n v="3.02"/>
        <n v="2.91"/>
        <n v="2.71"/>
        <n v="2.5"/>
        <n v="2.29"/>
        <n v="1.77"/>
        <n v="1.66"/>
        <n v="1.56"/>
        <n v="1.35"/>
        <n v="6.31"/>
        <n v="3.84"/>
        <n v="3.1"/>
        <n v="2.81"/>
        <n v="1.95"/>
        <n v="1.83"/>
        <n v="1.61"/>
        <n v="1.55"/>
        <n v="1.43"/>
        <n v="6.14"/>
        <n v="4.3899999999999997"/>
        <n v="2.72"/>
        <n v="2.54"/>
        <n v="2.46"/>
        <n v="2.19"/>
        <n v="2.02"/>
        <n v="1.75"/>
        <n v="1.67"/>
        <n v="1.58"/>
        <n v="6.61"/>
        <n v="6.34"/>
        <n v="4.0999999999999996"/>
        <n v="3.17"/>
        <n v="2.5099999999999998"/>
        <n v="2.38"/>
        <n v="2.25"/>
        <n v="1.59"/>
        <n v="5.27"/>
        <n v="4.32"/>
        <n v="3.92"/>
        <n v="3.65"/>
        <n v="3.11"/>
        <n v="2.57"/>
        <n v="2.4300000000000002"/>
        <n v="1.89"/>
        <n v="1.76"/>
        <n v="1.62"/>
        <n v="6.52"/>
        <n v="5.56"/>
        <n v="4.17"/>
        <n v="3.96"/>
        <n v="3.85"/>
        <n v="2.35"/>
        <n v="2.14"/>
        <n v="1.6"/>
        <n v="1.5"/>
        <n v="1.39"/>
        <n v="1.28"/>
        <n v="9.24"/>
        <n v="3.8"/>
        <n v="2.17"/>
        <n v="1.63"/>
        <n v="11.43"/>
        <n v="7.14"/>
        <n v="5.71"/>
        <n v="4.29"/>
        <n v="2.86"/>
        <n v="7.46"/>
        <n v="4.4800000000000004"/>
        <n v="2.99"/>
        <n v="9.01"/>
        <n v="5.48"/>
        <n v="4.3099999999999996"/>
        <n v="3.52"/>
        <n v="2.61"/>
        <n v="2.48"/>
        <n v="2.2200000000000002"/>
        <n v="2.09"/>
        <n v="1.7"/>
        <n v="1.44"/>
        <n v="1.31"/>
        <n v="1.17"/>
        <n v="8.85"/>
        <n v="4.6900000000000004"/>
        <n v="2.6"/>
        <n v="2.08"/>
        <n v="6.51"/>
        <n v="4.21"/>
        <n v="3.83"/>
        <n v="3.45"/>
        <n v="3.07"/>
        <n v="2.2999999999999998"/>
        <n v="1.92"/>
        <n v="4.2300000000000004"/>
        <n v="3.7"/>
        <n v="2.65"/>
        <n v="2.12"/>
        <n v="5.68"/>
        <n v="4.37"/>
        <n v="3.93"/>
        <n v="3.49"/>
        <n v="3.06"/>
        <n v="2.1800000000000002"/>
        <n v="6.73"/>
        <n v="3.67"/>
        <n v="3.36"/>
        <n v="2.4500000000000002"/>
        <n v="5.37"/>
        <n v="2.0099999999999998"/>
        <n v="1.68"/>
        <n v="7.12"/>
        <n v="6.37"/>
        <n v="3.75"/>
        <n v="3.18"/>
        <n v="3"/>
        <n v="1.87"/>
        <n v="1.69"/>
        <n v="8.5"/>
        <n v="3.72"/>
        <n v="3.05"/>
        <n v="2.92"/>
        <n v="2.52"/>
        <n v="2.39"/>
        <n v="1.99"/>
        <n v="7.37"/>
        <n v="3.86"/>
        <n v="3.51"/>
        <n v="3.16"/>
        <n v="2.11"/>
        <n v="1.4"/>
        <n v="4.95"/>
        <n v="4.5"/>
        <n v="3.6"/>
        <n v="3.15"/>
        <n v="2.7"/>
        <n v="1.8"/>
        <n v="8.8699999999999992"/>
        <n v="7.26"/>
        <n v="6.05"/>
        <n v="5.24"/>
        <n v="4.4400000000000004"/>
        <n v="3.63"/>
        <n v="2.82"/>
        <n v="9.33"/>
        <n v="5.96"/>
        <n v="5.18"/>
        <n v="4.1500000000000004"/>
        <n v="2.85"/>
        <n v="2.33"/>
        <n v="2.0699999999999998"/>
        <n v="1.81"/>
        <n v="1.3"/>
      </sharedItems>
    </cacheField>
    <cacheField name="総数（個人）" numFmtId="0" sqlType="4">
      <sharedItems containsSemiMixedTypes="0" containsString="0" containsNumber="1" containsInteger="1" minValue="0" maxValue="1141" count="81">
        <n v="1141"/>
        <n v="539"/>
        <n v="664"/>
        <n v="62"/>
        <n v="368"/>
        <n v="405"/>
        <n v="325"/>
        <n v="355"/>
        <n v="280"/>
        <n v="299"/>
        <n v="253"/>
        <n v="313"/>
        <n v="177"/>
        <n v="331"/>
        <n v="327"/>
        <n v="127"/>
        <n v="134"/>
        <n v="61"/>
        <n v="72"/>
        <n v="229"/>
        <n v="267"/>
        <n v="388"/>
        <n v="276"/>
        <n v="173"/>
        <n v="188"/>
        <n v="39"/>
        <n v="152"/>
        <n v="63"/>
        <n v="135"/>
        <n v="107"/>
        <n v="10"/>
        <n v="130"/>
        <n v="111"/>
        <n v="40"/>
        <n v="64"/>
        <n v="86"/>
        <n v="75"/>
        <n v="16"/>
        <n v="55"/>
        <n v="84"/>
        <n v="29"/>
        <n v="50"/>
        <n v="37"/>
        <n v="5"/>
        <n v="28"/>
        <n v="26"/>
        <n v="11"/>
        <n v="31"/>
        <n v="6"/>
        <n v="24"/>
        <n v="15"/>
        <n v="12"/>
        <n v="8"/>
        <n v="9"/>
        <n v="54"/>
        <n v="30"/>
        <n v="21"/>
        <n v="4"/>
        <n v="20"/>
        <n v="23"/>
        <n v="14"/>
        <n v="17"/>
        <n v="13"/>
        <n v="7"/>
        <n v="104"/>
        <n v="22"/>
        <n v="25"/>
        <n v="19"/>
        <n v="27"/>
        <n v="18"/>
        <n v="49"/>
        <n v="2"/>
        <n v="3"/>
        <n v="46"/>
        <n v="0"/>
        <n v="38"/>
        <n v="58"/>
        <n v="1"/>
        <n v="57"/>
        <n v="33"/>
        <n v="34"/>
      </sharedItems>
    </cacheField>
    <cacheField name="構成比（個人）" numFmtId="0" sqlType="3">
      <sharedItems containsSemiMixedTypes="0" containsString="0" containsNumber="1" minValue="0" maxValue="15.33" count="237">
        <n v="10.06"/>
        <n v="4.75"/>
        <n v="5.85"/>
        <n v="0.55000000000000004"/>
        <n v="3.24"/>
        <n v="3.57"/>
        <n v="2.87"/>
        <n v="3.13"/>
        <n v="2.4700000000000002"/>
        <n v="2.64"/>
        <n v="2.23"/>
        <n v="2.76"/>
        <n v="1.56"/>
        <n v="2.92"/>
        <n v="2.88"/>
        <n v="1.1200000000000001"/>
        <n v="1.18"/>
        <n v="0.54"/>
        <n v="0.63"/>
        <n v="2.02"/>
        <n v="6.82"/>
        <n v="9.91"/>
        <n v="7.05"/>
        <n v="4.42"/>
        <n v="4.8"/>
        <n v="1"/>
        <n v="3.88"/>
        <n v="1.61"/>
        <n v="3.45"/>
        <n v="2.73"/>
        <n v="0.26"/>
        <n v="3.32"/>
        <n v="2.83"/>
        <n v="1.58"/>
        <n v="1.02"/>
        <n v="1.63"/>
        <n v="2.2000000000000002"/>
        <n v="1.92"/>
        <n v="0.41"/>
        <n v="1.4"/>
        <n v="9.3000000000000007"/>
        <n v="3.21"/>
        <n v="5.54"/>
        <n v="4.0999999999999996"/>
        <n v="4.32"/>
        <n v="3.1"/>
        <n v="1.22"/>
        <n v="3.43"/>
        <n v="0.66"/>
        <n v="2.66"/>
        <n v="1.66"/>
        <n v="1.33"/>
        <n v="0.89"/>
        <n v="1.77"/>
        <n v="9.42"/>
        <n v="4.8899999999999997"/>
        <n v="5.24"/>
        <n v="3.66"/>
        <n v="0.7"/>
        <n v="3.49"/>
        <n v="4.01"/>
        <n v="2.79"/>
        <n v="2.44"/>
        <n v="2.97"/>
        <n v="2.62"/>
        <n v="2.27"/>
        <n v="11.13"/>
        <n v="6.85"/>
        <n v="0.86"/>
        <n v="2.36"/>
        <n v="2.46"/>
        <n v="2.68"/>
        <n v="2.0299999999999998"/>
        <n v="0.43"/>
        <n v="2.89"/>
        <n v="2.78"/>
        <n v="2.25"/>
        <n v="1.82"/>
        <n v="0.96"/>
        <n v="1.93"/>
        <n v="9.74"/>
        <n v="7.57"/>
        <n v="3.71"/>
        <n v="0.31"/>
        <n v="3.25"/>
        <n v="4.33"/>
        <n v="1.7"/>
        <n v="2.94"/>
        <n v="1.55"/>
        <n v="3.4"/>
        <n v="1.08"/>
        <n v="1.39"/>
        <n v="0.77"/>
        <n v="2.3199999999999998"/>
        <n v="0.93"/>
        <n v="0.71"/>
        <n v="10.93"/>
        <n v="7.36"/>
        <n v="6.65"/>
        <n v="2.61"/>
        <n v="4.04"/>
        <n v="2.85"/>
        <n v="3.56"/>
        <n v="1.43"/>
        <n v="1.9"/>
        <n v="0"/>
        <n v="2.38"/>
        <n v="0.48"/>
        <n v="9.5500000000000007"/>
        <n v="9.07"/>
        <n v="0.72"/>
        <n v="5.49"/>
        <n v="4.53"/>
        <n v="4.7699999999999996"/>
        <n v="1.67"/>
        <n v="1.91"/>
        <n v="1.19"/>
        <n v="2.39"/>
        <n v="2.86"/>
        <n v="2.15"/>
        <n v="9.9"/>
        <n v="8.36"/>
        <n v="0.68"/>
        <n v="6.31"/>
        <n v="4.95"/>
        <n v="1.88"/>
        <n v="3.75"/>
        <n v="3.07"/>
        <n v="2.0499999999999998"/>
        <n v="1.54"/>
        <n v="1.71"/>
        <n v="1.74"/>
        <n v="10.43"/>
        <n v="5.22"/>
        <n v="6.09"/>
        <n v="3.48"/>
        <n v="0.87"/>
        <n v="2.56"/>
        <n v="12.82"/>
        <n v="10.26"/>
        <n v="7.69"/>
        <n v="5.13"/>
        <n v="2.33"/>
        <n v="6.98"/>
        <n v="4.6500000000000004"/>
        <n v="12.5"/>
        <n v="7.24"/>
        <n v="6.8"/>
        <n v="5.48"/>
        <n v="1.32"/>
        <n v="3.29"/>
        <n v="2.19"/>
        <n v="2.41"/>
        <n v="3.51"/>
        <n v="2.63"/>
        <n v="1.1000000000000001"/>
        <n v="0.22"/>
        <n v="0.44"/>
        <n v="1.97"/>
        <n v="4.03"/>
        <n v="5.65"/>
        <n v="2.42"/>
        <n v="3.23"/>
        <n v="0.81"/>
        <n v="8.51"/>
        <n v="4.26"/>
        <n v="3.72"/>
        <n v="3.19"/>
        <n v="2.13"/>
        <n v="1.06"/>
        <n v="1.6"/>
        <n v="0.53"/>
        <n v="6.2"/>
        <n v="5.43"/>
        <n v="0.78"/>
        <n v="8.02"/>
        <n v="6.17"/>
        <n v="3.09"/>
        <n v="3.7"/>
        <n v="1.85"/>
        <n v="1.23"/>
        <n v="9.1300000000000008"/>
        <n v="4.9800000000000004"/>
        <n v="4.5599999999999996"/>
        <n v="3.73"/>
        <n v="2.0699999999999998"/>
        <n v="2.9"/>
        <n v="0.83"/>
        <n v="2.4900000000000002"/>
        <n v="9.6"/>
        <n v="2.4"/>
        <n v="5.6"/>
        <n v="4"/>
        <n v="3.2"/>
        <n v="0.8"/>
        <n v="13.6"/>
        <n v="5.51"/>
        <n v="5.88"/>
        <n v="2.21"/>
        <n v="0.37"/>
        <n v="2.57"/>
        <n v="3.31"/>
        <n v="1.47"/>
        <n v="15.33"/>
        <n v="6.28"/>
        <n v="0.5"/>
        <n v="3.52"/>
        <n v="0.25"/>
        <n v="2.2599999999999998"/>
        <n v="3.27"/>
        <n v="3.02"/>
        <n v="1.76"/>
        <n v="1.01"/>
        <n v="1.28"/>
        <n v="13.46"/>
        <n v="6.41"/>
        <n v="4.49"/>
        <n v="0.64"/>
        <n v="10.48"/>
        <n v="8.57"/>
        <n v="0.95"/>
        <n v="4.76"/>
        <n v="5.71"/>
        <n v="3.81"/>
        <n v="6"/>
        <n v="10"/>
        <n v="8.67"/>
        <n v="5.33"/>
        <n v="2.67"/>
        <n v="4.67"/>
        <n v="2"/>
        <n v="0.67"/>
        <n v="14.11"/>
        <n v="6.64"/>
        <n v="7.88"/>
        <n v="4.1500000000000004"/>
        <n v="1.24"/>
      </sharedItems>
    </cacheField>
    <cacheField name="総数（法人）" numFmtId="0" sqlType="4">
      <sharedItems containsSemiMixedTypes="0" containsString="0" containsNumber="1" containsInteger="1" minValue="0" maxValue="551" count="59">
        <n v="101"/>
        <n v="441"/>
        <n v="35"/>
        <n v="551"/>
        <n v="94"/>
        <n v="25"/>
        <n v="85"/>
        <n v="48"/>
        <n v="120"/>
        <n v="96"/>
        <n v="140"/>
        <n v="71"/>
        <n v="194"/>
        <n v="33"/>
        <n v="36"/>
        <n v="181"/>
        <n v="250"/>
        <n v="233"/>
        <n v="74"/>
        <n v="272"/>
        <n v="52"/>
        <n v="20"/>
        <n v="47"/>
        <n v="142"/>
        <n v="21"/>
        <n v="22"/>
        <n v="41"/>
        <n v="138"/>
        <n v="16"/>
        <n v="76"/>
        <n v="92"/>
        <n v="62"/>
        <n v="32"/>
        <n v="42"/>
        <n v="45"/>
        <n v="6"/>
        <n v="2"/>
        <n v="3"/>
        <n v="4"/>
        <n v="9"/>
        <n v="11"/>
        <n v="0"/>
        <n v="8"/>
        <n v="10"/>
        <n v="13"/>
        <n v="12"/>
        <n v="7"/>
        <n v="15"/>
        <n v="1"/>
        <n v="24"/>
        <n v="14"/>
        <n v="46"/>
        <n v="27"/>
        <n v="17"/>
        <n v="28"/>
        <n v="29"/>
        <n v="5"/>
        <n v="19"/>
        <n v="18"/>
      </sharedItems>
    </cacheField>
    <cacheField name="構成比（法人）" numFmtId="0" sqlType="3">
      <sharedItems containsSemiMixedTypes="0" containsString="0" containsNumber="1" minValue="0" maxValue="27.87" count="191">
        <n v="1.1000000000000001"/>
        <n v="4.82"/>
        <n v="0.38"/>
        <n v="6.03"/>
        <n v="1.03"/>
        <n v="0.27"/>
        <n v="0.93"/>
        <n v="0.52"/>
        <n v="1.31"/>
        <n v="1.05"/>
        <n v="1.53"/>
        <n v="0.78"/>
        <n v="2.12"/>
        <n v="0.36"/>
        <n v="0.39"/>
        <n v="1.98"/>
        <n v="2.73"/>
        <n v="2.5499999999999998"/>
        <n v="0.81"/>
        <n v="6.8"/>
        <n v="1.3"/>
        <n v="0.5"/>
        <n v="1.18"/>
        <n v="3.55"/>
        <n v="0.53"/>
        <n v="2.35"/>
        <n v="0.55000000000000004"/>
        <n v="3.45"/>
        <n v="0.4"/>
        <n v="0.83"/>
        <n v="1.9"/>
        <n v="2.2999999999999998"/>
        <n v="1.55"/>
        <n v="0.8"/>
        <n v="2.13"/>
        <n v="1.1299999999999999"/>
        <n v="5.45"/>
        <n v="0.31"/>
        <n v="0.47"/>
        <n v="5.61"/>
        <n v="0.62"/>
        <n v="1.4"/>
        <n v="1.71"/>
        <n v="3.27"/>
        <n v="0"/>
        <n v="3.43"/>
        <n v="1.25"/>
        <n v="1.56"/>
        <n v="2.02"/>
        <n v="1.87"/>
        <n v="1.84"/>
        <n v="3.94"/>
        <n v="0.26"/>
        <n v="2.1"/>
        <n v="6.3"/>
        <n v="1.57"/>
        <n v="0.79"/>
        <n v="3.67"/>
        <n v="3.41"/>
        <n v="6.12"/>
        <n v="3.59"/>
        <n v="2.2599999999999998"/>
        <n v="1.2"/>
        <n v="3.32"/>
        <n v="1.86"/>
        <n v="3.72"/>
        <n v="1.06"/>
        <n v="1.46"/>
        <n v="1.52"/>
        <n v="0.22"/>
        <n v="1.74"/>
        <n v="2.39"/>
        <n v="0.87"/>
        <n v="0.43"/>
        <n v="2.61"/>
        <n v="2.83"/>
        <n v="2.17"/>
        <n v="3.7"/>
        <n v="0.65"/>
        <n v="14.78"/>
        <n v="0.63"/>
        <n v="0.94"/>
        <n v="4.09"/>
        <n v="3.77"/>
        <n v="2.2000000000000002"/>
        <n v="1.89"/>
        <n v="1.26"/>
        <n v="3.46"/>
        <n v="1.28"/>
        <n v="0.32"/>
        <n v="9.27"/>
        <n v="1.92"/>
        <n v="2.2400000000000002"/>
        <n v="0.96"/>
        <n v="3.83"/>
        <n v="3.19"/>
        <n v="2.88"/>
        <n v="0.64"/>
        <n v="0.89"/>
        <n v="10.39"/>
        <n v="2.08"/>
        <n v="3.86"/>
        <n v="4.75"/>
        <n v="1.78"/>
        <n v="2.37"/>
        <n v="1.48"/>
        <n v="0.59"/>
        <n v="1.19"/>
        <n v="0.3"/>
        <n v="23.08"/>
        <n v="1.54"/>
        <n v="4.62"/>
        <n v="3.08"/>
        <n v="6.15"/>
        <n v="24.14"/>
        <n v="10.34"/>
        <n v="6.9"/>
        <n v="19.05"/>
        <n v="4.76"/>
        <n v="3.68"/>
        <n v="2.68"/>
        <n v="0.67"/>
        <n v="4.68"/>
        <n v="1.34"/>
        <n v="2.34"/>
        <n v="1.67"/>
        <n v="2.0099999999999998"/>
        <n v="3.34"/>
        <n v="0.33"/>
        <n v="1"/>
        <n v="27.87"/>
        <n v="6.56"/>
        <n v="1.64"/>
        <n v="3.28"/>
        <n v="1.61"/>
        <n v="3.23"/>
        <n v="6.45"/>
        <n v="8.06"/>
        <n v="4.84"/>
        <n v="7.55"/>
        <n v="5.66"/>
        <n v="7.27"/>
        <n v="3.64"/>
        <n v="1.82"/>
        <n v="2.7"/>
        <n v="1.35"/>
        <n v="5.41"/>
        <n v="10.81"/>
        <n v="4.05"/>
        <n v="2.42"/>
        <n v="3.03"/>
        <n v="4.8499999999999996"/>
        <n v="0.61"/>
        <n v="1.21"/>
        <n v="7.39"/>
        <n v="3.11"/>
        <n v="1.17"/>
        <n v="4.67"/>
        <n v="2.72"/>
        <n v="0.86"/>
        <n v="2"/>
        <n v="5.71"/>
        <n v="2.29"/>
        <n v="5.14"/>
        <n v="4.57"/>
        <n v="2.57"/>
        <n v="1.1399999999999999"/>
        <n v="0.56999999999999995"/>
        <n v="0.28999999999999998"/>
        <n v="2.86"/>
        <n v="1.43"/>
        <n v="16.38"/>
        <n v="1.72"/>
        <n v="2.59"/>
        <n v="0.92"/>
        <n v="6.42"/>
        <n v="1.83"/>
        <n v="4.59"/>
        <n v="2.75"/>
        <n v="14.61"/>
        <n v="20.22"/>
        <n v="3.37"/>
        <n v="7.87"/>
        <n v="1.1200000000000001"/>
        <n v="2.25"/>
        <n v="4.38"/>
        <n v="0.73"/>
        <n v="11.68"/>
        <n v="2.19"/>
        <n v="3.65"/>
        <n v="2.92"/>
      </sharedItems>
    </cacheField>
    <cacheField name="総数（法人以外の団体）" numFmtId="0" sqlType="4">
      <sharedItems containsSemiMixedTypes="0" containsString="0" containsNumber="1" containsInteger="1" minValue="0" maxValue="4" count="4">
        <n v="0"/>
        <n v="4"/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5">
  <r>
    <x v="0"/>
    <x v="0"/>
    <x v="0"/>
    <x v="0"/>
    <n v="6"/>
    <n v="0.03"/>
    <n v="1"/>
    <n v="0.01"/>
    <n v="5"/>
    <n v="0.05"/>
    <x v="0"/>
  </r>
  <r>
    <x v="0"/>
    <x v="0"/>
    <x v="0"/>
    <x v="1"/>
    <n v="2667"/>
    <n v="12.78"/>
    <n v="851"/>
    <n v="7.5"/>
    <n v="1816"/>
    <n v="19.86"/>
    <x v="0"/>
  </r>
  <r>
    <x v="0"/>
    <x v="0"/>
    <x v="0"/>
    <x v="2"/>
    <n v="1518"/>
    <n v="7.27"/>
    <n v="582"/>
    <n v="5.13"/>
    <n v="928"/>
    <n v="10.15"/>
    <x v="1"/>
  </r>
  <r>
    <x v="0"/>
    <x v="0"/>
    <x v="0"/>
    <x v="3"/>
    <n v="133"/>
    <n v="0.64"/>
    <n v="2"/>
    <n v="0.02"/>
    <n v="112"/>
    <n v="1.22"/>
    <x v="0"/>
  </r>
  <r>
    <x v="0"/>
    <x v="0"/>
    <x v="0"/>
    <x v="4"/>
    <n v="137"/>
    <n v="0.66"/>
    <n v="7"/>
    <n v="0.06"/>
    <n v="130"/>
    <n v="1.42"/>
    <x v="0"/>
  </r>
  <r>
    <x v="0"/>
    <x v="0"/>
    <x v="0"/>
    <x v="5"/>
    <n v="213"/>
    <n v="1.02"/>
    <n v="51"/>
    <n v="0.45"/>
    <n v="157"/>
    <n v="1.72"/>
    <x v="2"/>
  </r>
  <r>
    <x v="0"/>
    <x v="0"/>
    <x v="0"/>
    <x v="6"/>
    <n v="5074"/>
    <n v="24.31"/>
    <n v="2638"/>
    <n v="23.26"/>
    <n v="2427"/>
    <n v="26.54"/>
    <x v="1"/>
  </r>
  <r>
    <x v="0"/>
    <x v="0"/>
    <x v="0"/>
    <x v="7"/>
    <n v="144"/>
    <n v="0.69"/>
    <n v="26"/>
    <n v="0.23"/>
    <n v="118"/>
    <n v="1.29"/>
    <x v="0"/>
  </r>
  <r>
    <x v="0"/>
    <x v="0"/>
    <x v="0"/>
    <x v="8"/>
    <n v="1951"/>
    <n v="9.35"/>
    <n v="795"/>
    <n v="7.01"/>
    <n v="1148"/>
    <n v="12.55"/>
    <x v="0"/>
  </r>
  <r>
    <x v="0"/>
    <x v="0"/>
    <x v="0"/>
    <x v="9"/>
    <n v="1005"/>
    <n v="4.82"/>
    <n v="536"/>
    <n v="4.7300000000000004"/>
    <n v="457"/>
    <n v="5"/>
    <x v="3"/>
  </r>
  <r>
    <x v="0"/>
    <x v="0"/>
    <x v="0"/>
    <x v="10"/>
    <n v="2553"/>
    <n v="12.23"/>
    <n v="2113"/>
    <n v="18.63"/>
    <n v="425"/>
    <n v="4.6500000000000004"/>
    <x v="4"/>
  </r>
  <r>
    <x v="0"/>
    <x v="0"/>
    <x v="0"/>
    <x v="11"/>
    <n v="2761"/>
    <n v="13.23"/>
    <n v="2268"/>
    <n v="19.989999999999998"/>
    <n v="475"/>
    <n v="5.19"/>
    <x v="2"/>
  </r>
  <r>
    <x v="0"/>
    <x v="0"/>
    <x v="0"/>
    <x v="12"/>
    <n v="870"/>
    <n v="4.17"/>
    <n v="560"/>
    <n v="4.9400000000000004"/>
    <n v="193"/>
    <n v="2.11"/>
    <x v="1"/>
  </r>
  <r>
    <x v="0"/>
    <x v="0"/>
    <x v="0"/>
    <x v="13"/>
    <n v="965"/>
    <n v="4.62"/>
    <n v="516"/>
    <n v="4.55"/>
    <n v="355"/>
    <n v="3.88"/>
    <x v="5"/>
  </r>
  <r>
    <x v="0"/>
    <x v="0"/>
    <x v="0"/>
    <x v="14"/>
    <n v="875"/>
    <n v="4.1900000000000004"/>
    <n v="397"/>
    <n v="3.5"/>
    <n v="398"/>
    <n v="4.3499999999999996"/>
    <x v="6"/>
  </r>
  <r>
    <x v="0"/>
    <x v="1"/>
    <x v="1"/>
    <x v="0"/>
    <n v="0"/>
    <n v="0"/>
    <n v="0"/>
    <n v="0"/>
    <n v="0"/>
    <n v="0"/>
    <x v="0"/>
  </r>
  <r>
    <x v="0"/>
    <x v="1"/>
    <x v="1"/>
    <x v="1"/>
    <n v="820"/>
    <n v="10.23"/>
    <n v="176"/>
    <n v="4.49"/>
    <n v="644"/>
    <n v="16.100000000000001"/>
    <x v="0"/>
  </r>
  <r>
    <x v="0"/>
    <x v="1"/>
    <x v="1"/>
    <x v="2"/>
    <n v="456"/>
    <n v="5.69"/>
    <n v="143"/>
    <n v="3.65"/>
    <n v="312"/>
    <n v="7.8"/>
    <x v="3"/>
  </r>
  <r>
    <x v="0"/>
    <x v="1"/>
    <x v="1"/>
    <x v="3"/>
    <n v="39"/>
    <n v="0.49"/>
    <n v="0"/>
    <n v="0"/>
    <n v="35"/>
    <n v="0.88"/>
    <x v="0"/>
  </r>
  <r>
    <x v="0"/>
    <x v="1"/>
    <x v="1"/>
    <x v="4"/>
    <n v="75"/>
    <n v="0.94"/>
    <n v="3"/>
    <n v="0.08"/>
    <n v="72"/>
    <n v="1.8"/>
    <x v="0"/>
  </r>
  <r>
    <x v="0"/>
    <x v="1"/>
    <x v="1"/>
    <x v="5"/>
    <n v="64"/>
    <n v="0.8"/>
    <n v="22"/>
    <n v="0.56000000000000005"/>
    <n v="42"/>
    <n v="1.05"/>
    <x v="0"/>
  </r>
  <r>
    <x v="0"/>
    <x v="1"/>
    <x v="1"/>
    <x v="6"/>
    <n v="1810"/>
    <n v="22.57"/>
    <n v="724"/>
    <n v="18.489999999999998"/>
    <n v="1082"/>
    <n v="27.06"/>
    <x v="7"/>
  </r>
  <r>
    <x v="0"/>
    <x v="1"/>
    <x v="1"/>
    <x v="7"/>
    <n v="80"/>
    <n v="1"/>
    <n v="9"/>
    <n v="0.23"/>
    <n v="71"/>
    <n v="1.78"/>
    <x v="0"/>
  </r>
  <r>
    <x v="0"/>
    <x v="1"/>
    <x v="1"/>
    <x v="8"/>
    <n v="1095"/>
    <n v="13.66"/>
    <n v="402"/>
    <n v="10.27"/>
    <n v="693"/>
    <n v="17.329999999999998"/>
    <x v="0"/>
  </r>
  <r>
    <x v="0"/>
    <x v="1"/>
    <x v="1"/>
    <x v="9"/>
    <n v="518"/>
    <n v="6.46"/>
    <n v="262"/>
    <n v="6.69"/>
    <n v="255"/>
    <n v="6.38"/>
    <x v="3"/>
  </r>
  <r>
    <x v="0"/>
    <x v="1"/>
    <x v="1"/>
    <x v="10"/>
    <n v="1118"/>
    <n v="13.94"/>
    <n v="928"/>
    <n v="23.7"/>
    <n v="190"/>
    <n v="4.75"/>
    <x v="0"/>
  </r>
  <r>
    <x v="0"/>
    <x v="1"/>
    <x v="1"/>
    <x v="11"/>
    <n v="968"/>
    <n v="12.07"/>
    <n v="759"/>
    <n v="19.38"/>
    <n v="207"/>
    <n v="5.18"/>
    <x v="3"/>
  </r>
  <r>
    <x v="0"/>
    <x v="1"/>
    <x v="1"/>
    <x v="12"/>
    <n v="319"/>
    <n v="3.98"/>
    <n v="199"/>
    <n v="5.08"/>
    <n v="85"/>
    <n v="2.13"/>
    <x v="7"/>
  </r>
  <r>
    <x v="0"/>
    <x v="1"/>
    <x v="1"/>
    <x v="13"/>
    <n v="356"/>
    <n v="4.4400000000000004"/>
    <n v="196"/>
    <n v="5.01"/>
    <n v="129"/>
    <n v="3.23"/>
    <x v="4"/>
  </r>
  <r>
    <x v="0"/>
    <x v="1"/>
    <x v="1"/>
    <x v="14"/>
    <n v="301"/>
    <n v="3.75"/>
    <n v="93"/>
    <n v="2.37"/>
    <n v="182"/>
    <n v="4.55"/>
    <x v="8"/>
  </r>
  <r>
    <x v="0"/>
    <x v="2"/>
    <x v="2"/>
    <x v="0"/>
    <n v="2"/>
    <n v="0.13"/>
    <n v="0"/>
    <n v="0"/>
    <n v="2"/>
    <n v="0.31"/>
    <x v="0"/>
  </r>
  <r>
    <x v="0"/>
    <x v="2"/>
    <x v="2"/>
    <x v="1"/>
    <n v="156"/>
    <n v="9.9700000000000006"/>
    <n v="46"/>
    <n v="5.09"/>
    <n v="110"/>
    <n v="17.13"/>
    <x v="0"/>
  </r>
  <r>
    <x v="0"/>
    <x v="2"/>
    <x v="2"/>
    <x v="2"/>
    <n v="163"/>
    <n v="10.42"/>
    <n v="69"/>
    <n v="7.64"/>
    <n v="94"/>
    <n v="14.64"/>
    <x v="0"/>
  </r>
  <r>
    <x v="0"/>
    <x v="2"/>
    <x v="2"/>
    <x v="3"/>
    <n v="9"/>
    <n v="0.57999999999999996"/>
    <n v="0"/>
    <n v="0"/>
    <n v="9"/>
    <n v="1.4"/>
    <x v="0"/>
  </r>
  <r>
    <x v="0"/>
    <x v="2"/>
    <x v="2"/>
    <x v="4"/>
    <n v="10"/>
    <n v="0.64"/>
    <n v="0"/>
    <n v="0"/>
    <n v="10"/>
    <n v="1.56"/>
    <x v="0"/>
  </r>
  <r>
    <x v="0"/>
    <x v="2"/>
    <x v="2"/>
    <x v="5"/>
    <n v="18"/>
    <n v="1.1499999999999999"/>
    <n v="7"/>
    <n v="0.78"/>
    <n v="11"/>
    <n v="1.71"/>
    <x v="0"/>
  </r>
  <r>
    <x v="0"/>
    <x v="2"/>
    <x v="2"/>
    <x v="6"/>
    <n v="380"/>
    <n v="24.28"/>
    <n v="222"/>
    <n v="24.58"/>
    <n v="158"/>
    <n v="24.61"/>
    <x v="0"/>
  </r>
  <r>
    <x v="0"/>
    <x v="2"/>
    <x v="2"/>
    <x v="7"/>
    <n v="6"/>
    <n v="0.38"/>
    <n v="2"/>
    <n v="0.22"/>
    <n v="4"/>
    <n v="0.62"/>
    <x v="0"/>
  </r>
  <r>
    <x v="0"/>
    <x v="2"/>
    <x v="2"/>
    <x v="8"/>
    <n v="126"/>
    <n v="8.0500000000000007"/>
    <n v="51"/>
    <n v="5.65"/>
    <n v="75"/>
    <n v="11.68"/>
    <x v="0"/>
  </r>
  <r>
    <x v="0"/>
    <x v="2"/>
    <x v="2"/>
    <x v="9"/>
    <n v="72"/>
    <n v="4.5999999999999996"/>
    <n v="45"/>
    <n v="4.9800000000000004"/>
    <n v="27"/>
    <n v="4.21"/>
    <x v="0"/>
  </r>
  <r>
    <x v="0"/>
    <x v="2"/>
    <x v="2"/>
    <x v="10"/>
    <n v="178"/>
    <n v="11.37"/>
    <n v="143"/>
    <n v="15.84"/>
    <n v="34"/>
    <n v="5.3"/>
    <x v="0"/>
  </r>
  <r>
    <x v="0"/>
    <x v="2"/>
    <x v="2"/>
    <x v="11"/>
    <n v="211"/>
    <n v="13.48"/>
    <n v="175"/>
    <n v="19.38"/>
    <n v="33"/>
    <n v="5.14"/>
    <x v="4"/>
  </r>
  <r>
    <x v="0"/>
    <x v="2"/>
    <x v="2"/>
    <x v="12"/>
    <n v="88"/>
    <n v="5.62"/>
    <n v="65"/>
    <n v="7.2"/>
    <n v="12"/>
    <n v="1.87"/>
    <x v="0"/>
  </r>
  <r>
    <x v="0"/>
    <x v="2"/>
    <x v="2"/>
    <x v="13"/>
    <n v="82"/>
    <n v="5.24"/>
    <n v="46"/>
    <n v="5.09"/>
    <n v="33"/>
    <n v="5.14"/>
    <x v="4"/>
  </r>
  <r>
    <x v="0"/>
    <x v="2"/>
    <x v="2"/>
    <x v="14"/>
    <n v="64"/>
    <n v="4.09"/>
    <n v="32"/>
    <n v="3.54"/>
    <n v="30"/>
    <n v="4.67"/>
    <x v="3"/>
  </r>
  <r>
    <x v="0"/>
    <x v="3"/>
    <x v="3"/>
    <x v="0"/>
    <n v="0"/>
    <n v="0"/>
    <n v="0"/>
    <n v="0"/>
    <n v="0"/>
    <n v="0"/>
    <x v="0"/>
  </r>
  <r>
    <x v="0"/>
    <x v="3"/>
    <x v="3"/>
    <x v="1"/>
    <n v="127"/>
    <n v="13.22"/>
    <n v="46"/>
    <n v="8.0299999999999994"/>
    <n v="81"/>
    <n v="21.26"/>
    <x v="0"/>
  </r>
  <r>
    <x v="0"/>
    <x v="3"/>
    <x v="3"/>
    <x v="2"/>
    <n v="86"/>
    <n v="8.9499999999999993"/>
    <n v="37"/>
    <n v="6.46"/>
    <n v="49"/>
    <n v="12.86"/>
    <x v="0"/>
  </r>
  <r>
    <x v="0"/>
    <x v="3"/>
    <x v="3"/>
    <x v="3"/>
    <n v="5"/>
    <n v="0.52"/>
    <n v="1"/>
    <n v="0.17"/>
    <n v="4"/>
    <n v="1.05"/>
    <x v="0"/>
  </r>
  <r>
    <x v="0"/>
    <x v="3"/>
    <x v="3"/>
    <x v="4"/>
    <n v="4"/>
    <n v="0.42"/>
    <n v="1"/>
    <n v="0.17"/>
    <n v="3"/>
    <n v="0.79"/>
    <x v="0"/>
  </r>
  <r>
    <x v="0"/>
    <x v="3"/>
    <x v="3"/>
    <x v="5"/>
    <n v="11"/>
    <n v="1.1399999999999999"/>
    <n v="1"/>
    <n v="0.17"/>
    <n v="10"/>
    <n v="2.62"/>
    <x v="0"/>
  </r>
  <r>
    <x v="0"/>
    <x v="3"/>
    <x v="3"/>
    <x v="6"/>
    <n v="248"/>
    <n v="25.81"/>
    <n v="148"/>
    <n v="25.83"/>
    <n v="100"/>
    <n v="26.25"/>
    <x v="0"/>
  </r>
  <r>
    <x v="0"/>
    <x v="3"/>
    <x v="3"/>
    <x v="7"/>
    <n v="9"/>
    <n v="0.94"/>
    <n v="2"/>
    <n v="0.35"/>
    <n v="7"/>
    <n v="1.84"/>
    <x v="0"/>
  </r>
  <r>
    <x v="0"/>
    <x v="3"/>
    <x v="3"/>
    <x v="8"/>
    <n v="71"/>
    <n v="7.39"/>
    <n v="33"/>
    <n v="5.76"/>
    <n v="38"/>
    <n v="9.9700000000000006"/>
    <x v="0"/>
  </r>
  <r>
    <x v="0"/>
    <x v="3"/>
    <x v="3"/>
    <x v="9"/>
    <n v="32"/>
    <n v="3.33"/>
    <n v="24"/>
    <n v="4.1900000000000004"/>
    <n v="8"/>
    <n v="2.1"/>
    <x v="0"/>
  </r>
  <r>
    <x v="0"/>
    <x v="3"/>
    <x v="3"/>
    <x v="10"/>
    <n v="110"/>
    <n v="11.45"/>
    <n v="88"/>
    <n v="15.36"/>
    <n v="22"/>
    <n v="5.77"/>
    <x v="0"/>
  </r>
  <r>
    <x v="0"/>
    <x v="3"/>
    <x v="3"/>
    <x v="11"/>
    <n v="133"/>
    <n v="13.84"/>
    <n v="105"/>
    <n v="18.32"/>
    <n v="28"/>
    <n v="7.35"/>
    <x v="0"/>
  </r>
  <r>
    <x v="0"/>
    <x v="3"/>
    <x v="3"/>
    <x v="12"/>
    <n v="37"/>
    <n v="3.85"/>
    <n v="31"/>
    <n v="5.41"/>
    <n v="6"/>
    <n v="1.57"/>
    <x v="0"/>
  </r>
  <r>
    <x v="0"/>
    <x v="3"/>
    <x v="3"/>
    <x v="13"/>
    <n v="46"/>
    <n v="4.79"/>
    <n v="30"/>
    <n v="5.24"/>
    <n v="12"/>
    <n v="3.15"/>
    <x v="3"/>
  </r>
  <r>
    <x v="0"/>
    <x v="3"/>
    <x v="3"/>
    <x v="14"/>
    <n v="42"/>
    <n v="4.37"/>
    <n v="26"/>
    <n v="4.54"/>
    <n v="13"/>
    <n v="3.41"/>
    <x v="3"/>
  </r>
  <r>
    <x v="0"/>
    <x v="4"/>
    <x v="4"/>
    <x v="0"/>
    <n v="0"/>
    <n v="0"/>
    <n v="0"/>
    <n v="0"/>
    <n v="0"/>
    <n v="0"/>
    <x v="0"/>
  </r>
  <r>
    <x v="0"/>
    <x v="4"/>
    <x v="4"/>
    <x v="1"/>
    <n v="250"/>
    <n v="14.33"/>
    <n v="77"/>
    <n v="8.24"/>
    <n v="173"/>
    <n v="23.01"/>
    <x v="0"/>
  </r>
  <r>
    <x v="0"/>
    <x v="4"/>
    <x v="4"/>
    <x v="2"/>
    <n v="161"/>
    <n v="9.23"/>
    <n v="73"/>
    <n v="7.82"/>
    <n v="88"/>
    <n v="11.7"/>
    <x v="0"/>
  </r>
  <r>
    <x v="0"/>
    <x v="4"/>
    <x v="4"/>
    <x v="3"/>
    <n v="19"/>
    <n v="1.0900000000000001"/>
    <n v="0"/>
    <n v="0"/>
    <n v="18"/>
    <n v="2.39"/>
    <x v="0"/>
  </r>
  <r>
    <x v="0"/>
    <x v="4"/>
    <x v="4"/>
    <x v="4"/>
    <n v="9"/>
    <n v="0.52"/>
    <n v="1"/>
    <n v="0.11"/>
    <n v="8"/>
    <n v="1.06"/>
    <x v="0"/>
  </r>
  <r>
    <x v="0"/>
    <x v="4"/>
    <x v="4"/>
    <x v="5"/>
    <n v="20"/>
    <n v="1.1499999999999999"/>
    <n v="1"/>
    <n v="0.11"/>
    <n v="18"/>
    <n v="2.39"/>
    <x v="3"/>
  </r>
  <r>
    <x v="0"/>
    <x v="4"/>
    <x v="4"/>
    <x v="6"/>
    <n v="457"/>
    <n v="26.2"/>
    <n v="258"/>
    <n v="27.62"/>
    <n v="198"/>
    <n v="26.33"/>
    <x v="0"/>
  </r>
  <r>
    <x v="0"/>
    <x v="4"/>
    <x v="4"/>
    <x v="7"/>
    <n v="13"/>
    <n v="0.75"/>
    <n v="2"/>
    <n v="0.21"/>
    <n v="11"/>
    <n v="1.46"/>
    <x v="0"/>
  </r>
  <r>
    <x v="0"/>
    <x v="4"/>
    <x v="4"/>
    <x v="8"/>
    <n v="97"/>
    <n v="5.56"/>
    <n v="32"/>
    <n v="3.43"/>
    <n v="65"/>
    <n v="8.64"/>
    <x v="0"/>
  </r>
  <r>
    <x v="0"/>
    <x v="4"/>
    <x v="4"/>
    <x v="9"/>
    <n v="62"/>
    <n v="3.56"/>
    <n v="32"/>
    <n v="3.43"/>
    <n v="30"/>
    <n v="3.99"/>
    <x v="0"/>
  </r>
  <r>
    <x v="0"/>
    <x v="4"/>
    <x v="4"/>
    <x v="10"/>
    <n v="178"/>
    <n v="10.210000000000001"/>
    <n v="151"/>
    <n v="16.170000000000002"/>
    <n v="27"/>
    <n v="3.59"/>
    <x v="0"/>
  </r>
  <r>
    <x v="0"/>
    <x v="4"/>
    <x v="4"/>
    <x v="11"/>
    <n v="240"/>
    <n v="13.76"/>
    <n v="201"/>
    <n v="21.52"/>
    <n v="36"/>
    <n v="4.79"/>
    <x v="0"/>
  </r>
  <r>
    <x v="0"/>
    <x v="4"/>
    <x v="4"/>
    <x v="12"/>
    <n v="67"/>
    <n v="3.84"/>
    <n v="32"/>
    <n v="3.43"/>
    <n v="17"/>
    <n v="2.2599999999999998"/>
    <x v="3"/>
  </r>
  <r>
    <x v="0"/>
    <x v="4"/>
    <x v="4"/>
    <x v="13"/>
    <n v="73"/>
    <n v="4.1900000000000004"/>
    <n v="35"/>
    <n v="3.75"/>
    <n v="21"/>
    <n v="2.79"/>
    <x v="9"/>
  </r>
  <r>
    <x v="0"/>
    <x v="4"/>
    <x v="4"/>
    <x v="14"/>
    <n v="98"/>
    <n v="5.62"/>
    <n v="39"/>
    <n v="4.18"/>
    <n v="42"/>
    <n v="5.59"/>
    <x v="0"/>
  </r>
  <r>
    <x v="0"/>
    <x v="5"/>
    <x v="5"/>
    <x v="0"/>
    <n v="0"/>
    <n v="0"/>
    <n v="0"/>
    <n v="0"/>
    <n v="0"/>
    <n v="0"/>
    <x v="0"/>
  </r>
  <r>
    <x v="0"/>
    <x v="5"/>
    <x v="5"/>
    <x v="1"/>
    <n v="157"/>
    <n v="13.77"/>
    <n v="50"/>
    <n v="7.73"/>
    <n v="107"/>
    <n v="23.26"/>
    <x v="0"/>
  </r>
  <r>
    <x v="0"/>
    <x v="5"/>
    <x v="5"/>
    <x v="2"/>
    <n v="78"/>
    <n v="6.84"/>
    <n v="29"/>
    <n v="4.4800000000000004"/>
    <n v="48"/>
    <n v="10.43"/>
    <x v="3"/>
  </r>
  <r>
    <x v="0"/>
    <x v="5"/>
    <x v="5"/>
    <x v="3"/>
    <n v="14"/>
    <n v="1.23"/>
    <n v="1"/>
    <n v="0.15"/>
    <n v="12"/>
    <n v="2.61"/>
    <x v="0"/>
  </r>
  <r>
    <x v="0"/>
    <x v="5"/>
    <x v="5"/>
    <x v="4"/>
    <n v="2"/>
    <n v="0.18"/>
    <n v="0"/>
    <n v="0"/>
    <n v="2"/>
    <n v="0.43"/>
    <x v="0"/>
  </r>
  <r>
    <x v="0"/>
    <x v="5"/>
    <x v="5"/>
    <x v="5"/>
    <n v="7"/>
    <n v="0.61"/>
    <n v="0"/>
    <n v="0"/>
    <n v="7"/>
    <n v="1.52"/>
    <x v="0"/>
  </r>
  <r>
    <x v="0"/>
    <x v="5"/>
    <x v="5"/>
    <x v="6"/>
    <n v="274"/>
    <n v="24.04"/>
    <n v="152"/>
    <n v="23.49"/>
    <n v="122"/>
    <n v="26.52"/>
    <x v="0"/>
  </r>
  <r>
    <x v="0"/>
    <x v="5"/>
    <x v="5"/>
    <x v="7"/>
    <n v="5"/>
    <n v="0.44"/>
    <n v="3"/>
    <n v="0.46"/>
    <n v="2"/>
    <n v="0.43"/>
    <x v="0"/>
  </r>
  <r>
    <x v="0"/>
    <x v="5"/>
    <x v="5"/>
    <x v="8"/>
    <n v="71"/>
    <n v="6.23"/>
    <n v="28"/>
    <n v="4.33"/>
    <n v="41"/>
    <n v="8.91"/>
    <x v="0"/>
  </r>
  <r>
    <x v="0"/>
    <x v="5"/>
    <x v="5"/>
    <x v="9"/>
    <n v="52"/>
    <n v="4.5599999999999996"/>
    <n v="28"/>
    <n v="4.33"/>
    <n v="23"/>
    <n v="5"/>
    <x v="0"/>
  </r>
  <r>
    <x v="0"/>
    <x v="5"/>
    <x v="5"/>
    <x v="10"/>
    <n v="151"/>
    <n v="13.25"/>
    <n v="133"/>
    <n v="20.56"/>
    <n v="18"/>
    <n v="3.91"/>
    <x v="0"/>
  </r>
  <r>
    <x v="0"/>
    <x v="5"/>
    <x v="5"/>
    <x v="11"/>
    <n v="157"/>
    <n v="13.77"/>
    <n v="131"/>
    <n v="20.25"/>
    <n v="26"/>
    <n v="5.65"/>
    <x v="0"/>
  </r>
  <r>
    <x v="0"/>
    <x v="5"/>
    <x v="5"/>
    <x v="12"/>
    <n v="55"/>
    <n v="4.82"/>
    <n v="34"/>
    <n v="5.26"/>
    <n v="11"/>
    <n v="2.39"/>
    <x v="3"/>
  </r>
  <r>
    <x v="0"/>
    <x v="5"/>
    <x v="5"/>
    <x v="13"/>
    <n v="65"/>
    <n v="5.7"/>
    <n v="26"/>
    <n v="4.0199999999999996"/>
    <n v="27"/>
    <n v="5.87"/>
    <x v="2"/>
  </r>
  <r>
    <x v="0"/>
    <x v="5"/>
    <x v="5"/>
    <x v="14"/>
    <n v="52"/>
    <n v="4.5599999999999996"/>
    <n v="32"/>
    <n v="4.95"/>
    <n v="14"/>
    <n v="3.04"/>
    <x v="0"/>
  </r>
  <r>
    <x v="0"/>
    <x v="6"/>
    <x v="6"/>
    <x v="0"/>
    <n v="0"/>
    <n v="0"/>
    <n v="0"/>
    <n v="0"/>
    <n v="0"/>
    <n v="0"/>
    <x v="0"/>
  </r>
  <r>
    <x v="0"/>
    <x v="6"/>
    <x v="6"/>
    <x v="1"/>
    <n v="149"/>
    <n v="19.68"/>
    <n v="39"/>
    <n v="9.26"/>
    <n v="110"/>
    <n v="34.590000000000003"/>
    <x v="0"/>
  </r>
  <r>
    <x v="0"/>
    <x v="6"/>
    <x v="6"/>
    <x v="2"/>
    <n v="72"/>
    <n v="9.51"/>
    <n v="30"/>
    <n v="7.13"/>
    <n v="41"/>
    <n v="12.89"/>
    <x v="3"/>
  </r>
  <r>
    <x v="0"/>
    <x v="6"/>
    <x v="6"/>
    <x v="3"/>
    <n v="11"/>
    <n v="1.45"/>
    <n v="0"/>
    <n v="0"/>
    <n v="11"/>
    <n v="3.46"/>
    <x v="0"/>
  </r>
  <r>
    <x v="0"/>
    <x v="6"/>
    <x v="6"/>
    <x v="4"/>
    <n v="0"/>
    <n v="0"/>
    <n v="0"/>
    <n v="0"/>
    <n v="0"/>
    <n v="0"/>
    <x v="0"/>
  </r>
  <r>
    <x v="0"/>
    <x v="6"/>
    <x v="6"/>
    <x v="5"/>
    <n v="4"/>
    <n v="0.53"/>
    <n v="0"/>
    <n v="0"/>
    <n v="4"/>
    <n v="1.26"/>
    <x v="0"/>
  </r>
  <r>
    <x v="0"/>
    <x v="6"/>
    <x v="6"/>
    <x v="6"/>
    <n v="181"/>
    <n v="23.91"/>
    <n v="111"/>
    <n v="26.37"/>
    <n v="70"/>
    <n v="22.01"/>
    <x v="0"/>
  </r>
  <r>
    <x v="0"/>
    <x v="6"/>
    <x v="6"/>
    <x v="7"/>
    <n v="2"/>
    <n v="0.26"/>
    <n v="1"/>
    <n v="0.24"/>
    <n v="1"/>
    <n v="0.31"/>
    <x v="0"/>
  </r>
  <r>
    <x v="0"/>
    <x v="6"/>
    <x v="6"/>
    <x v="8"/>
    <n v="20"/>
    <n v="2.64"/>
    <n v="8"/>
    <n v="1.9"/>
    <n v="12"/>
    <n v="3.77"/>
    <x v="0"/>
  </r>
  <r>
    <x v="0"/>
    <x v="6"/>
    <x v="6"/>
    <x v="9"/>
    <n v="26"/>
    <n v="3.43"/>
    <n v="9"/>
    <n v="2.14"/>
    <n v="17"/>
    <n v="5.35"/>
    <x v="0"/>
  </r>
  <r>
    <x v="0"/>
    <x v="6"/>
    <x v="6"/>
    <x v="10"/>
    <n v="77"/>
    <n v="10.17"/>
    <n v="66"/>
    <n v="15.68"/>
    <n v="11"/>
    <n v="3.46"/>
    <x v="0"/>
  </r>
  <r>
    <x v="0"/>
    <x v="6"/>
    <x v="6"/>
    <x v="11"/>
    <n v="101"/>
    <n v="13.34"/>
    <n v="89"/>
    <n v="21.14"/>
    <n v="11"/>
    <n v="3.46"/>
    <x v="0"/>
  </r>
  <r>
    <x v="0"/>
    <x v="6"/>
    <x v="6"/>
    <x v="12"/>
    <n v="33"/>
    <n v="4.3600000000000003"/>
    <n v="19"/>
    <n v="4.51"/>
    <n v="6"/>
    <n v="1.89"/>
    <x v="3"/>
  </r>
  <r>
    <x v="0"/>
    <x v="6"/>
    <x v="6"/>
    <x v="13"/>
    <n v="36"/>
    <n v="4.76"/>
    <n v="20"/>
    <n v="4.75"/>
    <n v="13"/>
    <n v="4.09"/>
    <x v="0"/>
  </r>
  <r>
    <x v="0"/>
    <x v="6"/>
    <x v="6"/>
    <x v="14"/>
    <n v="45"/>
    <n v="5.94"/>
    <n v="29"/>
    <n v="6.89"/>
    <n v="11"/>
    <n v="3.46"/>
    <x v="3"/>
  </r>
  <r>
    <x v="0"/>
    <x v="7"/>
    <x v="7"/>
    <x v="0"/>
    <n v="1"/>
    <n v="0.14000000000000001"/>
    <n v="0"/>
    <n v="0"/>
    <n v="1"/>
    <n v="0.32"/>
    <x v="0"/>
  </r>
  <r>
    <x v="0"/>
    <x v="7"/>
    <x v="7"/>
    <x v="1"/>
    <n v="106"/>
    <n v="14.32"/>
    <n v="32"/>
    <n v="7.64"/>
    <n v="74"/>
    <n v="23.64"/>
    <x v="0"/>
  </r>
  <r>
    <x v="0"/>
    <x v="7"/>
    <x v="7"/>
    <x v="2"/>
    <n v="48"/>
    <n v="6.49"/>
    <n v="15"/>
    <n v="3.58"/>
    <n v="33"/>
    <n v="10.54"/>
    <x v="0"/>
  </r>
  <r>
    <x v="0"/>
    <x v="7"/>
    <x v="7"/>
    <x v="3"/>
    <n v="5"/>
    <n v="0.68"/>
    <n v="0"/>
    <n v="0"/>
    <n v="4"/>
    <n v="1.28"/>
    <x v="0"/>
  </r>
  <r>
    <x v="0"/>
    <x v="7"/>
    <x v="7"/>
    <x v="4"/>
    <n v="5"/>
    <n v="0.68"/>
    <n v="0"/>
    <n v="0"/>
    <n v="5"/>
    <n v="1.6"/>
    <x v="0"/>
  </r>
  <r>
    <x v="0"/>
    <x v="7"/>
    <x v="7"/>
    <x v="5"/>
    <n v="6"/>
    <n v="0.81"/>
    <n v="0"/>
    <n v="0"/>
    <n v="6"/>
    <n v="1.92"/>
    <x v="0"/>
  </r>
  <r>
    <x v="0"/>
    <x v="7"/>
    <x v="7"/>
    <x v="6"/>
    <n v="216"/>
    <n v="29.19"/>
    <n v="131"/>
    <n v="31.26"/>
    <n v="85"/>
    <n v="27.16"/>
    <x v="0"/>
  </r>
  <r>
    <x v="0"/>
    <x v="7"/>
    <x v="7"/>
    <x v="7"/>
    <n v="3"/>
    <n v="0.41"/>
    <n v="1"/>
    <n v="0.24"/>
    <n v="2"/>
    <n v="0.64"/>
    <x v="0"/>
  </r>
  <r>
    <x v="0"/>
    <x v="7"/>
    <x v="7"/>
    <x v="8"/>
    <n v="46"/>
    <n v="6.22"/>
    <n v="24"/>
    <n v="5.73"/>
    <n v="21"/>
    <n v="6.71"/>
    <x v="0"/>
  </r>
  <r>
    <x v="0"/>
    <x v="7"/>
    <x v="7"/>
    <x v="9"/>
    <n v="26"/>
    <n v="3.51"/>
    <n v="11"/>
    <n v="2.63"/>
    <n v="13"/>
    <n v="4.1500000000000004"/>
    <x v="0"/>
  </r>
  <r>
    <x v="0"/>
    <x v="7"/>
    <x v="7"/>
    <x v="10"/>
    <n v="80"/>
    <n v="10.81"/>
    <n v="62"/>
    <n v="14.8"/>
    <n v="17"/>
    <n v="5.43"/>
    <x v="3"/>
  </r>
  <r>
    <x v="0"/>
    <x v="7"/>
    <x v="7"/>
    <x v="11"/>
    <n v="111"/>
    <n v="15"/>
    <n v="92"/>
    <n v="21.96"/>
    <n v="18"/>
    <n v="5.75"/>
    <x v="0"/>
  </r>
  <r>
    <x v="0"/>
    <x v="7"/>
    <x v="7"/>
    <x v="12"/>
    <n v="18"/>
    <n v="2.4300000000000002"/>
    <n v="10"/>
    <n v="2.39"/>
    <n v="8"/>
    <n v="2.56"/>
    <x v="0"/>
  </r>
  <r>
    <x v="0"/>
    <x v="7"/>
    <x v="7"/>
    <x v="13"/>
    <n v="27"/>
    <n v="3.65"/>
    <n v="15"/>
    <n v="3.58"/>
    <n v="11"/>
    <n v="3.51"/>
    <x v="0"/>
  </r>
  <r>
    <x v="0"/>
    <x v="7"/>
    <x v="7"/>
    <x v="14"/>
    <n v="42"/>
    <n v="5.68"/>
    <n v="26"/>
    <n v="6.21"/>
    <n v="15"/>
    <n v="4.79"/>
    <x v="0"/>
  </r>
  <r>
    <x v="0"/>
    <x v="8"/>
    <x v="8"/>
    <x v="0"/>
    <n v="0"/>
    <n v="0"/>
    <n v="0"/>
    <n v="0"/>
    <n v="0"/>
    <n v="0"/>
    <x v="0"/>
  </r>
  <r>
    <x v="0"/>
    <x v="8"/>
    <x v="8"/>
    <x v="1"/>
    <n v="134"/>
    <n v="14.33"/>
    <n v="68"/>
    <n v="11.6"/>
    <n v="66"/>
    <n v="19.579999999999998"/>
    <x v="0"/>
  </r>
  <r>
    <x v="0"/>
    <x v="8"/>
    <x v="8"/>
    <x v="2"/>
    <n v="54"/>
    <n v="5.78"/>
    <n v="21"/>
    <n v="3.58"/>
    <n v="31"/>
    <n v="9.1999999999999993"/>
    <x v="4"/>
  </r>
  <r>
    <x v="0"/>
    <x v="8"/>
    <x v="8"/>
    <x v="3"/>
    <n v="3"/>
    <n v="0.32"/>
    <n v="0"/>
    <n v="0"/>
    <n v="3"/>
    <n v="0.89"/>
    <x v="0"/>
  </r>
  <r>
    <x v="0"/>
    <x v="8"/>
    <x v="8"/>
    <x v="4"/>
    <n v="9"/>
    <n v="0.96"/>
    <n v="0"/>
    <n v="0"/>
    <n v="9"/>
    <n v="2.67"/>
    <x v="0"/>
  </r>
  <r>
    <x v="0"/>
    <x v="8"/>
    <x v="8"/>
    <x v="5"/>
    <n v="16"/>
    <n v="1.71"/>
    <n v="4"/>
    <n v="0.68"/>
    <n v="12"/>
    <n v="3.56"/>
    <x v="0"/>
  </r>
  <r>
    <x v="0"/>
    <x v="8"/>
    <x v="8"/>
    <x v="6"/>
    <n v="277"/>
    <n v="29.63"/>
    <n v="161"/>
    <n v="27.47"/>
    <n v="116"/>
    <n v="34.42"/>
    <x v="0"/>
  </r>
  <r>
    <x v="0"/>
    <x v="8"/>
    <x v="8"/>
    <x v="7"/>
    <n v="10"/>
    <n v="1.07"/>
    <n v="4"/>
    <n v="0.68"/>
    <n v="6"/>
    <n v="1.78"/>
    <x v="0"/>
  </r>
  <r>
    <x v="0"/>
    <x v="8"/>
    <x v="8"/>
    <x v="8"/>
    <n v="73"/>
    <n v="7.81"/>
    <n v="61"/>
    <n v="10.41"/>
    <n v="12"/>
    <n v="3.56"/>
    <x v="0"/>
  </r>
  <r>
    <x v="0"/>
    <x v="8"/>
    <x v="8"/>
    <x v="9"/>
    <n v="32"/>
    <n v="3.42"/>
    <n v="11"/>
    <n v="1.88"/>
    <n v="19"/>
    <n v="5.64"/>
    <x v="0"/>
  </r>
  <r>
    <x v="0"/>
    <x v="8"/>
    <x v="8"/>
    <x v="10"/>
    <n v="127"/>
    <n v="13.58"/>
    <n v="99"/>
    <n v="16.89"/>
    <n v="24"/>
    <n v="7.12"/>
    <x v="3"/>
  </r>
  <r>
    <x v="0"/>
    <x v="8"/>
    <x v="8"/>
    <x v="11"/>
    <n v="130"/>
    <n v="13.9"/>
    <n v="114"/>
    <n v="19.45"/>
    <n v="16"/>
    <n v="4.75"/>
    <x v="0"/>
  </r>
  <r>
    <x v="0"/>
    <x v="8"/>
    <x v="8"/>
    <x v="12"/>
    <n v="21"/>
    <n v="2.25"/>
    <n v="16"/>
    <n v="2.73"/>
    <n v="5"/>
    <n v="1.48"/>
    <x v="0"/>
  </r>
  <r>
    <x v="0"/>
    <x v="8"/>
    <x v="8"/>
    <x v="13"/>
    <n v="26"/>
    <n v="2.78"/>
    <n v="15"/>
    <n v="2.56"/>
    <n v="9"/>
    <n v="2.67"/>
    <x v="0"/>
  </r>
  <r>
    <x v="0"/>
    <x v="8"/>
    <x v="8"/>
    <x v="14"/>
    <n v="23"/>
    <n v="2.46"/>
    <n v="12"/>
    <n v="2.0499999999999998"/>
    <n v="9"/>
    <n v="2.67"/>
    <x v="0"/>
  </r>
  <r>
    <x v="0"/>
    <x v="9"/>
    <x v="9"/>
    <x v="0"/>
    <n v="0"/>
    <n v="0"/>
    <n v="0"/>
    <n v="0"/>
    <n v="0"/>
    <n v="0"/>
    <x v="0"/>
  </r>
  <r>
    <x v="0"/>
    <x v="9"/>
    <x v="9"/>
    <x v="1"/>
    <n v="43"/>
    <n v="23.37"/>
    <n v="14"/>
    <n v="12.17"/>
    <n v="29"/>
    <n v="44.62"/>
    <x v="0"/>
  </r>
  <r>
    <x v="0"/>
    <x v="9"/>
    <x v="9"/>
    <x v="2"/>
    <n v="18"/>
    <n v="9.7799999999999994"/>
    <n v="8"/>
    <n v="6.96"/>
    <n v="10"/>
    <n v="15.38"/>
    <x v="0"/>
  </r>
  <r>
    <x v="0"/>
    <x v="9"/>
    <x v="9"/>
    <x v="3"/>
    <n v="5"/>
    <n v="2.72"/>
    <n v="0"/>
    <n v="0"/>
    <n v="4"/>
    <n v="6.15"/>
    <x v="0"/>
  </r>
  <r>
    <x v="0"/>
    <x v="9"/>
    <x v="9"/>
    <x v="4"/>
    <n v="1"/>
    <n v="0.54"/>
    <n v="1"/>
    <n v="0.87"/>
    <n v="0"/>
    <n v="0"/>
    <x v="0"/>
  </r>
  <r>
    <x v="0"/>
    <x v="9"/>
    <x v="9"/>
    <x v="5"/>
    <n v="0"/>
    <n v="0"/>
    <n v="0"/>
    <n v="0"/>
    <n v="0"/>
    <n v="0"/>
    <x v="0"/>
  </r>
  <r>
    <x v="0"/>
    <x v="9"/>
    <x v="9"/>
    <x v="6"/>
    <n v="48"/>
    <n v="26.09"/>
    <n v="35"/>
    <n v="30.43"/>
    <n v="13"/>
    <n v="20"/>
    <x v="0"/>
  </r>
  <r>
    <x v="0"/>
    <x v="9"/>
    <x v="9"/>
    <x v="7"/>
    <n v="0"/>
    <n v="0"/>
    <n v="0"/>
    <n v="0"/>
    <n v="0"/>
    <n v="0"/>
    <x v="0"/>
  </r>
  <r>
    <x v="0"/>
    <x v="9"/>
    <x v="9"/>
    <x v="8"/>
    <n v="4"/>
    <n v="2.17"/>
    <n v="0"/>
    <n v="0"/>
    <n v="4"/>
    <n v="6.15"/>
    <x v="0"/>
  </r>
  <r>
    <x v="0"/>
    <x v="9"/>
    <x v="9"/>
    <x v="9"/>
    <n v="7"/>
    <n v="3.8"/>
    <n v="5"/>
    <n v="4.3499999999999996"/>
    <n v="2"/>
    <n v="3.08"/>
    <x v="0"/>
  </r>
  <r>
    <x v="0"/>
    <x v="9"/>
    <x v="9"/>
    <x v="10"/>
    <n v="11"/>
    <n v="5.98"/>
    <n v="11"/>
    <n v="9.57"/>
    <n v="0"/>
    <n v="0"/>
    <x v="0"/>
  </r>
  <r>
    <x v="0"/>
    <x v="9"/>
    <x v="9"/>
    <x v="11"/>
    <n v="22"/>
    <n v="11.96"/>
    <n v="22"/>
    <n v="19.13"/>
    <n v="0"/>
    <n v="0"/>
    <x v="0"/>
  </r>
  <r>
    <x v="0"/>
    <x v="9"/>
    <x v="9"/>
    <x v="12"/>
    <n v="8"/>
    <n v="4.3499999999999996"/>
    <n v="7"/>
    <n v="6.09"/>
    <n v="0"/>
    <n v="0"/>
    <x v="0"/>
  </r>
  <r>
    <x v="0"/>
    <x v="9"/>
    <x v="9"/>
    <x v="13"/>
    <n v="8"/>
    <n v="4.3499999999999996"/>
    <n v="8"/>
    <n v="6.96"/>
    <n v="0"/>
    <n v="0"/>
    <x v="0"/>
  </r>
  <r>
    <x v="0"/>
    <x v="9"/>
    <x v="9"/>
    <x v="14"/>
    <n v="9"/>
    <n v="4.8899999999999997"/>
    <n v="4"/>
    <n v="3.48"/>
    <n v="3"/>
    <n v="4.62"/>
    <x v="0"/>
  </r>
  <r>
    <x v="0"/>
    <x v="10"/>
    <x v="10"/>
    <x v="0"/>
    <n v="0"/>
    <n v="0"/>
    <n v="0"/>
    <n v="0"/>
    <n v="0"/>
    <n v="0"/>
    <x v="0"/>
  </r>
  <r>
    <x v="0"/>
    <x v="10"/>
    <x v="10"/>
    <x v="1"/>
    <n v="15"/>
    <n v="21.43"/>
    <n v="6"/>
    <n v="15.38"/>
    <n v="9"/>
    <n v="31.03"/>
    <x v="0"/>
  </r>
  <r>
    <x v="0"/>
    <x v="10"/>
    <x v="10"/>
    <x v="2"/>
    <n v="9"/>
    <n v="12.86"/>
    <n v="1"/>
    <n v="2.56"/>
    <n v="8"/>
    <n v="27.59"/>
    <x v="0"/>
  </r>
  <r>
    <x v="0"/>
    <x v="10"/>
    <x v="10"/>
    <x v="3"/>
    <n v="0"/>
    <n v="0"/>
    <n v="0"/>
    <n v="0"/>
    <n v="0"/>
    <n v="0"/>
    <x v="0"/>
  </r>
  <r>
    <x v="0"/>
    <x v="10"/>
    <x v="10"/>
    <x v="4"/>
    <n v="0"/>
    <n v="0"/>
    <n v="0"/>
    <n v="0"/>
    <n v="0"/>
    <n v="0"/>
    <x v="0"/>
  </r>
  <r>
    <x v="0"/>
    <x v="10"/>
    <x v="10"/>
    <x v="5"/>
    <n v="2"/>
    <n v="2.86"/>
    <n v="1"/>
    <n v="2.56"/>
    <n v="0"/>
    <n v="0"/>
    <x v="3"/>
  </r>
  <r>
    <x v="0"/>
    <x v="10"/>
    <x v="10"/>
    <x v="6"/>
    <n v="18"/>
    <n v="25.71"/>
    <n v="14"/>
    <n v="35.9"/>
    <n v="3"/>
    <n v="10.34"/>
    <x v="3"/>
  </r>
  <r>
    <x v="0"/>
    <x v="10"/>
    <x v="10"/>
    <x v="7"/>
    <n v="0"/>
    <n v="0"/>
    <n v="0"/>
    <n v="0"/>
    <n v="0"/>
    <n v="0"/>
    <x v="0"/>
  </r>
  <r>
    <x v="0"/>
    <x v="10"/>
    <x v="10"/>
    <x v="8"/>
    <n v="0"/>
    <n v="0"/>
    <n v="0"/>
    <n v="0"/>
    <n v="0"/>
    <n v="0"/>
    <x v="0"/>
  </r>
  <r>
    <x v="0"/>
    <x v="10"/>
    <x v="10"/>
    <x v="9"/>
    <n v="4"/>
    <n v="5.71"/>
    <n v="1"/>
    <n v="2.56"/>
    <n v="3"/>
    <n v="10.34"/>
    <x v="0"/>
  </r>
  <r>
    <x v="0"/>
    <x v="10"/>
    <x v="10"/>
    <x v="10"/>
    <n v="10"/>
    <n v="14.29"/>
    <n v="8"/>
    <n v="20.51"/>
    <n v="2"/>
    <n v="6.9"/>
    <x v="0"/>
  </r>
  <r>
    <x v="0"/>
    <x v="10"/>
    <x v="10"/>
    <x v="11"/>
    <n v="7"/>
    <n v="10"/>
    <n v="7"/>
    <n v="17.95"/>
    <n v="0"/>
    <n v="0"/>
    <x v="0"/>
  </r>
  <r>
    <x v="0"/>
    <x v="10"/>
    <x v="10"/>
    <x v="12"/>
    <n v="0"/>
    <n v="0"/>
    <n v="0"/>
    <n v="0"/>
    <n v="0"/>
    <n v="0"/>
    <x v="0"/>
  </r>
  <r>
    <x v="0"/>
    <x v="10"/>
    <x v="10"/>
    <x v="13"/>
    <n v="2"/>
    <n v="2.86"/>
    <n v="1"/>
    <n v="2.56"/>
    <n v="1"/>
    <n v="3.45"/>
    <x v="0"/>
  </r>
  <r>
    <x v="0"/>
    <x v="10"/>
    <x v="10"/>
    <x v="14"/>
    <n v="3"/>
    <n v="4.29"/>
    <n v="0"/>
    <n v="0"/>
    <n v="3"/>
    <n v="10.34"/>
    <x v="0"/>
  </r>
  <r>
    <x v="0"/>
    <x v="11"/>
    <x v="11"/>
    <x v="0"/>
    <n v="0"/>
    <n v="0"/>
    <n v="0"/>
    <n v="0"/>
    <n v="0"/>
    <n v="0"/>
    <x v="0"/>
  </r>
  <r>
    <x v="0"/>
    <x v="11"/>
    <x v="11"/>
    <x v="1"/>
    <n v="24"/>
    <n v="35.82"/>
    <n v="17"/>
    <n v="39.53"/>
    <n v="7"/>
    <n v="33.33"/>
    <x v="0"/>
  </r>
  <r>
    <x v="0"/>
    <x v="11"/>
    <x v="11"/>
    <x v="2"/>
    <n v="4"/>
    <n v="5.97"/>
    <n v="2"/>
    <n v="4.6500000000000004"/>
    <n v="2"/>
    <n v="9.52"/>
    <x v="0"/>
  </r>
  <r>
    <x v="0"/>
    <x v="11"/>
    <x v="11"/>
    <x v="3"/>
    <n v="2"/>
    <n v="2.99"/>
    <n v="0"/>
    <n v="0"/>
    <n v="0"/>
    <n v="0"/>
    <x v="0"/>
  </r>
  <r>
    <x v="0"/>
    <x v="11"/>
    <x v="11"/>
    <x v="4"/>
    <n v="2"/>
    <n v="2.99"/>
    <n v="0"/>
    <n v="0"/>
    <n v="2"/>
    <n v="9.52"/>
    <x v="0"/>
  </r>
  <r>
    <x v="0"/>
    <x v="11"/>
    <x v="11"/>
    <x v="5"/>
    <n v="1"/>
    <n v="1.49"/>
    <n v="0"/>
    <n v="0"/>
    <n v="1"/>
    <n v="4.76"/>
    <x v="0"/>
  </r>
  <r>
    <x v="0"/>
    <x v="11"/>
    <x v="11"/>
    <x v="6"/>
    <n v="19"/>
    <n v="28.36"/>
    <n v="14"/>
    <n v="32.56"/>
    <n v="5"/>
    <n v="23.81"/>
    <x v="0"/>
  </r>
  <r>
    <x v="0"/>
    <x v="11"/>
    <x v="11"/>
    <x v="7"/>
    <n v="0"/>
    <n v="0"/>
    <n v="0"/>
    <n v="0"/>
    <n v="0"/>
    <n v="0"/>
    <x v="0"/>
  </r>
  <r>
    <x v="0"/>
    <x v="11"/>
    <x v="11"/>
    <x v="8"/>
    <n v="0"/>
    <n v="0"/>
    <n v="0"/>
    <n v="0"/>
    <n v="0"/>
    <n v="0"/>
    <x v="0"/>
  </r>
  <r>
    <x v="0"/>
    <x v="11"/>
    <x v="11"/>
    <x v="9"/>
    <n v="2"/>
    <n v="2.99"/>
    <n v="1"/>
    <n v="2.33"/>
    <n v="1"/>
    <n v="4.76"/>
    <x v="0"/>
  </r>
  <r>
    <x v="0"/>
    <x v="11"/>
    <x v="11"/>
    <x v="10"/>
    <n v="4"/>
    <n v="5.97"/>
    <n v="2"/>
    <n v="4.6500000000000004"/>
    <n v="1"/>
    <n v="4.76"/>
    <x v="0"/>
  </r>
  <r>
    <x v="0"/>
    <x v="11"/>
    <x v="11"/>
    <x v="11"/>
    <n v="3"/>
    <n v="4.4800000000000004"/>
    <n v="3"/>
    <n v="6.98"/>
    <n v="0"/>
    <n v="0"/>
    <x v="0"/>
  </r>
  <r>
    <x v="0"/>
    <x v="11"/>
    <x v="11"/>
    <x v="12"/>
    <n v="1"/>
    <n v="1.49"/>
    <n v="1"/>
    <n v="2.33"/>
    <n v="0"/>
    <n v="0"/>
    <x v="0"/>
  </r>
  <r>
    <x v="0"/>
    <x v="11"/>
    <x v="11"/>
    <x v="13"/>
    <n v="3"/>
    <n v="4.4800000000000004"/>
    <n v="1"/>
    <n v="2.33"/>
    <n v="2"/>
    <n v="9.52"/>
    <x v="0"/>
  </r>
  <r>
    <x v="0"/>
    <x v="11"/>
    <x v="11"/>
    <x v="14"/>
    <n v="2"/>
    <n v="2.99"/>
    <n v="2"/>
    <n v="4.6500000000000004"/>
    <n v="0"/>
    <n v="0"/>
    <x v="0"/>
  </r>
  <r>
    <x v="0"/>
    <x v="12"/>
    <x v="12"/>
    <x v="0"/>
    <n v="2"/>
    <n v="0.26"/>
    <n v="1"/>
    <n v="0.22"/>
    <n v="1"/>
    <n v="0.33"/>
    <x v="0"/>
  </r>
  <r>
    <x v="0"/>
    <x v="12"/>
    <x v="12"/>
    <x v="1"/>
    <n v="125"/>
    <n v="16.32"/>
    <n v="56"/>
    <n v="12.28"/>
    <n v="69"/>
    <n v="23.08"/>
    <x v="0"/>
  </r>
  <r>
    <x v="0"/>
    <x v="12"/>
    <x v="12"/>
    <x v="2"/>
    <n v="48"/>
    <n v="6.27"/>
    <n v="16"/>
    <n v="3.51"/>
    <n v="32"/>
    <n v="10.7"/>
    <x v="0"/>
  </r>
  <r>
    <x v="0"/>
    <x v="12"/>
    <x v="12"/>
    <x v="3"/>
    <n v="2"/>
    <n v="0.26"/>
    <n v="0"/>
    <n v="0"/>
    <n v="2"/>
    <n v="0.67"/>
    <x v="0"/>
  </r>
  <r>
    <x v="0"/>
    <x v="12"/>
    <x v="12"/>
    <x v="4"/>
    <n v="2"/>
    <n v="0.26"/>
    <n v="0"/>
    <n v="0"/>
    <n v="2"/>
    <n v="0.67"/>
    <x v="0"/>
  </r>
  <r>
    <x v="0"/>
    <x v="12"/>
    <x v="12"/>
    <x v="5"/>
    <n v="7"/>
    <n v="0.91"/>
    <n v="3"/>
    <n v="0.66"/>
    <n v="4"/>
    <n v="1.34"/>
    <x v="0"/>
  </r>
  <r>
    <x v="0"/>
    <x v="12"/>
    <x v="12"/>
    <x v="6"/>
    <n v="150"/>
    <n v="19.579999999999998"/>
    <n v="71"/>
    <n v="15.57"/>
    <n v="79"/>
    <n v="26.42"/>
    <x v="0"/>
  </r>
  <r>
    <x v="0"/>
    <x v="12"/>
    <x v="12"/>
    <x v="7"/>
    <n v="2"/>
    <n v="0.26"/>
    <n v="1"/>
    <n v="0.22"/>
    <n v="1"/>
    <n v="0.33"/>
    <x v="0"/>
  </r>
  <r>
    <x v="0"/>
    <x v="12"/>
    <x v="12"/>
    <x v="8"/>
    <n v="94"/>
    <n v="12.27"/>
    <n v="70"/>
    <n v="15.35"/>
    <n v="23"/>
    <n v="7.69"/>
    <x v="0"/>
  </r>
  <r>
    <x v="0"/>
    <x v="12"/>
    <x v="12"/>
    <x v="9"/>
    <n v="34"/>
    <n v="4.4400000000000004"/>
    <n v="24"/>
    <n v="5.26"/>
    <n v="10"/>
    <n v="3.34"/>
    <x v="0"/>
  </r>
  <r>
    <x v="0"/>
    <x v="12"/>
    <x v="12"/>
    <x v="10"/>
    <n v="59"/>
    <n v="7.7"/>
    <n v="48"/>
    <n v="10.53"/>
    <n v="11"/>
    <n v="3.68"/>
    <x v="0"/>
  </r>
  <r>
    <x v="0"/>
    <x v="12"/>
    <x v="12"/>
    <x v="11"/>
    <n v="95"/>
    <n v="12.4"/>
    <n v="73"/>
    <n v="16.010000000000002"/>
    <n v="21"/>
    <n v="7.02"/>
    <x v="0"/>
  </r>
  <r>
    <x v="0"/>
    <x v="12"/>
    <x v="12"/>
    <x v="12"/>
    <n v="64"/>
    <n v="8.36"/>
    <n v="45"/>
    <n v="9.8699999999999992"/>
    <n v="13"/>
    <n v="4.3499999999999996"/>
    <x v="3"/>
  </r>
  <r>
    <x v="0"/>
    <x v="12"/>
    <x v="12"/>
    <x v="13"/>
    <n v="46"/>
    <n v="6.01"/>
    <n v="22"/>
    <n v="4.82"/>
    <n v="23"/>
    <n v="7.69"/>
    <x v="0"/>
  </r>
  <r>
    <x v="0"/>
    <x v="12"/>
    <x v="12"/>
    <x v="14"/>
    <n v="36"/>
    <n v="4.7"/>
    <n v="26"/>
    <n v="5.7"/>
    <n v="8"/>
    <n v="2.68"/>
    <x v="0"/>
  </r>
  <r>
    <x v="0"/>
    <x v="13"/>
    <x v="13"/>
    <x v="0"/>
    <n v="0"/>
    <n v="0"/>
    <n v="0"/>
    <n v="0"/>
    <n v="0"/>
    <n v="0"/>
    <x v="0"/>
  </r>
  <r>
    <x v="0"/>
    <x v="13"/>
    <x v="13"/>
    <x v="1"/>
    <n v="45"/>
    <n v="23.44"/>
    <n v="23"/>
    <n v="18.55"/>
    <n v="22"/>
    <n v="36.07"/>
    <x v="0"/>
  </r>
  <r>
    <x v="0"/>
    <x v="13"/>
    <x v="13"/>
    <x v="2"/>
    <n v="22"/>
    <n v="11.46"/>
    <n v="12"/>
    <n v="9.68"/>
    <n v="10"/>
    <n v="16.39"/>
    <x v="0"/>
  </r>
  <r>
    <x v="0"/>
    <x v="13"/>
    <x v="13"/>
    <x v="3"/>
    <n v="1"/>
    <n v="0.52"/>
    <n v="0"/>
    <n v="0"/>
    <n v="0"/>
    <n v="0"/>
    <x v="0"/>
  </r>
  <r>
    <x v="0"/>
    <x v="13"/>
    <x v="13"/>
    <x v="4"/>
    <n v="2"/>
    <n v="1.04"/>
    <n v="0"/>
    <n v="0"/>
    <n v="2"/>
    <n v="3.28"/>
    <x v="0"/>
  </r>
  <r>
    <x v="0"/>
    <x v="13"/>
    <x v="13"/>
    <x v="5"/>
    <n v="1"/>
    <n v="0.52"/>
    <n v="1"/>
    <n v="0.81"/>
    <n v="0"/>
    <n v="0"/>
    <x v="0"/>
  </r>
  <r>
    <x v="0"/>
    <x v="13"/>
    <x v="13"/>
    <x v="6"/>
    <n v="56"/>
    <n v="29.17"/>
    <n v="43"/>
    <n v="34.68"/>
    <n v="13"/>
    <n v="21.31"/>
    <x v="0"/>
  </r>
  <r>
    <x v="0"/>
    <x v="13"/>
    <x v="13"/>
    <x v="7"/>
    <n v="0"/>
    <n v="0"/>
    <n v="0"/>
    <n v="0"/>
    <n v="0"/>
    <n v="0"/>
    <x v="0"/>
  </r>
  <r>
    <x v="0"/>
    <x v="13"/>
    <x v="13"/>
    <x v="8"/>
    <n v="3"/>
    <n v="1.56"/>
    <n v="1"/>
    <n v="0.81"/>
    <n v="1"/>
    <n v="1.64"/>
    <x v="0"/>
  </r>
  <r>
    <x v="0"/>
    <x v="13"/>
    <x v="13"/>
    <x v="9"/>
    <n v="3"/>
    <n v="1.56"/>
    <n v="3"/>
    <n v="2.42"/>
    <n v="0"/>
    <n v="0"/>
    <x v="0"/>
  </r>
  <r>
    <x v="0"/>
    <x v="13"/>
    <x v="13"/>
    <x v="10"/>
    <n v="27"/>
    <n v="14.06"/>
    <n v="18"/>
    <n v="14.52"/>
    <n v="9"/>
    <n v="14.75"/>
    <x v="0"/>
  </r>
  <r>
    <x v="0"/>
    <x v="13"/>
    <x v="13"/>
    <x v="11"/>
    <n v="16"/>
    <n v="8.33"/>
    <n v="16"/>
    <n v="12.9"/>
    <n v="0"/>
    <n v="0"/>
    <x v="0"/>
  </r>
  <r>
    <x v="0"/>
    <x v="13"/>
    <x v="13"/>
    <x v="12"/>
    <n v="6"/>
    <n v="3.13"/>
    <n v="2"/>
    <n v="1.61"/>
    <n v="0"/>
    <n v="0"/>
    <x v="0"/>
  </r>
  <r>
    <x v="0"/>
    <x v="13"/>
    <x v="13"/>
    <x v="13"/>
    <n v="2"/>
    <n v="1.04"/>
    <n v="0"/>
    <n v="0"/>
    <n v="2"/>
    <n v="3.28"/>
    <x v="0"/>
  </r>
  <r>
    <x v="0"/>
    <x v="13"/>
    <x v="13"/>
    <x v="14"/>
    <n v="8"/>
    <n v="4.17"/>
    <n v="5"/>
    <n v="4.03"/>
    <n v="2"/>
    <n v="3.28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35"/>
    <n v="13.41"/>
    <n v="25"/>
    <n v="13.3"/>
    <n v="10"/>
    <n v="16.13"/>
    <x v="0"/>
  </r>
  <r>
    <x v="0"/>
    <x v="14"/>
    <x v="14"/>
    <x v="2"/>
    <n v="28"/>
    <n v="10.73"/>
    <n v="13"/>
    <n v="6.91"/>
    <n v="13"/>
    <n v="20.97"/>
    <x v="4"/>
  </r>
  <r>
    <x v="0"/>
    <x v="14"/>
    <x v="14"/>
    <x v="3"/>
    <n v="2"/>
    <n v="0.77"/>
    <n v="0"/>
    <n v="0"/>
    <n v="2"/>
    <n v="3.23"/>
    <x v="0"/>
  </r>
  <r>
    <x v="0"/>
    <x v="14"/>
    <x v="14"/>
    <x v="4"/>
    <n v="2"/>
    <n v="0.77"/>
    <n v="0"/>
    <n v="0"/>
    <n v="2"/>
    <n v="3.23"/>
    <x v="0"/>
  </r>
  <r>
    <x v="0"/>
    <x v="14"/>
    <x v="14"/>
    <x v="5"/>
    <n v="5"/>
    <n v="1.92"/>
    <n v="0"/>
    <n v="0"/>
    <n v="5"/>
    <n v="8.06"/>
    <x v="0"/>
  </r>
  <r>
    <x v="0"/>
    <x v="14"/>
    <x v="14"/>
    <x v="6"/>
    <n v="82"/>
    <n v="31.42"/>
    <n v="67"/>
    <n v="35.64"/>
    <n v="14"/>
    <n v="22.58"/>
    <x v="3"/>
  </r>
  <r>
    <x v="0"/>
    <x v="14"/>
    <x v="14"/>
    <x v="7"/>
    <n v="0"/>
    <n v="0"/>
    <n v="0"/>
    <n v="0"/>
    <n v="0"/>
    <n v="0"/>
    <x v="0"/>
  </r>
  <r>
    <x v="0"/>
    <x v="14"/>
    <x v="14"/>
    <x v="8"/>
    <n v="3"/>
    <n v="1.1499999999999999"/>
    <n v="3"/>
    <n v="1.6"/>
    <n v="0"/>
    <n v="0"/>
    <x v="0"/>
  </r>
  <r>
    <x v="0"/>
    <x v="14"/>
    <x v="14"/>
    <x v="9"/>
    <n v="2"/>
    <n v="0.77"/>
    <n v="0"/>
    <n v="0"/>
    <n v="1"/>
    <n v="1.61"/>
    <x v="0"/>
  </r>
  <r>
    <x v="0"/>
    <x v="14"/>
    <x v="14"/>
    <x v="10"/>
    <n v="43"/>
    <n v="16.48"/>
    <n v="31"/>
    <n v="16.489999999999998"/>
    <n v="9"/>
    <n v="14.52"/>
    <x v="0"/>
  </r>
  <r>
    <x v="0"/>
    <x v="14"/>
    <x v="14"/>
    <x v="11"/>
    <n v="35"/>
    <n v="13.41"/>
    <n v="33"/>
    <n v="17.55"/>
    <n v="2"/>
    <n v="3.23"/>
    <x v="0"/>
  </r>
  <r>
    <x v="0"/>
    <x v="14"/>
    <x v="14"/>
    <x v="12"/>
    <n v="9"/>
    <n v="3.45"/>
    <n v="8"/>
    <n v="4.26"/>
    <n v="0"/>
    <n v="0"/>
    <x v="0"/>
  </r>
  <r>
    <x v="0"/>
    <x v="14"/>
    <x v="14"/>
    <x v="13"/>
    <n v="6"/>
    <n v="2.2999999999999998"/>
    <n v="1"/>
    <n v="0.53"/>
    <n v="3"/>
    <n v="4.84"/>
    <x v="0"/>
  </r>
  <r>
    <x v="0"/>
    <x v="14"/>
    <x v="14"/>
    <x v="14"/>
    <n v="9"/>
    <n v="3.45"/>
    <n v="7"/>
    <n v="3.72"/>
    <n v="1"/>
    <n v="1.61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16"/>
    <n v="8.4700000000000006"/>
    <n v="12"/>
    <n v="9.3000000000000007"/>
    <n v="4"/>
    <n v="7.55"/>
    <x v="0"/>
  </r>
  <r>
    <x v="0"/>
    <x v="15"/>
    <x v="15"/>
    <x v="2"/>
    <n v="23"/>
    <n v="12.17"/>
    <n v="14"/>
    <n v="10.85"/>
    <n v="9"/>
    <n v="16.98"/>
    <x v="0"/>
  </r>
  <r>
    <x v="0"/>
    <x v="15"/>
    <x v="15"/>
    <x v="3"/>
    <n v="2"/>
    <n v="1.06"/>
    <n v="0"/>
    <n v="0"/>
    <n v="1"/>
    <n v="1.89"/>
    <x v="0"/>
  </r>
  <r>
    <x v="0"/>
    <x v="15"/>
    <x v="15"/>
    <x v="4"/>
    <n v="1"/>
    <n v="0.53"/>
    <n v="0"/>
    <n v="0"/>
    <n v="1"/>
    <n v="1.89"/>
    <x v="0"/>
  </r>
  <r>
    <x v="0"/>
    <x v="15"/>
    <x v="15"/>
    <x v="5"/>
    <n v="5"/>
    <n v="2.65"/>
    <n v="1"/>
    <n v="0.78"/>
    <n v="4"/>
    <n v="7.55"/>
    <x v="0"/>
  </r>
  <r>
    <x v="0"/>
    <x v="15"/>
    <x v="15"/>
    <x v="6"/>
    <n v="61"/>
    <n v="32.28"/>
    <n v="41"/>
    <n v="31.78"/>
    <n v="20"/>
    <n v="37.74"/>
    <x v="0"/>
  </r>
  <r>
    <x v="0"/>
    <x v="15"/>
    <x v="15"/>
    <x v="7"/>
    <n v="1"/>
    <n v="0.53"/>
    <n v="0"/>
    <n v="0"/>
    <n v="1"/>
    <n v="1.89"/>
    <x v="0"/>
  </r>
  <r>
    <x v="0"/>
    <x v="15"/>
    <x v="15"/>
    <x v="8"/>
    <n v="9"/>
    <n v="4.76"/>
    <n v="7"/>
    <n v="5.43"/>
    <n v="2"/>
    <n v="3.77"/>
    <x v="0"/>
  </r>
  <r>
    <x v="0"/>
    <x v="15"/>
    <x v="15"/>
    <x v="9"/>
    <n v="4"/>
    <n v="2.12"/>
    <n v="2"/>
    <n v="1.55"/>
    <n v="2"/>
    <n v="3.77"/>
    <x v="0"/>
  </r>
  <r>
    <x v="0"/>
    <x v="15"/>
    <x v="15"/>
    <x v="10"/>
    <n v="25"/>
    <n v="13.23"/>
    <n v="20"/>
    <n v="15.5"/>
    <n v="5"/>
    <n v="9.43"/>
    <x v="0"/>
  </r>
  <r>
    <x v="0"/>
    <x v="15"/>
    <x v="15"/>
    <x v="11"/>
    <n v="22"/>
    <n v="11.64"/>
    <n v="20"/>
    <n v="15.5"/>
    <n v="1"/>
    <n v="1.89"/>
    <x v="0"/>
  </r>
  <r>
    <x v="0"/>
    <x v="15"/>
    <x v="15"/>
    <x v="12"/>
    <n v="9"/>
    <n v="4.76"/>
    <n v="6"/>
    <n v="4.6500000000000004"/>
    <n v="0"/>
    <n v="0"/>
    <x v="0"/>
  </r>
  <r>
    <x v="0"/>
    <x v="15"/>
    <x v="15"/>
    <x v="13"/>
    <n v="8"/>
    <n v="4.2300000000000004"/>
    <n v="6"/>
    <n v="4.6500000000000004"/>
    <n v="1"/>
    <n v="1.89"/>
    <x v="0"/>
  </r>
  <r>
    <x v="0"/>
    <x v="15"/>
    <x v="15"/>
    <x v="14"/>
    <n v="3"/>
    <n v="1.59"/>
    <n v="0"/>
    <n v="0"/>
    <n v="2"/>
    <n v="3.77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35"/>
    <n v="15.28"/>
    <n v="25"/>
    <n v="15.43"/>
    <n v="10"/>
    <n v="18.18"/>
    <x v="0"/>
  </r>
  <r>
    <x v="0"/>
    <x v="16"/>
    <x v="16"/>
    <x v="2"/>
    <n v="18"/>
    <n v="7.86"/>
    <n v="10"/>
    <n v="6.17"/>
    <n v="8"/>
    <n v="14.55"/>
    <x v="0"/>
  </r>
  <r>
    <x v="0"/>
    <x v="16"/>
    <x v="16"/>
    <x v="3"/>
    <n v="1"/>
    <n v="0.44"/>
    <n v="0"/>
    <n v="0"/>
    <n v="0"/>
    <n v="0"/>
    <x v="0"/>
  </r>
  <r>
    <x v="0"/>
    <x v="16"/>
    <x v="16"/>
    <x v="4"/>
    <n v="1"/>
    <n v="0.44"/>
    <n v="0"/>
    <n v="0"/>
    <n v="1"/>
    <n v="1.82"/>
    <x v="0"/>
  </r>
  <r>
    <x v="0"/>
    <x v="16"/>
    <x v="16"/>
    <x v="5"/>
    <n v="2"/>
    <n v="0.87"/>
    <n v="1"/>
    <n v="0.62"/>
    <n v="1"/>
    <n v="1.82"/>
    <x v="0"/>
  </r>
  <r>
    <x v="0"/>
    <x v="16"/>
    <x v="16"/>
    <x v="6"/>
    <n v="69"/>
    <n v="30.13"/>
    <n v="45"/>
    <n v="27.78"/>
    <n v="23"/>
    <n v="41.82"/>
    <x v="3"/>
  </r>
  <r>
    <x v="0"/>
    <x v="16"/>
    <x v="16"/>
    <x v="7"/>
    <n v="0"/>
    <n v="0"/>
    <n v="0"/>
    <n v="0"/>
    <n v="0"/>
    <n v="0"/>
    <x v="0"/>
  </r>
  <r>
    <x v="0"/>
    <x v="16"/>
    <x v="16"/>
    <x v="8"/>
    <n v="9"/>
    <n v="3.93"/>
    <n v="7"/>
    <n v="4.32"/>
    <n v="2"/>
    <n v="3.64"/>
    <x v="0"/>
  </r>
  <r>
    <x v="0"/>
    <x v="16"/>
    <x v="16"/>
    <x v="9"/>
    <n v="8"/>
    <n v="3.49"/>
    <n v="5"/>
    <n v="3.09"/>
    <n v="2"/>
    <n v="3.64"/>
    <x v="0"/>
  </r>
  <r>
    <x v="0"/>
    <x v="16"/>
    <x v="16"/>
    <x v="10"/>
    <n v="26"/>
    <n v="11.35"/>
    <n v="24"/>
    <n v="14.81"/>
    <n v="1"/>
    <n v="1.82"/>
    <x v="0"/>
  </r>
  <r>
    <x v="0"/>
    <x v="16"/>
    <x v="16"/>
    <x v="11"/>
    <n v="35"/>
    <n v="15.28"/>
    <n v="30"/>
    <n v="18.52"/>
    <n v="2"/>
    <n v="3.64"/>
    <x v="0"/>
  </r>
  <r>
    <x v="0"/>
    <x v="16"/>
    <x v="16"/>
    <x v="12"/>
    <n v="13"/>
    <n v="5.68"/>
    <n v="10"/>
    <n v="6.17"/>
    <n v="0"/>
    <n v="0"/>
    <x v="0"/>
  </r>
  <r>
    <x v="0"/>
    <x v="16"/>
    <x v="16"/>
    <x v="13"/>
    <n v="8"/>
    <n v="3.49"/>
    <n v="4"/>
    <n v="2.4700000000000002"/>
    <n v="2"/>
    <n v="3.64"/>
    <x v="0"/>
  </r>
  <r>
    <x v="0"/>
    <x v="16"/>
    <x v="16"/>
    <x v="14"/>
    <n v="4"/>
    <n v="1.75"/>
    <n v="1"/>
    <n v="0.62"/>
    <n v="3"/>
    <n v="5.45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37"/>
    <n v="11.31"/>
    <n v="24"/>
    <n v="9.9600000000000009"/>
    <n v="13"/>
    <n v="17.57"/>
    <x v="0"/>
  </r>
  <r>
    <x v="0"/>
    <x v="17"/>
    <x v="17"/>
    <x v="2"/>
    <n v="27"/>
    <n v="8.26"/>
    <n v="16"/>
    <n v="6.64"/>
    <n v="10"/>
    <n v="13.51"/>
    <x v="3"/>
  </r>
  <r>
    <x v="0"/>
    <x v="17"/>
    <x v="17"/>
    <x v="3"/>
    <n v="2"/>
    <n v="0.61"/>
    <n v="0"/>
    <n v="0"/>
    <n v="0"/>
    <n v="0"/>
    <x v="0"/>
  </r>
  <r>
    <x v="0"/>
    <x v="17"/>
    <x v="17"/>
    <x v="4"/>
    <n v="1"/>
    <n v="0.31"/>
    <n v="0"/>
    <n v="0"/>
    <n v="1"/>
    <n v="1.35"/>
    <x v="0"/>
  </r>
  <r>
    <x v="0"/>
    <x v="17"/>
    <x v="17"/>
    <x v="5"/>
    <n v="6"/>
    <n v="1.83"/>
    <n v="3"/>
    <n v="1.24"/>
    <n v="1"/>
    <n v="1.35"/>
    <x v="3"/>
  </r>
  <r>
    <x v="0"/>
    <x v="17"/>
    <x v="17"/>
    <x v="6"/>
    <n v="94"/>
    <n v="28.75"/>
    <n v="60"/>
    <n v="24.9"/>
    <n v="34"/>
    <n v="45.95"/>
    <x v="0"/>
  </r>
  <r>
    <x v="0"/>
    <x v="17"/>
    <x v="17"/>
    <x v="7"/>
    <n v="0"/>
    <n v="0"/>
    <n v="0"/>
    <n v="0"/>
    <n v="0"/>
    <n v="0"/>
    <x v="0"/>
  </r>
  <r>
    <x v="0"/>
    <x v="17"/>
    <x v="17"/>
    <x v="8"/>
    <n v="6"/>
    <n v="1.83"/>
    <n v="3"/>
    <n v="1.24"/>
    <n v="3"/>
    <n v="4.05"/>
    <x v="0"/>
  </r>
  <r>
    <x v="0"/>
    <x v="17"/>
    <x v="17"/>
    <x v="9"/>
    <n v="10"/>
    <n v="3.06"/>
    <n v="8"/>
    <n v="3.32"/>
    <n v="2"/>
    <n v="2.7"/>
    <x v="0"/>
  </r>
  <r>
    <x v="0"/>
    <x v="17"/>
    <x v="17"/>
    <x v="10"/>
    <n v="65"/>
    <n v="19.88"/>
    <n v="61"/>
    <n v="25.31"/>
    <n v="3"/>
    <n v="4.05"/>
    <x v="0"/>
  </r>
  <r>
    <x v="0"/>
    <x v="17"/>
    <x v="17"/>
    <x v="11"/>
    <n v="47"/>
    <n v="14.37"/>
    <n v="45"/>
    <n v="18.670000000000002"/>
    <n v="2"/>
    <n v="2.7"/>
    <x v="0"/>
  </r>
  <r>
    <x v="0"/>
    <x v="17"/>
    <x v="17"/>
    <x v="12"/>
    <n v="10"/>
    <n v="3.06"/>
    <n v="5"/>
    <n v="2.0699999999999998"/>
    <n v="1"/>
    <n v="1.35"/>
    <x v="0"/>
  </r>
  <r>
    <x v="0"/>
    <x v="17"/>
    <x v="17"/>
    <x v="13"/>
    <n v="14"/>
    <n v="4.28"/>
    <n v="11"/>
    <n v="4.5599999999999996"/>
    <n v="1"/>
    <n v="1.35"/>
    <x v="0"/>
  </r>
  <r>
    <x v="0"/>
    <x v="17"/>
    <x v="17"/>
    <x v="14"/>
    <n v="8"/>
    <n v="2.4500000000000002"/>
    <n v="5"/>
    <n v="2.0699999999999998"/>
    <n v="3"/>
    <n v="4.05"/>
    <x v="0"/>
  </r>
  <r>
    <x v="0"/>
    <x v="18"/>
    <x v="18"/>
    <x v="0"/>
    <n v="1"/>
    <n v="0.34"/>
    <n v="0"/>
    <n v="0"/>
    <n v="1"/>
    <n v="0.61"/>
    <x v="0"/>
  </r>
  <r>
    <x v="0"/>
    <x v="18"/>
    <x v="18"/>
    <x v="1"/>
    <n v="41"/>
    <n v="13.76"/>
    <n v="11"/>
    <n v="8.8000000000000007"/>
    <n v="30"/>
    <n v="18.18"/>
    <x v="0"/>
  </r>
  <r>
    <x v="0"/>
    <x v="18"/>
    <x v="18"/>
    <x v="2"/>
    <n v="31"/>
    <n v="10.4"/>
    <n v="7"/>
    <n v="5.6"/>
    <n v="24"/>
    <n v="14.55"/>
    <x v="0"/>
  </r>
  <r>
    <x v="0"/>
    <x v="18"/>
    <x v="18"/>
    <x v="3"/>
    <n v="3"/>
    <n v="1.01"/>
    <n v="0"/>
    <n v="0"/>
    <n v="1"/>
    <n v="0.61"/>
    <x v="0"/>
  </r>
  <r>
    <x v="0"/>
    <x v="18"/>
    <x v="18"/>
    <x v="4"/>
    <n v="1"/>
    <n v="0.34"/>
    <n v="0"/>
    <n v="0"/>
    <n v="1"/>
    <n v="0.61"/>
    <x v="0"/>
  </r>
  <r>
    <x v="0"/>
    <x v="18"/>
    <x v="18"/>
    <x v="5"/>
    <n v="9"/>
    <n v="3.02"/>
    <n v="0"/>
    <n v="0"/>
    <n v="8"/>
    <n v="4.8499999999999996"/>
    <x v="0"/>
  </r>
  <r>
    <x v="0"/>
    <x v="18"/>
    <x v="18"/>
    <x v="6"/>
    <n v="67"/>
    <n v="22.48"/>
    <n v="27"/>
    <n v="21.6"/>
    <n v="40"/>
    <n v="24.24"/>
    <x v="0"/>
  </r>
  <r>
    <x v="0"/>
    <x v="18"/>
    <x v="18"/>
    <x v="7"/>
    <n v="1"/>
    <n v="0.34"/>
    <n v="0"/>
    <n v="0"/>
    <n v="1"/>
    <n v="0.61"/>
    <x v="0"/>
  </r>
  <r>
    <x v="0"/>
    <x v="18"/>
    <x v="18"/>
    <x v="8"/>
    <n v="25"/>
    <n v="8.39"/>
    <n v="4"/>
    <n v="3.2"/>
    <n v="20"/>
    <n v="12.12"/>
    <x v="0"/>
  </r>
  <r>
    <x v="0"/>
    <x v="18"/>
    <x v="18"/>
    <x v="9"/>
    <n v="11"/>
    <n v="3.69"/>
    <n v="8"/>
    <n v="6.4"/>
    <n v="3"/>
    <n v="1.82"/>
    <x v="0"/>
  </r>
  <r>
    <x v="0"/>
    <x v="18"/>
    <x v="18"/>
    <x v="10"/>
    <n v="36"/>
    <n v="12.08"/>
    <n v="29"/>
    <n v="23.2"/>
    <n v="7"/>
    <n v="4.24"/>
    <x v="0"/>
  </r>
  <r>
    <x v="0"/>
    <x v="18"/>
    <x v="18"/>
    <x v="11"/>
    <n v="29"/>
    <n v="9.73"/>
    <n v="20"/>
    <n v="16"/>
    <n v="9"/>
    <n v="5.45"/>
    <x v="0"/>
  </r>
  <r>
    <x v="0"/>
    <x v="18"/>
    <x v="18"/>
    <x v="12"/>
    <n v="14"/>
    <n v="4.7"/>
    <n v="6"/>
    <n v="4.8"/>
    <n v="7"/>
    <n v="4.24"/>
    <x v="0"/>
  </r>
  <r>
    <x v="0"/>
    <x v="18"/>
    <x v="18"/>
    <x v="13"/>
    <n v="12"/>
    <n v="4.03"/>
    <n v="7"/>
    <n v="5.6"/>
    <n v="4"/>
    <n v="2.42"/>
    <x v="0"/>
  </r>
  <r>
    <x v="0"/>
    <x v="18"/>
    <x v="18"/>
    <x v="14"/>
    <n v="17"/>
    <n v="5.7"/>
    <n v="6"/>
    <n v="4.8"/>
    <n v="9"/>
    <n v="5.45"/>
    <x v="0"/>
  </r>
  <r>
    <x v="0"/>
    <x v="19"/>
    <x v="19"/>
    <x v="0"/>
    <n v="0"/>
    <n v="0"/>
    <n v="0"/>
    <n v="0"/>
    <n v="0"/>
    <n v="0"/>
    <x v="0"/>
  </r>
  <r>
    <x v="0"/>
    <x v="19"/>
    <x v="19"/>
    <x v="1"/>
    <n v="69"/>
    <n v="12.92"/>
    <n v="15"/>
    <n v="5.51"/>
    <n v="54"/>
    <n v="21.01"/>
    <x v="0"/>
  </r>
  <r>
    <x v="0"/>
    <x v="19"/>
    <x v="19"/>
    <x v="2"/>
    <n v="25"/>
    <n v="4.68"/>
    <n v="8"/>
    <n v="2.94"/>
    <n v="17"/>
    <n v="6.61"/>
    <x v="0"/>
  </r>
  <r>
    <x v="0"/>
    <x v="19"/>
    <x v="19"/>
    <x v="3"/>
    <n v="1"/>
    <n v="0.19"/>
    <n v="0"/>
    <n v="0"/>
    <n v="0"/>
    <n v="0"/>
    <x v="0"/>
  </r>
  <r>
    <x v="0"/>
    <x v="19"/>
    <x v="19"/>
    <x v="4"/>
    <n v="2"/>
    <n v="0.37"/>
    <n v="0"/>
    <n v="0"/>
    <n v="2"/>
    <n v="0.78"/>
    <x v="0"/>
  </r>
  <r>
    <x v="0"/>
    <x v="19"/>
    <x v="19"/>
    <x v="5"/>
    <n v="7"/>
    <n v="1.31"/>
    <n v="1"/>
    <n v="0.37"/>
    <n v="6"/>
    <n v="2.33"/>
    <x v="0"/>
  </r>
  <r>
    <x v="0"/>
    <x v="19"/>
    <x v="19"/>
    <x v="6"/>
    <n v="113"/>
    <n v="21.16"/>
    <n v="56"/>
    <n v="20.59"/>
    <n v="57"/>
    <n v="22.18"/>
    <x v="0"/>
  </r>
  <r>
    <x v="0"/>
    <x v="19"/>
    <x v="19"/>
    <x v="7"/>
    <n v="5"/>
    <n v="0.94"/>
    <n v="0"/>
    <n v="0"/>
    <n v="5"/>
    <n v="1.95"/>
    <x v="0"/>
  </r>
  <r>
    <x v="0"/>
    <x v="19"/>
    <x v="19"/>
    <x v="8"/>
    <n v="68"/>
    <n v="12.73"/>
    <n v="23"/>
    <n v="8.4600000000000009"/>
    <n v="45"/>
    <n v="17.510000000000002"/>
    <x v="0"/>
  </r>
  <r>
    <x v="0"/>
    <x v="19"/>
    <x v="19"/>
    <x v="9"/>
    <n v="25"/>
    <n v="4.68"/>
    <n v="11"/>
    <n v="4.04"/>
    <n v="14"/>
    <n v="5.45"/>
    <x v="0"/>
  </r>
  <r>
    <x v="0"/>
    <x v="19"/>
    <x v="19"/>
    <x v="10"/>
    <n v="43"/>
    <n v="8.0500000000000007"/>
    <n v="35"/>
    <n v="12.87"/>
    <n v="8"/>
    <n v="3.11"/>
    <x v="0"/>
  </r>
  <r>
    <x v="0"/>
    <x v="19"/>
    <x v="19"/>
    <x v="11"/>
    <n v="90"/>
    <n v="16.850000000000001"/>
    <n v="70"/>
    <n v="25.74"/>
    <n v="20"/>
    <n v="7.78"/>
    <x v="0"/>
  </r>
  <r>
    <x v="0"/>
    <x v="19"/>
    <x v="19"/>
    <x v="12"/>
    <n v="29"/>
    <n v="5.43"/>
    <n v="23"/>
    <n v="8.4600000000000009"/>
    <n v="5"/>
    <n v="1.95"/>
    <x v="0"/>
  </r>
  <r>
    <x v="0"/>
    <x v="19"/>
    <x v="19"/>
    <x v="13"/>
    <n v="30"/>
    <n v="5.62"/>
    <n v="19"/>
    <n v="6.99"/>
    <n v="9"/>
    <n v="3.5"/>
    <x v="0"/>
  </r>
  <r>
    <x v="0"/>
    <x v="19"/>
    <x v="19"/>
    <x v="14"/>
    <n v="27"/>
    <n v="5.0599999999999996"/>
    <n v="11"/>
    <n v="4.04"/>
    <n v="15"/>
    <n v="5.84"/>
    <x v="0"/>
  </r>
  <r>
    <x v="0"/>
    <x v="20"/>
    <x v="20"/>
    <x v="0"/>
    <n v="0"/>
    <n v="0"/>
    <n v="0"/>
    <n v="0"/>
    <n v="0"/>
    <n v="0"/>
    <x v="0"/>
  </r>
  <r>
    <x v="0"/>
    <x v="20"/>
    <x v="20"/>
    <x v="1"/>
    <n v="96"/>
    <n v="12.75"/>
    <n v="31"/>
    <n v="7.79"/>
    <n v="65"/>
    <n v="18.57"/>
    <x v="0"/>
  </r>
  <r>
    <x v="0"/>
    <x v="20"/>
    <x v="20"/>
    <x v="2"/>
    <n v="37"/>
    <n v="4.91"/>
    <n v="16"/>
    <n v="4.0199999999999996"/>
    <n v="21"/>
    <n v="6"/>
    <x v="0"/>
  </r>
  <r>
    <x v="0"/>
    <x v="20"/>
    <x v="20"/>
    <x v="3"/>
    <n v="3"/>
    <n v="0.4"/>
    <n v="0"/>
    <n v="0"/>
    <n v="3"/>
    <n v="0.86"/>
    <x v="0"/>
  </r>
  <r>
    <x v="0"/>
    <x v="20"/>
    <x v="20"/>
    <x v="4"/>
    <n v="4"/>
    <n v="0.53"/>
    <n v="0"/>
    <n v="0"/>
    <n v="4"/>
    <n v="1.1399999999999999"/>
    <x v="0"/>
  </r>
  <r>
    <x v="0"/>
    <x v="20"/>
    <x v="20"/>
    <x v="5"/>
    <n v="11"/>
    <n v="1.46"/>
    <n v="2"/>
    <n v="0.5"/>
    <n v="9"/>
    <n v="2.57"/>
    <x v="0"/>
  </r>
  <r>
    <x v="0"/>
    <x v="20"/>
    <x v="20"/>
    <x v="6"/>
    <n v="158"/>
    <n v="20.98"/>
    <n v="76"/>
    <n v="19.100000000000001"/>
    <n v="82"/>
    <n v="23.43"/>
    <x v="0"/>
  </r>
  <r>
    <x v="0"/>
    <x v="20"/>
    <x v="20"/>
    <x v="7"/>
    <n v="3"/>
    <n v="0.4"/>
    <n v="0"/>
    <n v="0"/>
    <n v="3"/>
    <n v="0.86"/>
    <x v="0"/>
  </r>
  <r>
    <x v="0"/>
    <x v="20"/>
    <x v="20"/>
    <x v="8"/>
    <n v="70"/>
    <n v="9.3000000000000007"/>
    <n v="8"/>
    <n v="2.0099999999999998"/>
    <n v="61"/>
    <n v="17.43"/>
    <x v="0"/>
  </r>
  <r>
    <x v="0"/>
    <x v="20"/>
    <x v="20"/>
    <x v="9"/>
    <n v="37"/>
    <n v="4.91"/>
    <n v="25"/>
    <n v="6.28"/>
    <n v="11"/>
    <n v="3.14"/>
    <x v="0"/>
  </r>
  <r>
    <x v="0"/>
    <x v="20"/>
    <x v="20"/>
    <x v="10"/>
    <n v="72"/>
    <n v="9.56"/>
    <n v="61"/>
    <n v="15.33"/>
    <n v="11"/>
    <n v="3.14"/>
    <x v="0"/>
  </r>
  <r>
    <x v="0"/>
    <x v="20"/>
    <x v="20"/>
    <x v="11"/>
    <n v="134"/>
    <n v="17.8"/>
    <n v="110"/>
    <n v="27.64"/>
    <n v="24"/>
    <n v="6.86"/>
    <x v="0"/>
  </r>
  <r>
    <x v="0"/>
    <x v="20"/>
    <x v="20"/>
    <x v="12"/>
    <n v="37"/>
    <n v="4.91"/>
    <n v="25"/>
    <n v="6.28"/>
    <n v="12"/>
    <n v="3.43"/>
    <x v="0"/>
  </r>
  <r>
    <x v="0"/>
    <x v="20"/>
    <x v="20"/>
    <x v="13"/>
    <n v="56"/>
    <n v="7.44"/>
    <n v="26"/>
    <n v="6.53"/>
    <n v="28"/>
    <n v="8"/>
    <x v="0"/>
  </r>
  <r>
    <x v="0"/>
    <x v="20"/>
    <x v="20"/>
    <x v="14"/>
    <n v="35"/>
    <n v="4.6500000000000004"/>
    <n v="18"/>
    <n v="4.5199999999999996"/>
    <n v="16"/>
    <n v="4.57"/>
    <x v="0"/>
  </r>
  <r>
    <x v="0"/>
    <x v="21"/>
    <x v="21"/>
    <x v="0"/>
    <n v="0"/>
    <n v="0"/>
    <n v="0"/>
    <n v="0"/>
    <n v="0"/>
    <n v="0"/>
    <x v="0"/>
  </r>
  <r>
    <x v="0"/>
    <x v="21"/>
    <x v="21"/>
    <x v="1"/>
    <n v="49"/>
    <n v="17.190000000000001"/>
    <n v="14"/>
    <n v="8.9700000000000006"/>
    <n v="35"/>
    <n v="30.17"/>
    <x v="0"/>
  </r>
  <r>
    <x v="0"/>
    <x v="21"/>
    <x v="21"/>
    <x v="2"/>
    <n v="19"/>
    <n v="6.67"/>
    <n v="7"/>
    <n v="4.49"/>
    <n v="12"/>
    <n v="10.34"/>
    <x v="0"/>
  </r>
  <r>
    <x v="0"/>
    <x v="21"/>
    <x v="21"/>
    <x v="3"/>
    <n v="2"/>
    <n v="0.7"/>
    <n v="0"/>
    <n v="0"/>
    <n v="1"/>
    <n v="0.86"/>
    <x v="0"/>
  </r>
  <r>
    <x v="0"/>
    <x v="21"/>
    <x v="21"/>
    <x v="4"/>
    <n v="2"/>
    <n v="0.7"/>
    <n v="0"/>
    <n v="0"/>
    <n v="2"/>
    <n v="1.72"/>
    <x v="0"/>
  </r>
  <r>
    <x v="0"/>
    <x v="21"/>
    <x v="21"/>
    <x v="5"/>
    <n v="4"/>
    <n v="1.4"/>
    <n v="1"/>
    <n v="0.64"/>
    <n v="3"/>
    <n v="2.59"/>
    <x v="0"/>
  </r>
  <r>
    <x v="0"/>
    <x v="21"/>
    <x v="21"/>
    <x v="6"/>
    <n v="69"/>
    <n v="24.21"/>
    <n v="42"/>
    <n v="26.92"/>
    <n v="26"/>
    <n v="22.41"/>
    <x v="3"/>
  </r>
  <r>
    <x v="0"/>
    <x v="21"/>
    <x v="21"/>
    <x v="7"/>
    <n v="1"/>
    <n v="0.35"/>
    <n v="0"/>
    <n v="0"/>
    <n v="1"/>
    <n v="0.86"/>
    <x v="0"/>
  </r>
  <r>
    <x v="0"/>
    <x v="21"/>
    <x v="21"/>
    <x v="8"/>
    <n v="13"/>
    <n v="4.5599999999999996"/>
    <n v="3"/>
    <n v="1.92"/>
    <n v="10"/>
    <n v="8.6199999999999992"/>
    <x v="0"/>
  </r>
  <r>
    <x v="0"/>
    <x v="21"/>
    <x v="21"/>
    <x v="9"/>
    <n v="12"/>
    <n v="4.21"/>
    <n v="5"/>
    <n v="3.21"/>
    <n v="7"/>
    <n v="6.03"/>
    <x v="0"/>
  </r>
  <r>
    <x v="0"/>
    <x v="21"/>
    <x v="21"/>
    <x v="10"/>
    <n v="30"/>
    <n v="10.53"/>
    <n v="27"/>
    <n v="17.309999999999999"/>
    <n v="2"/>
    <n v="1.72"/>
    <x v="0"/>
  </r>
  <r>
    <x v="0"/>
    <x v="21"/>
    <x v="21"/>
    <x v="11"/>
    <n v="39"/>
    <n v="13.68"/>
    <n v="35"/>
    <n v="22.44"/>
    <n v="3"/>
    <n v="2.59"/>
    <x v="0"/>
  </r>
  <r>
    <x v="0"/>
    <x v="21"/>
    <x v="21"/>
    <x v="12"/>
    <n v="7"/>
    <n v="2.46"/>
    <n v="5"/>
    <n v="3.21"/>
    <n v="0"/>
    <n v="0"/>
    <x v="0"/>
  </r>
  <r>
    <x v="0"/>
    <x v="21"/>
    <x v="21"/>
    <x v="13"/>
    <n v="22"/>
    <n v="7.72"/>
    <n v="9"/>
    <n v="5.77"/>
    <n v="9"/>
    <n v="7.76"/>
    <x v="0"/>
  </r>
  <r>
    <x v="0"/>
    <x v="21"/>
    <x v="21"/>
    <x v="14"/>
    <n v="16"/>
    <n v="5.61"/>
    <n v="8"/>
    <n v="5.13"/>
    <n v="5"/>
    <n v="4.3099999999999996"/>
    <x v="0"/>
  </r>
  <r>
    <x v="0"/>
    <x v="22"/>
    <x v="22"/>
    <x v="0"/>
    <n v="0"/>
    <n v="0"/>
    <n v="0"/>
    <n v="0"/>
    <n v="0"/>
    <n v="0"/>
    <x v="0"/>
  </r>
  <r>
    <x v="0"/>
    <x v="22"/>
    <x v="22"/>
    <x v="1"/>
    <n v="41"/>
    <n v="18.47"/>
    <n v="11"/>
    <n v="10.48"/>
    <n v="30"/>
    <n v="27.52"/>
    <x v="0"/>
  </r>
  <r>
    <x v="0"/>
    <x v="22"/>
    <x v="22"/>
    <x v="2"/>
    <n v="29"/>
    <n v="13.06"/>
    <n v="9"/>
    <n v="8.57"/>
    <n v="20"/>
    <n v="18.350000000000001"/>
    <x v="0"/>
  </r>
  <r>
    <x v="0"/>
    <x v="22"/>
    <x v="22"/>
    <x v="3"/>
    <n v="1"/>
    <n v="0.45"/>
    <n v="0"/>
    <n v="0"/>
    <n v="1"/>
    <n v="0.92"/>
    <x v="0"/>
  </r>
  <r>
    <x v="0"/>
    <x v="22"/>
    <x v="22"/>
    <x v="4"/>
    <n v="1"/>
    <n v="0.45"/>
    <n v="0"/>
    <n v="0"/>
    <n v="1"/>
    <n v="0.92"/>
    <x v="0"/>
  </r>
  <r>
    <x v="0"/>
    <x v="22"/>
    <x v="22"/>
    <x v="5"/>
    <n v="0"/>
    <n v="0"/>
    <n v="0"/>
    <n v="0"/>
    <n v="0"/>
    <n v="0"/>
    <x v="0"/>
  </r>
  <r>
    <x v="0"/>
    <x v="22"/>
    <x v="22"/>
    <x v="6"/>
    <n v="60"/>
    <n v="27.03"/>
    <n v="28"/>
    <n v="26.67"/>
    <n v="32"/>
    <n v="29.36"/>
    <x v="0"/>
  </r>
  <r>
    <x v="0"/>
    <x v="22"/>
    <x v="22"/>
    <x v="7"/>
    <n v="0"/>
    <n v="0"/>
    <n v="0"/>
    <n v="0"/>
    <n v="0"/>
    <n v="0"/>
    <x v="0"/>
  </r>
  <r>
    <x v="0"/>
    <x v="22"/>
    <x v="22"/>
    <x v="8"/>
    <n v="2"/>
    <n v="0.9"/>
    <n v="0"/>
    <n v="0"/>
    <n v="2"/>
    <n v="1.83"/>
    <x v="0"/>
  </r>
  <r>
    <x v="0"/>
    <x v="22"/>
    <x v="22"/>
    <x v="9"/>
    <n v="6"/>
    <n v="2.7"/>
    <n v="5"/>
    <n v="4.76"/>
    <n v="0"/>
    <n v="0"/>
    <x v="0"/>
  </r>
  <r>
    <x v="0"/>
    <x v="22"/>
    <x v="22"/>
    <x v="10"/>
    <n v="8"/>
    <n v="3.6"/>
    <n v="7"/>
    <n v="6.67"/>
    <n v="0"/>
    <n v="0"/>
    <x v="0"/>
  </r>
  <r>
    <x v="0"/>
    <x v="22"/>
    <x v="22"/>
    <x v="11"/>
    <n v="35"/>
    <n v="15.77"/>
    <n v="28"/>
    <n v="26.67"/>
    <n v="7"/>
    <n v="6.42"/>
    <x v="0"/>
  </r>
  <r>
    <x v="0"/>
    <x v="22"/>
    <x v="22"/>
    <x v="12"/>
    <n v="8"/>
    <n v="3.6"/>
    <n v="3"/>
    <n v="2.86"/>
    <n v="3"/>
    <n v="2.75"/>
    <x v="0"/>
  </r>
  <r>
    <x v="0"/>
    <x v="22"/>
    <x v="22"/>
    <x v="13"/>
    <n v="18"/>
    <n v="8.11"/>
    <n v="8"/>
    <n v="7.62"/>
    <n v="9"/>
    <n v="8.26"/>
    <x v="0"/>
  </r>
  <r>
    <x v="0"/>
    <x v="22"/>
    <x v="22"/>
    <x v="14"/>
    <n v="13"/>
    <n v="5.86"/>
    <n v="6"/>
    <n v="5.71"/>
    <n v="4"/>
    <n v="3.67"/>
    <x v="0"/>
  </r>
  <r>
    <x v="0"/>
    <x v="23"/>
    <x v="23"/>
    <x v="0"/>
    <n v="0"/>
    <n v="0"/>
    <n v="0"/>
    <n v="0"/>
    <n v="0"/>
    <n v="0"/>
    <x v="0"/>
  </r>
  <r>
    <x v="0"/>
    <x v="23"/>
    <x v="23"/>
    <x v="1"/>
    <n v="37"/>
    <n v="14.92"/>
    <n v="11"/>
    <n v="7.33"/>
    <n v="26"/>
    <n v="29.21"/>
    <x v="0"/>
  </r>
  <r>
    <x v="0"/>
    <x v="23"/>
    <x v="23"/>
    <x v="2"/>
    <n v="32"/>
    <n v="12.9"/>
    <n v="12"/>
    <n v="8"/>
    <n v="20"/>
    <n v="22.47"/>
    <x v="0"/>
  </r>
  <r>
    <x v="0"/>
    <x v="23"/>
    <x v="23"/>
    <x v="3"/>
    <n v="0"/>
    <n v="0"/>
    <n v="0"/>
    <n v="0"/>
    <n v="0"/>
    <n v="0"/>
    <x v="0"/>
  </r>
  <r>
    <x v="0"/>
    <x v="23"/>
    <x v="23"/>
    <x v="4"/>
    <n v="1"/>
    <n v="0.4"/>
    <n v="1"/>
    <n v="0.67"/>
    <n v="0"/>
    <n v="0"/>
    <x v="0"/>
  </r>
  <r>
    <x v="0"/>
    <x v="23"/>
    <x v="23"/>
    <x v="5"/>
    <n v="1"/>
    <n v="0.4"/>
    <n v="0"/>
    <n v="0"/>
    <n v="1"/>
    <n v="1.1200000000000001"/>
    <x v="0"/>
  </r>
  <r>
    <x v="0"/>
    <x v="23"/>
    <x v="23"/>
    <x v="6"/>
    <n v="71"/>
    <n v="28.63"/>
    <n v="49"/>
    <n v="32.67"/>
    <n v="22"/>
    <n v="24.72"/>
    <x v="0"/>
  </r>
  <r>
    <x v="0"/>
    <x v="23"/>
    <x v="23"/>
    <x v="7"/>
    <n v="1"/>
    <n v="0.4"/>
    <n v="1"/>
    <n v="0.67"/>
    <n v="0"/>
    <n v="0"/>
    <x v="0"/>
  </r>
  <r>
    <x v="0"/>
    <x v="23"/>
    <x v="23"/>
    <x v="8"/>
    <n v="15"/>
    <n v="6.05"/>
    <n v="11"/>
    <n v="7.33"/>
    <n v="4"/>
    <n v="4.49"/>
    <x v="0"/>
  </r>
  <r>
    <x v="0"/>
    <x v="23"/>
    <x v="23"/>
    <x v="9"/>
    <n v="6"/>
    <n v="2.42"/>
    <n v="2"/>
    <n v="1.33"/>
    <n v="2"/>
    <n v="2.25"/>
    <x v="0"/>
  </r>
  <r>
    <x v="0"/>
    <x v="23"/>
    <x v="23"/>
    <x v="10"/>
    <n v="24"/>
    <n v="9.68"/>
    <n v="21"/>
    <n v="14"/>
    <n v="3"/>
    <n v="3.37"/>
    <x v="0"/>
  </r>
  <r>
    <x v="0"/>
    <x v="23"/>
    <x v="23"/>
    <x v="11"/>
    <n v="36"/>
    <n v="14.52"/>
    <n v="33"/>
    <n v="22"/>
    <n v="2"/>
    <n v="2.25"/>
    <x v="0"/>
  </r>
  <r>
    <x v="0"/>
    <x v="23"/>
    <x v="23"/>
    <x v="12"/>
    <n v="8"/>
    <n v="3.23"/>
    <n v="3"/>
    <n v="2"/>
    <n v="0"/>
    <n v="0"/>
    <x v="0"/>
  </r>
  <r>
    <x v="0"/>
    <x v="23"/>
    <x v="23"/>
    <x v="13"/>
    <n v="8"/>
    <n v="3.23"/>
    <n v="3"/>
    <n v="2"/>
    <n v="4"/>
    <n v="4.49"/>
    <x v="0"/>
  </r>
  <r>
    <x v="0"/>
    <x v="23"/>
    <x v="23"/>
    <x v="14"/>
    <n v="8"/>
    <n v="3.23"/>
    <n v="3"/>
    <n v="2"/>
    <n v="5"/>
    <n v="5.62"/>
    <x v="0"/>
  </r>
  <r>
    <x v="0"/>
    <x v="24"/>
    <x v="24"/>
    <x v="0"/>
    <n v="0"/>
    <n v="0"/>
    <n v="0"/>
    <n v="0"/>
    <n v="0"/>
    <n v="0"/>
    <x v="0"/>
  </r>
  <r>
    <x v="0"/>
    <x v="24"/>
    <x v="24"/>
    <x v="1"/>
    <n v="60"/>
    <n v="15.54"/>
    <n v="22"/>
    <n v="9.1300000000000008"/>
    <n v="38"/>
    <n v="27.74"/>
    <x v="0"/>
  </r>
  <r>
    <x v="0"/>
    <x v="24"/>
    <x v="24"/>
    <x v="2"/>
    <n v="30"/>
    <n v="7.77"/>
    <n v="14"/>
    <n v="5.81"/>
    <n v="16"/>
    <n v="11.68"/>
    <x v="0"/>
  </r>
  <r>
    <x v="0"/>
    <x v="24"/>
    <x v="24"/>
    <x v="3"/>
    <n v="1"/>
    <n v="0.26"/>
    <n v="0"/>
    <n v="0"/>
    <n v="1"/>
    <n v="0.73"/>
    <x v="0"/>
  </r>
  <r>
    <x v="0"/>
    <x v="24"/>
    <x v="24"/>
    <x v="4"/>
    <n v="0"/>
    <n v="0"/>
    <n v="0"/>
    <n v="0"/>
    <n v="0"/>
    <n v="0"/>
    <x v="0"/>
  </r>
  <r>
    <x v="0"/>
    <x v="24"/>
    <x v="24"/>
    <x v="5"/>
    <n v="6"/>
    <n v="1.55"/>
    <n v="2"/>
    <n v="0.83"/>
    <n v="4"/>
    <n v="2.92"/>
    <x v="0"/>
  </r>
  <r>
    <x v="0"/>
    <x v="24"/>
    <x v="24"/>
    <x v="6"/>
    <n v="96"/>
    <n v="24.87"/>
    <n v="63"/>
    <n v="26.14"/>
    <n v="33"/>
    <n v="24.09"/>
    <x v="0"/>
  </r>
  <r>
    <x v="0"/>
    <x v="24"/>
    <x v="24"/>
    <x v="7"/>
    <n v="2"/>
    <n v="0.52"/>
    <n v="0"/>
    <n v="0"/>
    <n v="2"/>
    <n v="1.46"/>
    <x v="0"/>
  </r>
  <r>
    <x v="0"/>
    <x v="24"/>
    <x v="24"/>
    <x v="8"/>
    <n v="31"/>
    <n v="8.0299999999999994"/>
    <n v="16"/>
    <n v="6.64"/>
    <n v="14"/>
    <n v="10.220000000000001"/>
    <x v="0"/>
  </r>
  <r>
    <x v="0"/>
    <x v="24"/>
    <x v="24"/>
    <x v="9"/>
    <n v="14"/>
    <n v="3.63"/>
    <n v="9"/>
    <n v="3.73"/>
    <n v="5"/>
    <n v="3.65"/>
    <x v="0"/>
  </r>
  <r>
    <x v="0"/>
    <x v="24"/>
    <x v="24"/>
    <x v="10"/>
    <n v="51"/>
    <n v="13.21"/>
    <n v="40"/>
    <n v="16.600000000000001"/>
    <n v="10"/>
    <n v="7.3"/>
    <x v="0"/>
  </r>
  <r>
    <x v="0"/>
    <x v="24"/>
    <x v="24"/>
    <x v="11"/>
    <n v="65"/>
    <n v="16.84"/>
    <n v="57"/>
    <n v="23.65"/>
    <n v="7"/>
    <n v="5.1100000000000003"/>
    <x v="0"/>
  </r>
  <r>
    <x v="0"/>
    <x v="24"/>
    <x v="24"/>
    <x v="12"/>
    <n v="9"/>
    <n v="2.33"/>
    <n v="5"/>
    <n v="2.0699999999999998"/>
    <n v="2"/>
    <n v="1.46"/>
    <x v="0"/>
  </r>
  <r>
    <x v="0"/>
    <x v="24"/>
    <x v="24"/>
    <x v="13"/>
    <n v="11"/>
    <n v="2.85"/>
    <n v="7"/>
    <n v="2.9"/>
    <n v="2"/>
    <n v="1.46"/>
    <x v="0"/>
  </r>
  <r>
    <x v="0"/>
    <x v="24"/>
    <x v="24"/>
    <x v="14"/>
    <n v="10"/>
    <n v="2.59"/>
    <n v="6"/>
    <n v="2.4900000000000002"/>
    <n v="3"/>
    <n v="2.19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6"/>
    <x v="3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4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5"/>
  </r>
  <r>
    <x v="0"/>
    <x v="0"/>
    <x v="0"/>
    <x v="16"/>
    <x v="16"/>
    <x v="16"/>
    <x v="16"/>
    <x v="16"/>
    <x v="16"/>
    <x v="16"/>
    <x v="16"/>
    <x v="16"/>
    <x v="16"/>
    <x v="0"/>
  </r>
  <r>
    <x v="0"/>
    <x v="0"/>
    <x v="0"/>
    <x v="17"/>
    <x v="17"/>
    <x v="17"/>
    <x v="17"/>
    <x v="17"/>
    <x v="17"/>
    <x v="17"/>
    <x v="17"/>
    <x v="17"/>
    <x v="17"/>
    <x v="6"/>
  </r>
  <r>
    <x v="0"/>
    <x v="0"/>
    <x v="0"/>
    <x v="18"/>
    <x v="18"/>
    <x v="18"/>
    <x v="18"/>
    <x v="18"/>
    <x v="18"/>
    <x v="18"/>
    <x v="18"/>
    <x v="18"/>
    <x v="18"/>
    <x v="0"/>
  </r>
  <r>
    <x v="0"/>
    <x v="0"/>
    <x v="0"/>
    <x v="19"/>
    <x v="19"/>
    <x v="19"/>
    <x v="19"/>
    <x v="19"/>
    <x v="19"/>
    <x v="19"/>
    <x v="19"/>
    <x v="19"/>
    <x v="19"/>
    <x v="0"/>
  </r>
  <r>
    <x v="0"/>
    <x v="1"/>
    <x v="1"/>
    <x v="1"/>
    <x v="1"/>
    <x v="1"/>
    <x v="0"/>
    <x v="20"/>
    <x v="20"/>
    <x v="20"/>
    <x v="20"/>
    <x v="20"/>
    <x v="20"/>
    <x v="0"/>
  </r>
  <r>
    <x v="0"/>
    <x v="1"/>
    <x v="1"/>
    <x v="3"/>
    <x v="3"/>
    <x v="3"/>
    <x v="1"/>
    <x v="21"/>
    <x v="21"/>
    <x v="21"/>
    <x v="21"/>
    <x v="21"/>
    <x v="21"/>
    <x v="0"/>
  </r>
  <r>
    <x v="0"/>
    <x v="1"/>
    <x v="1"/>
    <x v="0"/>
    <x v="0"/>
    <x v="0"/>
    <x v="2"/>
    <x v="22"/>
    <x v="22"/>
    <x v="22"/>
    <x v="22"/>
    <x v="22"/>
    <x v="22"/>
    <x v="0"/>
  </r>
  <r>
    <x v="0"/>
    <x v="1"/>
    <x v="1"/>
    <x v="2"/>
    <x v="2"/>
    <x v="2"/>
    <x v="3"/>
    <x v="23"/>
    <x v="23"/>
    <x v="23"/>
    <x v="23"/>
    <x v="1"/>
    <x v="23"/>
    <x v="1"/>
  </r>
  <r>
    <x v="0"/>
    <x v="1"/>
    <x v="1"/>
    <x v="4"/>
    <x v="4"/>
    <x v="4"/>
    <x v="4"/>
    <x v="24"/>
    <x v="24"/>
    <x v="24"/>
    <x v="24"/>
    <x v="23"/>
    <x v="24"/>
    <x v="0"/>
  </r>
  <r>
    <x v="0"/>
    <x v="1"/>
    <x v="1"/>
    <x v="6"/>
    <x v="6"/>
    <x v="6"/>
    <x v="5"/>
    <x v="25"/>
    <x v="25"/>
    <x v="25"/>
    <x v="25"/>
    <x v="24"/>
    <x v="25"/>
    <x v="7"/>
  </r>
  <r>
    <x v="0"/>
    <x v="1"/>
    <x v="1"/>
    <x v="5"/>
    <x v="5"/>
    <x v="5"/>
    <x v="6"/>
    <x v="26"/>
    <x v="26"/>
    <x v="26"/>
    <x v="26"/>
    <x v="25"/>
    <x v="26"/>
    <x v="4"/>
  </r>
  <r>
    <x v="0"/>
    <x v="1"/>
    <x v="1"/>
    <x v="12"/>
    <x v="12"/>
    <x v="12"/>
    <x v="7"/>
    <x v="27"/>
    <x v="27"/>
    <x v="27"/>
    <x v="27"/>
    <x v="26"/>
    <x v="27"/>
    <x v="0"/>
  </r>
  <r>
    <x v="0"/>
    <x v="1"/>
    <x v="1"/>
    <x v="10"/>
    <x v="10"/>
    <x v="10"/>
    <x v="8"/>
    <x v="28"/>
    <x v="28"/>
    <x v="28"/>
    <x v="28"/>
    <x v="27"/>
    <x v="28"/>
    <x v="0"/>
  </r>
  <r>
    <x v="0"/>
    <x v="1"/>
    <x v="1"/>
    <x v="7"/>
    <x v="7"/>
    <x v="7"/>
    <x v="9"/>
    <x v="29"/>
    <x v="29"/>
    <x v="29"/>
    <x v="29"/>
    <x v="28"/>
    <x v="29"/>
    <x v="0"/>
  </r>
  <r>
    <x v="0"/>
    <x v="1"/>
    <x v="1"/>
    <x v="13"/>
    <x v="13"/>
    <x v="13"/>
    <x v="10"/>
    <x v="30"/>
    <x v="30"/>
    <x v="30"/>
    <x v="30"/>
    <x v="29"/>
    <x v="30"/>
    <x v="4"/>
  </r>
  <r>
    <x v="0"/>
    <x v="1"/>
    <x v="1"/>
    <x v="8"/>
    <x v="8"/>
    <x v="8"/>
    <x v="11"/>
    <x v="31"/>
    <x v="31"/>
    <x v="31"/>
    <x v="31"/>
    <x v="30"/>
    <x v="31"/>
    <x v="0"/>
  </r>
  <r>
    <x v="0"/>
    <x v="1"/>
    <x v="1"/>
    <x v="11"/>
    <x v="11"/>
    <x v="11"/>
    <x v="12"/>
    <x v="32"/>
    <x v="32"/>
    <x v="32"/>
    <x v="32"/>
    <x v="31"/>
    <x v="32"/>
    <x v="0"/>
  </r>
  <r>
    <x v="0"/>
    <x v="1"/>
    <x v="1"/>
    <x v="9"/>
    <x v="9"/>
    <x v="9"/>
    <x v="13"/>
    <x v="33"/>
    <x v="33"/>
    <x v="33"/>
    <x v="33"/>
    <x v="32"/>
    <x v="33"/>
    <x v="0"/>
  </r>
  <r>
    <x v="0"/>
    <x v="1"/>
    <x v="1"/>
    <x v="16"/>
    <x v="16"/>
    <x v="16"/>
    <x v="14"/>
    <x v="34"/>
    <x v="34"/>
    <x v="34"/>
    <x v="34"/>
    <x v="33"/>
    <x v="34"/>
    <x v="0"/>
  </r>
  <r>
    <x v="0"/>
    <x v="1"/>
    <x v="1"/>
    <x v="18"/>
    <x v="18"/>
    <x v="18"/>
    <x v="15"/>
    <x v="35"/>
    <x v="35"/>
    <x v="35"/>
    <x v="35"/>
    <x v="31"/>
    <x v="32"/>
    <x v="0"/>
  </r>
  <r>
    <x v="0"/>
    <x v="1"/>
    <x v="1"/>
    <x v="20"/>
    <x v="20"/>
    <x v="20"/>
    <x v="16"/>
    <x v="36"/>
    <x v="36"/>
    <x v="15"/>
    <x v="36"/>
    <x v="31"/>
    <x v="32"/>
    <x v="0"/>
  </r>
  <r>
    <x v="0"/>
    <x v="1"/>
    <x v="1"/>
    <x v="15"/>
    <x v="15"/>
    <x v="15"/>
    <x v="17"/>
    <x v="37"/>
    <x v="37"/>
    <x v="36"/>
    <x v="37"/>
    <x v="34"/>
    <x v="18"/>
    <x v="1"/>
  </r>
  <r>
    <x v="0"/>
    <x v="1"/>
    <x v="1"/>
    <x v="21"/>
    <x v="21"/>
    <x v="21"/>
    <x v="18"/>
    <x v="38"/>
    <x v="38"/>
    <x v="37"/>
    <x v="38"/>
    <x v="35"/>
    <x v="35"/>
    <x v="4"/>
  </r>
  <r>
    <x v="0"/>
    <x v="1"/>
    <x v="1"/>
    <x v="22"/>
    <x v="22"/>
    <x v="22"/>
    <x v="19"/>
    <x v="39"/>
    <x v="39"/>
    <x v="38"/>
    <x v="39"/>
    <x v="36"/>
    <x v="16"/>
    <x v="7"/>
  </r>
  <r>
    <x v="0"/>
    <x v="2"/>
    <x v="2"/>
    <x v="0"/>
    <x v="0"/>
    <x v="0"/>
    <x v="0"/>
    <x v="40"/>
    <x v="40"/>
    <x v="39"/>
    <x v="40"/>
    <x v="37"/>
    <x v="36"/>
    <x v="0"/>
  </r>
  <r>
    <x v="0"/>
    <x v="2"/>
    <x v="2"/>
    <x v="1"/>
    <x v="1"/>
    <x v="1"/>
    <x v="1"/>
    <x v="41"/>
    <x v="41"/>
    <x v="40"/>
    <x v="41"/>
    <x v="37"/>
    <x v="36"/>
    <x v="0"/>
  </r>
  <r>
    <x v="0"/>
    <x v="2"/>
    <x v="2"/>
    <x v="2"/>
    <x v="2"/>
    <x v="2"/>
    <x v="2"/>
    <x v="42"/>
    <x v="42"/>
    <x v="41"/>
    <x v="42"/>
    <x v="38"/>
    <x v="37"/>
    <x v="0"/>
  </r>
  <r>
    <x v="0"/>
    <x v="2"/>
    <x v="2"/>
    <x v="3"/>
    <x v="3"/>
    <x v="3"/>
    <x v="3"/>
    <x v="38"/>
    <x v="43"/>
    <x v="42"/>
    <x v="43"/>
    <x v="39"/>
    <x v="38"/>
    <x v="0"/>
  </r>
  <r>
    <x v="0"/>
    <x v="2"/>
    <x v="2"/>
    <x v="5"/>
    <x v="5"/>
    <x v="5"/>
    <x v="4"/>
    <x v="43"/>
    <x v="44"/>
    <x v="43"/>
    <x v="44"/>
    <x v="40"/>
    <x v="39"/>
    <x v="0"/>
  </r>
  <r>
    <x v="0"/>
    <x v="2"/>
    <x v="2"/>
    <x v="6"/>
    <x v="6"/>
    <x v="6"/>
    <x v="5"/>
    <x v="44"/>
    <x v="45"/>
    <x v="44"/>
    <x v="45"/>
    <x v="41"/>
    <x v="40"/>
    <x v="0"/>
  </r>
  <r>
    <x v="0"/>
    <x v="2"/>
    <x v="2"/>
    <x v="4"/>
    <x v="4"/>
    <x v="4"/>
    <x v="6"/>
    <x v="45"/>
    <x v="46"/>
    <x v="45"/>
    <x v="46"/>
    <x v="14"/>
    <x v="41"/>
    <x v="0"/>
  </r>
  <r>
    <x v="0"/>
    <x v="2"/>
    <x v="2"/>
    <x v="17"/>
    <x v="17"/>
    <x v="17"/>
    <x v="7"/>
    <x v="46"/>
    <x v="47"/>
    <x v="46"/>
    <x v="47"/>
    <x v="42"/>
    <x v="42"/>
    <x v="0"/>
  </r>
  <r>
    <x v="0"/>
    <x v="2"/>
    <x v="2"/>
    <x v="10"/>
    <x v="10"/>
    <x v="10"/>
    <x v="8"/>
    <x v="47"/>
    <x v="48"/>
    <x v="47"/>
    <x v="48"/>
    <x v="43"/>
    <x v="43"/>
    <x v="0"/>
  </r>
  <r>
    <x v="0"/>
    <x v="2"/>
    <x v="2"/>
    <x v="7"/>
    <x v="7"/>
    <x v="7"/>
    <x v="9"/>
    <x v="48"/>
    <x v="49"/>
    <x v="48"/>
    <x v="49"/>
    <x v="44"/>
    <x v="44"/>
    <x v="0"/>
  </r>
  <r>
    <x v="0"/>
    <x v="2"/>
    <x v="2"/>
    <x v="11"/>
    <x v="11"/>
    <x v="11"/>
    <x v="10"/>
    <x v="49"/>
    <x v="50"/>
    <x v="49"/>
    <x v="50"/>
    <x v="45"/>
    <x v="1"/>
    <x v="0"/>
  </r>
  <r>
    <x v="0"/>
    <x v="2"/>
    <x v="2"/>
    <x v="12"/>
    <x v="12"/>
    <x v="12"/>
    <x v="11"/>
    <x v="50"/>
    <x v="51"/>
    <x v="50"/>
    <x v="51"/>
    <x v="46"/>
    <x v="45"/>
    <x v="0"/>
  </r>
  <r>
    <x v="0"/>
    <x v="2"/>
    <x v="2"/>
    <x v="8"/>
    <x v="8"/>
    <x v="8"/>
    <x v="12"/>
    <x v="51"/>
    <x v="52"/>
    <x v="51"/>
    <x v="52"/>
    <x v="40"/>
    <x v="39"/>
    <x v="0"/>
  </r>
  <r>
    <x v="0"/>
    <x v="2"/>
    <x v="2"/>
    <x v="9"/>
    <x v="9"/>
    <x v="9"/>
    <x v="12"/>
    <x v="51"/>
    <x v="52"/>
    <x v="52"/>
    <x v="53"/>
    <x v="47"/>
    <x v="46"/>
    <x v="0"/>
  </r>
  <r>
    <x v="0"/>
    <x v="2"/>
    <x v="2"/>
    <x v="15"/>
    <x v="15"/>
    <x v="15"/>
    <x v="12"/>
    <x v="51"/>
    <x v="52"/>
    <x v="53"/>
    <x v="54"/>
    <x v="48"/>
    <x v="47"/>
    <x v="1"/>
  </r>
  <r>
    <x v="0"/>
    <x v="2"/>
    <x v="2"/>
    <x v="13"/>
    <x v="13"/>
    <x v="13"/>
    <x v="15"/>
    <x v="52"/>
    <x v="53"/>
    <x v="51"/>
    <x v="52"/>
    <x v="44"/>
    <x v="44"/>
    <x v="0"/>
  </r>
  <r>
    <x v="0"/>
    <x v="2"/>
    <x v="2"/>
    <x v="21"/>
    <x v="21"/>
    <x v="21"/>
    <x v="16"/>
    <x v="53"/>
    <x v="54"/>
    <x v="36"/>
    <x v="18"/>
    <x v="49"/>
    <x v="48"/>
    <x v="0"/>
  </r>
  <r>
    <x v="0"/>
    <x v="2"/>
    <x v="2"/>
    <x v="14"/>
    <x v="14"/>
    <x v="14"/>
    <x v="16"/>
    <x v="53"/>
    <x v="54"/>
    <x v="35"/>
    <x v="55"/>
    <x v="43"/>
    <x v="43"/>
    <x v="0"/>
  </r>
  <r>
    <x v="0"/>
    <x v="2"/>
    <x v="2"/>
    <x v="19"/>
    <x v="19"/>
    <x v="19"/>
    <x v="18"/>
    <x v="54"/>
    <x v="55"/>
    <x v="15"/>
    <x v="56"/>
    <x v="50"/>
    <x v="49"/>
    <x v="0"/>
  </r>
  <r>
    <x v="0"/>
    <x v="2"/>
    <x v="2"/>
    <x v="23"/>
    <x v="23"/>
    <x v="23"/>
    <x v="19"/>
    <x v="55"/>
    <x v="56"/>
    <x v="54"/>
    <x v="57"/>
    <x v="40"/>
    <x v="39"/>
    <x v="0"/>
  </r>
  <r>
    <x v="0"/>
    <x v="3"/>
    <x v="3"/>
    <x v="0"/>
    <x v="0"/>
    <x v="0"/>
    <x v="0"/>
    <x v="56"/>
    <x v="57"/>
    <x v="55"/>
    <x v="58"/>
    <x v="45"/>
    <x v="50"/>
    <x v="0"/>
  </r>
  <r>
    <x v="0"/>
    <x v="3"/>
    <x v="3"/>
    <x v="1"/>
    <x v="1"/>
    <x v="1"/>
    <x v="1"/>
    <x v="45"/>
    <x v="58"/>
    <x v="56"/>
    <x v="59"/>
    <x v="51"/>
    <x v="17"/>
    <x v="0"/>
  </r>
  <r>
    <x v="0"/>
    <x v="3"/>
    <x v="3"/>
    <x v="2"/>
    <x v="2"/>
    <x v="2"/>
    <x v="2"/>
    <x v="57"/>
    <x v="59"/>
    <x v="34"/>
    <x v="60"/>
    <x v="52"/>
    <x v="51"/>
    <x v="0"/>
  </r>
  <r>
    <x v="0"/>
    <x v="3"/>
    <x v="3"/>
    <x v="4"/>
    <x v="4"/>
    <x v="4"/>
    <x v="3"/>
    <x v="58"/>
    <x v="60"/>
    <x v="57"/>
    <x v="61"/>
    <x v="38"/>
    <x v="52"/>
    <x v="0"/>
  </r>
  <r>
    <x v="0"/>
    <x v="3"/>
    <x v="3"/>
    <x v="3"/>
    <x v="3"/>
    <x v="3"/>
    <x v="4"/>
    <x v="59"/>
    <x v="61"/>
    <x v="58"/>
    <x v="62"/>
    <x v="48"/>
    <x v="53"/>
    <x v="0"/>
  </r>
  <r>
    <x v="0"/>
    <x v="3"/>
    <x v="3"/>
    <x v="5"/>
    <x v="5"/>
    <x v="5"/>
    <x v="5"/>
    <x v="47"/>
    <x v="62"/>
    <x v="59"/>
    <x v="63"/>
    <x v="53"/>
    <x v="54"/>
    <x v="0"/>
  </r>
  <r>
    <x v="0"/>
    <x v="3"/>
    <x v="3"/>
    <x v="7"/>
    <x v="7"/>
    <x v="7"/>
    <x v="6"/>
    <x v="48"/>
    <x v="63"/>
    <x v="60"/>
    <x v="64"/>
    <x v="54"/>
    <x v="55"/>
    <x v="0"/>
  </r>
  <r>
    <x v="0"/>
    <x v="3"/>
    <x v="3"/>
    <x v="6"/>
    <x v="6"/>
    <x v="6"/>
    <x v="7"/>
    <x v="60"/>
    <x v="64"/>
    <x v="48"/>
    <x v="65"/>
    <x v="55"/>
    <x v="56"/>
    <x v="0"/>
  </r>
  <r>
    <x v="0"/>
    <x v="3"/>
    <x v="3"/>
    <x v="8"/>
    <x v="8"/>
    <x v="8"/>
    <x v="8"/>
    <x v="51"/>
    <x v="65"/>
    <x v="57"/>
    <x v="61"/>
    <x v="45"/>
    <x v="50"/>
    <x v="0"/>
  </r>
  <r>
    <x v="0"/>
    <x v="3"/>
    <x v="3"/>
    <x v="17"/>
    <x v="17"/>
    <x v="17"/>
    <x v="9"/>
    <x v="61"/>
    <x v="66"/>
    <x v="57"/>
    <x v="61"/>
    <x v="44"/>
    <x v="57"/>
    <x v="0"/>
  </r>
  <r>
    <x v="0"/>
    <x v="3"/>
    <x v="3"/>
    <x v="10"/>
    <x v="10"/>
    <x v="10"/>
    <x v="10"/>
    <x v="62"/>
    <x v="67"/>
    <x v="61"/>
    <x v="66"/>
    <x v="56"/>
    <x v="58"/>
    <x v="0"/>
  </r>
  <r>
    <x v="0"/>
    <x v="3"/>
    <x v="3"/>
    <x v="11"/>
    <x v="11"/>
    <x v="11"/>
    <x v="11"/>
    <x v="63"/>
    <x v="68"/>
    <x v="62"/>
    <x v="67"/>
    <x v="54"/>
    <x v="55"/>
    <x v="0"/>
  </r>
  <r>
    <x v="0"/>
    <x v="3"/>
    <x v="3"/>
    <x v="14"/>
    <x v="14"/>
    <x v="14"/>
    <x v="12"/>
    <x v="54"/>
    <x v="69"/>
    <x v="49"/>
    <x v="68"/>
    <x v="43"/>
    <x v="59"/>
    <x v="0"/>
  </r>
  <r>
    <x v="0"/>
    <x v="3"/>
    <x v="3"/>
    <x v="9"/>
    <x v="9"/>
    <x v="9"/>
    <x v="13"/>
    <x v="64"/>
    <x v="70"/>
    <x v="37"/>
    <x v="69"/>
    <x v="46"/>
    <x v="60"/>
    <x v="0"/>
  </r>
  <r>
    <x v="0"/>
    <x v="3"/>
    <x v="3"/>
    <x v="24"/>
    <x v="24"/>
    <x v="24"/>
    <x v="14"/>
    <x v="55"/>
    <x v="71"/>
    <x v="38"/>
    <x v="33"/>
    <x v="54"/>
    <x v="55"/>
    <x v="0"/>
  </r>
  <r>
    <x v="0"/>
    <x v="3"/>
    <x v="3"/>
    <x v="13"/>
    <x v="13"/>
    <x v="13"/>
    <x v="15"/>
    <x v="65"/>
    <x v="15"/>
    <x v="15"/>
    <x v="70"/>
    <x v="51"/>
    <x v="17"/>
    <x v="0"/>
  </r>
  <r>
    <x v="0"/>
    <x v="3"/>
    <x v="3"/>
    <x v="21"/>
    <x v="21"/>
    <x v="21"/>
    <x v="16"/>
    <x v="66"/>
    <x v="72"/>
    <x v="63"/>
    <x v="71"/>
    <x v="57"/>
    <x v="61"/>
    <x v="0"/>
  </r>
  <r>
    <x v="0"/>
    <x v="3"/>
    <x v="3"/>
    <x v="15"/>
    <x v="15"/>
    <x v="15"/>
    <x v="16"/>
    <x v="66"/>
    <x v="72"/>
    <x v="64"/>
    <x v="72"/>
    <x v="46"/>
    <x v="60"/>
    <x v="4"/>
  </r>
  <r>
    <x v="0"/>
    <x v="3"/>
    <x v="3"/>
    <x v="12"/>
    <x v="12"/>
    <x v="12"/>
    <x v="18"/>
    <x v="67"/>
    <x v="73"/>
    <x v="62"/>
    <x v="67"/>
    <x v="56"/>
    <x v="58"/>
    <x v="0"/>
  </r>
  <r>
    <x v="0"/>
    <x v="3"/>
    <x v="3"/>
    <x v="16"/>
    <x v="16"/>
    <x v="16"/>
    <x v="19"/>
    <x v="68"/>
    <x v="74"/>
    <x v="65"/>
    <x v="73"/>
    <x v="58"/>
    <x v="62"/>
    <x v="0"/>
  </r>
  <r>
    <x v="0"/>
    <x v="3"/>
    <x v="3"/>
    <x v="19"/>
    <x v="19"/>
    <x v="19"/>
    <x v="19"/>
    <x v="68"/>
    <x v="74"/>
    <x v="36"/>
    <x v="74"/>
    <x v="57"/>
    <x v="61"/>
    <x v="0"/>
  </r>
  <r>
    <x v="0"/>
    <x v="4"/>
    <x v="4"/>
    <x v="0"/>
    <x v="0"/>
    <x v="0"/>
    <x v="0"/>
    <x v="32"/>
    <x v="75"/>
    <x v="66"/>
    <x v="75"/>
    <x v="59"/>
    <x v="63"/>
    <x v="0"/>
  </r>
  <r>
    <x v="0"/>
    <x v="4"/>
    <x v="4"/>
    <x v="2"/>
    <x v="2"/>
    <x v="2"/>
    <x v="1"/>
    <x v="69"/>
    <x v="76"/>
    <x v="56"/>
    <x v="76"/>
    <x v="60"/>
    <x v="64"/>
    <x v="0"/>
  </r>
  <r>
    <x v="0"/>
    <x v="4"/>
    <x v="4"/>
    <x v="1"/>
    <x v="1"/>
    <x v="1"/>
    <x v="2"/>
    <x v="70"/>
    <x v="77"/>
    <x v="67"/>
    <x v="77"/>
    <x v="40"/>
    <x v="65"/>
    <x v="0"/>
  </r>
  <r>
    <x v="0"/>
    <x v="4"/>
    <x v="4"/>
    <x v="4"/>
    <x v="4"/>
    <x v="4"/>
    <x v="3"/>
    <x v="71"/>
    <x v="78"/>
    <x v="35"/>
    <x v="78"/>
    <x v="28"/>
    <x v="66"/>
    <x v="0"/>
  </r>
  <r>
    <x v="0"/>
    <x v="4"/>
    <x v="4"/>
    <x v="5"/>
    <x v="5"/>
    <x v="5"/>
    <x v="4"/>
    <x v="43"/>
    <x v="79"/>
    <x v="43"/>
    <x v="79"/>
    <x v="40"/>
    <x v="65"/>
    <x v="0"/>
  </r>
  <r>
    <x v="0"/>
    <x v="4"/>
    <x v="4"/>
    <x v="3"/>
    <x v="3"/>
    <x v="3"/>
    <x v="5"/>
    <x v="57"/>
    <x v="80"/>
    <x v="68"/>
    <x v="80"/>
    <x v="61"/>
    <x v="67"/>
    <x v="0"/>
  </r>
  <r>
    <x v="0"/>
    <x v="4"/>
    <x v="4"/>
    <x v="6"/>
    <x v="6"/>
    <x v="6"/>
    <x v="6"/>
    <x v="72"/>
    <x v="81"/>
    <x v="60"/>
    <x v="49"/>
    <x v="40"/>
    <x v="65"/>
    <x v="4"/>
  </r>
  <r>
    <x v="0"/>
    <x v="4"/>
    <x v="4"/>
    <x v="7"/>
    <x v="7"/>
    <x v="7"/>
    <x v="7"/>
    <x v="73"/>
    <x v="82"/>
    <x v="47"/>
    <x v="81"/>
    <x v="59"/>
    <x v="63"/>
    <x v="0"/>
  </r>
  <r>
    <x v="0"/>
    <x v="4"/>
    <x v="4"/>
    <x v="8"/>
    <x v="8"/>
    <x v="8"/>
    <x v="8"/>
    <x v="74"/>
    <x v="83"/>
    <x v="48"/>
    <x v="82"/>
    <x v="62"/>
    <x v="68"/>
    <x v="0"/>
  </r>
  <r>
    <x v="0"/>
    <x v="4"/>
    <x v="4"/>
    <x v="9"/>
    <x v="9"/>
    <x v="9"/>
    <x v="9"/>
    <x v="75"/>
    <x v="84"/>
    <x v="69"/>
    <x v="83"/>
    <x v="63"/>
    <x v="69"/>
    <x v="0"/>
  </r>
  <r>
    <x v="0"/>
    <x v="4"/>
    <x v="4"/>
    <x v="11"/>
    <x v="11"/>
    <x v="11"/>
    <x v="10"/>
    <x v="46"/>
    <x v="28"/>
    <x v="70"/>
    <x v="84"/>
    <x v="44"/>
    <x v="70"/>
    <x v="0"/>
  </r>
  <r>
    <x v="0"/>
    <x v="4"/>
    <x v="4"/>
    <x v="14"/>
    <x v="14"/>
    <x v="14"/>
    <x v="11"/>
    <x v="76"/>
    <x v="85"/>
    <x v="48"/>
    <x v="82"/>
    <x v="57"/>
    <x v="71"/>
    <x v="0"/>
  </r>
  <r>
    <x v="0"/>
    <x v="4"/>
    <x v="4"/>
    <x v="10"/>
    <x v="10"/>
    <x v="10"/>
    <x v="12"/>
    <x v="50"/>
    <x v="86"/>
    <x v="71"/>
    <x v="85"/>
    <x v="43"/>
    <x v="72"/>
    <x v="0"/>
  </r>
  <r>
    <x v="0"/>
    <x v="4"/>
    <x v="4"/>
    <x v="15"/>
    <x v="15"/>
    <x v="15"/>
    <x v="13"/>
    <x v="51"/>
    <x v="87"/>
    <x v="72"/>
    <x v="86"/>
    <x v="45"/>
    <x v="73"/>
    <x v="6"/>
  </r>
  <r>
    <x v="0"/>
    <x v="4"/>
    <x v="4"/>
    <x v="13"/>
    <x v="13"/>
    <x v="13"/>
    <x v="14"/>
    <x v="61"/>
    <x v="88"/>
    <x v="37"/>
    <x v="87"/>
    <x v="64"/>
    <x v="74"/>
    <x v="0"/>
  </r>
  <r>
    <x v="0"/>
    <x v="4"/>
    <x v="4"/>
    <x v="12"/>
    <x v="12"/>
    <x v="12"/>
    <x v="15"/>
    <x v="63"/>
    <x v="89"/>
    <x v="46"/>
    <x v="88"/>
    <x v="58"/>
    <x v="75"/>
    <x v="0"/>
  </r>
  <r>
    <x v="0"/>
    <x v="4"/>
    <x v="4"/>
    <x v="25"/>
    <x v="25"/>
    <x v="25"/>
    <x v="16"/>
    <x v="77"/>
    <x v="90"/>
    <x v="37"/>
    <x v="87"/>
    <x v="54"/>
    <x v="76"/>
    <x v="0"/>
  </r>
  <r>
    <x v="0"/>
    <x v="4"/>
    <x v="4"/>
    <x v="26"/>
    <x v="26"/>
    <x v="26"/>
    <x v="16"/>
    <x v="77"/>
    <x v="90"/>
    <x v="73"/>
    <x v="89"/>
    <x v="53"/>
    <x v="77"/>
    <x v="0"/>
  </r>
  <r>
    <x v="0"/>
    <x v="4"/>
    <x v="4"/>
    <x v="20"/>
    <x v="20"/>
    <x v="20"/>
    <x v="18"/>
    <x v="78"/>
    <x v="91"/>
    <x v="54"/>
    <x v="90"/>
    <x v="47"/>
    <x v="78"/>
    <x v="0"/>
  </r>
  <r>
    <x v="0"/>
    <x v="4"/>
    <x v="4"/>
    <x v="24"/>
    <x v="24"/>
    <x v="24"/>
    <x v="19"/>
    <x v="64"/>
    <x v="39"/>
    <x v="57"/>
    <x v="91"/>
    <x v="55"/>
    <x v="79"/>
    <x v="0"/>
  </r>
  <r>
    <x v="0"/>
    <x v="5"/>
    <x v="5"/>
    <x v="0"/>
    <x v="0"/>
    <x v="0"/>
    <x v="0"/>
    <x v="79"/>
    <x v="92"/>
    <x v="74"/>
    <x v="92"/>
    <x v="54"/>
    <x v="80"/>
    <x v="0"/>
  </r>
  <r>
    <x v="0"/>
    <x v="5"/>
    <x v="5"/>
    <x v="1"/>
    <x v="1"/>
    <x v="1"/>
    <x v="1"/>
    <x v="80"/>
    <x v="93"/>
    <x v="75"/>
    <x v="93"/>
    <x v="57"/>
    <x v="81"/>
    <x v="0"/>
  </r>
  <r>
    <x v="0"/>
    <x v="5"/>
    <x v="5"/>
    <x v="2"/>
    <x v="2"/>
    <x v="2"/>
    <x v="2"/>
    <x v="44"/>
    <x v="94"/>
    <x v="34"/>
    <x v="94"/>
    <x v="65"/>
    <x v="82"/>
    <x v="0"/>
  </r>
  <r>
    <x v="0"/>
    <x v="5"/>
    <x v="5"/>
    <x v="4"/>
    <x v="4"/>
    <x v="4"/>
    <x v="3"/>
    <x v="81"/>
    <x v="95"/>
    <x v="76"/>
    <x v="95"/>
    <x v="66"/>
    <x v="83"/>
    <x v="0"/>
  </r>
  <r>
    <x v="0"/>
    <x v="5"/>
    <x v="5"/>
    <x v="5"/>
    <x v="5"/>
    <x v="5"/>
    <x v="4"/>
    <x v="82"/>
    <x v="96"/>
    <x v="47"/>
    <x v="96"/>
    <x v="41"/>
    <x v="84"/>
    <x v="0"/>
  </r>
  <r>
    <x v="0"/>
    <x v="5"/>
    <x v="5"/>
    <x v="3"/>
    <x v="3"/>
    <x v="3"/>
    <x v="4"/>
    <x v="82"/>
    <x v="96"/>
    <x v="35"/>
    <x v="97"/>
    <x v="48"/>
    <x v="85"/>
    <x v="0"/>
  </r>
  <r>
    <x v="0"/>
    <x v="5"/>
    <x v="5"/>
    <x v="6"/>
    <x v="6"/>
    <x v="6"/>
    <x v="6"/>
    <x v="83"/>
    <x v="97"/>
    <x v="77"/>
    <x v="98"/>
    <x v="46"/>
    <x v="73"/>
    <x v="4"/>
  </r>
  <r>
    <x v="0"/>
    <x v="5"/>
    <x v="5"/>
    <x v="7"/>
    <x v="7"/>
    <x v="7"/>
    <x v="7"/>
    <x v="84"/>
    <x v="98"/>
    <x v="78"/>
    <x v="99"/>
    <x v="44"/>
    <x v="86"/>
    <x v="0"/>
  </r>
  <r>
    <x v="0"/>
    <x v="5"/>
    <x v="5"/>
    <x v="8"/>
    <x v="8"/>
    <x v="8"/>
    <x v="8"/>
    <x v="85"/>
    <x v="99"/>
    <x v="58"/>
    <x v="100"/>
    <x v="67"/>
    <x v="87"/>
    <x v="0"/>
  </r>
  <r>
    <x v="0"/>
    <x v="5"/>
    <x v="5"/>
    <x v="9"/>
    <x v="9"/>
    <x v="9"/>
    <x v="9"/>
    <x v="86"/>
    <x v="100"/>
    <x v="76"/>
    <x v="95"/>
    <x v="49"/>
    <x v="88"/>
    <x v="0"/>
  </r>
  <r>
    <x v="0"/>
    <x v="5"/>
    <x v="5"/>
    <x v="10"/>
    <x v="10"/>
    <x v="10"/>
    <x v="10"/>
    <x v="52"/>
    <x v="101"/>
    <x v="68"/>
    <x v="101"/>
    <x v="51"/>
    <x v="89"/>
    <x v="0"/>
  </r>
  <r>
    <x v="0"/>
    <x v="5"/>
    <x v="5"/>
    <x v="15"/>
    <x v="15"/>
    <x v="15"/>
    <x v="11"/>
    <x v="61"/>
    <x v="102"/>
    <x v="72"/>
    <x v="86"/>
    <x v="64"/>
    <x v="90"/>
    <x v="8"/>
  </r>
  <r>
    <x v="0"/>
    <x v="5"/>
    <x v="5"/>
    <x v="12"/>
    <x v="12"/>
    <x v="12"/>
    <x v="12"/>
    <x v="87"/>
    <x v="103"/>
    <x v="51"/>
    <x v="80"/>
    <x v="46"/>
    <x v="73"/>
    <x v="0"/>
  </r>
  <r>
    <x v="0"/>
    <x v="5"/>
    <x v="5"/>
    <x v="14"/>
    <x v="14"/>
    <x v="14"/>
    <x v="13"/>
    <x v="78"/>
    <x v="104"/>
    <x v="35"/>
    <x v="97"/>
    <x v="56"/>
    <x v="91"/>
    <x v="0"/>
  </r>
  <r>
    <x v="0"/>
    <x v="5"/>
    <x v="5"/>
    <x v="11"/>
    <x v="11"/>
    <x v="11"/>
    <x v="14"/>
    <x v="64"/>
    <x v="105"/>
    <x v="79"/>
    <x v="102"/>
    <x v="44"/>
    <x v="86"/>
    <x v="0"/>
  </r>
  <r>
    <x v="0"/>
    <x v="5"/>
    <x v="5"/>
    <x v="13"/>
    <x v="13"/>
    <x v="13"/>
    <x v="15"/>
    <x v="88"/>
    <x v="106"/>
    <x v="15"/>
    <x v="103"/>
    <x v="46"/>
    <x v="73"/>
    <x v="0"/>
  </r>
  <r>
    <x v="0"/>
    <x v="5"/>
    <x v="5"/>
    <x v="24"/>
    <x v="24"/>
    <x v="24"/>
    <x v="16"/>
    <x v="89"/>
    <x v="107"/>
    <x v="76"/>
    <x v="95"/>
    <x v="51"/>
    <x v="89"/>
    <x v="0"/>
  </r>
  <r>
    <x v="0"/>
    <x v="5"/>
    <x v="5"/>
    <x v="17"/>
    <x v="17"/>
    <x v="17"/>
    <x v="17"/>
    <x v="90"/>
    <x v="108"/>
    <x v="65"/>
    <x v="104"/>
    <x v="58"/>
    <x v="92"/>
    <x v="4"/>
  </r>
  <r>
    <x v="0"/>
    <x v="5"/>
    <x v="5"/>
    <x v="27"/>
    <x v="27"/>
    <x v="27"/>
    <x v="17"/>
    <x v="90"/>
    <x v="108"/>
    <x v="37"/>
    <x v="105"/>
    <x v="68"/>
    <x v="93"/>
    <x v="0"/>
  </r>
  <r>
    <x v="0"/>
    <x v="5"/>
    <x v="5"/>
    <x v="19"/>
    <x v="19"/>
    <x v="19"/>
    <x v="17"/>
    <x v="90"/>
    <x v="108"/>
    <x v="65"/>
    <x v="104"/>
    <x v="57"/>
    <x v="81"/>
    <x v="0"/>
  </r>
  <r>
    <x v="0"/>
    <x v="6"/>
    <x v="6"/>
    <x v="4"/>
    <x v="4"/>
    <x v="4"/>
    <x v="0"/>
    <x v="43"/>
    <x v="109"/>
    <x v="73"/>
    <x v="106"/>
    <x v="69"/>
    <x v="94"/>
    <x v="0"/>
  </r>
  <r>
    <x v="0"/>
    <x v="6"/>
    <x v="6"/>
    <x v="0"/>
    <x v="0"/>
    <x v="0"/>
    <x v="1"/>
    <x v="91"/>
    <x v="110"/>
    <x v="80"/>
    <x v="107"/>
    <x v="51"/>
    <x v="95"/>
    <x v="0"/>
  </r>
  <r>
    <x v="0"/>
    <x v="6"/>
    <x v="6"/>
    <x v="1"/>
    <x v="1"/>
    <x v="1"/>
    <x v="2"/>
    <x v="73"/>
    <x v="111"/>
    <x v="81"/>
    <x v="108"/>
    <x v="43"/>
    <x v="96"/>
    <x v="0"/>
  </r>
  <r>
    <x v="0"/>
    <x v="6"/>
    <x v="6"/>
    <x v="2"/>
    <x v="2"/>
    <x v="2"/>
    <x v="3"/>
    <x v="92"/>
    <x v="112"/>
    <x v="82"/>
    <x v="109"/>
    <x v="47"/>
    <x v="97"/>
    <x v="0"/>
  </r>
  <r>
    <x v="0"/>
    <x v="6"/>
    <x v="6"/>
    <x v="5"/>
    <x v="5"/>
    <x v="5"/>
    <x v="4"/>
    <x v="76"/>
    <x v="113"/>
    <x v="83"/>
    <x v="110"/>
    <x v="51"/>
    <x v="95"/>
    <x v="0"/>
  </r>
  <r>
    <x v="0"/>
    <x v="6"/>
    <x v="6"/>
    <x v="9"/>
    <x v="9"/>
    <x v="9"/>
    <x v="5"/>
    <x v="52"/>
    <x v="114"/>
    <x v="37"/>
    <x v="111"/>
    <x v="59"/>
    <x v="98"/>
    <x v="0"/>
  </r>
  <r>
    <x v="0"/>
    <x v="6"/>
    <x v="6"/>
    <x v="6"/>
    <x v="6"/>
    <x v="6"/>
    <x v="5"/>
    <x v="52"/>
    <x v="114"/>
    <x v="84"/>
    <x v="112"/>
    <x v="55"/>
    <x v="12"/>
    <x v="4"/>
  </r>
  <r>
    <x v="0"/>
    <x v="6"/>
    <x v="6"/>
    <x v="14"/>
    <x v="14"/>
    <x v="14"/>
    <x v="7"/>
    <x v="93"/>
    <x v="115"/>
    <x v="58"/>
    <x v="113"/>
    <x v="43"/>
    <x v="96"/>
    <x v="0"/>
  </r>
  <r>
    <x v="0"/>
    <x v="6"/>
    <x v="6"/>
    <x v="8"/>
    <x v="8"/>
    <x v="8"/>
    <x v="8"/>
    <x v="88"/>
    <x v="68"/>
    <x v="76"/>
    <x v="114"/>
    <x v="46"/>
    <x v="99"/>
    <x v="0"/>
  </r>
  <r>
    <x v="0"/>
    <x v="6"/>
    <x v="6"/>
    <x v="10"/>
    <x v="10"/>
    <x v="10"/>
    <x v="9"/>
    <x v="94"/>
    <x v="116"/>
    <x v="46"/>
    <x v="26"/>
    <x v="56"/>
    <x v="100"/>
    <x v="0"/>
  </r>
  <r>
    <x v="0"/>
    <x v="6"/>
    <x v="6"/>
    <x v="11"/>
    <x v="11"/>
    <x v="11"/>
    <x v="10"/>
    <x v="55"/>
    <x v="117"/>
    <x v="37"/>
    <x v="111"/>
    <x v="58"/>
    <x v="101"/>
    <x v="0"/>
  </r>
  <r>
    <x v="0"/>
    <x v="6"/>
    <x v="6"/>
    <x v="7"/>
    <x v="7"/>
    <x v="7"/>
    <x v="11"/>
    <x v="89"/>
    <x v="118"/>
    <x v="62"/>
    <x v="115"/>
    <x v="70"/>
    <x v="102"/>
    <x v="0"/>
  </r>
  <r>
    <x v="0"/>
    <x v="6"/>
    <x v="6"/>
    <x v="13"/>
    <x v="13"/>
    <x v="13"/>
    <x v="12"/>
    <x v="66"/>
    <x v="53"/>
    <x v="54"/>
    <x v="116"/>
    <x v="50"/>
    <x v="103"/>
    <x v="0"/>
  </r>
  <r>
    <x v="0"/>
    <x v="6"/>
    <x v="6"/>
    <x v="15"/>
    <x v="15"/>
    <x v="15"/>
    <x v="13"/>
    <x v="67"/>
    <x v="119"/>
    <x v="72"/>
    <x v="86"/>
    <x v="41"/>
    <x v="104"/>
    <x v="0"/>
  </r>
  <r>
    <x v="0"/>
    <x v="6"/>
    <x v="6"/>
    <x v="3"/>
    <x v="3"/>
    <x v="3"/>
    <x v="14"/>
    <x v="95"/>
    <x v="120"/>
    <x v="54"/>
    <x v="116"/>
    <x v="57"/>
    <x v="105"/>
    <x v="0"/>
  </r>
  <r>
    <x v="0"/>
    <x v="6"/>
    <x v="6"/>
    <x v="28"/>
    <x v="28"/>
    <x v="28"/>
    <x v="15"/>
    <x v="96"/>
    <x v="16"/>
    <x v="38"/>
    <x v="117"/>
    <x v="71"/>
    <x v="56"/>
    <x v="0"/>
  </r>
  <r>
    <x v="0"/>
    <x v="6"/>
    <x v="6"/>
    <x v="29"/>
    <x v="29"/>
    <x v="29"/>
    <x v="15"/>
    <x v="96"/>
    <x v="16"/>
    <x v="72"/>
    <x v="86"/>
    <x v="46"/>
    <x v="99"/>
    <x v="0"/>
  </r>
  <r>
    <x v="0"/>
    <x v="6"/>
    <x v="6"/>
    <x v="21"/>
    <x v="21"/>
    <x v="21"/>
    <x v="15"/>
    <x v="96"/>
    <x v="16"/>
    <x v="54"/>
    <x v="116"/>
    <x v="58"/>
    <x v="101"/>
    <x v="0"/>
  </r>
  <r>
    <x v="0"/>
    <x v="6"/>
    <x v="6"/>
    <x v="24"/>
    <x v="24"/>
    <x v="24"/>
    <x v="18"/>
    <x v="97"/>
    <x v="39"/>
    <x v="36"/>
    <x v="118"/>
    <x v="55"/>
    <x v="12"/>
    <x v="0"/>
  </r>
  <r>
    <x v="0"/>
    <x v="6"/>
    <x v="6"/>
    <x v="17"/>
    <x v="17"/>
    <x v="17"/>
    <x v="19"/>
    <x v="98"/>
    <x v="18"/>
    <x v="54"/>
    <x v="116"/>
    <x v="55"/>
    <x v="12"/>
    <x v="0"/>
  </r>
  <r>
    <x v="0"/>
    <x v="6"/>
    <x v="6"/>
    <x v="30"/>
    <x v="30"/>
    <x v="30"/>
    <x v="19"/>
    <x v="98"/>
    <x v="18"/>
    <x v="54"/>
    <x v="116"/>
    <x v="55"/>
    <x v="12"/>
    <x v="0"/>
  </r>
  <r>
    <x v="0"/>
    <x v="6"/>
    <x v="6"/>
    <x v="31"/>
    <x v="31"/>
    <x v="31"/>
    <x v="19"/>
    <x v="98"/>
    <x v="18"/>
    <x v="63"/>
    <x v="46"/>
    <x v="68"/>
    <x v="106"/>
    <x v="0"/>
  </r>
  <r>
    <x v="0"/>
    <x v="6"/>
    <x v="6"/>
    <x v="18"/>
    <x v="18"/>
    <x v="18"/>
    <x v="19"/>
    <x v="98"/>
    <x v="18"/>
    <x v="53"/>
    <x v="119"/>
    <x v="51"/>
    <x v="95"/>
    <x v="0"/>
  </r>
  <r>
    <x v="0"/>
    <x v="6"/>
    <x v="6"/>
    <x v="12"/>
    <x v="12"/>
    <x v="12"/>
    <x v="19"/>
    <x v="98"/>
    <x v="18"/>
    <x v="38"/>
    <x v="117"/>
    <x v="43"/>
    <x v="96"/>
    <x v="0"/>
  </r>
  <r>
    <x v="0"/>
    <x v="7"/>
    <x v="7"/>
    <x v="0"/>
    <x v="0"/>
    <x v="0"/>
    <x v="0"/>
    <x v="99"/>
    <x v="121"/>
    <x v="85"/>
    <x v="120"/>
    <x v="53"/>
    <x v="107"/>
    <x v="0"/>
  </r>
  <r>
    <x v="0"/>
    <x v="7"/>
    <x v="7"/>
    <x v="2"/>
    <x v="2"/>
    <x v="2"/>
    <x v="1"/>
    <x v="100"/>
    <x v="122"/>
    <x v="47"/>
    <x v="121"/>
    <x v="72"/>
    <x v="108"/>
    <x v="0"/>
  </r>
  <r>
    <x v="0"/>
    <x v="7"/>
    <x v="7"/>
    <x v="1"/>
    <x v="1"/>
    <x v="1"/>
    <x v="2"/>
    <x v="75"/>
    <x v="123"/>
    <x v="86"/>
    <x v="122"/>
    <x v="46"/>
    <x v="109"/>
    <x v="0"/>
  </r>
  <r>
    <x v="0"/>
    <x v="7"/>
    <x v="7"/>
    <x v="5"/>
    <x v="5"/>
    <x v="5"/>
    <x v="3"/>
    <x v="92"/>
    <x v="124"/>
    <x v="87"/>
    <x v="123"/>
    <x v="57"/>
    <x v="110"/>
    <x v="0"/>
  </r>
  <r>
    <x v="0"/>
    <x v="7"/>
    <x v="7"/>
    <x v="4"/>
    <x v="4"/>
    <x v="4"/>
    <x v="4"/>
    <x v="101"/>
    <x v="59"/>
    <x v="15"/>
    <x v="124"/>
    <x v="73"/>
    <x v="111"/>
    <x v="0"/>
  </r>
  <r>
    <x v="0"/>
    <x v="7"/>
    <x v="7"/>
    <x v="3"/>
    <x v="3"/>
    <x v="3"/>
    <x v="5"/>
    <x v="93"/>
    <x v="125"/>
    <x v="46"/>
    <x v="125"/>
    <x v="53"/>
    <x v="107"/>
    <x v="0"/>
  </r>
  <r>
    <x v="0"/>
    <x v="7"/>
    <x v="7"/>
    <x v="14"/>
    <x v="14"/>
    <x v="14"/>
    <x v="6"/>
    <x v="87"/>
    <x v="126"/>
    <x v="88"/>
    <x v="126"/>
    <x v="55"/>
    <x v="112"/>
    <x v="0"/>
  </r>
  <r>
    <x v="0"/>
    <x v="7"/>
    <x v="7"/>
    <x v="9"/>
    <x v="9"/>
    <x v="9"/>
    <x v="7"/>
    <x v="78"/>
    <x v="127"/>
    <x v="79"/>
    <x v="127"/>
    <x v="40"/>
    <x v="113"/>
    <x v="0"/>
  </r>
  <r>
    <x v="0"/>
    <x v="7"/>
    <x v="7"/>
    <x v="7"/>
    <x v="7"/>
    <x v="7"/>
    <x v="7"/>
    <x v="78"/>
    <x v="127"/>
    <x v="51"/>
    <x v="128"/>
    <x v="51"/>
    <x v="114"/>
    <x v="0"/>
  </r>
  <r>
    <x v="0"/>
    <x v="7"/>
    <x v="7"/>
    <x v="8"/>
    <x v="8"/>
    <x v="8"/>
    <x v="9"/>
    <x v="54"/>
    <x v="128"/>
    <x v="62"/>
    <x v="129"/>
    <x v="53"/>
    <x v="107"/>
    <x v="0"/>
  </r>
  <r>
    <x v="0"/>
    <x v="7"/>
    <x v="7"/>
    <x v="11"/>
    <x v="11"/>
    <x v="11"/>
    <x v="10"/>
    <x v="55"/>
    <x v="129"/>
    <x v="45"/>
    <x v="130"/>
    <x v="71"/>
    <x v="115"/>
    <x v="0"/>
  </r>
  <r>
    <x v="0"/>
    <x v="7"/>
    <x v="7"/>
    <x v="13"/>
    <x v="13"/>
    <x v="13"/>
    <x v="10"/>
    <x v="55"/>
    <x v="129"/>
    <x v="65"/>
    <x v="131"/>
    <x v="50"/>
    <x v="33"/>
    <x v="0"/>
  </r>
  <r>
    <x v="0"/>
    <x v="7"/>
    <x v="7"/>
    <x v="6"/>
    <x v="6"/>
    <x v="6"/>
    <x v="12"/>
    <x v="89"/>
    <x v="51"/>
    <x v="15"/>
    <x v="124"/>
    <x v="58"/>
    <x v="116"/>
    <x v="0"/>
  </r>
  <r>
    <x v="0"/>
    <x v="7"/>
    <x v="7"/>
    <x v="10"/>
    <x v="10"/>
    <x v="10"/>
    <x v="12"/>
    <x v="89"/>
    <x v="51"/>
    <x v="45"/>
    <x v="130"/>
    <x v="43"/>
    <x v="10"/>
    <x v="0"/>
  </r>
  <r>
    <x v="0"/>
    <x v="7"/>
    <x v="7"/>
    <x v="20"/>
    <x v="20"/>
    <x v="20"/>
    <x v="14"/>
    <x v="96"/>
    <x v="90"/>
    <x v="53"/>
    <x v="119"/>
    <x v="57"/>
    <x v="110"/>
    <x v="0"/>
  </r>
  <r>
    <x v="0"/>
    <x v="7"/>
    <x v="7"/>
    <x v="25"/>
    <x v="25"/>
    <x v="25"/>
    <x v="15"/>
    <x v="97"/>
    <x v="74"/>
    <x v="53"/>
    <x v="119"/>
    <x v="58"/>
    <x v="116"/>
    <x v="0"/>
  </r>
  <r>
    <x v="0"/>
    <x v="7"/>
    <x v="7"/>
    <x v="24"/>
    <x v="24"/>
    <x v="24"/>
    <x v="15"/>
    <x v="97"/>
    <x v="74"/>
    <x v="63"/>
    <x v="13"/>
    <x v="43"/>
    <x v="10"/>
    <x v="0"/>
  </r>
  <r>
    <x v="0"/>
    <x v="7"/>
    <x v="7"/>
    <x v="15"/>
    <x v="15"/>
    <x v="15"/>
    <x v="17"/>
    <x v="98"/>
    <x v="130"/>
    <x v="72"/>
    <x v="86"/>
    <x v="58"/>
    <x v="116"/>
    <x v="0"/>
  </r>
  <r>
    <x v="0"/>
    <x v="7"/>
    <x v="7"/>
    <x v="32"/>
    <x v="32"/>
    <x v="32"/>
    <x v="18"/>
    <x v="102"/>
    <x v="131"/>
    <x v="72"/>
    <x v="86"/>
    <x v="58"/>
    <x v="116"/>
    <x v="0"/>
  </r>
  <r>
    <x v="0"/>
    <x v="7"/>
    <x v="7"/>
    <x v="21"/>
    <x v="21"/>
    <x v="21"/>
    <x v="19"/>
    <x v="103"/>
    <x v="132"/>
    <x v="64"/>
    <x v="132"/>
    <x v="55"/>
    <x v="112"/>
    <x v="0"/>
  </r>
  <r>
    <x v="0"/>
    <x v="7"/>
    <x v="7"/>
    <x v="16"/>
    <x v="16"/>
    <x v="16"/>
    <x v="19"/>
    <x v="103"/>
    <x v="132"/>
    <x v="36"/>
    <x v="118"/>
    <x v="43"/>
    <x v="10"/>
    <x v="0"/>
  </r>
  <r>
    <x v="0"/>
    <x v="7"/>
    <x v="7"/>
    <x v="27"/>
    <x v="27"/>
    <x v="27"/>
    <x v="19"/>
    <x v="103"/>
    <x v="132"/>
    <x v="54"/>
    <x v="133"/>
    <x v="43"/>
    <x v="10"/>
    <x v="4"/>
  </r>
  <r>
    <x v="0"/>
    <x v="7"/>
    <x v="7"/>
    <x v="19"/>
    <x v="19"/>
    <x v="19"/>
    <x v="19"/>
    <x v="103"/>
    <x v="132"/>
    <x v="54"/>
    <x v="133"/>
    <x v="70"/>
    <x v="117"/>
    <x v="0"/>
  </r>
  <r>
    <x v="0"/>
    <x v="8"/>
    <x v="8"/>
    <x v="0"/>
    <x v="0"/>
    <x v="0"/>
    <x v="0"/>
    <x v="104"/>
    <x v="133"/>
    <x v="89"/>
    <x v="134"/>
    <x v="55"/>
    <x v="118"/>
    <x v="0"/>
  </r>
  <r>
    <x v="0"/>
    <x v="8"/>
    <x v="8"/>
    <x v="5"/>
    <x v="5"/>
    <x v="5"/>
    <x v="1"/>
    <x v="105"/>
    <x v="134"/>
    <x v="90"/>
    <x v="135"/>
    <x v="64"/>
    <x v="119"/>
    <x v="0"/>
  </r>
  <r>
    <x v="0"/>
    <x v="8"/>
    <x v="8"/>
    <x v="2"/>
    <x v="2"/>
    <x v="2"/>
    <x v="1"/>
    <x v="105"/>
    <x v="134"/>
    <x v="34"/>
    <x v="136"/>
    <x v="27"/>
    <x v="120"/>
    <x v="0"/>
  </r>
  <r>
    <x v="0"/>
    <x v="8"/>
    <x v="8"/>
    <x v="1"/>
    <x v="1"/>
    <x v="1"/>
    <x v="3"/>
    <x v="106"/>
    <x v="135"/>
    <x v="91"/>
    <x v="137"/>
    <x v="57"/>
    <x v="121"/>
    <x v="0"/>
  </r>
  <r>
    <x v="0"/>
    <x v="8"/>
    <x v="8"/>
    <x v="4"/>
    <x v="4"/>
    <x v="4"/>
    <x v="4"/>
    <x v="107"/>
    <x v="136"/>
    <x v="88"/>
    <x v="138"/>
    <x v="74"/>
    <x v="122"/>
    <x v="0"/>
  </r>
  <r>
    <x v="0"/>
    <x v="8"/>
    <x v="8"/>
    <x v="3"/>
    <x v="3"/>
    <x v="3"/>
    <x v="5"/>
    <x v="75"/>
    <x v="137"/>
    <x v="92"/>
    <x v="139"/>
    <x v="70"/>
    <x v="123"/>
    <x v="0"/>
  </r>
  <r>
    <x v="0"/>
    <x v="8"/>
    <x v="8"/>
    <x v="7"/>
    <x v="7"/>
    <x v="7"/>
    <x v="6"/>
    <x v="76"/>
    <x v="138"/>
    <x v="69"/>
    <x v="85"/>
    <x v="45"/>
    <x v="124"/>
    <x v="0"/>
  </r>
  <r>
    <x v="0"/>
    <x v="8"/>
    <x v="8"/>
    <x v="8"/>
    <x v="8"/>
    <x v="8"/>
    <x v="7"/>
    <x v="86"/>
    <x v="65"/>
    <x v="61"/>
    <x v="140"/>
    <x v="71"/>
    <x v="125"/>
    <x v="0"/>
  </r>
  <r>
    <x v="0"/>
    <x v="8"/>
    <x v="8"/>
    <x v="27"/>
    <x v="27"/>
    <x v="27"/>
    <x v="8"/>
    <x v="52"/>
    <x v="139"/>
    <x v="93"/>
    <x v="141"/>
    <x v="51"/>
    <x v="126"/>
    <x v="4"/>
  </r>
  <r>
    <x v="0"/>
    <x v="8"/>
    <x v="8"/>
    <x v="9"/>
    <x v="9"/>
    <x v="9"/>
    <x v="9"/>
    <x v="53"/>
    <x v="101"/>
    <x v="73"/>
    <x v="142"/>
    <x v="46"/>
    <x v="86"/>
    <x v="0"/>
  </r>
  <r>
    <x v="0"/>
    <x v="8"/>
    <x v="8"/>
    <x v="11"/>
    <x v="11"/>
    <x v="11"/>
    <x v="10"/>
    <x v="64"/>
    <x v="140"/>
    <x v="57"/>
    <x v="143"/>
    <x v="55"/>
    <x v="118"/>
    <x v="0"/>
  </r>
  <r>
    <x v="0"/>
    <x v="8"/>
    <x v="8"/>
    <x v="6"/>
    <x v="6"/>
    <x v="6"/>
    <x v="11"/>
    <x v="94"/>
    <x v="141"/>
    <x v="73"/>
    <x v="142"/>
    <x v="71"/>
    <x v="125"/>
    <x v="0"/>
  </r>
  <r>
    <x v="0"/>
    <x v="8"/>
    <x v="8"/>
    <x v="17"/>
    <x v="17"/>
    <x v="17"/>
    <x v="12"/>
    <x v="65"/>
    <x v="35"/>
    <x v="79"/>
    <x v="144"/>
    <x v="51"/>
    <x v="126"/>
    <x v="1"/>
  </r>
  <r>
    <x v="0"/>
    <x v="8"/>
    <x v="8"/>
    <x v="12"/>
    <x v="12"/>
    <x v="12"/>
    <x v="13"/>
    <x v="66"/>
    <x v="142"/>
    <x v="94"/>
    <x v="145"/>
    <x v="51"/>
    <x v="126"/>
    <x v="0"/>
  </r>
  <r>
    <x v="0"/>
    <x v="8"/>
    <x v="8"/>
    <x v="21"/>
    <x v="21"/>
    <x v="21"/>
    <x v="14"/>
    <x v="67"/>
    <x v="143"/>
    <x v="54"/>
    <x v="146"/>
    <x v="41"/>
    <x v="127"/>
    <x v="0"/>
  </r>
  <r>
    <x v="0"/>
    <x v="8"/>
    <x v="8"/>
    <x v="13"/>
    <x v="13"/>
    <x v="13"/>
    <x v="14"/>
    <x v="67"/>
    <x v="143"/>
    <x v="53"/>
    <x v="147"/>
    <x v="46"/>
    <x v="86"/>
    <x v="0"/>
  </r>
  <r>
    <x v="0"/>
    <x v="8"/>
    <x v="8"/>
    <x v="10"/>
    <x v="10"/>
    <x v="10"/>
    <x v="14"/>
    <x v="67"/>
    <x v="143"/>
    <x v="52"/>
    <x v="30"/>
    <x v="56"/>
    <x v="128"/>
    <x v="0"/>
  </r>
  <r>
    <x v="0"/>
    <x v="8"/>
    <x v="8"/>
    <x v="14"/>
    <x v="14"/>
    <x v="14"/>
    <x v="14"/>
    <x v="67"/>
    <x v="143"/>
    <x v="15"/>
    <x v="89"/>
    <x v="71"/>
    <x v="125"/>
    <x v="0"/>
  </r>
  <r>
    <x v="0"/>
    <x v="8"/>
    <x v="8"/>
    <x v="24"/>
    <x v="24"/>
    <x v="24"/>
    <x v="18"/>
    <x v="90"/>
    <x v="144"/>
    <x v="54"/>
    <x v="146"/>
    <x v="58"/>
    <x v="129"/>
    <x v="0"/>
  </r>
  <r>
    <x v="0"/>
    <x v="8"/>
    <x v="8"/>
    <x v="33"/>
    <x v="33"/>
    <x v="33"/>
    <x v="19"/>
    <x v="96"/>
    <x v="145"/>
    <x v="65"/>
    <x v="148"/>
    <x v="55"/>
    <x v="118"/>
    <x v="0"/>
  </r>
  <r>
    <x v="0"/>
    <x v="8"/>
    <x v="8"/>
    <x v="15"/>
    <x v="15"/>
    <x v="15"/>
    <x v="19"/>
    <x v="96"/>
    <x v="145"/>
    <x v="53"/>
    <x v="147"/>
    <x v="58"/>
    <x v="129"/>
    <x v="0"/>
  </r>
  <r>
    <x v="0"/>
    <x v="9"/>
    <x v="9"/>
    <x v="4"/>
    <x v="4"/>
    <x v="4"/>
    <x v="0"/>
    <x v="78"/>
    <x v="146"/>
    <x v="36"/>
    <x v="149"/>
    <x v="59"/>
    <x v="130"/>
    <x v="0"/>
  </r>
  <r>
    <x v="0"/>
    <x v="9"/>
    <x v="9"/>
    <x v="0"/>
    <x v="0"/>
    <x v="0"/>
    <x v="1"/>
    <x v="94"/>
    <x v="147"/>
    <x v="49"/>
    <x v="150"/>
    <x v="75"/>
    <x v="131"/>
    <x v="0"/>
  </r>
  <r>
    <x v="0"/>
    <x v="9"/>
    <x v="9"/>
    <x v="5"/>
    <x v="5"/>
    <x v="5"/>
    <x v="2"/>
    <x v="108"/>
    <x v="148"/>
    <x v="45"/>
    <x v="151"/>
    <x v="70"/>
    <x v="132"/>
    <x v="0"/>
  </r>
  <r>
    <x v="0"/>
    <x v="9"/>
    <x v="9"/>
    <x v="2"/>
    <x v="2"/>
    <x v="2"/>
    <x v="3"/>
    <x v="68"/>
    <x v="149"/>
    <x v="15"/>
    <x v="152"/>
    <x v="43"/>
    <x v="133"/>
    <x v="0"/>
  </r>
  <r>
    <x v="0"/>
    <x v="9"/>
    <x v="9"/>
    <x v="8"/>
    <x v="8"/>
    <x v="8"/>
    <x v="4"/>
    <x v="98"/>
    <x v="62"/>
    <x v="65"/>
    <x v="153"/>
    <x v="70"/>
    <x v="132"/>
    <x v="0"/>
  </r>
  <r>
    <x v="0"/>
    <x v="9"/>
    <x v="9"/>
    <x v="9"/>
    <x v="9"/>
    <x v="9"/>
    <x v="4"/>
    <x v="98"/>
    <x v="62"/>
    <x v="65"/>
    <x v="153"/>
    <x v="70"/>
    <x v="132"/>
    <x v="0"/>
  </r>
  <r>
    <x v="0"/>
    <x v="9"/>
    <x v="9"/>
    <x v="1"/>
    <x v="1"/>
    <x v="1"/>
    <x v="6"/>
    <x v="102"/>
    <x v="150"/>
    <x v="79"/>
    <x v="94"/>
    <x v="75"/>
    <x v="131"/>
    <x v="0"/>
  </r>
  <r>
    <x v="0"/>
    <x v="9"/>
    <x v="9"/>
    <x v="6"/>
    <x v="6"/>
    <x v="6"/>
    <x v="6"/>
    <x v="102"/>
    <x v="150"/>
    <x v="63"/>
    <x v="154"/>
    <x v="75"/>
    <x v="131"/>
    <x v="0"/>
  </r>
  <r>
    <x v="0"/>
    <x v="9"/>
    <x v="9"/>
    <x v="10"/>
    <x v="10"/>
    <x v="10"/>
    <x v="6"/>
    <x v="102"/>
    <x v="150"/>
    <x v="79"/>
    <x v="94"/>
    <x v="75"/>
    <x v="131"/>
    <x v="0"/>
  </r>
  <r>
    <x v="0"/>
    <x v="9"/>
    <x v="9"/>
    <x v="7"/>
    <x v="7"/>
    <x v="7"/>
    <x v="9"/>
    <x v="109"/>
    <x v="47"/>
    <x v="38"/>
    <x v="155"/>
    <x v="75"/>
    <x v="131"/>
    <x v="0"/>
  </r>
  <r>
    <x v="0"/>
    <x v="9"/>
    <x v="9"/>
    <x v="29"/>
    <x v="29"/>
    <x v="29"/>
    <x v="10"/>
    <x v="110"/>
    <x v="151"/>
    <x v="72"/>
    <x v="86"/>
    <x v="70"/>
    <x v="132"/>
    <x v="0"/>
  </r>
  <r>
    <x v="0"/>
    <x v="9"/>
    <x v="9"/>
    <x v="17"/>
    <x v="17"/>
    <x v="17"/>
    <x v="11"/>
    <x v="111"/>
    <x v="152"/>
    <x v="54"/>
    <x v="114"/>
    <x v="56"/>
    <x v="134"/>
    <x v="0"/>
  </r>
  <r>
    <x v="0"/>
    <x v="9"/>
    <x v="9"/>
    <x v="12"/>
    <x v="12"/>
    <x v="12"/>
    <x v="11"/>
    <x v="111"/>
    <x v="152"/>
    <x v="36"/>
    <x v="149"/>
    <x v="75"/>
    <x v="131"/>
    <x v="0"/>
  </r>
  <r>
    <x v="0"/>
    <x v="9"/>
    <x v="9"/>
    <x v="3"/>
    <x v="3"/>
    <x v="3"/>
    <x v="13"/>
    <x v="112"/>
    <x v="153"/>
    <x v="72"/>
    <x v="86"/>
    <x v="43"/>
    <x v="133"/>
    <x v="0"/>
  </r>
  <r>
    <x v="0"/>
    <x v="9"/>
    <x v="9"/>
    <x v="13"/>
    <x v="13"/>
    <x v="13"/>
    <x v="13"/>
    <x v="112"/>
    <x v="153"/>
    <x v="64"/>
    <x v="73"/>
    <x v="68"/>
    <x v="135"/>
    <x v="0"/>
  </r>
  <r>
    <x v="0"/>
    <x v="9"/>
    <x v="9"/>
    <x v="27"/>
    <x v="27"/>
    <x v="27"/>
    <x v="13"/>
    <x v="112"/>
    <x v="153"/>
    <x v="54"/>
    <x v="114"/>
    <x v="75"/>
    <x v="131"/>
    <x v="0"/>
  </r>
  <r>
    <x v="0"/>
    <x v="9"/>
    <x v="9"/>
    <x v="14"/>
    <x v="14"/>
    <x v="14"/>
    <x v="13"/>
    <x v="112"/>
    <x v="153"/>
    <x v="54"/>
    <x v="114"/>
    <x v="75"/>
    <x v="131"/>
    <x v="0"/>
  </r>
  <r>
    <x v="0"/>
    <x v="9"/>
    <x v="9"/>
    <x v="25"/>
    <x v="25"/>
    <x v="25"/>
    <x v="17"/>
    <x v="113"/>
    <x v="154"/>
    <x v="64"/>
    <x v="73"/>
    <x v="56"/>
    <x v="134"/>
    <x v="0"/>
  </r>
  <r>
    <x v="0"/>
    <x v="9"/>
    <x v="9"/>
    <x v="23"/>
    <x v="23"/>
    <x v="23"/>
    <x v="17"/>
    <x v="113"/>
    <x v="154"/>
    <x v="53"/>
    <x v="156"/>
    <x v="75"/>
    <x v="131"/>
    <x v="0"/>
  </r>
  <r>
    <x v="0"/>
    <x v="9"/>
    <x v="9"/>
    <x v="31"/>
    <x v="31"/>
    <x v="31"/>
    <x v="17"/>
    <x v="113"/>
    <x v="154"/>
    <x v="72"/>
    <x v="86"/>
    <x v="68"/>
    <x v="135"/>
    <x v="0"/>
  </r>
  <r>
    <x v="0"/>
    <x v="9"/>
    <x v="9"/>
    <x v="18"/>
    <x v="18"/>
    <x v="18"/>
    <x v="17"/>
    <x v="113"/>
    <x v="154"/>
    <x v="64"/>
    <x v="73"/>
    <x v="56"/>
    <x v="134"/>
    <x v="0"/>
  </r>
  <r>
    <x v="0"/>
    <x v="9"/>
    <x v="9"/>
    <x v="11"/>
    <x v="11"/>
    <x v="11"/>
    <x v="17"/>
    <x v="113"/>
    <x v="154"/>
    <x v="64"/>
    <x v="73"/>
    <x v="56"/>
    <x v="134"/>
    <x v="0"/>
  </r>
  <r>
    <x v="0"/>
    <x v="9"/>
    <x v="9"/>
    <x v="34"/>
    <x v="34"/>
    <x v="34"/>
    <x v="17"/>
    <x v="113"/>
    <x v="154"/>
    <x v="72"/>
    <x v="86"/>
    <x v="75"/>
    <x v="131"/>
    <x v="0"/>
  </r>
  <r>
    <x v="0"/>
    <x v="10"/>
    <x v="10"/>
    <x v="5"/>
    <x v="5"/>
    <x v="5"/>
    <x v="0"/>
    <x v="96"/>
    <x v="155"/>
    <x v="15"/>
    <x v="157"/>
    <x v="75"/>
    <x v="131"/>
    <x v="4"/>
  </r>
  <r>
    <x v="0"/>
    <x v="10"/>
    <x v="10"/>
    <x v="4"/>
    <x v="4"/>
    <x v="4"/>
    <x v="1"/>
    <x v="97"/>
    <x v="156"/>
    <x v="54"/>
    <x v="158"/>
    <x v="51"/>
    <x v="136"/>
    <x v="0"/>
  </r>
  <r>
    <x v="0"/>
    <x v="10"/>
    <x v="10"/>
    <x v="0"/>
    <x v="0"/>
    <x v="0"/>
    <x v="2"/>
    <x v="103"/>
    <x v="157"/>
    <x v="63"/>
    <x v="159"/>
    <x v="75"/>
    <x v="131"/>
    <x v="0"/>
  </r>
  <r>
    <x v="0"/>
    <x v="10"/>
    <x v="10"/>
    <x v="27"/>
    <x v="27"/>
    <x v="27"/>
    <x v="3"/>
    <x v="110"/>
    <x v="158"/>
    <x v="36"/>
    <x v="160"/>
    <x v="56"/>
    <x v="137"/>
    <x v="0"/>
  </r>
  <r>
    <x v="0"/>
    <x v="10"/>
    <x v="10"/>
    <x v="1"/>
    <x v="1"/>
    <x v="1"/>
    <x v="3"/>
    <x v="110"/>
    <x v="158"/>
    <x v="36"/>
    <x v="160"/>
    <x v="56"/>
    <x v="137"/>
    <x v="0"/>
  </r>
  <r>
    <x v="0"/>
    <x v="10"/>
    <x v="10"/>
    <x v="35"/>
    <x v="35"/>
    <x v="35"/>
    <x v="5"/>
    <x v="111"/>
    <x v="159"/>
    <x v="72"/>
    <x v="86"/>
    <x v="70"/>
    <x v="138"/>
    <x v="0"/>
  </r>
  <r>
    <x v="0"/>
    <x v="10"/>
    <x v="10"/>
    <x v="2"/>
    <x v="2"/>
    <x v="2"/>
    <x v="5"/>
    <x v="111"/>
    <x v="159"/>
    <x v="54"/>
    <x v="158"/>
    <x v="56"/>
    <x v="137"/>
    <x v="0"/>
  </r>
  <r>
    <x v="0"/>
    <x v="10"/>
    <x v="10"/>
    <x v="12"/>
    <x v="12"/>
    <x v="12"/>
    <x v="5"/>
    <x v="111"/>
    <x v="159"/>
    <x v="64"/>
    <x v="161"/>
    <x v="43"/>
    <x v="139"/>
    <x v="0"/>
  </r>
  <r>
    <x v="0"/>
    <x v="10"/>
    <x v="10"/>
    <x v="8"/>
    <x v="8"/>
    <x v="8"/>
    <x v="8"/>
    <x v="112"/>
    <x v="160"/>
    <x v="53"/>
    <x v="162"/>
    <x v="56"/>
    <x v="137"/>
    <x v="0"/>
  </r>
  <r>
    <x v="0"/>
    <x v="10"/>
    <x v="10"/>
    <x v="9"/>
    <x v="9"/>
    <x v="9"/>
    <x v="9"/>
    <x v="113"/>
    <x v="161"/>
    <x v="64"/>
    <x v="161"/>
    <x v="56"/>
    <x v="137"/>
    <x v="0"/>
  </r>
  <r>
    <x v="0"/>
    <x v="10"/>
    <x v="10"/>
    <x v="17"/>
    <x v="17"/>
    <x v="17"/>
    <x v="9"/>
    <x v="113"/>
    <x v="161"/>
    <x v="72"/>
    <x v="86"/>
    <x v="68"/>
    <x v="140"/>
    <x v="0"/>
  </r>
  <r>
    <x v="0"/>
    <x v="10"/>
    <x v="10"/>
    <x v="25"/>
    <x v="25"/>
    <x v="25"/>
    <x v="9"/>
    <x v="113"/>
    <x v="161"/>
    <x v="72"/>
    <x v="86"/>
    <x v="68"/>
    <x v="140"/>
    <x v="0"/>
  </r>
  <r>
    <x v="0"/>
    <x v="10"/>
    <x v="10"/>
    <x v="21"/>
    <x v="21"/>
    <x v="21"/>
    <x v="9"/>
    <x v="113"/>
    <x v="161"/>
    <x v="72"/>
    <x v="86"/>
    <x v="68"/>
    <x v="140"/>
    <x v="0"/>
  </r>
  <r>
    <x v="0"/>
    <x v="10"/>
    <x v="10"/>
    <x v="22"/>
    <x v="22"/>
    <x v="22"/>
    <x v="9"/>
    <x v="113"/>
    <x v="161"/>
    <x v="72"/>
    <x v="86"/>
    <x v="68"/>
    <x v="140"/>
    <x v="0"/>
  </r>
  <r>
    <x v="0"/>
    <x v="10"/>
    <x v="10"/>
    <x v="26"/>
    <x v="26"/>
    <x v="26"/>
    <x v="14"/>
    <x v="114"/>
    <x v="91"/>
    <x v="64"/>
    <x v="161"/>
    <x v="75"/>
    <x v="131"/>
    <x v="0"/>
  </r>
  <r>
    <x v="0"/>
    <x v="10"/>
    <x v="10"/>
    <x v="36"/>
    <x v="36"/>
    <x v="36"/>
    <x v="14"/>
    <x v="114"/>
    <x v="91"/>
    <x v="64"/>
    <x v="161"/>
    <x v="75"/>
    <x v="131"/>
    <x v="0"/>
  </r>
  <r>
    <x v="0"/>
    <x v="10"/>
    <x v="10"/>
    <x v="37"/>
    <x v="37"/>
    <x v="37"/>
    <x v="14"/>
    <x v="114"/>
    <x v="91"/>
    <x v="72"/>
    <x v="86"/>
    <x v="75"/>
    <x v="131"/>
    <x v="4"/>
  </r>
  <r>
    <x v="0"/>
    <x v="10"/>
    <x v="10"/>
    <x v="11"/>
    <x v="11"/>
    <x v="11"/>
    <x v="14"/>
    <x v="114"/>
    <x v="91"/>
    <x v="64"/>
    <x v="161"/>
    <x v="75"/>
    <x v="131"/>
    <x v="0"/>
  </r>
  <r>
    <x v="0"/>
    <x v="10"/>
    <x v="10"/>
    <x v="10"/>
    <x v="10"/>
    <x v="10"/>
    <x v="14"/>
    <x v="114"/>
    <x v="91"/>
    <x v="64"/>
    <x v="161"/>
    <x v="75"/>
    <x v="131"/>
    <x v="0"/>
  </r>
  <r>
    <x v="0"/>
    <x v="10"/>
    <x v="10"/>
    <x v="15"/>
    <x v="15"/>
    <x v="15"/>
    <x v="14"/>
    <x v="114"/>
    <x v="91"/>
    <x v="72"/>
    <x v="86"/>
    <x v="56"/>
    <x v="137"/>
    <x v="0"/>
  </r>
  <r>
    <x v="0"/>
    <x v="10"/>
    <x v="10"/>
    <x v="38"/>
    <x v="38"/>
    <x v="38"/>
    <x v="14"/>
    <x v="114"/>
    <x v="91"/>
    <x v="72"/>
    <x v="86"/>
    <x v="56"/>
    <x v="137"/>
    <x v="0"/>
  </r>
  <r>
    <x v="0"/>
    <x v="11"/>
    <x v="11"/>
    <x v="4"/>
    <x v="4"/>
    <x v="4"/>
    <x v="0"/>
    <x v="97"/>
    <x v="162"/>
    <x v="65"/>
    <x v="163"/>
    <x v="71"/>
    <x v="141"/>
    <x v="0"/>
  </r>
  <r>
    <x v="0"/>
    <x v="11"/>
    <x v="11"/>
    <x v="8"/>
    <x v="8"/>
    <x v="8"/>
    <x v="0"/>
    <x v="97"/>
    <x v="162"/>
    <x v="94"/>
    <x v="164"/>
    <x v="56"/>
    <x v="142"/>
    <x v="0"/>
  </r>
  <r>
    <x v="0"/>
    <x v="11"/>
    <x v="11"/>
    <x v="5"/>
    <x v="5"/>
    <x v="5"/>
    <x v="2"/>
    <x v="109"/>
    <x v="163"/>
    <x v="36"/>
    <x v="165"/>
    <x v="68"/>
    <x v="143"/>
    <x v="0"/>
  </r>
  <r>
    <x v="0"/>
    <x v="11"/>
    <x v="11"/>
    <x v="9"/>
    <x v="9"/>
    <x v="9"/>
    <x v="3"/>
    <x v="111"/>
    <x v="164"/>
    <x v="54"/>
    <x v="166"/>
    <x v="56"/>
    <x v="142"/>
    <x v="0"/>
  </r>
  <r>
    <x v="0"/>
    <x v="11"/>
    <x v="11"/>
    <x v="2"/>
    <x v="2"/>
    <x v="2"/>
    <x v="3"/>
    <x v="111"/>
    <x v="164"/>
    <x v="54"/>
    <x v="166"/>
    <x v="56"/>
    <x v="142"/>
    <x v="0"/>
  </r>
  <r>
    <x v="0"/>
    <x v="11"/>
    <x v="11"/>
    <x v="39"/>
    <x v="39"/>
    <x v="39"/>
    <x v="5"/>
    <x v="112"/>
    <x v="165"/>
    <x v="54"/>
    <x v="166"/>
    <x v="75"/>
    <x v="131"/>
    <x v="0"/>
  </r>
  <r>
    <x v="0"/>
    <x v="11"/>
    <x v="11"/>
    <x v="1"/>
    <x v="1"/>
    <x v="1"/>
    <x v="5"/>
    <x v="112"/>
    <x v="165"/>
    <x v="53"/>
    <x v="167"/>
    <x v="56"/>
    <x v="142"/>
    <x v="0"/>
  </r>
  <r>
    <x v="0"/>
    <x v="11"/>
    <x v="11"/>
    <x v="0"/>
    <x v="0"/>
    <x v="0"/>
    <x v="5"/>
    <x v="112"/>
    <x v="165"/>
    <x v="54"/>
    <x v="166"/>
    <x v="75"/>
    <x v="131"/>
    <x v="0"/>
  </r>
  <r>
    <x v="0"/>
    <x v="11"/>
    <x v="11"/>
    <x v="40"/>
    <x v="40"/>
    <x v="40"/>
    <x v="8"/>
    <x v="113"/>
    <x v="166"/>
    <x v="72"/>
    <x v="86"/>
    <x v="75"/>
    <x v="131"/>
    <x v="0"/>
  </r>
  <r>
    <x v="0"/>
    <x v="11"/>
    <x v="11"/>
    <x v="21"/>
    <x v="21"/>
    <x v="21"/>
    <x v="8"/>
    <x v="113"/>
    <x v="166"/>
    <x v="64"/>
    <x v="50"/>
    <x v="56"/>
    <x v="142"/>
    <x v="0"/>
  </r>
  <r>
    <x v="0"/>
    <x v="11"/>
    <x v="11"/>
    <x v="12"/>
    <x v="12"/>
    <x v="12"/>
    <x v="8"/>
    <x v="113"/>
    <x v="166"/>
    <x v="64"/>
    <x v="50"/>
    <x v="56"/>
    <x v="142"/>
    <x v="0"/>
  </r>
  <r>
    <x v="0"/>
    <x v="11"/>
    <x v="11"/>
    <x v="15"/>
    <x v="15"/>
    <x v="15"/>
    <x v="8"/>
    <x v="113"/>
    <x v="166"/>
    <x v="72"/>
    <x v="86"/>
    <x v="68"/>
    <x v="143"/>
    <x v="0"/>
  </r>
  <r>
    <x v="0"/>
    <x v="11"/>
    <x v="11"/>
    <x v="14"/>
    <x v="14"/>
    <x v="14"/>
    <x v="8"/>
    <x v="113"/>
    <x v="166"/>
    <x v="53"/>
    <x v="167"/>
    <x v="75"/>
    <x v="131"/>
    <x v="0"/>
  </r>
  <r>
    <x v="0"/>
    <x v="11"/>
    <x v="11"/>
    <x v="17"/>
    <x v="17"/>
    <x v="17"/>
    <x v="13"/>
    <x v="114"/>
    <x v="90"/>
    <x v="72"/>
    <x v="86"/>
    <x v="56"/>
    <x v="142"/>
    <x v="0"/>
  </r>
  <r>
    <x v="0"/>
    <x v="11"/>
    <x v="11"/>
    <x v="25"/>
    <x v="25"/>
    <x v="25"/>
    <x v="13"/>
    <x v="114"/>
    <x v="90"/>
    <x v="64"/>
    <x v="50"/>
    <x v="75"/>
    <x v="131"/>
    <x v="0"/>
  </r>
  <r>
    <x v="0"/>
    <x v="11"/>
    <x v="11"/>
    <x v="26"/>
    <x v="26"/>
    <x v="26"/>
    <x v="13"/>
    <x v="114"/>
    <x v="90"/>
    <x v="64"/>
    <x v="50"/>
    <x v="75"/>
    <x v="131"/>
    <x v="0"/>
  </r>
  <r>
    <x v="0"/>
    <x v="11"/>
    <x v="11"/>
    <x v="23"/>
    <x v="23"/>
    <x v="23"/>
    <x v="13"/>
    <x v="114"/>
    <x v="90"/>
    <x v="72"/>
    <x v="86"/>
    <x v="56"/>
    <x v="142"/>
    <x v="0"/>
  </r>
  <r>
    <x v="0"/>
    <x v="11"/>
    <x v="11"/>
    <x v="41"/>
    <x v="41"/>
    <x v="41"/>
    <x v="13"/>
    <x v="114"/>
    <x v="90"/>
    <x v="72"/>
    <x v="86"/>
    <x v="56"/>
    <x v="142"/>
    <x v="0"/>
  </r>
  <r>
    <x v="0"/>
    <x v="11"/>
    <x v="11"/>
    <x v="42"/>
    <x v="42"/>
    <x v="42"/>
    <x v="13"/>
    <x v="114"/>
    <x v="90"/>
    <x v="72"/>
    <x v="86"/>
    <x v="56"/>
    <x v="142"/>
    <x v="0"/>
  </r>
  <r>
    <x v="0"/>
    <x v="11"/>
    <x v="11"/>
    <x v="36"/>
    <x v="36"/>
    <x v="36"/>
    <x v="13"/>
    <x v="114"/>
    <x v="90"/>
    <x v="72"/>
    <x v="86"/>
    <x v="56"/>
    <x v="142"/>
    <x v="0"/>
  </r>
  <r>
    <x v="0"/>
    <x v="11"/>
    <x v="11"/>
    <x v="31"/>
    <x v="31"/>
    <x v="31"/>
    <x v="13"/>
    <x v="114"/>
    <x v="90"/>
    <x v="72"/>
    <x v="86"/>
    <x v="56"/>
    <x v="142"/>
    <x v="0"/>
  </r>
  <r>
    <x v="0"/>
    <x v="11"/>
    <x v="11"/>
    <x v="18"/>
    <x v="18"/>
    <x v="18"/>
    <x v="13"/>
    <x v="114"/>
    <x v="90"/>
    <x v="64"/>
    <x v="50"/>
    <x v="75"/>
    <x v="131"/>
    <x v="0"/>
  </r>
  <r>
    <x v="0"/>
    <x v="11"/>
    <x v="11"/>
    <x v="11"/>
    <x v="11"/>
    <x v="11"/>
    <x v="13"/>
    <x v="114"/>
    <x v="90"/>
    <x v="64"/>
    <x v="50"/>
    <x v="75"/>
    <x v="131"/>
    <x v="0"/>
  </r>
  <r>
    <x v="0"/>
    <x v="11"/>
    <x v="11"/>
    <x v="7"/>
    <x v="7"/>
    <x v="7"/>
    <x v="13"/>
    <x v="114"/>
    <x v="90"/>
    <x v="64"/>
    <x v="50"/>
    <x v="75"/>
    <x v="131"/>
    <x v="0"/>
  </r>
  <r>
    <x v="0"/>
    <x v="11"/>
    <x v="11"/>
    <x v="24"/>
    <x v="24"/>
    <x v="24"/>
    <x v="13"/>
    <x v="114"/>
    <x v="90"/>
    <x v="72"/>
    <x v="86"/>
    <x v="75"/>
    <x v="131"/>
    <x v="0"/>
  </r>
  <r>
    <x v="0"/>
    <x v="11"/>
    <x v="11"/>
    <x v="6"/>
    <x v="6"/>
    <x v="6"/>
    <x v="13"/>
    <x v="114"/>
    <x v="90"/>
    <x v="64"/>
    <x v="50"/>
    <x v="75"/>
    <x v="131"/>
    <x v="0"/>
  </r>
  <r>
    <x v="0"/>
    <x v="11"/>
    <x v="11"/>
    <x v="10"/>
    <x v="10"/>
    <x v="10"/>
    <x v="13"/>
    <x v="114"/>
    <x v="90"/>
    <x v="64"/>
    <x v="50"/>
    <x v="75"/>
    <x v="131"/>
    <x v="0"/>
  </r>
  <r>
    <x v="0"/>
    <x v="12"/>
    <x v="12"/>
    <x v="3"/>
    <x v="3"/>
    <x v="3"/>
    <x v="0"/>
    <x v="115"/>
    <x v="167"/>
    <x v="90"/>
    <x v="168"/>
    <x v="40"/>
    <x v="144"/>
    <x v="0"/>
  </r>
  <r>
    <x v="0"/>
    <x v="12"/>
    <x v="12"/>
    <x v="0"/>
    <x v="0"/>
    <x v="0"/>
    <x v="1"/>
    <x v="107"/>
    <x v="168"/>
    <x v="95"/>
    <x v="169"/>
    <x v="53"/>
    <x v="145"/>
    <x v="0"/>
  </r>
  <r>
    <x v="0"/>
    <x v="12"/>
    <x v="12"/>
    <x v="6"/>
    <x v="6"/>
    <x v="6"/>
    <x v="2"/>
    <x v="74"/>
    <x v="169"/>
    <x v="34"/>
    <x v="170"/>
    <x v="50"/>
    <x v="90"/>
    <x v="4"/>
  </r>
  <r>
    <x v="0"/>
    <x v="12"/>
    <x v="12"/>
    <x v="4"/>
    <x v="4"/>
    <x v="4"/>
    <x v="3"/>
    <x v="59"/>
    <x v="170"/>
    <x v="84"/>
    <x v="171"/>
    <x v="76"/>
    <x v="83"/>
    <x v="0"/>
  </r>
  <r>
    <x v="0"/>
    <x v="12"/>
    <x v="12"/>
    <x v="2"/>
    <x v="2"/>
    <x v="2"/>
    <x v="4"/>
    <x v="47"/>
    <x v="171"/>
    <x v="69"/>
    <x v="172"/>
    <x v="77"/>
    <x v="146"/>
    <x v="0"/>
  </r>
  <r>
    <x v="0"/>
    <x v="12"/>
    <x v="12"/>
    <x v="1"/>
    <x v="1"/>
    <x v="1"/>
    <x v="5"/>
    <x v="116"/>
    <x v="172"/>
    <x v="96"/>
    <x v="173"/>
    <x v="71"/>
    <x v="147"/>
    <x v="0"/>
  </r>
  <r>
    <x v="0"/>
    <x v="12"/>
    <x v="12"/>
    <x v="8"/>
    <x v="8"/>
    <x v="8"/>
    <x v="6"/>
    <x v="117"/>
    <x v="173"/>
    <x v="93"/>
    <x v="174"/>
    <x v="37"/>
    <x v="148"/>
    <x v="0"/>
  </r>
  <r>
    <x v="0"/>
    <x v="12"/>
    <x v="12"/>
    <x v="7"/>
    <x v="7"/>
    <x v="7"/>
    <x v="7"/>
    <x v="87"/>
    <x v="174"/>
    <x v="49"/>
    <x v="175"/>
    <x v="58"/>
    <x v="27"/>
    <x v="0"/>
  </r>
  <r>
    <x v="0"/>
    <x v="12"/>
    <x v="12"/>
    <x v="10"/>
    <x v="10"/>
    <x v="10"/>
    <x v="8"/>
    <x v="78"/>
    <x v="47"/>
    <x v="69"/>
    <x v="172"/>
    <x v="43"/>
    <x v="149"/>
    <x v="0"/>
  </r>
  <r>
    <x v="0"/>
    <x v="12"/>
    <x v="12"/>
    <x v="5"/>
    <x v="5"/>
    <x v="5"/>
    <x v="9"/>
    <x v="54"/>
    <x v="175"/>
    <x v="45"/>
    <x v="176"/>
    <x v="57"/>
    <x v="150"/>
    <x v="0"/>
  </r>
  <r>
    <x v="0"/>
    <x v="12"/>
    <x v="12"/>
    <x v="9"/>
    <x v="9"/>
    <x v="9"/>
    <x v="10"/>
    <x v="64"/>
    <x v="48"/>
    <x v="37"/>
    <x v="177"/>
    <x v="46"/>
    <x v="151"/>
    <x v="0"/>
  </r>
  <r>
    <x v="0"/>
    <x v="12"/>
    <x v="12"/>
    <x v="15"/>
    <x v="15"/>
    <x v="15"/>
    <x v="11"/>
    <x v="94"/>
    <x v="29"/>
    <x v="72"/>
    <x v="86"/>
    <x v="64"/>
    <x v="152"/>
    <x v="0"/>
  </r>
  <r>
    <x v="0"/>
    <x v="12"/>
    <x v="12"/>
    <x v="11"/>
    <x v="11"/>
    <x v="11"/>
    <x v="12"/>
    <x v="55"/>
    <x v="31"/>
    <x v="65"/>
    <x v="178"/>
    <x v="44"/>
    <x v="153"/>
    <x v="0"/>
  </r>
  <r>
    <x v="0"/>
    <x v="12"/>
    <x v="12"/>
    <x v="12"/>
    <x v="12"/>
    <x v="12"/>
    <x v="13"/>
    <x v="89"/>
    <x v="176"/>
    <x v="73"/>
    <x v="179"/>
    <x v="68"/>
    <x v="154"/>
    <x v="0"/>
  </r>
  <r>
    <x v="0"/>
    <x v="12"/>
    <x v="12"/>
    <x v="19"/>
    <x v="19"/>
    <x v="19"/>
    <x v="14"/>
    <x v="65"/>
    <x v="177"/>
    <x v="79"/>
    <x v="70"/>
    <x v="57"/>
    <x v="150"/>
    <x v="0"/>
  </r>
  <r>
    <x v="0"/>
    <x v="12"/>
    <x v="12"/>
    <x v="14"/>
    <x v="14"/>
    <x v="14"/>
    <x v="15"/>
    <x v="66"/>
    <x v="178"/>
    <x v="73"/>
    <x v="179"/>
    <x v="75"/>
    <x v="131"/>
    <x v="0"/>
  </r>
  <r>
    <x v="0"/>
    <x v="12"/>
    <x v="12"/>
    <x v="13"/>
    <x v="13"/>
    <x v="13"/>
    <x v="16"/>
    <x v="67"/>
    <x v="179"/>
    <x v="79"/>
    <x v="70"/>
    <x v="51"/>
    <x v="44"/>
    <x v="0"/>
  </r>
  <r>
    <x v="0"/>
    <x v="12"/>
    <x v="12"/>
    <x v="24"/>
    <x v="24"/>
    <x v="24"/>
    <x v="17"/>
    <x v="95"/>
    <x v="180"/>
    <x v="38"/>
    <x v="180"/>
    <x v="55"/>
    <x v="155"/>
    <x v="0"/>
  </r>
  <r>
    <x v="0"/>
    <x v="12"/>
    <x v="12"/>
    <x v="17"/>
    <x v="17"/>
    <x v="17"/>
    <x v="18"/>
    <x v="102"/>
    <x v="181"/>
    <x v="53"/>
    <x v="18"/>
    <x v="55"/>
    <x v="155"/>
    <x v="0"/>
  </r>
  <r>
    <x v="0"/>
    <x v="12"/>
    <x v="12"/>
    <x v="26"/>
    <x v="26"/>
    <x v="26"/>
    <x v="18"/>
    <x v="102"/>
    <x v="181"/>
    <x v="54"/>
    <x v="181"/>
    <x v="71"/>
    <x v="147"/>
    <x v="0"/>
  </r>
  <r>
    <x v="0"/>
    <x v="12"/>
    <x v="12"/>
    <x v="39"/>
    <x v="39"/>
    <x v="39"/>
    <x v="18"/>
    <x v="102"/>
    <x v="181"/>
    <x v="54"/>
    <x v="181"/>
    <x v="71"/>
    <x v="147"/>
    <x v="0"/>
  </r>
  <r>
    <x v="0"/>
    <x v="13"/>
    <x v="13"/>
    <x v="4"/>
    <x v="4"/>
    <x v="4"/>
    <x v="0"/>
    <x v="78"/>
    <x v="182"/>
    <x v="38"/>
    <x v="182"/>
    <x v="37"/>
    <x v="156"/>
    <x v="0"/>
  </r>
  <r>
    <x v="0"/>
    <x v="13"/>
    <x v="13"/>
    <x v="2"/>
    <x v="2"/>
    <x v="2"/>
    <x v="1"/>
    <x v="55"/>
    <x v="183"/>
    <x v="45"/>
    <x v="183"/>
    <x v="71"/>
    <x v="157"/>
    <x v="0"/>
  </r>
  <r>
    <x v="0"/>
    <x v="13"/>
    <x v="13"/>
    <x v="5"/>
    <x v="5"/>
    <x v="5"/>
    <x v="2"/>
    <x v="89"/>
    <x v="184"/>
    <x v="57"/>
    <x v="184"/>
    <x v="56"/>
    <x v="158"/>
    <x v="0"/>
  </r>
  <r>
    <x v="0"/>
    <x v="13"/>
    <x v="13"/>
    <x v="8"/>
    <x v="8"/>
    <x v="8"/>
    <x v="3"/>
    <x v="66"/>
    <x v="185"/>
    <x v="62"/>
    <x v="185"/>
    <x v="68"/>
    <x v="159"/>
    <x v="0"/>
  </r>
  <r>
    <x v="0"/>
    <x v="13"/>
    <x v="13"/>
    <x v="0"/>
    <x v="0"/>
    <x v="0"/>
    <x v="3"/>
    <x v="66"/>
    <x v="185"/>
    <x v="73"/>
    <x v="186"/>
    <x v="75"/>
    <x v="131"/>
    <x v="0"/>
  </r>
  <r>
    <x v="0"/>
    <x v="13"/>
    <x v="13"/>
    <x v="1"/>
    <x v="1"/>
    <x v="1"/>
    <x v="5"/>
    <x v="90"/>
    <x v="186"/>
    <x v="15"/>
    <x v="187"/>
    <x v="70"/>
    <x v="160"/>
    <x v="0"/>
  </r>
  <r>
    <x v="0"/>
    <x v="13"/>
    <x v="13"/>
    <x v="25"/>
    <x v="25"/>
    <x v="25"/>
    <x v="6"/>
    <x v="97"/>
    <x v="187"/>
    <x v="65"/>
    <x v="188"/>
    <x v="71"/>
    <x v="157"/>
    <x v="0"/>
  </r>
  <r>
    <x v="0"/>
    <x v="13"/>
    <x v="13"/>
    <x v="7"/>
    <x v="7"/>
    <x v="7"/>
    <x v="7"/>
    <x v="102"/>
    <x v="6"/>
    <x v="65"/>
    <x v="188"/>
    <x v="43"/>
    <x v="161"/>
    <x v="0"/>
  </r>
  <r>
    <x v="0"/>
    <x v="13"/>
    <x v="13"/>
    <x v="24"/>
    <x v="24"/>
    <x v="24"/>
    <x v="8"/>
    <x v="103"/>
    <x v="188"/>
    <x v="54"/>
    <x v="189"/>
    <x v="70"/>
    <x v="160"/>
    <x v="0"/>
  </r>
  <r>
    <x v="0"/>
    <x v="13"/>
    <x v="13"/>
    <x v="11"/>
    <x v="11"/>
    <x v="11"/>
    <x v="9"/>
    <x v="109"/>
    <x v="175"/>
    <x v="65"/>
    <x v="188"/>
    <x v="56"/>
    <x v="158"/>
    <x v="0"/>
  </r>
  <r>
    <x v="0"/>
    <x v="13"/>
    <x v="13"/>
    <x v="27"/>
    <x v="27"/>
    <x v="27"/>
    <x v="9"/>
    <x v="109"/>
    <x v="175"/>
    <x v="65"/>
    <x v="188"/>
    <x v="56"/>
    <x v="158"/>
    <x v="0"/>
  </r>
  <r>
    <x v="0"/>
    <x v="13"/>
    <x v="13"/>
    <x v="6"/>
    <x v="6"/>
    <x v="6"/>
    <x v="9"/>
    <x v="109"/>
    <x v="175"/>
    <x v="53"/>
    <x v="190"/>
    <x v="75"/>
    <x v="131"/>
    <x v="0"/>
  </r>
  <r>
    <x v="0"/>
    <x v="13"/>
    <x v="13"/>
    <x v="14"/>
    <x v="14"/>
    <x v="14"/>
    <x v="12"/>
    <x v="110"/>
    <x v="189"/>
    <x v="65"/>
    <x v="188"/>
    <x v="75"/>
    <x v="131"/>
    <x v="0"/>
  </r>
  <r>
    <x v="0"/>
    <x v="13"/>
    <x v="13"/>
    <x v="9"/>
    <x v="9"/>
    <x v="9"/>
    <x v="13"/>
    <x v="111"/>
    <x v="71"/>
    <x v="54"/>
    <x v="189"/>
    <x v="56"/>
    <x v="158"/>
    <x v="0"/>
  </r>
  <r>
    <x v="0"/>
    <x v="13"/>
    <x v="13"/>
    <x v="30"/>
    <x v="30"/>
    <x v="30"/>
    <x v="13"/>
    <x v="111"/>
    <x v="71"/>
    <x v="53"/>
    <x v="190"/>
    <x v="68"/>
    <x v="159"/>
    <x v="0"/>
  </r>
  <r>
    <x v="0"/>
    <x v="13"/>
    <x v="13"/>
    <x v="17"/>
    <x v="17"/>
    <x v="17"/>
    <x v="15"/>
    <x v="112"/>
    <x v="73"/>
    <x v="53"/>
    <x v="190"/>
    <x v="56"/>
    <x v="158"/>
    <x v="0"/>
  </r>
  <r>
    <x v="0"/>
    <x v="13"/>
    <x v="13"/>
    <x v="35"/>
    <x v="35"/>
    <x v="35"/>
    <x v="16"/>
    <x v="113"/>
    <x v="181"/>
    <x v="64"/>
    <x v="191"/>
    <x v="56"/>
    <x v="158"/>
    <x v="0"/>
  </r>
  <r>
    <x v="0"/>
    <x v="13"/>
    <x v="13"/>
    <x v="31"/>
    <x v="31"/>
    <x v="31"/>
    <x v="16"/>
    <x v="113"/>
    <x v="181"/>
    <x v="64"/>
    <x v="191"/>
    <x v="56"/>
    <x v="158"/>
    <x v="0"/>
  </r>
  <r>
    <x v="0"/>
    <x v="13"/>
    <x v="13"/>
    <x v="3"/>
    <x v="3"/>
    <x v="3"/>
    <x v="16"/>
    <x v="113"/>
    <x v="181"/>
    <x v="72"/>
    <x v="86"/>
    <x v="56"/>
    <x v="158"/>
    <x v="0"/>
  </r>
  <r>
    <x v="0"/>
    <x v="13"/>
    <x v="13"/>
    <x v="12"/>
    <x v="12"/>
    <x v="12"/>
    <x v="16"/>
    <x v="113"/>
    <x v="181"/>
    <x v="53"/>
    <x v="190"/>
    <x v="75"/>
    <x v="131"/>
    <x v="0"/>
  </r>
  <r>
    <x v="0"/>
    <x v="13"/>
    <x v="13"/>
    <x v="38"/>
    <x v="38"/>
    <x v="38"/>
    <x v="16"/>
    <x v="113"/>
    <x v="181"/>
    <x v="72"/>
    <x v="86"/>
    <x v="56"/>
    <x v="158"/>
    <x v="0"/>
  </r>
  <r>
    <x v="0"/>
    <x v="14"/>
    <x v="14"/>
    <x v="0"/>
    <x v="0"/>
    <x v="0"/>
    <x v="0"/>
    <x v="61"/>
    <x v="190"/>
    <x v="97"/>
    <x v="192"/>
    <x v="68"/>
    <x v="162"/>
    <x v="0"/>
  </r>
  <r>
    <x v="0"/>
    <x v="14"/>
    <x v="14"/>
    <x v="5"/>
    <x v="5"/>
    <x v="5"/>
    <x v="1"/>
    <x v="63"/>
    <x v="191"/>
    <x v="68"/>
    <x v="193"/>
    <x v="56"/>
    <x v="163"/>
    <x v="4"/>
  </r>
  <r>
    <x v="0"/>
    <x v="14"/>
    <x v="14"/>
    <x v="2"/>
    <x v="2"/>
    <x v="2"/>
    <x v="1"/>
    <x v="63"/>
    <x v="191"/>
    <x v="69"/>
    <x v="194"/>
    <x v="55"/>
    <x v="164"/>
    <x v="0"/>
  </r>
  <r>
    <x v="0"/>
    <x v="14"/>
    <x v="14"/>
    <x v="1"/>
    <x v="1"/>
    <x v="1"/>
    <x v="3"/>
    <x v="53"/>
    <x v="192"/>
    <x v="88"/>
    <x v="195"/>
    <x v="70"/>
    <x v="165"/>
    <x v="0"/>
  </r>
  <r>
    <x v="0"/>
    <x v="14"/>
    <x v="14"/>
    <x v="4"/>
    <x v="4"/>
    <x v="4"/>
    <x v="4"/>
    <x v="65"/>
    <x v="193"/>
    <x v="15"/>
    <x v="196"/>
    <x v="51"/>
    <x v="166"/>
    <x v="0"/>
  </r>
  <r>
    <x v="0"/>
    <x v="14"/>
    <x v="14"/>
    <x v="9"/>
    <x v="9"/>
    <x v="9"/>
    <x v="5"/>
    <x v="96"/>
    <x v="194"/>
    <x v="79"/>
    <x v="197"/>
    <x v="43"/>
    <x v="167"/>
    <x v="0"/>
  </r>
  <r>
    <x v="0"/>
    <x v="14"/>
    <x v="14"/>
    <x v="25"/>
    <x v="25"/>
    <x v="25"/>
    <x v="5"/>
    <x v="96"/>
    <x v="194"/>
    <x v="36"/>
    <x v="198"/>
    <x v="51"/>
    <x v="166"/>
    <x v="0"/>
  </r>
  <r>
    <x v="0"/>
    <x v="14"/>
    <x v="14"/>
    <x v="7"/>
    <x v="7"/>
    <x v="7"/>
    <x v="5"/>
    <x v="96"/>
    <x v="194"/>
    <x v="15"/>
    <x v="196"/>
    <x v="56"/>
    <x v="163"/>
    <x v="0"/>
  </r>
  <r>
    <x v="0"/>
    <x v="14"/>
    <x v="14"/>
    <x v="27"/>
    <x v="27"/>
    <x v="27"/>
    <x v="8"/>
    <x v="98"/>
    <x v="195"/>
    <x v="63"/>
    <x v="199"/>
    <x v="68"/>
    <x v="162"/>
    <x v="0"/>
  </r>
  <r>
    <x v="0"/>
    <x v="14"/>
    <x v="14"/>
    <x v="6"/>
    <x v="6"/>
    <x v="6"/>
    <x v="8"/>
    <x v="98"/>
    <x v="195"/>
    <x v="79"/>
    <x v="197"/>
    <x v="75"/>
    <x v="131"/>
    <x v="0"/>
  </r>
  <r>
    <x v="0"/>
    <x v="14"/>
    <x v="14"/>
    <x v="8"/>
    <x v="8"/>
    <x v="8"/>
    <x v="10"/>
    <x v="103"/>
    <x v="196"/>
    <x v="63"/>
    <x v="199"/>
    <x v="75"/>
    <x v="131"/>
    <x v="0"/>
  </r>
  <r>
    <x v="0"/>
    <x v="14"/>
    <x v="14"/>
    <x v="11"/>
    <x v="11"/>
    <x v="11"/>
    <x v="10"/>
    <x v="103"/>
    <x v="196"/>
    <x v="63"/>
    <x v="199"/>
    <x v="75"/>
    <x v="131"/>
    <x v="0"/>
  </r>
  <r>
    <x v="0"/>
    <x v="14"/>
    <x v="14"/>
    <x v="24"/>
    <x v="24"/>
    <x v="24"/>
    <x v="10"/>
    <x v="103"/>
    <x v="196"/>
    <x v="64"/>
    <x v="200"/>
    <x v="43"/>
    <x v="167"/>
    <x v="0"/>
  </r>
  <r>
    <x v="0"/>
    <x v="14"/>
    <x v="14"/>
    <x v="14"/>
    <x v="14"/>
    <x v="14"/>
    <x v="10"/>
    <x v="103"/>
    <x v="196"/>
    <x v="63"/>
    <x v="199"/>
    <x v="75"/>
    <x v="131"/>
    <x v="0"/>
  </r>
  <r>
    <x v="0"/>
    <x v="14"/>
    <x v="14"/>
    <x v="17"/>
    <x v="17"/>
    <x v="17"/>
    <x v="14"/>
    <x v="110"/>
    <x v="197"/>
    <x v="53"/>
    <x v="201"/>
    <x v="56"/>
    <x v="163"/>
    <x v="1"/>
  </r>
  <r>
    <x v="0"/>
    <x v="14"/>
    <x v="14"/>
    <x v="36"/>
    <x v="36"/>
    <x v="36"/>
    <x v="14"/>
    <x v="110"/>
    <x v="197"/>
    <x v="72"/>
    <x v="86"/>
    <x v="71"/>
    <x v="168"/>
    <x v="0"/>
  </r>
  <r>
    <x v="0"/>
    <x v="14"/>
    <x v="14"/>
    <x v="15"/>
    <x v="15"/>
    <x v="15"/>
    <x v="14"/>
    <x v="110"/>
    <x v="197"/>
    <x v="72"/>
    <x v="86"/>
    <x v="43"/>
    <x v="167"/>
    <x v="0"/>
  </r>
  <r>
    <x v="0"/>
    <x v="14"/>
    <x v="14"/>
    <x v="26"/>
    <x v="26"/>
    <x v="26"/>
    <x v="17"/>
    <x v="111"/>
    <x v="55"/>
    <x v="54"/>
    <x v="202"/>
    <x v="56"/>
    <x v="163"/>
    <x v="0"/>
  </r>
  <r>
    <x v="0"/>
    <x v="14"/>
    <x v="14"/>
    <x v="31"/>
    <x v="31"/>
    <x v="31"/>
    <x v="17"/>
    <x v="111"/>
    <x v="55"/>
    <x v="72"/>
    <x v="86"/>
    <x v="70"/>
    <x v="165"/>
    <x v="0"/>
  </r>
  <r>
    <x v="0"/>
    <x v="14"/>
    <x v="14"/>
    <x v="30"/>
    <x v="30"/>
    <x v="30"/>
    <x v="19"/>
    <x v="112"/>
    <x v="198"/>
    <x v="64"/>
    <x v="200"/>
    <x v="68"/>
    <x v="162"/>
    <x v="0"/>
  </r>
  <r>
    <x v="0"/>
    <x v="14"/>
    <x v="14"/>
    <x v="21"/>
    <x v="21"/>
    <x v="21"/>
    <x v="19"/>
    <x v="112"/>
    <x v="198"/>
    <x v="53"/>
    <x v="201"/>
    <x v="56"/>
    <x v="163"/>
    <x v="0"/>
  </r>
  <r>
    <x v="0"/>
    <x v="14"/>
    <x v="14"/>
    <x v="3"/>
    <x v="3"/>
    <x v="3"/>
    <x v="19"/>
    <x v="112"/>
    <x v="198"/>
    <x v="54"/>
    <x v="202"/>
    <x v="75"/>
    <x v="131"/>
    <x v="0"/>
  </r>
  <r>
    <x v="0"/>
    <x v="15"/>
    <x v="15"/>
    <x v="2"/>
    <x v="2"/>
    <x v="2"/>
    <x v="0"/>
    <x v="77"/>
    <x v="199"/>
    <x v="73"/>
    <x v="203"/>
    <x v="53"/>
    <x v="169"/>
    <x v="0"/>
  </r>
  <r>
    <x v="0"/>
    <x v="15"/>
    <x v="15"/>
    <x v="5"/>
    <x v="5"/>
    <x v="5"/>
    <x v="1"/>
    <x v="67"/>
    <x v="200"/>
    <x v="76"/>
    <x v="44"/>
    <x v="70"/>
    <x v="170"/>
    <x v="0"/>
  </r>
  <r>
    <x v="0"/>
    <x v="15"/>
    <x v="15"/>
    <x v="1"/>
    <x v="1"/>
    <x v="1"/>
    <x v="1"/>
    <x v="67"/>
    <x v="200"/>
    <x v="62"/>
    <x v="204"/>
    <x v="56"/>
    <x v="12"/>
    <x v="0"/>
  </r>
  <r>
    <x v="0"/>
    <x v="15"/>
    <x v="15"/>
    <x v="0"/>
    <x v="0"/>
    <x v="0"/>
    <x v="3"/>
    <x v="68"/>
    <x v="201"/>
    <x v="52"/>
    <x v="205"/>
    <x v="75"/>
    <x v="131"/>
    <x v="0"/>
  </r>
  <r>
    <x v="0"/>
    <x v="15"/>
    <x v="15"/>
    <x v="3"/>
    <x v="3"/>
    <x v="3"/>
    <x v="4"/>
    <x v="98"/>
    <x v="202"/>
    <x v="63"/>
    <x v="206"/>
    <x v="68"/>
    <x v="104"/>
    <x v="0"/>
  </r>
  <r>
    <x v="0"/>
    <x v="15"/>
    <x v="15"/>
    <x v="6"/>
    <x v="6"/>
    <x v="6"/>
    <x v="4"/>
    <x v="98"/>
    <x v="202"/>
    <x v="38"/>
    <x v="167"/>
    <x v="75"/>
    <x v="131"/>
    <x v="0"/>
  </r>
  <r>
    <x v="0"/>
    <x v="15"/>
    <x v="15"/>
    <x v="33"/>
    <x v="33"/>
    <x v="33"/>
    <x v="6"/>
    <x v="102"/>
    <x v="203"/>
    <x v="63"/>
    <x v="206"/>
    <x v="75"/>
    <x v="131"/>
    <x v="0"/>
  </r>
  <r>
    <x v="0"/>
    <x v="15"/>
    <x v="15"/>
    <x v="11"/>
    <x v="11"/>
    <x v="11"/>
    <x v="7"/>
    <x v="103"/>
    <x v="204"/>
    <x v="38"/>
    <x v="167"/>
    <x v="56"/>
    <x v="12"/>
    <x v="0"/>
  </r>
  <r>
    <x v="0"/>
    <x v="15"/>
    <x v="15"/>
    <x v="7"/>
    <x v="7"/>
    <x v="7"/>
    <x v="7"/>
    <x v="103"/>
    <x v="204"/>
    <x v="63"/>
    <x v="206"/>
    <x v="75"/>
    <x v="131"/>
    <x v="0"/>
  </r>
  <r>
    <x v="0"/>
    <x v="15"/>
    <x v="15"/>
    <x v="10"/>
    <x v="10"/>
    <x v="10"/>
    <x v="7"/>
    <x v="103"/>
    <x v="204"/>
    <x v="38"/>
    <x v="167"/>
    <x v="56"/>
    <x v="12"/>
    <x v="0"/>
  </r>
  <r>
    <x v="0"/>
    <x v="15"/>
    <x v="15"/>
    <x v="8"/>
    <x v="8"/>
    <x v="8"/>
    <x v="10"/>
    <x v="109"/>
    <x v="205"/>
    <x v="38"/>
    <x v="167"/>
    <x v="75"/>
    <x v="131"/>
    <x v="0"/>
  </r>
  <r>
    <x v="0"/>
    <x v="15"/>
    <x v="15"/>
    <x v="43"/>
    <x v="43"/>
    <x v="43"/>
    <x v="10"/>
    <x v="109"/>
    <x v="205"/>
    <x v="38"/>
    <x v="167"/>
    <x v="75"/>
    <x v="131"/>
    <x v="0"/>
  </r>
  <r>
    <x v="0"/>
    <x v="15"/>
    <x v="15"/>
    <x v="27"/>
    <x v="27"/>
    <x v="27"/>
    <x v="10"/>
    <x v="109"/>
    <x v="205"/>
    <x v="65"/>
    <x v="207"/>
    <x v="56"/>
    <x v="12"/>
    <x v="0"/>
  </r>
  <r>
    <x v="0"/>
    <x v="15"/>
    <x v="15"/>
    <x v="4"/>
    <x v="4"/>
    <x v="4"/>
    <x v="13"/>
    <x v="110"/>
    <x v="206"/>
    <x v="54"/>
    <x v="50"/>
    <x v="68"/>
    <x v="104"/>
    <x v="0"/>
  </r>
  <r>
    <x v="0"/>
    <x v="15"/>
    <x v="15"/>
    <x v="9"/>
    <x v="9"/>
    <x v="9"/>
    <x v="13"/>
    <x v="110"/>
    <x v="206"/>
    <x v="54"/>
    <x v="50"/>
    <x v="68"/>
    <x v="104"/>
    <x v="0"/>
  </r>
  <r>
    <x v="0"/>
    <x v="15"/>
    <x v="15"/>
    <x v="24"/>
    <x v="24"/>
    <x v="24"/>
    <x v="15"/>
    <x v="111"/>
    <x v="207"/>
    <x v="64"/>
    <x v="208"/>
    <x v="43"/>
    <x v="171"/>
    <x v="0"/>
  </r>
  <r>
    <x v="0"/>
    <x v="15"/>
    <x v="15"/>
    <x v="44"/>
    <x v="44"/>
    <x v="44"/>
    <x v="16"/>
    <x v="112"/>
    <x v="120"/>
    <x v="53"/>
    <x v="103"/>
    <x v="56"/>
    <x v="12"/>
    <x v="0"/>
  </r>
  <r>
    <x v="0"/>
    <x v="15"/>
    <x v="15"/>
    <x v="20"/>
    <x v="20"/>
    <x v="20"/>
    <x v="16"/>
    <x v="112"/>
    <x v="120"/>
    <x v="64"/>
    <x v="208"/>
    <x v="68"/>
    <x v="104"/>
    <x v="0"/>
  </r>
  <r>
    <x v="0"/>
    <x v="15"/>
    <x v="15"/>
    <x v="17"/>
    <x v="17"/>
    <x v="17"/>
    <x v="18"/>
    <x v="113"/>
    <x v="208"/>
    <x v="72"/>
    <x v="86"/>
    <x v="68"/>
    <x v="104"/>
    <x v="0"/>
  </r>
  <r>
    <x v="0"/>
    <x v="15"/>
    <x v="15"/>
    <x v="28"/>
    <x v="28"/>
    <x v="28"/>
    <x v="18"/>
    <x v="113"/>
    <x v="208"/>
    <x v="53"/>
    <x v="103"/>
    <x v="75"/>
    <x v="131"/>
    <x v="0"/>
  </r>
  <r>
    <x v="0"/>
    <x v="15"/>
    <x v="15"/>
    <x v="26"/>
    <x v="26"/>
    <x v="26"/>
    <x v="18"/>
    <x v="113"/>
    <x v="208"/>
    <x v="53"/>
    <x v="103"/>
    <x v="75"/>
    <x v="131"/>
    <x v="0"/>
  </r>
  <r>
    <x v="0"/>
    <x v="15"/>
    <x v="15"/>
    <x v="30"/>
    <x v="30"/>
    <x v="30"/>
    <x v="18"/>
    <x v="113"/>
    <x v="208"/>
    <x v="72"/>
    <x v="86"/>
    <x v="68"/>
    <x v="104"/>
    <x v="0"/>
  </r>
  <r>
    <x v="0"/>
    <x v="15"/>
    <x v="15"/>
    <x v="45"/>
    <x v="45"/>
    <x v="45"/>
    <x v="18"/>
    <x v="113"/>
    <x v="208"/>
    <x v="53"/>
    <x v="103"/>
    <x v="75"/>
    <x v="131"/>
    <x v="0"/>
  </r>
  <r>
    <x v="0"/>
    <x v="15"/>
    <x v="15"/>
    <x v="36"/>
    <x v="36"/>
    <x v="36"/>
    <x v="18"/>
    <x v="113"/>
    <x v="208"/>
    <x v="72"/>
    <x v="86"/>
    <x v="68"/>
    <x v="104"/>
    <x v="0"/>
  </r>
  <r>
    <x v="0"/>
    <x v="15"/>
    <x v="15"/>
    <x v="46"/>
    <x v="46"/>
    <x v="46"/>
    <x v="18"/>
    <x v="113"/>
    <x v="208"/>
    <x v="64"/>
    <x v="208"/>
    <x v="56"/>
    <x v="12"/>
    <x v="0"/>
  </r>
  <r>
    <x v="0"/>
    <x v="15"/>
    <x v="15"/>
    <x v="18"/>
    <x v="18"/>
    <x v="18"/>
    <x v="18"/>
    <x v="113"/>
    <x v="208"/>
    <x v="72"/>
    <x v="86"/>
    <x v="68"/>
    <x v="104"/>
    <x v="0"/>
  </r>
  <r>
    <x v="0"/>
    <x v="15"/>
    <x v="15"/>
    <x v="13"/>
    <x v="13"/>
    <x v="13"/>
    <x v="18"/>
    <x v="113"/>
    <x v="208"/>
    <x v="53"/>
    <x v="103"/>
    <x v="75"/>
    <x v="131"/>
    <x v="0"/>
  </r>
  <r>
    <x v="0"/>
    <x v="15"/>
    <x v="15"/>
    <x v="22"/>
    <x v="22"/>
    <x v="22"/>
    <x v="18"/>
    <x v="113"/>
    <x v="208"/>
    <x v="72"/>
    <x v="86"/>
    <x v="56"/>
    <x v="12"/>
    <x v="0"/>
  </r>
  <r>
    <x v="0"/>
    <x v="16"/>
    <x v="16"/>
    <x v="2"/>
    <x v="2"/>
    <x v="2"/>
    <x v="0"/>
    <x v="62"/>
    <x v="209"/>
    <x v="84"/>
    <x v="209"/>
    <x v="46"/>
    <x v="172"/>
    <x v="0"/>
  </r>
  <r>
    <x v="0"/>
    <x v="16"/>
    <x v="16"/>
    <x v="0"/>
    <x v="0"/>
    <x v="0"/>
    <x v="1"/>
    <x v="78"/>
    <x v="210"/>
    <x v="93"/>
    <x v="210"/>
    <x v="75"/>
    <x v="131"/>
    <x v="0"/>
  </r>
  <r>
    <x v="0"/>
    <x v="16"/>
    <x v="16"/>
    <x v="4"/>
    <x v="4"/>
    <x v="4"/>
    <x v="2"/>
    <x v="89"/>
    <x v="211"/>
    <x v="52"/>
    <x v="211"/>
    <x v="71"/>
    <x v="173"/>
    <x v="0"/>
  </r>
  <r>
    <x v="0"/>
    <x v="16"/>
    <x v="16"/>
    <x v="5"/>
    <x v="5"/>
    <x v="5"/>
    <x v="2"/>
    <x v="89"/>
    <x v="211"/>
    <x v="45"/>
    <x v="212"/>
    <x v="68"/>
    <x v="174"/>
    <x v="4"/>
  </r>
  <r>
    <x v="0"/>
    <x v="16"/>
    <x v="16"/>
    <x v="1"/>
    <x v="1"/>
    <x v="1"/>
    <x v="4"/>
    <x v="65"/>
    <x v="212"/>
    <x v="57"/>
    <x v="213"/>
    <x v="75"/>
    <x v="131"/>
    <x v="0"/>
  </r>
  <r>
    <x v="0"/>
    <x v="16"/>
    <x v="16"/>
    <x v="6"/>
    <x v="6"/>
    <x v="6"/>
    <x v="5"/>
    <x v="68"/>
    <x v="213"/>
    <x v="15"/>
    <x v="214"/>
    <x v="75"/>
    <x v="131"/>
    <x v="0"/>
  </r>
  <r>
    <x v="0"/>
    <x v="16"/>
    <x v="16"/>
    <x v="8"/>
    <x v="8"/>
    <x v="8"/>
    <x v="6"/>
    <x v="96"/>
    <x v="214"/>
    <x v="79"/>
    <x v="6"/>
    <x v="43"/>
    <x v="69"/>
    <x v="0"/>
  </r>
  <r>
    <x v="0"/>
    <x v="16"/>
    <x v="16"/>
    <x v="33"/>
    <x v="33"/>
    <x v="33"/>
    <x v="7"/>
    <x v="102"/>
    <x v="215"/>
    <x v="65"/>
    <x v="29"/>
    <x v="68"/>
    <x v="174"/>
    <x v="0"/>
  </r>
  <r>
    <x v="0"/>
    <x v="16"/>
    <x v="16"/>
    <x v="11"/>
    <x v="11"/>
    <x v="11"/>
    <x v="8"/>
    <x v="103"/>
    <x v="216"/>
    <x v="65"/>
    <x v="29"/>
    <x v="68"/>
    <x v="174"/>
    <x v="0"/>
  </r>
  <r>
    <x v="0"/>
    <x v="16"/>
    <x v="16"/>
    <x v="3"/>
    <x v="3"/>
    <x v="3"/>
    <x v="8"/>
    <x v="103"/>
    <x v="216"/>
    <x v="38"/>
    <x v="215"/>
    <x v="56"/>
    <x v="175"/>
    <x v="0"/>
  </r>
  <r>
    <x v="0"/>
    <x v="16"/>
    <x v="16"/>
    <x v="9"/>
    <x v="9"/>
    <x v="9"/>
    <x v="10"/>
    <x v="109"/>
    <x v="11"/>
    <x v="36"/>
    <x v="216"/>
    <x v="68"/>
    <x v="174"/>
    <x v="0"/>
  </r>
  <r>
    <x v="0"/>
    <x v="16"/>
    <x v="16"/>
    <x v="27"/>
    <x v="27"/>
    <x v="27"/>
    <x v="10"/>
    <x v="109"/>
    <x v="11"/>
    <x v="65"/>
    <x v="29"/>
    <x v="56"/>
    <x v="175"/>
    <x v="0"/>
  </r>
  <r>
    <x v="0"/>
    <x v="16"/>
    <x v="16"/>
    <x v="12"/>
    <x v="12"/>
    <x v="12"/>
    <x v="12"/>
    <x v="110"/>
    <x v="86"/>
    <x v="36"/>
    <x v="216"/>
    <x v="56"/>
    <x v="175"/>
    <x v="0"/>
  </r>
  <r>
    <x v="0"/>
    <x v="16"/>
    <x v="16"/>
    <x v="17"/>
    <x v="17"/>
    <x v="17"/>
    <x v="13"/>
    <x v="111"/>
    <x v="217"/>
    <x v="36"/>
    <x v="216"/>
    <x v="75"/>
    <x v="131"/>
    <x v="0"/>
  </r>
  <r>
    <x v="0"/>
    <x v="16"/>
    <x v="16"/>
    <x v="30"/>
    <x v="30"/>
    <x v="30"/>
    <x v="13"/>
    <x v="111"/>
    <x v="217"/>
    <x v="64"/>
    <x v="217"/>
    <x v="43"/>
    <x v="69"/>
    <x v="0"/>
  </r>
  <r>
    <x v="0"/>
    <x v="16"/>
    <x v="16"/>
    <x v="7"/>
    <x v="7"/>
    <x v="7"/>
    <x v="13"/>
    <x v="111"/>
    <x v="217"/>
    <x v="54"/>
    <x v="105"/>
    <x v="56"/>
    <x v="175"/>
    <x v="0"/>
  </r>
  <r>
    <x v="0"/>
    <x v="16"/>
    <x v="16"/>
    <x v="39"/>
    <x v="39"/>
    <x v="39"/>
    <x v="13"/>
    <x v="111"/>
    <x v="217"/>
    <x v="53"/>
    <x v="218"/>
    <x v="68"/>
    <x v="174"/>
    <x v="0"/>
  </r>
  <r>
    <x v="0"/>
    <x v="16"/>
    <x v="16"/>
    <x v="10"/>
    <x v="10"/>
    <x v="10"/>
    <x v="13"/>
    <x v="111"/>
    <x v="217"/>
    <x v="36"/>
    <x v="216"/>
    <x v="75"/>
    <x v="131"/>
    <x v="0"/>
  </r>
  <r>
    <x v="0"/>
    <x v="16"/>
    <x v="16"/>
    <x v="15"/>
    <x v="15"/>
    <x v="15"/>
    <x v="13"/>
    <x v="111"/>
    <x v="217"/>
    <x v="72"/>
    <x v="86"/>
    <x v="68"/>
    <x v="174"/>
    <x v="0"/>
  </r>
  <r>
    <x v="0"/>
    <x v="16"/>
    <x v="16"/>
    <x v="45"/>
    <x v="45"/>
    <x v="45"/>
    <x v="19"/>
    <x v="112"/>
    <x v="218"/>
    <x v="53"/>
    <x v="218"/>
    <x v="56"/>
    <x v="175"/>
    <x v="0"/>
  </r>
  <r>
    <x v="0"/>
    <x v="16"/>
    <x v="16"/>
    <x v="21"/>
    <x v="21"/>
    <x v="21"/>
    <x v="19"/>
    <x v="112"/>
    <x v="218"/>
    <x v="72"/>
    <x v="86"/>
    <x v="43"/>
    <x v="69"/>
    <x v="0"/>
  </r>
  <r>
    <x v="0"/>
    <x v="16"/>
    <x v="16"/>
    <x v="13"/>
    <x v="13"/>
    <x v="13"/>
    <x v="19"/>
    <x v="112"/>
    <x v="218"/>
    <x v="64"/>
    <x v="217"/>
    <x v="56"/>
    <x v="175"/>
    <x v="0"/>
  </r>
  <r>
    <x v="0"/>
    <x v="16"/>
    <x v="16"/>
    <x v="24"/>
    <x v="24"/>
    <x v="24"/>
    <x v="19"/>
    <x v="112"/>
    <x v="218"/>
    <x v="53"/>
    <x v="218"/>
    <x v="75"/>
    <x v="131"/>
    <x v="0"/>
  </r>
  <r>
    <x v="0"/>
    <x v="16"/>
    <x v="16"/>
    <x v="38"/>
    <x v="38"/>
    <x v="38"/>
    <x v="19"/>
    <x v="112"/>
    <x v="218"/>
    <x v="72"/>
    <x v="86"/>
    <x v="43"/>
    <x v="69"/>
    <x v="0"/>
  </r>
  <r>
    <x v="0"/>
    <x v="17"/>
    <x v="17"/>
    <x v="1"/>
    <x v="1"/>
    <x v="1"/>
    <x v="0"/>
    <x v="117"/>
    <x v="219"/>
    <x v="98"/>
    <x v="219"/>
    <x v="68"/>
    <x v="176"/>
    <x v="0"/>
  </r>
  <r>
    <x v="0"/>
    <x v="17"/>
    <x v="17"/>
    <x v="0"/>
    <x v="0"/>
    <x v="0"/>
    <x v="1"/>
    <x v="76"/>
    <x v="220"/>
    <x v="96"/>
    <x v="220"/>
    <x v="75"/>
    <x v="131"/>
    <x v="0"/>
  </r>
  <r>
    <x v="0"/>
    <x v="17"/>
    <x v="17"/>
    <x v="2"/>
    <x v="2"/>
    <x v="2"/>
    <x v="2"/>
    <x v="86"/>
    <x v="221"/>
    <x v="69"/>
    <x v="221"/>
    <x v="41"/>
    <x v="177"/>
    <x v="0"/>
  </r>
  <r>
    <x v="0"/>
    <x v="17"/>
    <x v="17"/>
    <x v="5"/>
    <x v="5"/>
    <x v="5"/>
    <x v="3"/>
    <x v="94"/>
    <x v="222"/>
    <x v="62"/>
    <x v="222"/>
    <x v="51"/>
    <x v="178"/>
    <x v="0"/>
  </r>
  <r>
    <x v="0"/>
    <x v="17"/>
    <x v="17"/>
    <x v="7"/>
    <x v="7"/>
    <x v="7"/>
    <x v="4"/>
    <x v="65"/>
    <x v="223"/>
    <x v="62"/>
    <x v="222"/>
    <x v="43"/>
    <x v="179"/>
    <x v="0"/>
  </r>
  <r>
    <x v="0"/>
    <x v="17"/>
    <x v="17"/>
    <x v="4"/>
    <x v="4"/>
    <x v="4"/>
    <x v="5"/>
    <x v="67"/>
    <x v="224"/>
    <x v="38"/>
    <x v="4"/>
    <x v="57"/>
    <x v="180"/>
    <x v="0"/>
  </r>
  <r>
    <x v="0"/>
    <x v="17"/>
    <x v="17"/>
    <x v="27"/>
    <x v="27"/>
    <x v="27"/>
    <x v="5"/>
    <x v="67"/>
    <x v="224"/>
    <x v="45"/>
    <x v="223"/>
    <x v="75"/>
    <x v="131"/>
    <x v="0"/>
  </r>
  <r>
    <x v="0"/>
    <x v="17"/>
    <x v="17"/>
    <x v="8"/>
    <x v="8"/>
    <x v="8"/>
    <x v="7"/>
    <x v="95"/>
    <x v="83"/>
    <x v="37"/>
    <x v="224"/>
    <x v="75"/>
    <x v="131"/>
    <x v="0"/>
  </r>
  <r>
    <x v="0"/>
    <x v="17"/>
    <x v="17"/>
    <x v="10"/>
    <x v="10"/>
    <x v="10"/>
    <x v="8"/>
    <x v="96"/>
    <x v="225"/>
    <x v="76"/>
    <x v="225"/>
    <x v="75"/>
    <x v="131"/>
    <x v="0"/>
  </r>
  <r>
    <x v="0"/>
    <x v="17"/>
    <x v="17"/>
    <x v="9"/>
    <x v="9"/>
    <x v="9"/>
    <x v="9"/>
    <x v="97"/>
    <x v="216"/>
    <x v="38"/>
    <x v="4"/>
    <x v="70"/>
    <x v="181"/>
    <x v="0"/>
  </r>
  <r>
    <x v="0"/>
    <x v="17"/>
    <x v="17"/>
    <x v="6"/>
    <x v="6"/>
    <x v="6"/>
    <x v="9"/>
    <x v="97"/>
    <x v="216"/>
    <x v="65"/>
    <x v="226"/>
    <x v="56"/>
    <x v="182"/>
    <x v="0"/>
  </r>
  <r>
    <x v="0"/>
    <x v="17"/>
    <x v="17"/>
    <x v="31"/>
    <x v="31"/>
    <x v="31"/>
    <x v="11"/>
    <x v="103"/>
    <x v="226"/>
    <x v="64"/>
    <x v="227"/>
    <x v="55"/>
    <x v="183"/>
    <x v="0"/>
  </r>
  <r>
    <x v="0"/>
    <x v="17"/>
    <x v="17"/>
    <x v="24"/>
    <x v="24"/>
    <x v="24"/>
    <x v="12"/>
    <x v="109"/>
    <x v="88"/>
    <x v="36"/>
    <x v="46"/>
    <x v="56"/>
    <x v="182"/>
    <x v="0"/>
  </r>
  <r>
    <x v="0"/>
    <x v="17"/>
    <x v="17"/>
    <x v="14"/>
    <x v="14"/>
    <x v="14"/>
    <x v="12"/>
    <x v="109"/>
    <x v="88"/>
    <x v="36"/>
    <x v="46"/>
    <x v="68"/>
    <x v="176"/>
    <x v="0"/>
  </r>
  <r>
    <x v="0"/>
    <x v="17"/>
    <x v="17"/>
    <x v="28"/>
    <x v="28"/>
    <x v="28"/>
    <x v="14"/>
    <x v="110"/>
    <x v="55"/>
    <x v="53"/>
    <x v="228"/>
    <x v="43"/>
    <x v="179"/>
    <x v="0"/>
  </r>
  <r>
    <x v="0"/>
    <x v="17"/>
    <x v="17"/>
    <x v="11"/>
    <x v="11"/>
    <x v="11"/>
    <x v="14"/>
    <x v="110"/>
    <x v="55"/>
    <x v="36"/>
    <x v="46"/>
    <x v="56"/>
    <x v="182"/>
    <x v="0"/>
  </r>
  <r>
    <x v="0"/>
    <x v="17"/>
    <x v="17"/>
    <x v="12"/>
    <x v="12"/>
    <x v="12"/>
    <x v="14"/>
    <x v="110"/>
    <x v="55"/>
    <x v="65"/>
    <x v="226"/>
    <x v="75"/>
    <x v="131"/>
    <x v="0"/>
  </r>
  <r>
    <x v="0"/>
    <x v="17"/>
    <x v="17"/>
    <x v="13"/>
    <x v="13"/>
    <x v="13"/>
    <x v="14"/>
    <x v="110"/>
    <x v="55"/>
    <x v="54"/>
    <x v="102"/>
    <x v="68"/>
    <x v="176"/>
    <x v="0"/>
  </r>
  <r>
    <x v="0"/>
    <x v="17"/>
    <x v="17"/>
    <x v="21"/>
    <x v="21"/>
    <x v="21"/>
    <x v="18"/>
    <x v="111"/>
    <x v="130"/>
    <x v="53"/>
    <x v="228"/>
    <x v="68"/>
    <x v="176"/>
    <x v="0"/>
  </r>
  <r>
    <x v="0"/>
    <x v="17"/>
    <x v="17"/>
    <x v="3"/>
    <x v="3"/>
    <x v="3"/>
    <x v="18"/>
    <x v="111"/>
    <x v="130"/>
    <x v="54"/>
    <x v="102"/>
    <x v="56"/>
    <x v="182"/>
    <x v="0"/>
  </r>
  <r>
    <x v="0"/>
    <x v="17"/>
    <x v="17"/>
    <x v="19"/>
    <x v="19"/>
    <x v="19"/>
    <x v="18"/>
    <x v="111"/>
    <x v="130"/>
    <x v="54"/>
    <x v="102"/>
    <x v="56"/>
    <x v="182"/>
    <x v="0"/>
  </r>
  <r>
    <x v="0"/>
    <x v="18"/>
    <x v="18"/>
    <x v="1"/>
    <x v="1"/>
    <x v="1"/>
    <x v="0"/>
    <x v="62"/>
    <x v="227"/>
    <x v="35"/>
    <x v="229"/>
    <x v="55"/>
    <x v="174"/>
    <x v="0"/>
  </r>
  <r>
    <x v="0"/>
    <x v="18"/>
    <x v="18"/>
    <x v="0"/>
    <x v="0"/>
    <x v="0"/>
    <x v="1"/>
    <x v="53"/>
    <x v="228"/>
    <x v="46"/>
    <x v="230"/>
    <x v="51"/>
    <x v="184"/>
    <x v="0"/>
  </r>
  <r>
    <x v="0"/>
    <x v="18"/>
    <x v="18"/>
    <x v="4"/>
    <x v="4"/>
    <x v="4"/>
    <x v="2"/>
    <x v="88"/>
    <x v="229"/>
    <x v="54"/>
    <x v="231"/>
    <x v="37"/>
    <x v="185"/>
    <x v="0"/>
  </r>
  <r>
    <x v="0"/>
    <x v="18"/>
    <x v="18"/>
    <x v="2"/>
    <x v="2"/>
    <x v="2"/>
    <x v="3"/>
    <x v="55"/>
    <x v="230"/>
    <x v="38"/>
    <x v="232"/>
    <x v="54"/>
    <x v="186"/>
    <x v="0"/>
  </r>
  <r>
    <x v="0"/>
    <x v="18"/>
    <x v="18"/>
    <x v="3"/>
    <x v="3"/>
    <x v="3"/>
    <x v="4"/>
    <x v="67"/>
    <x v="231"/>
    <x v="54"/>
    <x v="231"/>
    <x v="46"/>
    <x v="187"/>
    <x v="0"/>
  </r>
  <r>
    <x v="0"/>
    <x v="18"/>
    <x v="18"/>
    <x v="5"/>
    <x v="5"/>
    <x v="5"/>
    <x v="5"/>
    <x v="90"/>
    <x v="232"/>
    <x v="94"/>
    <x v="45"/>
    <x v="71"/>
    <x v="34"/>
    <x v="0"/>
  </r>
  <r>
    <x v="0"/>
    <x v="18"/>
    <x v="18"/>
    <x v="6"/>
    <x v="6"/>
    <x v="6"/>
    <x v="5"/>
    <x v="90"/>
    <x v="232"/>
    <x v="38"/>
    <x v="232"/>
    <x v="51"/>
    <x v="184"/>
    <x v="0"/>
  </r>
  <r>
    <x v="0"/>
    <x v="18"/>
    <x v="18"/>
    <x v="7"/>
    <x v="7"/>
    <x v="7"/>
    <x v="7"/>
    <x v="96"/>
    <x v="233"/>
    <x v="79"/>
    <x v="233"/>
    <x v="43"/>
    <x v="175"/>
    <x v="0"/>
  </r>
  <r>
    <x v="0"/>
    <x v="18"/>
    <x v="18"/>
    <x v="9"/>
    <x v="9"/>
    <x v="9"/>
    <x v="8"/>
    <x v="97"/>
    <x v="225"/>
    <x v="54"/>
    <x v="231"/>
    <x v="51"/>
    <x v="184"/>
    <x v="0"/>
  </r>
  <r>
    <x v="0"/>
    <x v="18"/>
    <x v="18"/>
    <x v="8"/>
    <x v="8"/>
    <x v="8"/>
    <x v="9"/>
    <x v="98"/>
    <x v="234"/>
    <x v="65"/>
    <x v="234"/>
    <x v="70"/>
    <x v="188"/>
    <x v="0"/>
  </r>
  <r>
    <x v="0"/>
    <x v="18"/>
    <x v="18"/>
    <x v="14"/>
    <x v="14"/>
    <x v="14"/>
    <x v="9"/>
    <x v="98"/>
    <x v="234"/>
    <x v="38"/>
    <x v="232"/>
    <x v="43"/>
    <x v="175"/>
    <x v="0"/>
  </r>
  <r>
    <x v="0"/>
    <x v="18"/>
    <x v="18"/>
    <x v="47"/>
    <x v="47"/>
    <x v="47"/>
    <x v="11"/>
    <x v="103"/>
    <x v="176"/>
    <x v="53"/>
    <x v="202"/>
    <x v="71"/>
    <x v="34"/>
    <x v="0"/>
  </r>
  <r>
    <x v="0"/>
    <x v="18"/>
    <x v="18"/>
    <x v="10"/>
    <x v="10"/>
    <x v="10"/>
    <x v="11"/>
    <x v="103"/>
    <x v="176"/>
    <x v="63"/>
    <x v="235"/>
    <x v="75"/>
    <x v="131"/>
    <x v="0"/>
  </r>
  <r>
    <x v="0"/>
    <x v="18"/>
    <x v="18"/>
    <x v="48"/>
    <x v="48"/>
    <x v="48"/>
    <x v="13"/>
    <x v="109"/>
    <x v="87"/>
    <x v="53"/>
    <x v="202"/>
    <x v="70"/>
    <x v="188"/>
    <x v="0"/>
  </r>
  <r>
    <x v="0"/>
    <x v="18"/>
    <x v="18"/>
    <x v="16"/>
    <x v="16"/>
    <x v="16"/>
    <x v="13"/>
    <x v="109"/>
    <x v="87"/>
    <x v="64"/>
    <x v="236"/>
    <x v="71"/>
    <x v="34"/>
    <x v="0"/>
  </r>
  <r>
    <x v="0"/>
    <x v="18"/>
    <x v="18"/>
    <x v="13"/>
    <x v="13"/>
    <x v="13"/>
    <x v="13"/>
    <x v="109"/>
    <x v="87"/>
    <x v="54"/>
    <x v="231"/>
    <x v="43"/>
    <x v="175"/>
    <x v="0"/>
  </r>
  <r>
    <x v="0"/>
    <x v="18"/>
    <x v="18"/>
    <x v="21"/>
    <x v="21"/>
    <x v="21"/>
    <x v="16"/>
    <x v="110"/>
    <x v="235"/>
    <x v="53"/>
    <x v="202"/>
    <x v="43"/>
    <x v="175"/>
    <x v="0"/>
  </r>
  <r>
    <x v="0"/>
    <x v="18"/>
    <x v="18"/>
    <x v="12"/>
    <x v="12"/>
    <x v="12"/>
    <x v="16"/>
    <x v="110"/>
    <x v="235"/>
    <x v="65"/>
    <x v="234"/>
    <x v="75"/>
    <x v="131"/>
    <x v="0"/>
  </r>
  <r>
    <x v="0"/>
    <x v="18"/>
    <x v="18"/>
    <x v="15"/>
    <x v="15"/>
    <x v="15"/>
    <x v="16"/>
    <x v="110"/>
    <x v="235"/>
    <x v="72"/>
    <x v="86"/>
    <x v="70"/>
    <x v="188"/>
    <x v="0"/>
  </r>
  <r>
    <x v="0"/>
    <x v="18"/>
    <x v="18"/>
    <x v="17"/>
    <x v="17"/>
    <x v="17"/>
    <x v="19"/>
    <x v="111"/>
    <x v="236"/>
    <x v="72"/>
    <x v="86"/>
    <x v="70"/>
    <x v="188"/>
    <x v="0"/>
  </r>
  <r>
    <x v="0"/>
    <x v="18"/>
    <x v="18"/>
    <x v="23"/>
    <x v="23"/>
    <x v="23"/>
    <x v="19"/>
    <x v="111"/>
    <x v="236"/>
    <x v="64"/>
    <x v="236"/>
    <x v="43"/>
    <x v="175"/>
    <x v="0"/>
  </r>
  <r>
    <x v="0"/>
    <x v="18"/>
    <x v="18"/>
    <x v="31"/>
    <x v="31"/>
    <x v="31"/>
    <x v="19"/>
    <x v="111"/>
    <x v="236"/>
    <x v="72"/>
    <x v="86"/>
    <x v="70"/>
    <x v="188"/>
    <x v="0"/>
  </r>
  <r>
    <x v="0"/>
    <x v="18"/>
    <x v="18"/>
    <x v="11"/>
    <x v="11"/>
    <x v="11"/>
    <x v="19"/>
    <x v="111"/>
    <x v="236"/>
    <x v="53"/>
    <x v="202"/>
    <x v="68"/>
    <x v="189"/>
    <x v="0"/>
  </r>
  <r>
    <x v="0"/>
    <x v="18"/>
    <x v="18"/>
    <x v="32"/>
    <x v="32"/>
    <x v="32"/>
    <x v="19"/>
    <x v="111"/>
    <x v="236"/>
    <x v="72"/>
    <x v="86"/>
    <x v="70"/>
    <x v="188"/>
    <x v="0"/>
  </r>
  <r>
    <x v="0"/>
    <x v="19"/>
    <x v="19"/>
    <x v="0"/>
    <x v="0"/>
    <x v="0"/>
    <x v="0"/>
    <x v="57"/>
    <x v="237"/>
    <x v="95"/>
    <x v="237"/>
    <x v="46"/>
    <x v="190"/>
    <x v="0"/>
  </r>
  <r>
    <x v="0"/>
    <x v="19"/>
    <x v="19"/>
    <x v="2"/>
    <x v="2"/>
    <x v="2"/>
    <x v="1"/>
    <x v="48"/>
    <x v="238"/>
    <x v="68"/>
    <x v="238"/>
    <x v="64"/>
    <x v="191"/>
    <x v="0"/>
  </r>
  <r>
    <x v="0"/>
    <x v="19"/>
    <x v="19"/>
    <x v="3"/>
    <x v="3"/>
    <x v="3"/>
    <x v="2"/>
    <x v="116"/>
    <x v="239"/>
    <x v="57"/>
    <x v="239"/>
    <x v="78"/>
    <x v="192"/>
    <x v="0"/>
  </r>
  <r>
    <x v="0"/>
    <x v="19"/>
    <x v="19"/>
    <x v="1"/>
    <x v="1"/>
    <x v="1"/>
    <x v="3"/>
    <x v="60"/>
    <x v="240"/>
    <x v="48"/>
    <x v="240"/>
    <x v="55"/>
    <x v="193"/>
    <x v="0"/>
  </r>
  <r>
    <x v="0"/>
    <x v="19"/>
    <x v="19"/>
    <x v="4"/>
    <x v="4"/>
    <x v="4"/>
    <x v="4"/>
    <x v="52"/>
    <x v="241"/>
    <x v="38"/>
    <x v="47"/>
    <x v="79"/>
    <x v="194"/>
    <x v="0"/>
  </r>
  <r>
    <x v="0"/>
    <x v="19"/>
    <x v="19"/>
    <x v="6"/>
    <x v="6"/>
    <x v="6"/>
    <x v="5"/>
    <x v="87"/>
    <x v="242"/>
    <x v="88"/>
    <x v="76"/>
    <x v="71"/>
    <x v="195"/>
    <x v="0"/>
  </r>
  <r>
    <x v="0"/>
    <x v="19"/>
    <x v="19"/>
    <x v="10"/>
    <x v="10"/>
    <x v="10"/>
    <x v="6"/>
    <x v="54"/>
    <x v="243"/>
    <x v="84"/>
    <x v="241"/>
    <x v="71"/>
    <x v="195"/>
    <x v="0"/>
  </r>
  <r>
    <x v="0"/>
    <x v="19"/>
    <x v="19"/>
    <x v="16"/>
    <x v="16"/>
    <x v="16"/>
    <x v="7"/>
    <x v="88"/>
    <x v="244"/>
    <x v="38"/>
    <x v="47"/>
    <x v="80"/>
    <x v="196"/>
    <x v="0"/>
  </r>
  <r>
    <x v="0"/>
    <x v="19"/>
    <x v="19"/>
    <x v="8"/>
    <x v="8"/>
    <x v="8"/>
    <x v="8"/>
    <x v="89"/>
    <x v="245"/>
    <x v="79"/>
    <x v="242"/>
    <x v="53"/>
    <x v="197"/>
    <x v="0"/>
  </r>
  <r>
    <x v="0"/>
    <x v="19"/>
    <x v="19"/>
    <x v="9"/>
    <x v="9"/>
    <x v="9"/>
    <x v="8"/>
    <x v="89"/>
    <x v="245"/>
    <x v="64"/>
    <x v="243"/>
    <x v="40"/>
    <x v="198"/>
    <x v="0"/>
  </r>
  <r>
    <x v="0"/>
    <x v="19"/>
    <x v="19"/>
    <x v="11"/>
    <x v="11"/>
    <x v="11"/>
    <x v="8"/>
    <x v="89"/>
    <x v="245"/>
    <x v="79"/>
    <x v="242"/>
    <x v="53"/>
    <x v="197"/>
    <x v="0"/>
  </r>
  <r>
    <x v="0"/>
    <x v="19"/>
    <x v="19"/>
    <x v="5"/>
    <x v="5"/>
    <x v="5"/>
    <x v="8"/>
    <x v="89"/>
    <x v="245"/>
    <x v="37"/>
    <x v="244"/>
    <x v="55"/>
    <x v="193"/>
    <x v="0"/>
  </r>
  <r>
    <x v="0"/>
    <x v="19"/>
    <x v="19"/>
    <x v="7"/>
    <x v="7"/>
    <x v="7"/>
    <x v="12"/>
    <x v="90"/>
    <x v="11"/>
    <x v="65"/>
    <x v="245"/>
    <x v="57"/>
    <x v="199"/>
    <x v="0"/>
  </r>
  <r>
    <x v="0"/>
    <x v="19"/>
    <x v="19"/>
    <x v="12"/>
    <x v="12"/>
    <x v="12"/>
    <x v="13"/>
    <x v="96"/>
    <x v="246"/>
    <x v="63"/>
    <x v="78"/>
    <x v="70"/>
    <x v="200"/>
    <x v="0"/>
  </r>
  <r>
    <x v="0"/>
    <x v="19"/>
    <x v="19"/>
    <x v="13"/>
    <x v="13"/>
    <x v="13"/>
    <x v="13"/>
    <x v="96"/>
    <x v="246"/>
    <x v="36"/>
    <x v="246"/>
    <x v="51"/>
    <x v="201"/>
    <x v="0"/>
  </r>
  <r>
    <x v="0"/>
    <x v="19"/>
    <x v="19"/>
    <x v="19"/>
    <x v="19"/>
    <x v="19"/>
    <x v="15"/>
    <x v="97"/>
    <x v="247"/>
    <x v="65"/>
    <x v="245"/>
    <x v="71"/>
    <x v="195"/>
    <x v="0"/>
  </r>
  <r>
    <x v="0"/>
    <x v="19"/>
    <x v="19"/>
    <x v="14"/>
    <x v="14"/>
    <x v="14"/>
    <x v="15"/>
    <x v="97"/>
    <x v="247"/>
    <x v="38"/>
    <x v="47"/>
    <x v="70"/>
    <x v="200"/>
    <x v="0"/>
  </r>
  <r>
    <x v="0"/>
    <x v="19"/>
    <x v="19"/>
    <x v="23"/>
    <x v="23"/>
    <x v="23"/>
    <x v="17"/>
    <x v="103"/>
    <x v="218"/>
    <x v="54"/>
    <x v="178"/>
    <x v="70"/>
    <x v="200"/>
    <x v="0"/>
  </r>
  <r>
    <x v="0"/>
    <x v="19"/>
    <x v="19"/>
    <x v="22"/>
    <x v="22"/>
    <x v="22"/>
    <x v="17"/>
    <x v="103"/>
    <x v="218"/>
    <x v="64"/>
    <x v="243"/>
    <x v="55"/>
    <x v="193"/>
    <x v="0"/>
  </r>
  <r>
    <x v="0"/>
    <x v="19"/>
    <x v="19"/>
    <x v="37"/>
    <x v="37"/>
    <x v="37"/>
    <x v="19"/>
    <x v="109"/>
    <x v="248"/>
    <x v="64"/>
    <x v="243"/>
    <x v="71"/>
    <x v="195"/>
    <x v="0"/>
  </r>
  <r>
    <x v="0"/>
    <x v="19"/>
    <x v="19"/>
    <x v="31"/>
    <x v="31"/>
    <x v="31"/>
    <x v="19"/>
    <x v="109"/>
    <x v="248"/>
    <x v="64"/>
    <x v="243"/>
    <x v="71"/>
    <x v="195"/>
    <x v="0"/>
  </r>
  <r>
    <x v="0"/>
    <x v="19"/>
    <x v="19"/>
    <x v="33"/>
    <x v="33"/>
    <x v="33"/>
    <x v="19"/>
    <x v="109"/>
    <x v="248"/>
    <x v="53"/>
    <x v="16"/>
    <x v="70"/>
    <x v="200"/>
    <x v="0"/>
  </r>
  <r>
    <x v="0"/>
    <x v="19"/>
    <x v="19"/>
    <x v="15"/>
    <x v="15"/>
    <x v="15"/>
    <x v="19"/>
    <x v="109"/>
    <x v="248"/>
    <x v="72"/>
    <x v="86"/>
    <x v="70"/>
    <x v="200"/>
    <x v="0"/>
  </r>
  <r>
    <x v="0"/>
    <x v="20"/>
    <x v="20"/>
    <x v="0"/>
    <x v="0"/>
    <x v="0"/>
    <x v="0"/>
    <x v="118"/>
    <x v="249"/>
    <x v="99"/>
    <x v="247"/>
    <x v="50"/>
    <x v="202"/>
    <x v="0"/>
  </r>
  <r>
    <x v="0"/>
    <x v="20"/>
    <x v="20"/>
    <x v="1"/>
    <x v="1"/>
    <x v="1"/>
    <x v="1"/>
    <x v="119"/>
    <x v="250"/>
    <x v="100"/>
    <x v="169"/>
    <x v="51"/>
    <x v="203"/>
    <x v="0"/>
  </r>
  <r>
    <x v="0"/>
    <x v="20"/>
    <x v="20"/>
    <x v="2"/>
    <x v="2"/>
    <x v="2"/>
    <x v="2"/>
    <x v="84"/>
    <x v="251"/>
    <x v="68"/>
    <x v="248"/>
    <x v="78"/>
    <x v="204"/>
    <x v="0"/>
  </r>
  <r>
    <x v="0"/>
    <x v="20"/>
    <x v="20"/>
    <x v="3"/>
    <x v="3"/>
    <x v="3"/>
    <x v="3"/>
    <x v="120"/>
    <x v="193"/>
    <x v="54"/>
    <x v="249"/>
    <x v="81"/>
    <x v="205"/>
    <x v="0"/>
  </r>
  <r>
    <x v="0"/>
    <x v="20"/>
    <x v="20"/>
    <x v="4"/>
    <x v="4"/>
    <x v="4"/>
    <x v="4"/>
    <x v="116"/>
    <x v="252"/>
    <x v="63"/>
    <x v="250"/>
    <x v="82"/>
    <x v="108"/>
    <x v="0"/>
  </r>
  <r>
    <x v="0"/>
    <x v="20"/>
    <x v="20"/>
    <x v="10"/>
    <x v="10"/>
    <x v="10"/>
    <x v="5"/>
    <x v="50"/>
    <x v="253"/>
    <x v="93"/>
    <x v="251"/>
    <x v="50"/>
    <x v="202"/>
    <x v="0"/>
  </r>
  <r>
    <x v="0"/>
    <x v="20"/>
    <x v="20"/>
    <x v="6"/>
    <x v="6"/>
    <x v="6"/>
    <x v="6"/>
    <x v="60"/>
    <x v="96"/>
    <x v="93"/>
    <x v="251"/>
    <x v="41"/>
    <x v="46"/>
    <x v="0"/>
  </r>
  <r>
    <x v="0"/>
    <x v="20"/>
    <x v="20"/>
    <x v="8"/>
    <x v="8"/>
    <x v="8"/>
    <x v="7"/>
    <x v="52"/>
    <x v="254"/>
    <x v="57"/>
    <x v="141"/>
    <x v="80"/>
    <x v="206"/>
    <x v="0"/>
  </r>
  <r>
    <x v="0"/>
    <x v="20"/>
    <x v="20"/>
    <x v="5"/>
    <x v="5"/>
    <x v="5"/>
    <x v="8"/>
    <x v="77"/>
    <x v="195"/>
    <x v="51"/>
    <x v="252"/>
    <x v="58"/>
    <x v="207"/>
    <x v="0"/>
  </r>
  <r>
    <x v="0"/>
    <x v="20"/>
    <x v="20"/>
    <x v="11"/>
    <x v="11"/>
    <x v="11"/>
    <x v="9"/>
    <x v="78"/>
    <x v="255"/>
    <x v="38"/>
    <x v="253"/>
    <x v="37"/>
    <x v="113"/>
    <x v="0"/>
  </r>
  <r>
    <x v="0"/>
    <x v="20"/>
    <x v="20"/>
    <x v="7"/>
    <x v="7"/>
    <x v="7"/>
    <x v="10"/>
    <x v="54"/>
    <x v="256"/>
    <x v="46"/>
    <x v="254"/>
    <x v="70"/>
    <x v="208"/>
    <x v="0"/>
  </r>
  <r>
    <x v="0"/>
    <x v="20"/>
    <x v="20"/>
    <x v="12"/>
    <x v="12"/>
    <x v="12"/>
    <x v="11"/>
    <x v="88"/>
    <x v="28"/>
    <x v="73"/>
    <x v="101"/>
    <x v="55"/>
    <x v="45"/>
    <x v="0"/>
  </r>
  <r>
    <x v="0"/>
    <x v="20"/>
    <x v="20"/>
    <x v="9"/>
    <x v="9"/>
    <x v="9"/>
    <x v="12"/>
    <x v="89"/>
    <x v="70"/>
    <x v="63"/>
    <x v="250"/>
    <x v="46"/>
    <x v="0"/>
    <x v="0"/>
  </r>
  <r>
    <x v="0"/>
    <x v="20"/>
    <x v="20"/>
    <x v="15"/>
    <x v="15"/>
    <x v="15"/>
    <x v="12"/>
    <x v="89"/>
    <x v="70"/>
    <x v="64"/>
    <x v="255"/>
    <x v="44"/>
    <x v="209"/>
    <x v="0"/>
  </r>
  <r>
    <x v="0"/>
    <x v="20"/>
    <x v="20"/>
    <x v="16"/>
    <x v="16"/>
    <x v="16"/>
    <x v="14"/>
    <x v="65"/>
    <x v="257"/>
    <x v="54"/>
    <x v="249"/>
    <x v="54"/>
    <x v="210"/>
    <x v="0"/>
  </r>
  <r>
    <x v="0"/>
    <x v="20"/>
    <x v="20"/>
    <x v="13"/>
    <x v="13"/>
    <x v="13"/>
    <x v="15"/>
    <x v="67"/>
    <x v="258"/>
    <x v="94"/>
    <x v="256"/>
    <x v="71"/>
    <x v="211"/>
    <x v="0"/>
  </r>
  <r>
    <x v="0"/>
    <x v="20"/>
    <x v="20"/>
    <x v="19"/>
    <x v="19"/>
    <x v="19"/>
    <x v="15"/>
    <x v="67"/>
    <x v="258"/>
    <x v="38"/>
    <x v="253"/>
    <x v="57"/>
    <x v="212"/>
    <x v="0"/>
  </r>
  <r>
    <x v="0"/>
    <x v="20"/>
    <x v="20"/>
    <x v="14"/>
    <x v="14"/>
    <x v="14"/>
    <x v="17"/>
    <x v="68"/>
    <x v="54"/>
    <x v="37"/>
    <x v="257"/>
    <x v="56"/>
    <x v="213"/>
    <x v="0"/>
  </r>
  <r>
    <x v="0"/>
    <x v="20"/>
    <x v="20"/>
    <x v="20"/>
    <x v="20"/>
    <x v="20"/>
    <x v="18"/>
    <x v="98"/>
    <x v="259"/>
    <x v="53"/>
    <x v="258"/>
    <x v="51"/>
    <x v="203"/>
    <x v="0"/>
  </r>
  <r>
    <x v="0"/>
    <x v="20"/>
    <x v="20"/>
    <x v="18"/>
    <x v="18"/>
    <x v="18"/>
    <x v="18"/>
    <x v="98"/>
    <x v="259"/>
    <x v="64"/>
    <x v="255"/>
    <x v="58"/>
    <x v="207"/>
    <x v="0"/>
  </r>
  <r>
    <x v="0"/>
    <x v="20"/>
    <x v="20"/>
    <x v="24"/>
    <x v="24"/>
    <x v="24"/>
    <x v="18"/>
    <x v="98"/>
    <x v="259"/>
    <x v="65"/>
    <x v="259"/>
    <x v="70"/>
    <x v="208"/>
    <x v="0"/>
  </r>
  <r>
    <x v="0"/>
    <x v="21"/>
    <x v="21"/>
    <x v="0"/>
    <x v="0"/>
    <x v="0"/>
    <x v="0"/>
    <x v="121"/>
    <x v="260"/>
    <x v="77"/>
    <x v="260"/>
    <x v="68"/>
    <x v="214"/>
    <x v="0"/>
  </r>
  <r>
    <x v="0"/>
    <x v="21"/>
    <x v="21"/>
    <x v="4"/>
    <x v="4"/>
    <x v="4"/>
    <x v="1"/>
    <x v="87"/>
    <x v="261"/>
    <x v="65"/>
    <x v="261"/>
    <x v="67"/>
    <x v="215"/>
    <x v="0"/>
  </r>
  <r>
    <x v="0"/>
    <x v="21"/>
    <x v="21"/>
    <x v="1"/>
    <x v="1"/>
    <x v="1"/>
    <x v="2"/>
    <x v="64"/>
    <x v="262"/>
    <x v="49"/>
    <x v="262"/>
    <x v="68"/>
    <x v="214"/>
    <x v="0"/>
  </r>
  <r>
    <x v="0"/>
    <x v="21"/>
    <x v="21"/>
    <x v="2"/>
    <x v="2"/>
    <x v="2"/>
    <x v="3"/>
    <x v="94"/>
    <x v="263"/>
    <x v="76"/>
    <x v="263"/>
    <x v="53"/>
    <x v="216"/>
    <x v="0"/>
  </r>
  <r>
    <x v="0"/>
    <x v="21"/>
    <x v="21"/>
    <x v="5"/>
    <x v="5"/>
    <x v="5"/>
    <x v="4"/>
    <x v="65"/>
    <x v="264"/>
    <x v="62"/>
    <x v="264"/>
    <x v="68"/>
    <x v="214"/>
    <x v="4"/>
  </r>
  <r>
    <x v="0"/>
    <x v="21"/>
    <x v="21"/>
    <x v="9"/>
    <x v="9"/>
    <x v="9"/>
    <x v="5"/>
    <x v="95"/>
    <x v="194"/>
    <x v="65"/>
    <x v="261"/>
    <x v="51"/>
    <x v="217"/>
    <x v="0"/>
  </r>
  <r>
    <x v="0"/>
    <x v="21"/>
    <x v="21"/>
    <x v="10"/>
    <x v="10"/>
    <x v="10"/>
    <x v="5"/>
    <x v="95"/>
    <x v="194"/>
    <x v="94"/>
    <x v="265"/>
    <x v="43"/>
    <x v="218"/>
    <x v="0"/>
  </r>
  <r>
    <x v="0"/>
    <x v="21"/>
    <x v="21"/>
    <x v="11"/>
    <x v="11"/>
    <x v="11"/>
    <x v="7"/>
    <x v="96"/>
    <x v="265"/>
    <x v="63"/>
    <x v="266"/>
    <x v="70"/>
    <x v="137"/>
    <x v="0"/>
  </r>
  <r>
    <x v="0"/>
    <x v="21"/>
    <x v="21"/>
    <x v="15"/>
    <x v="15"/>
    <x v="15"/>
    <x v="8"/>
    <x v="97"/>
    <x v="266"/>
    <x v="72"/>
    <x v="86"/>
    <x v="55"/>
    <x v="219"/>
    <x v="0"/>
  </r>
  <r>
    <x v="0"/>
    <x v="21"/>
    <x v="21"/>
    <x v="8"/>
    <x v="8"/>
    <x v="8"/>
    <x v="9"/>
    <x v="102"/>
    <x v="102"/>
    <x v="36"/>
    <x v="161"/>
    <x v="70"/>
    <x v="137"/>
    <x v="0"/>
  </r>
  <r>
    <x v="0"/>
    <x v="21"/>
    <x v="21"/>
    <x v="3"/>
    <x v="3"/>
    <x v="3"/>
    <x v="9"/>
    <x v="102"/>
    <x v="102"/>
    <x v="53"/>
    <x v="87"/>
    <x v="55"/>
    <x v="219"/>
    <x v="0"/>
  </r>
  <r>
    <x v="0"/>
    <x v="21"/>
    <x v="21"/>
    <x v="14"/>
    <x v="14"/>
    <x v="14"/>
    <x v="9"/>
    <x v="102"/>
    <x v="102"/>
    <x v="79"/>
    <x v="162"/>
    <x v="75"/>
    <x v="131"/>
    <x v="0"/>
  </r>
  <r>
    <x v="0"/>
    <x v="21"/>
    <x v="21"/>
    <x v="17"/>
    <x v="17"/>
    <x v="17"/>
    <x v="12"/>
    <x v="103"/>
    <x v="140"/>
    <x v="54"/>
    <x v="31"/>
    <x v="70"/>
    <x v="137"/>
    <x v="0"/>
  </r>
  <r>
    <x v="0"/>
    <x v="21"/>
    <x v="21"/>
    <x v="7"/>
    <x v="7"/>
    <x v="7"/>
    <x v="12"/>
    <x v="103"/>
    <x v="140"/>
    <x v="65"/>
    <x v="261"/>
    <x v="68"/>
    <x v="214"/>
    <x v="0"/>
  </r>
  <r>
    <x v="0"/>
    <x v="21"/>
    <x v="21"/>
    <x v="6"/>
    <x v="6"/>
    <x v="6"/>
    <x v="12"/>
    <x v="103"/>
    <x v="140"/>
    <x v="65"/>
    <x v="261"/>
    <x v="75"/>
    <x v="131"/>
    <x v="0"/>
  </r>
  <r>
    <x v="0"/>
    <x v="21"/>
    <x v="21"/>
    <x v="12"/>
    <x v="12"/>
    <x v="12"/>
    <x v="15"/>
    <x v="109"/>
    <x v="53"/>
    <x v="53"/>
    <x v="87"/>
    <x v="70"/>
    <x v="137"/>
    <x v="0"/>
  </r>
  <r>
    <x v="0"/>
    <x v="21"/>
    <x v="21"/>
    <x v="13"/>
    <x v="13"/>
    <x v="13"/>
    <x v="15"/>
    <x v="109"/>
    <x v="53"/>
    <x v="54"/>
    <x v="31"/>
    <x v="43"/>
    <x v="218"/>
    <x v="0"/>
  </r>
  <r>
    <x v="0"/>
    <x v="21"/>
    <x v="21"/>
    <x v="21"/>
    <x v="21"/>
    <x v="21"/>
    <x v="17"/>
    <x v="111"/>
    <x v="267"/>
    <x v="72"/>
    <x v="86"/>
    <x v="70"/>
    <x v="137"/>
    <x v="0"/>
  </r>
  <r>
    <x v="0"/>
    <x v="21"/>
    <x v="21"/>
    <x v="16"/>
    <x v="16"/>
    <x v="16"/>
    <x v="17"/>
    <x v="111"/>
    <x v="267"/>
    <x v="64"/>
    <x v="267"/>
    <x v="43"/>
    <x v="218"/>
    <x v="0"/>
  </r>
  <r>
    <x v="0"/>
    <x v="21"/>
    <x v="21"/>
    <x v="24"/>
    <x v="24"/>
    <x v="24"/>
    <x v="17"/>
    <x v="111"/>
    <x v="267"/>
    <x v="54"/>
    <x v="31"/>
    <x v="75"/>
    <x v="131"/>
    <x v="0"/>
  </r>
  <r>
    <x v="0"/>
    <x v="21"/>
    <x v="21"/>
    <x v="22"/>
    <x v="22"/>
    <x v="22"/>
    <x v="17"/>
    <x v="111"/>
    <x v="267"/>
    <x v="72"/>
    <x v="86"/>
    <x v="70"/>
    <x v="137"/>
    <x v="0"/>
  </r>
  <r>
    <x v="0"/>
    <x v="22"/>
    <x v="22"/>
    <x v="0"/>
    <x v="0"/>
    <x v="0"/>
    <x v="0"/>
    <x v="87"/>
    <x v="268"/>
    <x v="93"/>
    <x v="268"/>
    <x v="70"/>
    <x v="55"/>
    <x v="0"/>
  </r>
  <r>
    <x v="0"/>
    <x v="22"/>
    <x v="22"/>
    <x v="4"/>
    <x v="4"/>
    <x v="4"/>
    <x v="1"/>
    <x v="64"/>
    <x v="269"/>
    <x v="54"/>
    <x v="269"/>
    <x v="64"/>
    <x v="220"/>
    <x v="0"/>
  </r>
  <r>
    <x v="0"/>
    <x v="22"/>
    <x v="22"/>
    <x v="2"/>
    <x v="2"/>
    <x v="2"/>
    <x v="2"/>
    <x v="88"/>
    <x v="270"/>
    <x v="15"/>
    <x v="270"/>
    <x v="41"/>
    <x v="221"/>
    <x v="0"/>
  </r>
  <r>
    <x v="0"/>
    <x v="22"/>
    <x v="22"/>
    <x v="5"/>
    <x v="5"/>
    <x v="5"/>
    <x v="3"/>
    <x v="68"/>
    <x v="271"/>
    <x v="37"/>
    <x v="135"/>
    <x v="56"/>
    <x v="222"/>
    <x v="0"/>
  </r>
  <r>
    <x v="0"/>
    <x v="22"/>
    <x v="22"/>
    <x v="9"/>
    <x v="9"/>
    <x v="9"/>
    <x v="4"/>
    <x v="97"/>
    <x v="272"/>
    <x v="65"/>
    <x v="271"/>
    <x v="71"/>
    <x v="223"/>
    <x v="0"/>
  </r>
  <r>
    <x v="0"/>
    <x v="22"/>
    <x v="22"/>
    <x v="15"/>
    <x v="15"/>
    <x v="15"/>
    <x v="4"/>
    <x v="97"/>
    <x v="272"/>
    <x v="72"/>
    <x v="86"/>
    <x v="57"/>
    <x v="224"/>
    <x v="0"/>
  </r>
  <r>
    <x v="0"/>
    <x v="22"/>
    <x v="22"/>
    <x v="8"/>
    <x v="8"/>
    <x v="8"/>
    <x v="6"/>
    <x v="102"/>
    <x v="26"/>
    <x v="54"/>
    <x v="269"/>
    <x v="71"/>
    <x v="223"/>
    <x v="0"/>
  </r>
  <r>
    <x v="0"/>
    <x v="22"/>
    <x v="22"/>
    <x v="6"/>
    <x v="6"/>
    <x v="6"/>
    <x v="6"/>
    <x v="102"/>
    <x v="26"/>
    <x v="54"/>
    <x v="269"/>
    <x v="43"/>
    <x v="225"/>
    <x v="0"/>
  </r>
  <r>
    <x v="0"/>
    <x v="22"/>
    <x v="22"/>
    <x v="10"/>
    <x v="10"/>
    <x v="10"/>
    <x v="6"/>
    <x v="102"/>
    <x v="26"/>
    <x v="79"/>
    <x v="272"/>
    <x v="75"/>
    <x v="131"/>
    <x v="0"/>
  </r>
  <r>
    <x v="0"/>
    <x v="22"/>
    <x v="22"/>
    <x v="31"/>
    <x v="31"/>
    <x v="31"/>
    <x v="9"/>
    <x v="109"/>
    <x v="129"/>
    <x v="64"/>
    <x v="118"/>
    <x v="71"/>
    <x v="223"/>
    <x v="0"/>
  </r>
  <r>
    <x v="0"/>
    <x v="22"/>
    <x v="22"/>
    <x v="11"/>
    <x v="11"/>
    <x v="11"/>
    <x v="9"/>
    <x v="109"/>
    <x v="129"/>
    <x v="53"/>
    <x v="273"/>
    <x v="70"/>
    <x v="55"/>
    <x v="0"/>
  </r>
  <r>
    <x v="0"/>
    <x v="22"/>
    <x v="22"/>
    <x v="14"/>
    <x v="14"/>
    <x v="14"/>
    <x v="9"/>
    <x v="109"/>
    <x v="129"/>
    <x v="38"/>
    <x v="274"/>
    <x v="75"/>
    <x v="131"/>
    <x v="0"/>
  </r>
  <r>
    <x v="0"/>
    <x v="22"/>
    <x v="22"/>
    <x v="1"/>
    <x v="1"/>
    <x v="1"/>
    <x v="12"/>
    <x v="110"/>
    <x v="141"/>
    <x v="65"/>
    <x v="271"/>
    <x v="75"/>
    <x v="131"/>
    <x v="0"/>
  </r>
  <r>
    <x v="0"/>
    <x v="22"/>
    <x v="22"/>
    <x v="19"/>
    <x v="19"/>
    <x v="19"/>
    <x v="12"/>
    <x v="110"/>
    <x v="141"/>
    <x v="54"/>
    <x v="269"/>
    <x v="68"/>
    <x v="226"/>
    <x v="0"/>
  </r>
  <r>
    <x v="0"/>
    <x v="22"/>
    <x v="22"/>
    <x v="26"/>
    <x v="26"/>
    <x v="26"/>
    <x v="14"/>
    <x v="111"/>
    <x v="273"/>
    <x v="53"/>
    <x v="273"/>
    <x v="68"/>
    <x v="226"/>
    <x v="0"/>
  </r>
  <r>
    <x v="0"/>
    <x v="22"/>
    <x v="22"/>
    <x v="47"/>
    <x v="47"/>
    <x v="47"/>
    <x v="14"/>
    <x v="111"/>
    <x v="273"/>
    <x v="64"/>
    <x v="118"/>
    <x v="43"/>
    <x v="225"/>
    <x v="0"/>
  </r>
  <r>
    <x v="0"/>
    <x v="22"/>
    <x v="22"/>
    <x v="20"/>
    <x v="20"/>
    <x v="20"/>
    <x v="14"/>
    <x v="111"/>
    <x v="273"/>
    <x v="64"/>
    <x v="118"/>
    <x v="43"/>
    <x v="225"/>
    <x v="0"/>
  </r>
  <r>
    <x v="0"/>
    <x v="22"/>
    <x v="22"/>
    <x v="18"/>
    <x v="18"/>
    <x v="18"/>
    <x v="14"/>
    <x v="111"/>
    <x v="273"/>
    <x v="72"/>
    <x v="86"/>
    <x v="70"/>
    <x v="55"/>
    <x v="0"/>
  </r>
  <r>
    <x v="0"/>
    <x v="22"/>
    <x v="22"/>
    <x v="7"/>
    <x v="7"/>
    <x v="7"/>
    <x v="14"/>
    <x v="111"/>
    <x v="273"/>
    <x v="53"/>
    <x v="273"/>
    <x v="68"/>
    <x v="226"/>
    <x v="0"/>
  </r>
  <r>
    <x v="0"/>
    <x v="22"/>
    <x v="22"/>
    <x v="13"/>
    <x v="13"/>
    <x v="13"/>
    <x v="14"/>
    <x v="111"/>
    <x v="273"/>
    <x v="54"/>
    <x v="269"/>
    <x v="75"/>
    <x v="131"/>
    <x v="0"/>
  </r>
  <r>
    <x v="0"/>
    <x v="23"/>
    <x v="23"/>
    <x v="0"/>
    <x v="0"/>
    <x v="0"/>
    <x v="0"/>
    <x v="61"/>
    <x v="274"/>
    <x v="97"/>
    <x v="275"/>
    <x v="56"/>
    <x v="227"/>
    <x v="0"/>
  </r>
  <r>
    <x v="0"/>
    <x v="23"/>
    <x v="23"/>
    <x v="2"/>
    <x v="2"/>
    <x v="2"/>
    <x v="1"/>
    <x v="62"/>
    <x v="275"/>
    <x v="51"/>
    <x v="276"/>
    <x v="41"/>
    <x v="228"/>
    <x v="0"/>
  </r>
  <r>
    <x v="0"/>
    <x v="23"/>
    <x v="23"/>
    <x v="4"/>
    <x v="4"/>
    <x v="4"/>
    <x v="2"/>
    <x v="87"/>
    <x v="276"/>
    <x v="38"/>
    <x v="234"/>
    <x v="49"/>
    <x v="229"/>
    <x v="0"/>
  </r>
  <r>
    <x v="0"/>
    <x v="23"/>
    <x v="23"/>
    <x v="17"/>
    <x v="17"/>
    <x v="17"/>
    <x v="3"/>
    <x v="64"/>
    <x v="277"/>
    <x v="94"/>
    <x v="277"/>
    <x v="54"/>
    <x v="230"/>
    <x v="0"/>
  </r>
  <r>
    <x v="0"/>
    <x v="23"/>
    <x v="23"/>
    <x v="5"/>
    <x v="5"/>
    <x v="5"/>
    <x v="4"/>
    <x v="108"/>
    <x v="278"/>
    <x v="45"/>
    <x v="278"/>
    <x v="70"/>
    <x v="231"/>
    <x v="0"/>
  </r>
  <r>
    <x v="0"/>
    <x v="23"/>
    <x v="23"/>
    <x v="1"/>
    <x v="1"/>
    <x v="1"/>
    <x v="5"/>
    <x v="89"/>
    <x v="279"/>
    <x v="57"/>
    <x v="279"/>
    <x v="56"/>
    <x v="227"/>
    <x v="0"/>
  </r>
  <r>
    <x v="0"/>
    <x v="23"/>
    <x v="23"/>
    <x v="3"/>
    <x v="3"/>
    <x v="3"/>
    <x v="6"/>
    <x v="90"/>
    <x v="280"/>
    <x v="76"/>
    <x v="280"/>
    <x v="43"/>
    <x v="232"/>
    <x v="0"/>
  </r>
  <r>
    <x v="0"/>
    <x v="23"/>
    <x v="23"/>
    <x v="7"/>
    <x v="7"/>
    <x v="7"/>
    <x v="7"/>
    <x v="95"/>
    <x v="281"/>
    <x v="15"/>
    <x v="281"/>
    <x v="68"/>
    <x v="233"/>
    <x v="0"/>
  </r>
  <r>
    <x v="0"/>
    <x v="23"/>
    <x v="23"/>
    <x v="6"/>
    <x v="6"/>
    <x v="6"/>
    <x v="8"/>
    <x v="102"/>
    <x v="282"/>
    <x v="54"/>
    <x v="282"/>
    <x v="75"/>
    <x v="131"/>
    <x v="0"/>
  </r>
  <r>
    <x v="0"/>
    <x v="23"/>
    <x v="23"/>
    <x v="9"/>
    <x v="9"/>
    <x v="9"/>
    <x v="9"/>
    <x v="110"/>
    <x v="105"/>
    <x v="54"/>
    <x v="282"/>
    <x v="68"/>
    <x v="233"/>
    <x v="0"/>
  </r>
  <r>
    <x v="0"/>
    <x v="23"/>
    <x v="23"/>
    <x v="15"/>
    <x v="15"/>
    <x v="15"/>
    <x v="9"/>
    <x v="110"/>
    <x v="105"/>
    <x v="72"/>
    <x v="86"/>
    <x v="70"/>
    <x v="231"/>
    <x v="0"/>
  </r>
  <r>
    <x v="0"/>
    <x v="23"/>
    <x v="23"/>
    <x v="11"/>
    <x v="11"/>
    <x v="11"/>
    <x v="11"/>
    <x v="111"/>
    <x v="89"/>
    <x v="36"/>
    <x v="283"/>
    <x v="75"/>
    <x v="131"/>
    <x v="0"/>
  </r>
  <r>
    <x v="0"/>
    <x v="23"/>
    <x v="23"/>
    <x v="13"/>
    <x v="13"/>
    <x v="13"/>
    <x v="11"/>
    <x v="111"/>
    <x v="89"/>
    <x v="64"/>
    <x v="284"/>
    <x v="56"/>
    <x v="227"/>
    <x v="0"/>
  </r>
  <r>
    <x v="0"/>
    <x v="23"/>
    <x v="23"/>
    <x v="24"/>
    <x v="24"/>
    <x v="24"/>
    <x v="11"/>
    <x v="111"/>
    <x v="89"/>
    <x v="53"/>
    <x v="285"/>
    <x v="68"/>
    <x v="233"/>
    <x v="0"/>
  </r>
  <r>
    <x v="0"/>
    <x v="23"/>
    <x v="23"/>
    <x v="14"/>
    <x v="14"/>
    <x v="14"/>
    <x v="11"/>
    <x v="111"/>
    <x v="89"/>
    <x v="53"/>
    <x v="285"/>
    <x v="68"/>
    <x v="233"/>
    <x v="0"/>
  </r>
  <r>
    <x v="0"/>
    <x v="23"/>
    <x v="23"/>
    <x v="8"/>
    <x v="8"/>
    <x v="8"/>
    <x v="15"/>
    <x v="112"/>
    <x v="283"/>
    <x v="53"/>
    <x v="285"/>
    <x v="56"/>
    <x v="227"/>
    <x v="0"/>
  </r>
  <r>
    <x v="0"/>
    <x v="23"/>
    <x v="23"/>
    <x v="20"/>
    <x v="20"/>
    <x v="20"/>
    <x v="15"/>
    <x v="112"/>
    <x v="283"/>
    <x v="64"/>
    <x v="284"/>
    <x v="68"/>
    <x v="233"/>
    <x v="0"/>
  </r>
  <r>
    <x v="0"/>
    <x v="23"/>
    <x v="23"/>
    <x v="19"/>
    <x v="19"/>
    <x v="19"/>
    <x v="15"/>
    <x v="112"/>
    <x v="283"/>
    <x v="53"/>
    <x v="285"/>
    <x v="56"/>
    <x v="227"/>
    <x v="0"/>
  </r>
  <r>
    <x v="0"/>
    <x v="23"/>
    <x v="23"/>
    <x v="10"/>
    <x v="10"/>
    <x v="10"/>
    <x v="15"/>
    <x v="112"/>
    <x v="283"/>
    <x v="54"/>
    <x v="282"/>
    <x v="75"/>
    <x v="131"/>
    <x v="0"/>
  </r>
  <r>
    <x v="0"/>
    <x v="23"/>
    <x v="23"/>
    <x v="35"/>
    <x v="35"/>
    <x v="35"/>
    <x v="19"/>
    <x v="113"/>
    <x v="284"/>
    <x v="72"/>
    <x v="86"/>
    <x v="68"/>
    <x v="233"/>
    <x v="0"/>
  </r>
  <r>
    <x v="0"/>
    <x v="23"/>
    <x v="23"/>
    <x v="44"/>
    <x v="44"/>
    <x v="44"/>
    <x v="19"/>
    <x v="113"/>
    <x v="284"/>
    <x v="72"/>
    <x v="86"/>
    <x v="68"/>
    <x v="233"/>
    <x v="0"/>
  </r>
  <r>
    <x v="0"/>
    <x v="23"/>
    <x v="23"/>
    <x v="12"/>
    <x v="12"/>
    <x v="12"/>
    <x v="19"/>
    <x v="113"/>
    <x v="284"/>
    <x v="64"/>
    <x v="284"/>
    <x v="56"/>
    <x v="227"/>
    <x v="0"/>
  </r>
  <r>
    <x v="0"/>
    <x v="23"/>
    <x v="23"/>
    <x v="27"/>
    <x v="27"/>
    <x v="27"/>
    <x v="19"/>
    <x v="113"/>
    <x v="284"/>
    <x v="53"/>
    <x v="285"/>
    <x v="75"/>
    <x v="131"/>
    <x v="0"/>
  </r>
  <r>
    <x v="0"/>
    <x v="23"/>
    <x v="23"/>
    <x v="38"/>
    <x v="38"/>
    <x v="38"/>
    <x v="19"/>
    <x v="113"/>
    <x v="284"/>
    <x v="64"/>
    <x v="284"/>
    <x v="56"/>
    <x v="227"/>
    <x v="0"/>
  </r>
  <r>
    <x v="0"/>
    <x v="24"/>
    <x v="24"/>
    <x v="0"/>
    <x v="0"/>
    <x v="0"/>
    <x v="0"/>
    <x v="101"/>
    <x v="285"/>
    <x v="101"/>
    <x v="286"/>
    <x v="43"/>
    <x v="234"/>
    <x v="0"/>
  </r>
  <r>
    <x v="0"/>
    <x v="24"/>
    <x v="24"/>
    <x v="1"/>
    <x v="1"/>
    <x v="1"/>
    <x v="1"/>
    <x v="76"/>
    <x v="269"/>
    <x v="77"/>
    <x v="287"/>
    <x v="55"/>
    <x v="235"/>
    <x v="0"/>
  </r>
  <r>
    <x v="0"/>
    <x v="24"/>
    <x v="24"/>
    <x v="4"/>
    <x v="4"/>
    <x v="4"/>
    <x v="2"/>
    <x v="121"/>
    <x v="286"/>
    <x v="79"/>
    <x v="82"/>
    <x v="78"/>
    <x v="236"/>
    <x v="0"/>
  </r>
  <r>
    <x v="0"/>
    <x v="24"/>
    <x v="24"/>
    <x v="5"/>
    <x v="5"/>
    <x v="5"/>
    <x v="3"/>
    <x v="62"/>
    <x v="287"/>
    <x v="88"/>
    <x v="288"/>
    <x v="51"/>
    <x v="237"/>
    <x v="0"/>
  </r>
  <r>
    <x v="0"/>
    <x v="24"/>
    <x v="24"/>
    <x v="3"/>
    <x v="3"/>
    <x v="3"/>
    <x v="4"/>
    <x v="77"/>
    <x v="137"/>
    <x v="73"/>
    <x v="289"/>
    <x v="57"/>
    <x v="238"/>
    <x v="0"/>
  </r>
  <r>
    <x v="0"/>
    <x v="24"/>
    <x v="24"/>
    <x v="2"/>
    <x v="2"/>
    <x v="2"/>
    <x v="5"/>
    <x v="55"/>
    <x v="288"/>
    <x v="45"/>
    <x v="223"/>
    <x v="71"/>
    <x v="239"/>
    <x v="0"/>
  </r>
  <r>
    <x v="0"/>
    <x v="24"/>
    <x v="24"/>
    <x v="7"/>
    <x v="7"/>
    <x v="7"/>
    <x v="6"/>
    <x v="89"/>
    <x v="289"/>
    <x v="76"/>
    <x v="225"/>
    <x v="51"/>
    <x v="237"/>
    <x v="0"/>
  </r>
  <r>
    <x v="0"/>
    <x v="24"/>
    <x v="24"/>
    <x v="8"/>
    <x v="8"/>
    <x v="8"/>
    <x v="7"/>
    <x v="68"/>
    <x v="245"/>
    <x v="63"/>
    <x v="143"/>
    <x v="55"/>
    <x v="235"/>
    <x v="0"/>
  </r>
  <r>
    <x v="0"/>
    <x v="24"/>
    <x v="24"/>
    <x v="9"/>
    <x v="9"/>
    <x v="9"/>
    <x v="8"/>
    <x v="96"/>
    <x v="10"/>
    <x v="63"/>
    <x v="143"/>
    <x v="70"/>
    <x v="15"/>
    <x v="0"/>
  </r>
  <r>
    <x v="0"/>
    <x v="24"/>
    <x v="24"/>
    <x v="11"/>
    <x v="11"/>
    <x v="11"/>
    <x v="9"/>
    <x v="97"/>
    <x v="32"/>
    <x v="79"/>
    <x v="82"/>
    <x v="68"/>
    <x v="240"/>
    <x v="0"/>
  </r>
  <r>
    <x v="0"/>
    <x v="24"/>
    <x v="24"/>
    <x v="25"/>
    <x v="25"/>
    <x v="25"/>
    <x v="10"/>
    <x v="98"/>
    <x v="290"/>
    <x v="65"/>
    <x v="226"/>
    <x v="70"/>
    <x v="15"/>
    <x v="0"/>
  </r>
  <r>
    <x v="0"/>
    <x v="24"/>
    <x v="24"/>
    <x v="6"/>
    <x v="6"/>
    <x v="6"/>
    <x v="10"/>
    <x v="98"/>
    <x v="290"/>
    <x v="65"/>
    <x v="226"/>
    <x v="68"/>
    <x v="240"/>
    <x v="0"/>
  </r>
  <r>
    <x v="0"/>
    <x v="24"/>
    <x v="24"/>
    <x v="17"/>
    <x v="17"/>
    <x v="17"/>
    <x v="12"/>
    <x v="102"/>
    <x v="34"/>
    <x v="36"/>
    <x v="46"/>
    <x v="70"/>
    <x v="15"/>
    <x v="0"/>
  </r>
  <r>
    <x v="0"/>
    <x v="24"/>
    <x v="24"/>
    <x v="12"/>
    <x v="12"/>
    <x v="12"/>
    <x v="12"/>
    <x v="102"/>
    <x v="34"/>
    <x v="38"/>
    <x v="4"/>
    <x v="68"/>
    <x v="240"/>
    <x v="0"/>
  </r>
  <r>
    <x v="0"/>
    <x v="24"/>
    <x v="24"/>
    <x v="24"/>
    <x v="24"/>
    <x v="24"/>
    <x v="12"/>
    <x v="102"/>
    <x v="34"/>
    <x v="65"/>
    <x v="226"/>
    <x v="68"/>
    <x v="240"/>
    <x v="0"/>
  </r>
  <r>
    <x v="0"/>
    <x v="24"/>
    <x v="24"/>
    <x v="10"/>
    <x v="10"/>
    <x v="10"/>
    <x v="12"/>
    <x v="102"/>
    <x v="34"/>
    <x v="63"/>
    <x v="143"/>
    <x v="56"/>
    <x v="241"/>
    <x v="0"/>
  </r>
  <r>
    <x v="0"/>
    <x v="24"/>
    <x v="24"/>
    <x v="13"/>
    <x v="13"/>
    <x v="13"/>
    <x v="16"/>
    <x v="109"/>
    <x v="291"/>
    <x v="54"/>
    <x v="102"/>
    <x v="43"/>
    <x v="234"/>
    <x v="0"/>
  </r>
  <r>
    <x v="0"/>
    <x v="24"/>
    <x v="24"/>
    <x v="26"/>
    <x v="26"/>
    <x v="26"/>
    <x v="17"/>
    <x v="110"/>
    <x v="292"/>
    <x v="54"/>
    <x v="102"/>
    <x v="68"/>
    <x v="240"/>
    <x v="0"/>
  </r>
  <r>
    <x v="0"/>
    <x v="24"/>
    <x v="24"/>
    <x v="18"/>
    <x v="18"/>
    <x v="18"/>
    <x v="17"/>
    <x v="110"/>
    <x v="292"/>
    <x v="64"/>
    <x v="227"/>
    <x v="70"/>
    <x v="15"/>
    <x v="0"/>
  </r>
  <r>
    <x v="0"/>
    <x v="24"/>
    <x v="24"/>
    <x v="19"/>
    <x v="19"/>
    <x v="19"/>
    <x v="17"/>
    <x v="110"/>
    <x v="292"/>
    <x v="53"/>
    <x v="228"/>
    <x v="68"/>
    <x v="240"/>
    <x v="0"/>
  </r>
  <r>
    <x v="0"/>
    <x v="24"/>
    <x v="24"/>
    <x v="14"/>
    <x v="14"/>
    <x v="14"/>
    <x v="17"/>
    <x v="110"/>
    <x v="292"/>
    <x v="36"/>
    <x v="46"/>
    <x v="56"/>
    <x v="241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7"/>
    <x v="8"/>
    <x v="8"/>
    <x v="8"/>
    <x v="8"/>
    <x v="2"/>
  </r>
  <r>
    <x v="0"/>
    <x v="0"/>
    <x v="0"/>
    <x v="9"/>
    <x v="9"/>
    <x v="9"/>
    <x v="9"/>
    <x v="9"/>
    <x v="8"/>
    <x v="9"/>
    <x v="9"/>
    <x v="9"/>
    <x v="9"/>
    <x v="2"/>
  </r>
  <r>
    <x v="0"/>
    <x v="0"/>
    <x v="0"/>
    <x v="10"/>
    <x v="10"/>
    <x v="10"/>
    <x v="10"/>
    <x v="10"/>
    <x v="9"/>
    <x v="10"/>
    <x v="10"/>
    <x v="10"/>
    <x v="10"/>
    <x v="0"/>
  </r>
  <r>
    <x v="0"/>
    <x v="0"/>
    <x v="0"/>
    <x v="11"/>
    <x v="11"/>
    <x v="11"/>
    <x v="11"/>
    <x v="11"/>
    <x v="10"/>
    <x v="11"/>
    <x v="11"/>
    <x v="11"/>
    <x v="11"/>
    <x v="0"/>
  </r>
  <r>
    <x v="0"/>
    <x v="0"/>
    <x v="0"/>
    <x v="12"/>
    <x v="12"/>
    <x v="12"/>
    <x v="12"/>
    <x v="12"/>
    <x v="11"/>
    <x v="12"/>
    <x v="12"/>
    <x v="12"/>
    <x v="12"/>
    <x v="0"/>
  </r>
  <r>
    <x v="0"/>
    <x v="0"/>
    <x v="0"/>
    <x v="13"/>
    <x v="13"/>
    <x v="13"/>
    <x v="13"/>
    <x v="13"/>
    <x v="12"/>
    <x v="13"/>
    <x v="13"/>
    <x v="13"/>
    <x v="13"/>
    <x v="0"/>
  </r>
  <r>
    <x v="0"/>
    <x v="0"/>
    <x v="0"/>
    <x v="14"/>
    <x v="14"/>
    <x v="14"/>
    <x v="14"/>
    <x v="14"/>
    <x v="12"/>
    <x v="14"/>
    <x v="14"/>
    <x v="14"/>
    <x v="14"/>
    <x v="0"/>
  </r>
  <r>
    <x v="0"/>
    <x v="0"/>
    <x v="0"/>
    <x v="15"/>
    <x v="15"/>
    <x v="15"/>
    <x v="15"/>
    <x v="15"/>
    <x v="13"/>
    <x v="15"/>
    <x v="15"/>
    <x v="15"/>
    <x v="15"/>
    <x v="0"/>
  </r>
  <r>
    <x v="0"/>
    <x v="0"/>
    <x v="0"/>
    <x v="16"/>
    <x v="16"/>
    <x v="16"/>
    <x v="16"/>
    <x v="16"/>
    <x v="14"/>
    <x v="16"/>
    <x v="16"/>
    <x v="15"/>
    <x v="15"/>
    <x v="0"/>
  </r>
  <r>
    <x v="0"/>
    <x v="0"/>
    <x v="0"/>
    <x v="17"/>
    <x v="17"/>
    <x v="17"/>
    <x v="17"/>
    <x v="17"/>
    <x v="15"/>
    <x v="17"/>
    <x v="17"/>
    <x v="16"/>
    <x v="16"/>
    <x v="0"/>
  </r>
  <r>
    <x v="0"/>
    <x v="0"/>
    <x v="0"/>
    <x v="18"/>
    <x v="18"/>
    <x v="18"/>
    <x v="18"/>
    <x v="18"/>
    <x v="16"/>
    <x v="18"/>
    <x v="18"/>
    <x v="17"/>
    <x v="17"/>
    <x v="0"/>
  </r>
  <r>
    <x v="0"/>
    <x v="0"/>
    <x v="0"/>
    <x v="19"/>
    <x v="19"/>
    <x v="19"/>
    <x v="19"/>
    <x v="19"/>
    <x v="17"/>
    <x v="19"/>
    <x v="19"/>
    <x v="18"/>
    <x v="18"/>
    <x v="0"/>
  </r>
  <r>
    <x v="0"/>
    <x v="1"/>
    <x v="1"/>
    <x v="1"/>
    <x v="1"/>
    <x v="1"/>
    <x v="0"/>
    <x v="20"/>
    <x v="18"/>
    <x v="20"/>
    <x v="20"/>
    <x v="19"/>
    <x v="19"/>
    <x v="0"/>
  </r>
  <r>
    <x v="0"/>
    <x v="1"/>
    <x v="1"/>
    <x v="0"/>
    <x v="0"/>
    <x v="0"/>
    <x v="1"/>
    <x v="21"/>
    <x v="19"/>
    <x v="21"/>
    <x v="21"/>
    <x v="20"/>
    <x v="20"/>
    <x v="0"/>
  </r>
  <r>
    <x v="0"/>
    <x v="1"/>
    <x v="1"/>
    <x v="5"/>
    <x v="5"/>
    <x v="5"/>
    <x v="2"/>
    <x v="22"/>
    <x v="20"/>
    <x v="22"/>
    <x v="22"/>
    <x v="21"/>
    <x v="21"/>
    <x v="0"/>
  </r>
  <r>
    <x v="0"/>
    <x v="1"/>
    <x v="1"/>
    <x v="4"/>
    <x v="4"/>
    <x v="4"/>
    <x v="3"/>
    <x v="23"/>
    <x v="21"/>
    <x v="23"/>
    <x v="23"/>
    <x v="22"/>
    <x v="22"/>
    <x v="0"/>
  </r>
  <r>
    <x v="0"/>
    <x v="1"/>
    <x v="1"/>
    <x v="2"/>
    <x v="2"/>
    <x v="2"/>
    <x v="4"/>
    <x v="24"/>
    <x v="22"/>
    <x v="24"/>
    <x v="24"/>
    <x v="21"/>
    <x v="21"/>
    <x v="0"/>
  </r>
  <r>
    <x v="0"/>
    <x v="1"/>
    <x v="1"/>
    <x v="17"/>
    <x v="17"/>
    <x v="17"/>
    <x v="5"/>
    <x v="25"/>
    <x v="23"/>
    <x v="25"/>
    <x v="25"/>
    <x v="23"/>
    <x v="23"/>
    <x v="0"/>
  </r>
  <r>
    <x v="0"/>
    <x v="1"/>
    <x v="1"/>
    <x v="13"/>
    <x v="13"/>
    <x v="13"/>
    <x v="6"/>
    <x v="26"/>
    <x v="24"/>
    <x v="26"/>
    <x v="26"/>
    <x v="24"/>
    <x v="24"/>
    <x v="0"/>
  </r>
  <r>
    <x v="0"/>
    <x v="1"/>
    <x v="1"/>
    <x v="15"/>
    <x v="15"/>
    <x v="15"/>
    <x v="7"/>
    <x v="27"/>
    <x v="25"/>
    <x v="27"/>
    <x v="27"/>
    <x v="4"/>
    <x v="25"/>
    <x v="0"/>
  </r>
  <r>
    <x v="0"/>
    <x v="1"/>
    <x v="1"/>
    <x v="7"/>
    <x v="7"/>
    <x v="7"/>
    <x v="7"/>
    <x v="27"/>
    <x v="25"/>
    <x v="28"/>
    <x v="28"/>
    <x v="25"/>
    <x v="26"/>
    <x v="0"/>
  </r>
  <r>
    <x v="0"/>
    <x v="1"/>
    <x v="1"/>
    <x v="8"/>
    <x v="8"/>
    <x v="8"/>
    <x v="9"/>
    <x v="28"/>
    <x v="26"/>
    <x v="29"/>
    <x v="29"/>
    <x v="26"/>
    <x v="4"/>
    <x v="2"/>
  </r>
  <r>
    <x v="0"/>
    <x v="1"/>
    <x v="1"/>
    <x v="3"/>
    <x v="3"/>
    <x v="3"/>
    <x v="10"/>
    <x v="29"/>
    <x v="27"/>
    <x v="30"/>
    <x v="30"/>
    <x v="27"/>
    <x v="27"/>
    <x v="0"/>
  </r>
  <r>
    <x v="0"/>
    <x v="1"/>
    <x v="1"/>
    <x v="14"/>
    <x v="14"/>
    <x v="14"/>
    <x v="11"/>
    <x v="30"/>
    <x v="28"/>
    <x v="31"/>
    <x v="31"/>
    <x v="28"/>
    <x v="28"/>
    <x v="0"/>
  </r>
  <r>
    <x v="0"/>
    <x v="1"/>
    <x v="1"/>
    <x v="6"/>
    <x v="6"/>
    <x v="6"/>
    <x v="11"/>
    <x v="30"/>
    <x v="28"/>
    <x v="32"/>
    <x v="32"/>
    <x v="13"/>
    <x v="29"/>
    <x v="3"/>
  </r>
  <r>
    <x v="0"/>
    <x v="1"/>
    <x v="1"/>
    <x v="12"/>
    <x v="12"/>
    <x v="12"/>
    <x v="13"/>
    <x v="31"/>
    <x v="29"/>
    <x v="3"/>
    <x v="33"/>
    <x v="29"/>
    <x v="30"/>
    <x v="0"/>
  </r>
  <r>
    <x v="0"/>
    <x v="1"/>
    <x v="1"/>
    <x v="20"/>
    <x v="20"/>
    <x v="20"/>
    <x v="14"/>
    <x v="32"/>
    <x v="30"/>
    <x v="33"/>
    <x v="34"/>
    <x v="30"/>
    <x v="31"/>
    <x v="0"/>
  </r>
  <r>
    <x v="0"/>
    <x v="1"/>
    <x v="1"/>
    <x v="10"/>
    <x v="10"/>
    <x v="10"/>
    <x v="15"/>
    <x v="33"/>
    <x v="31"/>
    <x v="34"/>
    <x v="35"/>
    <x v="31"/>
    <x v="32"/>
    <x v="0"/>
  </r>
  <r>
    <x v="0"/>
    <x v="1"/>
    <x v="1"/>
    <x v="19"/>
    <x v="19"/>
    <x v="19"/>
    <x v="16"/>
    <x v="34"/>
    <x v="32"/>
    <x v="35"/>
    <x v="36"/>
    <x v="32"/>
    <x v="33"/>
    <x v="0"/>
  </r>
  <r>
    <x v="0"/>
    <x v="1"/>
    <x v="1"/>
    <x v="9"/>
    <x v="9"/>
    <x v="9"/>
    <x v="17"/>
    <x v="35"/>
    <x v="16"/>
    <x v="36"/>
    <x v="37"/>
    <x v="33"/>
    <x v="9"/>
    <x v="0"/>
  </r>
  <r>
    <x v="0"/>
    <x v="1"/>
    <x v="1"/>
    <x v="18"/>
    <x v="18"/>
    <x v="18"/>
    <x v="18"/>
    <x v="36"/>
    <x v="33"/>
    <x v="37"/>
    <x v="38"/>
    <x v="6"/>
    <x v="34"/>
    <x v="0"/>
  </r>
  <r>
    <x v="0"/>
    <x v="1"/>
    <x v="1"/>
    <x v="21"/>
    <x v="21"/>
    <x v="21"/>
    <x v="19"/>
    <x v="37"/>
    <x v="34"/>
    <x v="38"/>
    <x v="39"/>
    <x v="34"/>
    <x v="35"/>
    <x v="0"/>
  </r>
  <r>
    <x v="0"/>
    <x v="2"/>
    <x v="2"/>
    <x v="0"/>
    <x v="0"/>
    <x v="0"/>
    <x v="0"/>
    <x v="38"/>
    <x v="35"/>
    <x v="39"/>
    <x v="40"/>
    <x v="35"/>
    <x v="6"/>
    <x v="0"/>
  </r>
  <r>
    <x v="0"/>
    <x v="2"/>
    <x v="2"/>
    <x v="1"/>
    <x v="1"/>
    <x v="1"/>
    <x v="1"/>
    <x v="39"/>
    <x v="36"/>
    <x v="40"/>
    <x v="41"/>
    <x v="2"/>
    <x v="36"/>
    <x v="0"/>
  </r>
  <r>
    <x v="0"/>
    <x v="2"/>
    <x v="2"/>
    <x v="2"/>
    <x v="2"/>
    <x v="2"/>
    <x v="2"/>
    <x v="40"/>
    <x v="37"/>
    <x v="41"/>
    <x v="42"/>
    <x v="36"/>
    <x v="37"/>
    <x v="0"/>
  </r>
  <r>
    <x v="0"/>
    <x v="2"/>
    <x v="2"/>
    <x v="6"/>
    <x v="6"/>
    <x v="6"/>
    <x v="3"/>
    <x v="41"/>
    <x v="38"/>
    <x v="42"/>
    <x v="43"/>
    <x v="35"/>
    <x v="6"/>
    <x v="0"/>
  </r>
  <r>
    <x v="0"/>
    <x v="2"/>
    <x v="2"/>
    <x v="14"/>
    <x v="14"/>
    <x v="14"/>
    <x v="4"/>
    <x v="42"/>
    <x v="39"/>
    <x v="25"/>
    <x v="44"/>
    <x v="37"/>
    <x v="38"/>
    <x v="0"/>
  </r>
  <r>
    <x v="0"/>
    <x v="2"/>
    <x v="2"/>
    <x v="3"/>
    <x v="3"/>
    <x v="3"/>
    <x v="5"/>
    <x v="43"/>
    <x v="40"/>
    <x v="43"/>
    <x v="3"/>
    <x v="14"/>
    <x v="39"/>
    <x v="0"/>
  </r>
  <r>
    <x v="0"/>
    <x v="2"/>
    <x v="2"/>
    <x v="9"/>
    <x v="9"/>
    <x v="9"/>
    <x v="5"/>
    <x v="43"/>
    <x v="40"/>
    <x v="42"/>
    <x v="43"/>
    <x v="38"/>
    <x v="40"/>
    <x v="0"/>
  </r>
  <r>
    <x v="0"/>
    <x v="2"/>
    <x v="2"/>
    <x v="8"/>
    <x v="8"/>
    <x v="8"/>
    <x v="7"/>
    <x v="44"/>
    <x v="41"/>
    <x v="44"/>
    <x v="45"/>
    <x v="39"/>
    <x v="41"/>
    <x v="0"/>
  </r>
  <r>
    <x v="0"/>
    <x v="2"/>
    <x v="2"/>
    <x v="4"/>
    <x v="4"/>
    <x v="4"/>
    <x v="7"/>
    <x v="44"/>
    <x v="41"/>
    <x v="45"/>
    <x v="14"/>
    <x v="40"/>
    <x v="42"/>
    <x v="0"/>
  </r>
  <r>
    <x v="0"/>
    <x v="2"/>
    <x v="2"/>
    <x v="22"/>
    <x v="22"/>
    <x v="22"/>
    <x v="9"/>
    <x v="45"/>
    <x v="42"/>
    <x v="46"/>
    <x v="46"/>
    <x v="24"/>
    <x v="43"/>
    <x v="0"/>
  </r>
  <r>
    <x v="0"/>
    <x v="2"/>
    <x v="2"/>
    <x v="19"/>
    <x v="19"/>
    <x v="19"/>
    <x v="9"/>
    <x v="45"/>
    <x v="42"/>
    <x v="44"/>
    <x v="45"/>
    <x v="38"/>
    <x v="40"/>
    <x v="0"/>
  </r>
  <r>
    <x v="0"/>
    <x v="2"/>
    <x v="2"/>
    <x v="7"/>
    <x v="7"/>
    <x v="7"/>
    <x v="11"/>
    <x v="46"/>
    <x v="6"/>
    <x v="47"/>
    <x v="47"/>
    <x v="41"/>
    <x v="44"/>
    <x v="0"/>
  </r>
  <r>
    <x v="0"/>
    <x v="2"/>
    <x v="2"/>
    <x v="17"/>
    <x v="17"/>
    <x v="17"/>
    <x v="12"/>
    <x v="47"/>
    <x v="43"/>
    <x v="48"/>
    <x v="48"/>
    <x v="25"/>
    <x v="45"/>
    <x v="0"/>
  </r>
  <r>
    <x v="0"/>
    <x v="2"/>
    <x v="2"/>
    <x v="11"/>
    <x v="11"/>
    <x v="11"/>
    <x v="13"/>
    <x v="48"/>
    <x v="44"/>
    <x v="49"/>
    <x v="49"/>
    <x v="37"/>
    <x v="38"/>
    <x v="0"/>
  </r>
  <r>
    <x v="0"/>
    <x v="2"/>
    <x v="2"/>
    <x v="10"/>
    <x v="10"/>
    <x v="10"/>
    <x v="14"/>
    <x v="49"/>
    <x v="32"/>
    <x v="50"/>
    <x v="50"/>
    <x v="42"/>
    <x v="46"/>
    <x v="0"/>
  </r>
  <r>
    <x v="0"/>
    <x v="2"/>
    <x v="2"/>
    <x v="15"/>
    <x v="15"/>
    <x v="15"/>
    <x v="15"/>
    <x v="50"/>
    <x v="45"/>
    <x v="51"/>
    <x v="51"/>
    <x v="43"/>
    <x v="47"/>
    <x v="0"/>
  </r>
  <r>
    <x v="0"/>
    <x v="2"/>
    <x v="2"/>
    <x v="16"/>
    <x v="16"/>
    <x v="16"/>
    <x v="16"/>
    <x v="51"/>
    <x v="46"/>
    <x v="52"/>
    <x v="52"/>
    <x v="44"/>
    <x v="48"/>
    <x v="0"/>
  </r>
  <r>
    <x v="0"/>
    <x v="2"/>
    <x v="2"/>
    <x v="12"/>
    <x v="12"/>
    <x v="12"/>
    <x v="16"/>
    <x v="51"/>
    <x v="46"/>
    <x v="53"/>
    <x v="25"/>
    <x v="45"/>
    <x v="49"/>
    <x v="0"/>
  </r>
  <r>
    <x v="0"/>
    <x v="2"/>
    <x v="2"/>
    <x v="23"/>
    <x v="23"/>
    <x v="23"/>
    <x v="16"/>
    <x v="51"/>
    <x v="46"/>
    <x v="46"/>
    <x v="46"/>
    <x v="43"/>
    <x v="47"/>
    <x v="0"/>
  </r>
  <r>
    <x v="0"/>
    <x v="2"/>
    <x v="2"/>
    <x v="24"/>
    <x v="24"/>
    <x v="24"/>
    <x v="19"/>
    <x v="52"/>
    <x v="47"/>
    <x v="37"/>
    <x v="53"/>
    <x v="37"/>
    <x v="38"/>
    <x v="0"/>
  </r>
  <r>
    <x v="0"/>
    <x v="3"/>
    <x v="3"/>
    <x v="0"/>
    <x v="0"/>
    <x v="0"/>
    <x v="0"/>
    <x v="53"/>
    <x v="48"/>
    <x v="54"/>
    <x v="54"/>
    <x v="46"/>
    <x v="50"/>
    <x v="0"/>
  </r>
  <r>
    <x v="0"/>
    <x v="3"/>
    <x v="3"/>
    <x v="1"/>
    <x v="1"/>
    <x v="1"/>
    <x v="1"/>
    <x v="41"/>
    <x v="49"/>
    <x v="44"/>
    <x v="55"/>
    <x v="47"/>
    <x v="51"/>
    <x v="0"/>
  </r>
  <r>
    <x v="0"/>
    <x v="3"/>
    <x v="3"/>
    <x v="2"/>
    <x v="2"/>
    <x v="2"/>
    <x v="2"/>
    <x v="46"/>
    <x v="50"/>
    <x v="55"/>
    <x v="56"/>
    <x v="48"/>
    <x v="52"/>
    <x v="0"/>
  </r>
  <r>
    <x v="0"/>
    <x v="3"/>
    <x v="3"/>
    <x v="10"/>
    <x v="10"/>
    <x v="10"/>
    <x v="3"/>
    <x v="54"/>
    <x v="51"/>
    <x v="56"/>
    <x v="57"/>
    <x v="42"/>
    <x v="53"/>
    <x v="0"/>
  </r>
  <r>
    <x v="0"/>
    <x v="3"/>
    <x v="3"/>
    <x v="3"/>
    <x v="3"/>
    <x v="3"/>
    <x v="4"/>
    <x v="47"/>
    <x v="52"/>
    <x v="57"/>
    <x v="58"/>
    <x v="49"/>
    <x v="54"/>
    <x v="0"/>
  </r>
  <r>
    <x v="0"/>
    <x v="3"/>
    <x v="3"/>
    <x v="8"/>
    <x v="8"/>
    <x v="8"/>
    <x v="5"/>
    <x v="55"/>
    <x v="53"/>
    <x v="58"/>
    <x v="59"/>
    <x v="35"/>
    <x v="55"/>
    <x v="0"/>
  </r>
  <r>
    <x v="0"/>
    <x v="3"/>
    <x v="3"/>
    <x v="7"/>
    <x v="7"/>
    <x v="7"/>
    <x v="6"/>
    <x v="56"/>
    <x v="54"/>
    <x v="59"/>
    <x v="60"/>
    <x v="48"/>
    <x v="52"/>
    <x v="0"/>
  </r>
  <r>
    <x v="0"/>
    <x v="3"/>
    <x v="3"/>
    <x v="11"/>
    <x v="11"/>
    <x v="11"/>
    <x v="6"/>
    <x v="56"/>
    <x v="54"/>
    <x v="56"/>
    <x v="57"/>
    <x v="37"/>
    <x v="56"/>
    <x v="0"/>
  </r>
  <r>
    <x v="0"/>
    <x v="3"/>
    <x v="3"/>
    <x v="18"/>
    <x v="18"/>
    <x v="18"/>
    <x v="8"/>
    <x v="50"/>
    <x v="55"/>
    <x v="52"/>
    <x v="39"/>
    <x v="50"/>
    <x v="57"/>
    <x v="0"/>
  </r>
  <r>
    <x v="0"/>
    <x v="3"/>
    <x v="3"/>
    <x v="12"/>
    <x v="12"/>
    <x v="12"/>
    <x v="9"/>
    <x v="52"/>
    <x v="6"/>
    <x v="46"/>
    <x v="37"/>
    <x v="42"/>
    <x v="53"/>
    <x v="0"/>
  </r>
  <r>
    <x v="0"/>
    <x v="3"/>
    <x v="3"/>
    <x v="6"/>
    <x v="6"/>
    <x v="6"/>
    <x v="9"/>
    <x v="52"/>
    <x v="6"/>
    <x v="37"/>
    <x v="61"/>
    <x v="37"/>
    <x v="56"/>
    <x v="0"/>
  </r>
  <r>
    <x v="0"/>
    <x v="3"/>
    <x v="3"/>
    <x v="4"/>
    <x v="4"/>
    <x v="4"/>
    <x v="11"/>
    <x v="57"/>
    <x v="56"/>
    <x v="60"/>
    <x v="62"/>
    <x v="37"/>
    <x v="56"/>
    <x v="0"/>
  </r>
  <r>
    <x v="0"/>
    <x v="3"/>
    <x v="3"/>
    <x v="14"/>
    <x v="14"/>
    <x v="14"/>
    <x v="11"/>
    <x v="57"/>
    <x v="56"/>
    <x v="61"/>
    <x v="63"/>
    <x v="41"/>
    <x v="44"/>
    <x v="0"/>
  </r>
  <r>
    <x v="0"/>
    <x v="3"/>
    <x v="3"/>
    <x v="25"/>
    <x v="25"/>
    <x v="25"/>
    <x v="11"/>
    <x v="57"/>
    <x v="56"/>
    <x v="57"/>
    <x v="58"/>
    <x v="44"/>
    <x v="58"/>
    <x v="0"/>
  </r>
  <r>
    <x v="0"/>
    <x v="3"/>
    <x v="3"/>
    <x v="19"/>
    <x v="19"/>
    <x v="19"/>
    <x v="11"/>
    <x v="57"/>
    <x v="56"/>
    <x v="50"/>
    <x v="64"/>
    <x v="36"/>
    <x v="7"/>
    <x v="0"/>
  </r>
  <r>
    <x v="0"/>
    <x v="3"/>
    <x v="3"/>
    <x v="22"/>
    <x v="22"/>
    <x v="22"/>
    <x v="15"/>
    <x v="58"/>
    <x v="57"/>
    <x v="62"/>
    <x v="65"/>
    <x v="37"/>
    <x v="56"/>
    <x v="0"/>
  </r>
  <r>
    <x v="0"/>
    <x v="3"/>
    <x v="3"/>
    <x v="13"/>
    <x v="13"/>
    <x v="13"/>
    <x v="16"/>
    <x v="59"/>
    <x v="58"/>
    <x v="50"/>
    <x v="64"/>
    <x v="41"/>
    <x v="44"/>
    <x v="0"/>
  </r>
  <r>
    <x v="0"/>
    <x v="3"/>
    <x v="3"/>
    <x v="21"/>
    <x v="21"/>
    <x v="21"/>
    <x v="16"/>
    <x v="59"/>
    <x v="58"/>
    <x v="63"/>
    <x v="46"/>
    <x v="42"/>
    <x v="53"/>
    <x v="0"/>
  </r>
  <r>
    <x v="0"/>
    <x v="3"/>
    <x v="3"/>
    <x v="26"/>
    <x v="26"/>
    <x v="26"/>
    <x v="18"/>
    <x v="60"/>
    <x v="16"/>
    <x v="52"/>
    <x v="39"/>
    <x v="35"/>
    <x v="55"/>
    <x v="0"/>
  </r>
  <r>
    <x v="0"/>
    <x v="3"/>
    <x v="3"/>
    <x v="24"/>
    <x v="24"/>
    <x v="24"/>
    <x v="19"/>
    <x v="61"/>
    <x v="59"/>
    <x v="62"/>
    <x v="65"/>
    <x v="41"/>
    <x v="44"/>
    <x v="0"/>
  </r>
  <r>
    <x v="0"/>
    <x v="4"/>
    <x v="4"/>
    <x v="0"/>
    <x v="0"/>
    <x v="0"/>
    <x v="0"/>
    <x v="62"/>
    <x v="60"/>
    <x v="64"/>
    <x v="66"/>
    <x v="35"/>
    <x v="33"/>
    <x v="0"/>
  </r>
  <r>
    <x v="0"/>
    <x v="4"/>
    <x v="4"/>
    <x v="2"/>
    <x v="2"/>
    <x v="2"/>
    <x v="1"/>
    <x v="63"/>
    <x v="61"/>
    <x v="34"/>
    <x v="67"/>
    <x v="37"/>
    <x v="28"/>
    <x v="0"/>
  </r>
  <r>
    <x v="0"/>
    <x v="4"/>
    <x v="4"/>
    <x v="3"/>
    <x v="3"/>
    <x v="3"/>
    <x v="2"/>
    <x v="64"/>
    <x v="62"/>
    <x v="52"/>
    <x v="68"/>
    <x v="51"/>
    <x v="59"/>
    <x v="0"/>
  </r>
  <r>
    <x v="0"/>
    <x v="4"/>
    <x v="4"/>
    <x v="1"/>
    <x v="1"/>
    <x v="1"/>
    <x v="3"/>
    <x v="65"/>
    <x v="63"/>
    <x v="65"/>
    <x v="69"/>
    <x v="52"/>
    <x v="60"/>
    <x v="0"/>
  </r>
  <r>
    <x v="0"/>
    <x v="4"/>
    <x v="4"/>
    <x v="12"/>
    <x v="12"/>
    <x v="12"/>
    <x v="4"/>
    <x v="66"/>
    <x v="55"/>
    <x v="59"/>
    <x v="70"/>
    <x v="53"/>
    <x v="61"/>
    <x v="0"/>
  </r>
  <r>
    <x v="0"/>
    <x v="4"/>
    <x v="4"/>
    <x v="11"/>
    <x v="11"/>
    <x v="11"/>
    <x v="4"/>
    <x v="66"/>
    <x v="55"/>
    <x v="47"/>
    <x v="31"/>
    <x v="39"/>
    <x v="62"/>
    <x v="0"/>
  </r>
  <r>
    <x v="0"/>
    <x v="4"/>
    <x v="4"/>
    <x v="23"/>
    <x v="23"/>
    <x v="23"/>
    <x v="6"/>
    <x v="67"/>
    <x v="5"/>
    <x v="46"/>
    <x v="16"/>
    <x v="5"/>
    <x v="63"/>
    <x v="0"/>
  </r>
  <r>
    <x v="0"/>
    <x v="4"/>
    <x v="4"/>
    <x v="27"/>
    <x v="27"/>
    <x v="27"/>
    <x v="7"/>
    <x v="68"/>
    <x v="64"/>
    <x v="66"/>
    <x v="71"/>
    <x v="39"/>
    <x v="62"/>
    <x v="0"/>
  </r>
  <r>
    <x v="0"/>
    <x v="4"/>
    <x v="4"/>
    <x v="8"/>
    <x v="8"/>
    <x v="8"/>
    <x v="7"/>
    <x v="68"/>
    <x v="64"/>
    <x v="67"/>
    <x v="72"/>
    <x v="50"/>
    <x v="64"/>
    <x v="0"/>
  </r>
  <r>
    <x v="0"/>
    <x v="4"/>
    <x v="4"/>
    <x v="18"/>
    <x v="18"/>
    <x v="18"/>
    <x v="9"/>
    <x v="45"/>
    <x v="65"/>
    <x v="57"/>
    <x v="73"/>
    <x v="54"/>
    <x v="65"/>
    <x v="0"/>
  </r>
  <r>
    <x v="0"/>
    <x v="4"/>
    <x v="4"/>
    <x v="16"/>
    <x v="16"/>
    <x v="16"/>
    <x v="10"/>
    <x v="46"/>
    <x v="11"/>
    <x v="50"/>
    <x v="27"/>
    <x v="28"/>
    <x v="34"/>
    <x v="0"/>
  </r>
  <r>
    <x v="0"/>
    <x v="4"/>
    <x v="4"/>
    <x v="9"/>
    <x v="9"/>
    <x v="9"/>
    <x v="11"/>
    <x v="69"/>
    <x v="29"/>
    <x v="68"/>
    <x v="74"/>
    <x v="37"/>
    <x v="28"/>
    <x v="0"/>
  </r>
  <r>
    <x v="0"/>
    <x v="4"/>
    <x v="4"/>
    <x v="13"/>
    <x v="13"/>
    <x v="13"/>
    <x v="11"/>
    <x v="69"/>
    <x v="29"/>
    <x v="45"/>
    <x v="75"/>
    <x v="38"/>
    <x v="24"/>
    <x v="0"/>
  </r>
  <r>
    <x v="0"/>
    <x v="4"/>
    <x v="4"/>
    <x v="4"/>
    <x v="4"/>
    <x v="4"/>
    <x v="13"/>
    <x v="54"/>
    <x v="57"/>
    <x v="56"/>
    <x v="76"/>
    <x v="42"/>
    <x v="66"/>
    <x v="0"/>
  </r>
  <r>
    <x v="0"/>
    <x v="4"/>
    <x v="4"/>
    <x v="7"/>
    <x v="7"/>
    <x v="7"/>
    <x v="13"/>
    <x v="54"/>
    <x v="57"/>
    <x v="68"/>
    <x v="74"/>
    <x v="36"/>
    <x v="5"/>
    <x v="0"/>
  </r>
  <r>
    <x v="0"/>
    <x v="4"/>
    <x v="4"/>
    <x v="10"/>
    <x v="10"/>
    <x v="10"/>
    <x v="15"/>
    <x v="47"/>
    <x v="66"/>
    <x v="61"/>
    <x v="77"/>
    <x v="40"/>
    <x v="67"/>
    <x v="0"/>
  </r>
  <r>
    <x v="0"/>
    <x v="4"/>
    <x v="4"/>
    <x v="26"/>
    <x v="26"/>
    <x v="26"/>
    <x v="16"/>
    <x v="48"/>
    <x v="67"/>
    <x v="67"/>
    <x v="72"/>
    <x v="42"/>
    <x v="66"/>
    <x v="0"/>
  </r>
  <r>
    <x v="0"/>
    <x v="4"/>
    <x v="4"/>
    <x v="14"/>
    <x v="14"/>
    <x v="14"/>
    <x v="16"/>
    <x v="48"/>
    <x v="67"/>
    <x v="66"/>
    <x v="71"/>
    <x v="36"/>
    <x v="5"/>
    <x v="0"/>
  </r>
  <r>
    <x v="0"/>
    <x v="4"/>
    <x v="4"/>
    <x v="15"/>
    <x v="15"/>
    <x v="15"/>
    <x v="18"/>
    <x v="70"/>
    <x v="68"/>
    <x v="53"/>
    <x v="78"/>
    <x v="28"/>
    <x v="34"/>
    <x v="0"/>
  </r>
  <r>
    <x v="0"/>
    <x v="4"/>
    <x v="4"/>
    <x v="6"/>
    <x v="6"/>
    <x v="6"/>
    <x v="18"/>
    <x v="70"/>
    <x v="68"/>
    <x v="69"/>
    <x v="79"/>
    <x v="35"/>
    <x v="33"/>
    <x v="2"/>
  </r>
  <r>
    <x v="0"/>
    <x v="5"/>
    <x v="5"/>
    <x v="0"/>
    <x v="0"/>
    <x v="0"/>
    <x v="0"/>
    <x v="71"/>
    <x v="69"/>
    <x v="27"/>
    <x v="80"/>
    <x v="46"/>
    <x v="68"/>
    <x v="0"/>
  </r>
  <r>
    <x v="0"/>
    <x v="5"/>
    <x v="5"/>
    <x v="2"/>
    <x v="2"/>
    <x v="2"/>
    <x v="1"/>
    <x v="72"/>
    <x v="70"/>
    <x v="70"/>
    <x v="81"/>
    <x v="48"/>
    <x v="69"/>
    <x v="0"/>
  </r>
  <r>
    <x v="0"/>
    <x v="5"/>
    <x v="5"/>
    <x v="10"/>
    <x v="10"/>
    <x v="10"/>
    <x v="2"/>
    <x v="45"/>
    <x v="63"/>
    <x v="49"/>
    <x v="82"/>
    <x v="42"/>
    <x v="70"/>
    <x v="0"/>
  </r>
  <r>
    <x v="0"/>
    <x v="5"/>
    <x v="5"/>
    <x v="3"/>
    <x v="3"/>
    <x v="3"/>
    <x v="3"/>
    <x v="46"/>
    <x v="71"/>
    <x v="71"/>
    <x v="83"/>
    <x v="55"/>
    <x v="54"/>
    <x v="0"/>
  </r>
  <r>
    <x v="0"/>
    <x v="5"/>
    <x v="5"/>
    <x v="6"/>
    <x v="6"/>
    <x v="6"/>
    <x v="4"/>
    <x v="54"/>
    <x v="72"/>
    <x v="56"/>
    <x v="84"/>
    <x v="42"/>
    <x v="70"/>
    <x v="0"/>
  </r>
  <r>
    <x v="0"/>
    <x v="5"/>
    <x v="5"/>
    <x v="5"/>
    <x v="5"/>
    <x v="5"/>
    <x v="5"/>
    <x v="47"/>
    <x v="73"/>
    <x v="44"/>
    <x v="85"/>
    <x v="41"/>
    <x v="44"/>
    <x v="0"/>
  </r>
  <r>
    <x v="0"/>
    <x v="5"/>
    <x v="5"/>
    <x v="11"/>
    <x v="11"/>
    <x v="11"/>
    <x v="6"/>
    <x v="70"/>
    <x v="74"/>
    <x v="49"/>
    <x v="82"/>
    <x v="48"/>
    <x v="69"/>
    <x v="0"/>
  </r>
  <r>
    <x v="0"/>
    <x v="5"/>
    <x v="5"/>
    <x v="1"/>
    <x v="1"/>
    <x v="1"/>
    <x v="7"/>
    <x v="49"/>
    <x v="75"/>
    <x v="46"/>
    <x v="86"/>
    <x v="40"/>
    <x v="71"/>
    <x v="0"/>
  </r>
  <r>
    <x v="0"/>
    <x v="5"/>
    <x v="5"/>
    <x v="4"/>
    <x v="4"/>
    <x v="4"/>
    <x v="7"/>
    <x v="49"/>
    <x v="75"/>
    <x v="67"/>
    <x v="87"/>
    <x v="38"/>
    <x v="72"/>
    <x v="0"/>
  </r>
  <r>
    <x v="0"/>
    <x v="5"/>
    <x v="5"/>
    <x v="14"/>
    <x v="14"/>
    <x v="14"/>
    <x v="7"/>
    <x v="49"/>
    <x v="75"/>
    <x v="56"/>
    <x v="84"/>
    <x v="36"/>
    <x v="73"/>
    <x v="0"/>
  </r>
  <r>
    <x v="0"/>
    <x v="5"/>
    <x v="5"/>
    <x v="8"/>
    <x v="8"/>
    <x v="8"/>
    <x v="10"/>
    <x v="50"/>
    <x v="7"/>
    <x v="30"/>
    <x v="88"/>
    <x v="45"/>
    <x v="74"/>
    <x v="0"/>
  </r>
  <r>
    <x v="0"/>
    <x v="5"/>
    <x v="5"/>
    <x v="13"/>
    <x v="13"/>
    <x v="13"/>
    <x v="10"/>
    <x v="50"/>
    <x v="7"/>
    <x v="65"/>
    <x v="89"/>
    <x v="41"/>
    <x v="44"/>
    <x v="0"/>
  </r>
  <r>
    <x v="0"/>
    <x v="5"/>
    <x v="5"/>
    <x v="16"/>
    <x v="16"/>
    <x v="16"/>
    <x v="12"/>
    <x v="73"/>
    <x v="76"/>
    <x v="63"/>
    <x v="90"/>
    <x v="44"/>
    <x v="75"/>
    <x v="0"/>
  </r>
  <r>
    <x v="0"/>
    <x v="5"/>
    <x v="5"/>
    <x v="15"/>
    <x v="15"/>
    <x v="15"/>
    <x v="12"/>
    <x v="73"/>
    <x v="76"/>
    <x v="53"/>
    <x v="91"/>
    <x v="43"/>
    <x v="76"/>
    <x v="0"/>
  </r>
  <r>
    <x v="0"/>
    <x v="5"/>
    <x v="5"/>
    <x v="18"/>
    <x v="18"/>
    <x v="18"/>
    <x v="14"/>
    <x v="52"/>
    <x v="77"/>
    <x v="71"/>
    <x v="83"/>
    <x v="53"/>
    <x v="77"/>
    <x v="0"/>
  </r>
  <r>
    <x v="0"/>
    <x v="5"/>
    <x v="5"/>
    <x v="26"/>
    <x v="26"/>
    <x v="26"/>
    <x v="15"/>
    <x v="74"/>
    <x v="78"/>
    <x v="46"/>
    <x v="86"/>
    <x v="46"/>
    <x v="68"/>
    <x v="0"/>
  </r>
  <r>
    <x v="0"/>
    <x v="5"/>
    <x v="5"/>
    <x v="17"/>
    <x v="17"/>
    <x v="17"/>
    <x v="15"/>
    <x v="74"/>
    <x v="78"/>
    <x v="43"/>
    <x v="92"/>
    <x v="45"/>
    <x v="74"/>
    <x v="0"/>
  </r>
  <r>
    <x v="0"/>
    <x v="5"/>
    <x v="5"/>
    <x v="7"/>
    <x v="7"/>
    <x v="7"/>
    <x v="15"/>
    <x v="74"/>
    <x v="78"/>
    <x v="50"/>
    <x v="93"/>
    <x v="37"/>
    <x v="78"/>
    <x v="0"/>
  </r>
  <r>
    <x v="0"/>
    <x v="5"/>
    <x v="5"/>
    <x v="12"/>
    <x v="12"/>
    <x v="12"/>
    <x v="18"/>
    <x v="57"/>
    <x v="15"/>
    <x v="48"/>
    <x v="94"/>
    <x v="40"/>
    <x v="71"/>
    <x v="0"/>
  </r>
  <r>
    <x v="0"/>
    <x v="5"/>
    <x v="5"/>
    <x v="23"/>
    <x v="23"/>
    <x v="23"/>
    <x v="18"/>
    <x v="57"/>
    <x v="15"/>
    <x v="48"/>
    <x v="94"/>
    <x v="40"/>
    <x v="71"/>
    <x v="0"/>
  </r>
  <r>
    <x v="0"/>
    <x v="6"/>
    <x v="6"/>
    <x v="3"/>
    <x v="3"/>
    <x v="3"/>
    <x v="0"/>
    <x v="72"/>
    <x v="79"/>
    <x v="72"/>
    <x v="95"/>
    <x v="22"/>
    <x v="79"/>
    <x v="0"/>
  </r>
  <r>
    <x v="0"/>
    <x v="6"/>
    <x v="6"/>
    <x v="0"/>
    <x v="0"/>
    <x v="0"/>
    <x v="1"/>
    <x v="75"/>
    <x v="80"/>
    <x v="73"/>
    <x v="96"/>
    <x v="36"/>
    <x v="80"/>
    <x v="0"/>
  </r>
  <r>
    <x v="0"/>
    <x v="6"/>
    <x v="6"/>
    <x v="2"/>
    <x v="2"/>
    <x v="2"/>
    <x v="2"/>
    <x v="46"/>
    <x v="81"/>
    <x v="47"/>
    <x v="97"/>
    <x v="41"/>
    <x v="44"/>
    <x v="0"/>
  </r>
  <r>
    <x v="0"/>
    <x v="6"/>
    <x v="6"/>
    <x v="11"/>
    <x v="11"/>
    <x v="11"/>
    <x v="2"/>
    <x v="46"/>
    <x v="81"/>
    <x v="44"/>
    <x v="98"/>
    <x v="37"/>
    <x v="81"/>
    <x v="0"/>
  </r>
  <r>
    <x v="0"/>
    <x v="6"/>
    <x v="6"/>
    <x v="16"/>
    <x v="16"/>
    <x v="16"/>
    <x v="4"/>
    <x v="56"/>
    <x v="82"/>
    <x v="46"/>
    <x v="99"/>
    <x v="44"/>
    <x v="82"/>
    <x v="0"/>
  </r>
  <r>
    <x v="0"/>
    <x v="6"/>
    <x v="6"/>
    <x v="23"/>
    <x v="23"/>
    <x v="23"/>
    <x v="5"/>
    <x v="52"/>
    <x v="83"/>
    <x v="63"/>
    <x v="50"/>
    <x v="45"/>
    <x v="83"/>
    <x v="0"/>
  </r>
  <r>
    <x v="0"/>
    <x v="6"/>
    <x v="6"/>
    <x v="13"/>
    <x v="13"/>
    <x v="13"/>
    <x v="6"/>
    <x v="74"/>
    <x v="84"/>
    <x v="61"/>
    <x v="100"/>
    <x v="48"/>
    <x v="37"/>
    <x v="0"/>
  </r>
  <r>
    <x v="0"/>
    <x v="6"/>
    <x v="6"/>
    <x v="9"/>
    <x v="9"/>
    <x v="9"/>
    <x v="7"/>
    <x v="57"/>
    <x v="85"/>
    <x v="51"/>
    <x v="101"/>
    <x v="56"/>
    <x v="55"/>
    <x v="0"/>
  </r>
  <r>
    <x v="0"/>
    <x v="6"/>
    <x v="6"/>
    <x v="4"/>
    <x v="4"/>
    <x v="4"/>
    <x v="8"/>
    <x v="59"/>
    <x v="6"/>
    <x v="50"/>
    <x v="102"/>
    <x v="41"/>
    <x v="44"/>
    <x v="0"/>
  </r>
  <r>
    <x v="0"/>
    <x v="6"/>
    <x v="6"/>
    <x v="18"/>
    <x v="18"/>
    <x v="18"/>
    <x v="9"/>
    <x v="61"/>
    <x v="29"/>
    <x v="48"/>
    <x v="103"/>
    <x v="46"/>
    <x v="84"/>
    <x v="0"/>
  </r>
  <r>
    <x v="0"/>
    <x v="6"/>
    <x v="6"/>
    <x v="28"/>
    <x v="28"/>
    <x v="28"/>
    <x v="9"/>
    <x v="61"/>
    <x v="29"/>
    <x v="63"/>
    <x v="50"/>
    <x v="35"/>
    <x v="85"/>
    <x v="0"/>
  </r>
  <r>
    <x v="0"/>
    <x v="6"/>
    <x v="6"/>
    <x v="7"/>
    <x v="7"/>
    <x v="7"/>
    <x v="9"/>
    <x v="61"/>
    <x v="29"/>
    <x v="51"/>
    <x v="101"/>
    <x v="48"/>
    <x v="37"/>
    <x v="0"/>
  </r>
  <r>
    <x v="0"/>
    <x v="6"/>
    <x v="6"/>
    <x v="27"/>
    <x v="27"/>
    <x v="27"/>
    <x v="12"/>
    <x v="76"/>
    <x v="86"/>
    <x v="63"/>
    <x v="50"/>
    <x v="56"/>
    <x v="55"/>
    <x v="0"/>
  </r>
  <r>
    <x v="0"/>
    <x v="6"/>
    <x v="6"/>
    <x v="8"/>
    <x v="8"/>
    <x v="8"/>
    <x v="12"/>
    <x v="76"/>
    <x v="86"/>
    <x v="52"/>
    <x v="104"/>
    <x v="38"/>
    <x v="86"/>
    <x v="0"/>
  </r>
  <r>
    <x v="0"/>
    <x v="6"/>
    <x v="6"/>
    <x v="6"/>
    <x v="6"/>
    <x v="6"/>
    <x v="12"/>
    <x v="76"/>
    <x v="86"/>
    <x v="46"/>
    <x v="99"/>
    <x v="48"/>
    <x v="37"/>
    <x v="0"/>
  </r>
  <r>
    <x v="0"/>
    <x v="6"/>
    <x v="6"/>
    <x v="29"/>
    <x v="29"/>
    <x v="29"/>
    <x v="15"/>
    <x v="77"/>
    <x v="17"/>
    <x v="74"/>
    <x v="105"/>
    <x v="40"/>
    <x v="87"/>
    <x v="0"/>
  </r>
  <r>
    <x v="0"/>
    <x v="6"/>
    <x v="6"/>
    <x v="30"/>
    <x v="30"/>
    <x v="30"/>
    <x v="15"/>
    <x v="77"/>
    <x v="17"/>
    <x v="30"/>
    <x v="106"/>
    <x v="48"/>
    <x v="37"/>
    <x v="0"/>
  </r>
  <r>
    <x v="0"/>
    <x v="6"/>
    <x v="6"/>
    <x v="15"/>
    <x v="15"/>
    <x v="15"/>
    <x v="15"/>
    <x v="77"/>
    <x v="17"/>
    <x v="71"/>
    <x v="107"/>
    <x v="39"/>
    <x v="75"/>
    <x v="0"/>
  </r>
  <r>
    <x v="0"/>
    <x v="6"/>
    <x v="6"/>
    <x v="21"/>
    <x v="21"/>
    <x v="21"/>
    <x v="15"/>
    <x v="77"/>
    <x v="17"/>
    <x v="48"/>
    <x v="103"/>
    <x v="56"/>
    <x v="55"/>
    <x v="0"/>
  </r>
  <r>
    <x v="0"/>
    <x v="6"/>
    <x v="6"/>
    <x v="31"/>
    <x v="31"/>
    <x v="31"/>
    <x v="15"/>
    <x v="77"/>
    <x v="17"/>
    <x v="74"/>
    <x v="105"/>
    <x v="37"/>
    <x v="81"/>
    <x v="2"/>
  </r>
  <r>
    <x v="0"/>
    <x v="7"/>
    <x v="7"/>
    <x v="0"/>
    <x v="0"/>
    <x v="0"/>
    <x v="0"/>
    <x v="78"/>
    <x v="0"/>
    <x v="33"/>
    <x v="108"/>
    <x v="38"/>
    <x v="88"/>
    <x v="0"/>
  </r>
  <r>
    <x v="0"/>
    <x v="7"/>
    <x v="7"/>
    <x v="2"/>
    <x v="2"/>
    <x v="2"/>
    <x v="1"/>
    <x v="79"/>
    <x v="87"/>
    <x v="75"/>
    <x v="109"/>
    <x v="48"/>
    <x v="89"/>
    <x v="0"/>
  </r>
  <r>
    <x v="0"/>
    <x v="7"/>
    <x v="7"/>
    <x v="3"/>
    <x v="3"/>
    <x v="3"/>
    <x v="2"/>
    <x v="45"/>
    <x v="88"/>
    <x v="72"/>
    <x v="110"/>
    <x v="55"/>
    <x v="90"/>
    <x v="0"/>
  </r>
  <r>
    <x v="0"/>
    <x v="7"/>
    <x v="7"/>
    <x v="11"/>
    <x v="11"/>
    <x v="11"/>
    <x v="3"/>
    <x v="54"/>
    <x v="89"/>
    <x v="59"/>
    <x v="111"/>
    <x v="35"/>
    <x v="91"/>
    <x v="0"/>
  </r>
  <r>
    <x v="0"/>
    <x v="7"/>
    <x v="7"/>
    <x v="1"/>
    <x v="1"/>
    <x v="1"/>
    <x v="4"/>
    <x v="48"/>
    <x v="90"/>
    <x v="67"/>
    <x v="112"/>
    <x v="46"/>
    <x v="92"/>
    <x v="0"/>
  </r>
  <r>
    <x v="0"/>
    <x v="7"/>
    <x v="7"/>
    <x v="9"/>
    <x v="9"/>
    <x v="9"/>
    <x v="5"/>
    <x v="49"/>
    <x v="91"/>
    <x v="58"/>
    <x v="113"/>
    <x v="37"/>
    <x v="93"/>
    <x v="0"/>
  </r>
  <r>
    <x v="0"/>
    <x v="7"/>
    <x v="7"/>
    <x v="16"/>
    <x v="16"/>
    <x v="16"/>
    <x v="6"/>
    <x v="52"/>
    <x v="92"/>
    <x v="63"/>
    <x v="114"/>
    <x v="45"/>
    <x v="94"/>
    <x v="0"/>
  </r>
  <r>
    <x v="0"/>
    <x v="7"/>
    <x v="7"/>
    <x v="23"/>
    <x v="23"/>
    <x v="23"/>
    <x v="7"/>
    <x v="74"/>
    <x v="93"/>
    <x v="52"/>
    <x v="115"/>
    <x v="43"/>
    <x v="95"/>
    <x v="0"/>
  </r>
  <r>
    <x v="0"/>
    <x v="7"/>
    <x v="7"/>
    <x v="10"/>
    <x v="10"/>
    <x v="10"/>
    <x v="8"/>
    <x v="60"/>
    <x v="94"/>
    <x v="52"/>
    <x v="115"/>
    <x v="35"/>
    <x v="91"/>
    <x v="0"/>
  </r>
  <r>
    <x v="0"/>
    <x v="7"/>
    <x v="7"/>
    <x v="12"/>
    <x v="12"/>
    <x v="12"/>
    <x v="8"/>
    <x v="60"/>
    <x v="94"/>
    <x v="43"/>
    <x v="116"/>
    <x v="39"/>
    <x v="96"/>
    <x v="0"/>
  </r>
  <r>
    <x v="0"/>
    <x v="7"/>
    <x v="7"/>
    <x v="15"/>
    <x v="15"/>
    <x v="15"/>
    <x v="8"/>
    <x v="60"/>
    <x v="94"/>
    <x v="71"/>
    <x v="107"/>
    <x v="43"/>
    <x v="95"/>
    <x v="0"/>
  </r>
  <r>
    <x v="0"/>
    <x v="7"/>
    <x v="7"/>
    <x v="27"/>
    <x v="27"/>
    <x v="27"/>
    <x v="11"/>
    <x v="61"/>
    <x v="95"/>
    <x v="30"/>
    <x v="117"/>
    <x v="37"/>
    <x v="93"/>
    <x v="0"/>
  </r>
  <r>
    <x v="0"/>
    <x v="7"/>
    <x v="7"/>
    <x v="32"/>
    <x v="32"/>
    <x v="32"/>
    <x v="11"/>
    <x v="61"/>
    <x v="95"/>
    <x v="51"/>
    <x v="118"/>
    <x v="48"/>
    <x v="89"/>
    <x v="0"/>
  </r>
  <r>
    <x v="0"/>
    <x v="7"/>
    <x v="7"/>
    <x v="13"/>
    <x v="13"/>
    <x v="13"/>
    <x v="13"/>
    <x v="76"/>
    <x v="96"/>
    <x v="30"/>
    <x v="117"/>
    <x v="36"/>
    <x v="97"/>
    <x v="0"/>
  </r>
  <r>
    <x v="0"/>
    <x v="7"/>
    <x v="7"/>
    <x v="7"/>
    <x v="7"/>
    <x v="7"/>
    <x v="13"/>
    <x v="76"/>
    <x v="96"/>
    <x v="30"/>
    <x v="117"/>
    <x v="36"/>
    <x v="97"/>
    <x v="0"/>
  </r>
  <r>
    <x v="0"/>
    <x v="7"/>
    <x v="7"/>
    <x v="30"/>
    <x v="30"/>
    <x v="30"/>
    <x v="15"/>
    <x v="77"/>
    <x v="15"/>
    <x v="52"/>
    <x v="115"/>
    <x v="37"/>
    <x v="93"/>
    <x v="0"/>
  </r>
  <r>
    <x v="0"/>
    <x v="7"/>
    <x v="7"/>
    <x v="8"/>
    <x v="8"/>
    <x v="8"/>
    <x v="15"/>
    <x v="77"/>
    <x v="15"/>
    <x v="63"/>
    <x v="114"/>
    <x v="38"/>
    <x v="88"/>
    <x v="0"/>
  </r>
  <r>
    <x v="0"/>
    <x v="7"/>
    <x v="7"/>
    <x v="4"/>
    <x v="4"/>
    <x v="4"/>
    <x v="15"/>
    <x v="77"/>
    <x v="15"/>
    <x v="53"/>
    <x v="119"/>
    <x v="36"/>
    <x v="97"/>
    <x v="0"/>
  </r>
  <r>
    <x v="0"/>
    <x v="7"/>
    <x v="7"/>
    <x v="14"/>
    <x v="14"/>
    <x v="14"/>
    <x v="15"/>
    <x v="77"/>
    <x v="15"/>
    <x v="52"/>
    <x v="115"/>
    <x v="37"/>
    <x v="93"/>
    <x v="0"/>
  </r>
  <r>
    <x v="0"/>
    <x v="7"/>
    <x v="7"/>
    <x v="6"/>
    <x v="6"/>
    <x v="6"/>
    <x v="15"/>
    <x v="77"/>
    <x v="15"/>
    <x v="52"/>
    <x v="115"/>
    <x v="37"/>
    <x v="93"/>
    <x v="0"/>
  </r>
  <r>
    <x v="0"/>
    <x v="8"/>
    <x v="8"/>
    <x v="0"/>
    <x v="0"/>
    <x v="0"/>
    <x v="0"/>
    <x v="53"/>
    <x v="97"/>
    <x v="76"/>
    <x v="120"/>
    <x v="37"/>
    <x v="98"/>
    <x v="0"/>
  </r>
  <r>
    <x v="0"/>
    <x v="8"/>
    <x v="8"/>
    <x v="1"/>
    <x v="1"/>
    <x v="1"/>
    <x v="1"/>
    <x v="40"/>
    <x v="98"/>
    <x v="70"/>
    <x v="121"/>
    <x v="37"/>
    <x v="98"/>
    <x v="0"/>
  </r>
  <r>
    <x v="0"/>
    <x v="8"/>
    <x v="8"/>
    <x v="3"/>
    <x v="3"/>
    <x v="3"/>
    <x v="2"/>
    <x v="79"/>
    <x v="99"/>
    <x v="57"/>
    <x v="122"/>
    <x v="2"/>
    <x v="99"/>
    <x v="0"/>
  </r>
  <r>
    <x v="0"/>
    <x v="8"/>
    <x v="8"/>
    <x v="2"/>
    <x v="2"/>
    <x v="2"/>
    <x v="3"/>
    <x v="44"/>
    <x v="100"/>
    <x v="42"/>
    <x v="123"/>
    <x v="41"/>
    <x v="44"/>
    <x v="0"/>
  </r>
  <r>
    <x v="0"/>
    <x v="8"/>
    <x v="8"/>
    <x v="9"/>
    <x v="9"/>
    <x v="9"/>
    <x v="4"/>
    <x v="67"/>
    <x v="101"/>
    <x v="40"/>
    <x v="124"/>
    <x v="46"/>
    <x v="100"/>
    <x v="0"/>
  </r>
  <r>
    <x v="0"/>
    <x v="8"/>
    <x v="8"/>
    <x v="10"/>
    <x v="10"/>
    <x v="10"/>
    <x v="5"/>
    <x v="56"/>
    <x v="92"/>
    <x v="46"/>
    <x v="125"/>
    <x v="44"/>
    <x v="101"/>
    <x v="0"/>
  </r>
  <r>
    <x v="0"/>
    <x v="8"/>
    <x v="8"/>
    <x v="5"/>
    <x v="5"/>
    <x v="5"/>
    <x v="6"/>
    <x v="50"/>
    <x v="102"/>
    <x v="65"/>
    <x v="126"/>
    <x v="41"/>
    <x v="44"/>
    <x v="0"/>
  </r>
  <r>
    <x v="0"/>
    <x v="8"/>
    <x v="8"/>
    <x v="33"/>
    <x v="33"/>
    <x v="33"/>
    <x v="7"/>
    <x v="51"/>
    <x v="85"/>
    <x v="69"/>
    <x v="127"/>
    <x v="37"/>
    <x v="98"/>
    <x v="0"/>
  </r>
  <r>
    <x v="0"/>
    <x v="8"/>
    <x v="8"/>
    <x v="12"/>
    <x v="12"/>
    <x v="12"/>
    <x v="8"/>
    <x v="73"/>
    <x v="103"/>
    <x v="63"/>
    <x v="116"/>
    <x v="44"/>
    <x v="101"/>
    <x v="0"/>
  </r>
  <r>
    <x v="0"/>
    <x v="8"/>
    <x v="8"/>
    <x v="23"/>
    <x v="23"/>
    <x v="23"/>
    <x v="8"/>
    <x v="73"/>
    <x v="103"/>
    <x v="57"/>
    <x v="122"/>
    <x v="28"/>
    <x v="102"/>
    <x v="0"/>
  </r>
  <r>
    <x v="0"/>
    <x v="8"/>
    <x v="8"/>
    <x v="8"/>
    <x v="8"/>
    <x v="8"/>
    <x v="8"/>
    <x v="73"/>
    <x v="103"/>
    <x v="60"/>
    <x v="117"/>
    <x v="35"/>
    <x v="103"/>
    <x v="0"/>
  </r>
  <r>
    <x v="0"/>
    <x v="8"/>
    <x v="8"/>
    <x v="16"/>
    <x v="16"/>
    <x v="16"/>
    <x v="11"/>
    <x v="74"/>
    <x v="7"/>
    <x v="51"/>
    <x v="128"/>
    <x v="35"/>
    <x v="103"/>
    <x v="0"/>
  </r>
  <r>
    <x v="0"/>
    <x v="8"/>
    <x v="8"/>
    <x v="18"/>
    <x v="18"/>
    <x v="18"/>
    <x v="12"/>
    <x v="57"/>
    <x v="28"/>
    <x v="53"/>
    <x v="129"/>
    <x v="42"/>
    <x v="104"/>
    <x v="0"/>
  </r>
  <r>
    <x v="0"/>
    <x v="8"/>
    <x v="8"/>
    <x v="26"/>
    <x v="26"/>
    <x v="26"/>
    <x v="13"/>
    <x v="59"/>
    <x v="104"/>
    <x v="30"/>
    <x v="130"/>
    <x v="56"/>
    <x v="105"/>
    <x v="0"/>
  </r>
  <r>
    <x v="0"/>
    <x v="8"/>
    <x v="8"/>
    <x v="11"/>
    <x v="11"/>
    <x v="11"/>
    <x v="13"/>
    <x v="59"/>
    <x v="104"/>
    <x v="30"/>
    <x v="130"/>
    <x v="56"/>
    <x v="105"/>
    <x v="0"/>
  </r>
  <r>
    <x v="0"/>
    <x v="8"/>
    <x v="8"/>
    <x v="32"/>
    <x v="32"/>
    <x v="32"/>
    <x v="15"/>
    <x v="60"/>
    <x v="105"/>
    <x v="51"/>
    <x v="128"/>
    <x v="36"/>
    <x v="106"/>
    <x v="0"/>
  </r>
  <r>
    <x v="0"/>
    <x v="8"/>
    <x v="8"/>
    <x v="30"/>
    <x v="30"/>
    <x v="30"/>
    <x v="15"/>
    <x v="60"/>
    <x v="105"/>
    <x v="30"/>
    <x v="130"/>
    <x v="38"/>
    <x v="107"/>
    <x v="0"/>
  </r>
  <r>
    <x v="0"/>
    <x v="8"/>
    <x v="8"/>
    <x v="14"/>
    <x v="14"/>
    <x v="14"/>
    <x v="17"/>
    <x v="61"/>
    <x v="106"/>
    <x v="30"/>
    <x v="130"/>
    <x v="37"/>
    <x v="98"/>
    <x v="0"/>
  </r>
  <r>
    <x v="0"/>
    <x v="8"/>
    <x v="8"/>
    <x v="34"/>
    <x v="34"/>
    <x v="34"/>
    <x v="18"/>
    <x v="76"/>
    <x v="107"/>
    <x v="46"/>
    <x v="125"/>
    <x v="48"/>
    <x v="108"/>
    <x v="0"/>
  </r>
  <r>
    <x v="0"/>
    <x v="8"/>
    <x v="8"/>
    <x v="6"/>
    <x v="6"/>
    <x v="6"/>
    <x v="18"/>
    <x v="76"/>
    <x v="107"/>
    <x v="30"/>
    <x v="130"/>
    <x v="36"/>
    <x v="106"/>
    <x v="0"/>
  </r>
  <r>
    <x v="0"/>
    <x v="8"/>
    <x v="8"/>
    <x v="7"/>
    <x v="7"/>
    <x v="7"/>
    <x v="18"/>
    <x v="76"/>
    <x v="107"/>
    <x v="46"/>
    <x v="125"/>
    <x v="48"/>
    <x v="108"/>
    <x v="0"/>
  </r>
  <r>
    <x v="0"/>
    <x v="9"/>
    <x v="9"/>
    <x v="3"/>
    <x v="3"/>
    <x v="3"/>
    <x v="0"/>
    <x v="57"/>
    <x v="108"/>
    <x v="71"/>
    <x v="131"/>
    <x v="47"/>
    <x v="109"/>
    <x v="0"/>
  </r>
  <r>
    <x v="0"/>
    <x v="9"/>
    <x v="9"/>
    <x v="0"/>
    <x v="0"/>
    <x v="0"/>
    <x v="1"/>
    <x v="76"/>
    <x v="97"/>
    <x v="51"/>
    <x v="132"/>
    <x v="41"/>
    <x v="44"/>
    <x v="0"/>
  </r>
  <r>
    <x v="0"/>
    <x v="9"/>
    <x v="9"/>
    <x v="9"/>
    <x v="9"/>
    <x v="9"/>
    <x v="2"/>
    <x v="80"/>
    <x v="109"/>
    <x v="48"/>
    <x v="133"/>
    <x v="48"/>
    <x v="110"/>
    <x v="0"/>
  </r>
  <r>
    <x v="0"/>
    <x v="9"/>
    <x v="9"/>
    <x v="2"/>
    <x v="2"/>
    <x v="2"/>
    <x v="2"/>
    <x v="80"/>
    <x v="109"/>
    <x v="63"/>
    <x v="134"/>
    <x v="41"/>
    <x v="44"/>
    <x v="0"/>
  </r>
  <r>
    <x v="0"/>
    <x v="9"/>
    <x v="9"/>
    <x v="7"/>
    <x v="7"/>
    <x v="7"/>
    <x v="2"/>
    <x v="80"/>
    <x v="109"/>
    <x v="63"/>
    <x v="134"/>
    <x v="41"/>
    <x v="44"/>
    <x v="0"/>
  </r>
  <r>
    <x v="0"/>
    <x v="9"/>
    <x v="9"/>
    <x v="35"/>
    <x v="35"/>
    <x v="35"/>
    <x v="5"/>
    <x v="81"/>
    <x v="71"/>
    <x v="71"/>
    <x v="131"/>
    <x v="37"/>
    <x v="111"/>
    <x v="0"/>
  </r>
  <r>
    <x v="0"/>
    <x v="9"/>
    <x v="9"/>
    <x v="16"/>
    <x v="16"/>
    <x v="16"/>
    <x v="5"/>
    <x v="81"/>
    <x v="71"/>
    <x v="72"/>
    <x v="99"/>
    <x v="36"/>
    <x v="112"/>
    <x v="0"/>
  </r>
  <r>
    <x v="0"/>
    <x v="9"/>
    <x v="9"/>
    <x v="29"/>
    <x v="29"/>
    <x v="29"/>
    <x v="5"/>
    <x v="81"/>
    <x v="71"/>
    <x v="74"/>
    <x v="105"/>
    <x v="38"/>
    <x v="113"/>
    <x v="0"/>
  </r>
  <r>
    <x v="0"/>
    <x v="9"/>
    <x v="9"/>
    <x v="30"/>
    <x v="30"/>
    <x v="30"/>
    <x v="8"/>
    <x v="82"/>
    <x v="110"/>
    <x v="71"/>
    <x v="131"/>
    <x v="36"/>
    <x v="112"/>
    <x v="0"/>
  </r>
  <r>
    <x v="0"/>
    <x v="9"/>
    <x v="9"/>
    <x v="10"/>
    <x v="10"/>
    <x v="10"/>
    <x v="8"/>
    <x v="82"/>
    <x v="110"/>
    <x v="57"/>
    <x v="135"/>
    <x v="41"/>
    <x v="44"/>
    <x v="0"/>
  </r>
  <r>
    <x v="0"/>
    <x v="9"/>
    <x v="9"/>
    <x v="36"/>
    <x v="36"/>
    <x v="36"/>
    <x v="10"/>
    <x v="83"/>
    <x v="111"/>
    <x v="77"/>
    <x v="136"/>
    <x v="36"/>
    <x v="112"/>
    <x v="0"/>
  </r>
  <r>
    <x v="0"/>
    <x v="9"/>
    <x v="9"/>
    <x v="18"/>
    <x v="18"/>
    <x v="18"/>
    <x v="10"/>
    <x v="83"/>
    <x v="111"/>
    <x v="74"/>
    <x v="105"/>
    <x v="37"/>
    <x v="111"/>
    <x v="0"/>
  </r>
  <r>
    <x v="0"/>
    <x v="9"/>
    <x v="9"/>
    <x v="37"/>
    <x v="37"/>
    <x v="37"/>
    <x v="10"/>
    <x v="83"/>
    <x v="111"/>
    <x v="71"/>
    <x v="131"/>
    <x v="48"/>
    <x v="110"/>
    <x v="0"/>
  </r>
  <r>
    <x v="0"/>
    <x v="9"/>
    <x v="9"/>
    <x v="32"/>
    <x v="32"/>
    <x v="32"/>
    <x v="10"/>
    <x v="83"/>
    <x v="111"/>
    <x v="72"/>
    <x v="99"/>
    <x v="41"/>
    <x v="44"/>
    <x v="0"/>
  </r>
  <r>
    <x v="0"/>
    <x v="9"/>
    <x v="9"/>
    <x v="38"/>
    <x v="38"/>
    <x v="38"/>
    <x v="10"/>
    <x v="83"/>
    <x v="111"/>
    <x v="71"/>
    <x v="131"/>
    <x v="48"/>
    <x v="110"/>
    <x v="0"/>
  </r>
  <r>
    <x v="0"/>
    <x v="9"/>
    <x v="9"/>
    <x v="8"/>
    <x v="8"/>
    <x v="8"/>
    <x v="10"/>
    <x v="83"/>
    <x v="111"/>
    <x v="72"/>
    <x v="99"/>
    <x v="41"/>
    <x v="44"/>
    <x v="0"/>
  </r>
  <r>
    <x v="0"/>
    <x v="9"/>
    <x v="9"/>
    <x v="39"/>
    <x v="39"/>
    <x v="39"/>
    <x v="10"/>
    <x v="83"/>
    <x v="111"/>
    <x v="72"/>
    <x v="99"/>
    <x v="41"/>
    <x v="44"/>
    <x v="0"/>
  </r>
  <r>
    <x v="0"/>
    <x v="9"/>
    <x v="9"/>
    <x v="15"/>
    <x v="15"/>
    <x v="15"/>
    <x v="10"/>
    <x v="83"/>
    <x v="111"/>
    <x v="77"/>
    <x v="136"/>
    <x v="36"/>
    <x v="112"/>
    <x v="0"/>
  </r>
  <r>
    <x v="0"/>
    <x v="9"/>
    <x v="9"/>
    <x v="33"/>
    <x v="33"/>
    <x v="33"/>
    <x v="10"/>
    <x v="83"/>
    <x v="111"/>
    <x v="72"/>
    <x v="99"/>
    <x v="41"/>
    <x v="44"/>
    <x v="0"/>
  </r>
  <r>
    <x v="0"/>
    <x v="9"/>
    <x v="9"/>
    <x v="14"/>
    <x v="14"/>
    <x v="14"/>
    <x v="10"/>
    <x v="83"/>
    <x v="111"/>
    <x v="72"/>
    <x v="99"/>
    <x v="41"/>
    <x v="44"/>
    <x v="0"/>
  </r>
  <r>
    <x v="0"/>
    <x v="9"/>
    <x v="9"/>
    <x v="19"/>
    <x v="19"/>
    <x v="19"/>
    <x v="10"/>
    <x v="83"/>
    <x v="111"/>
    <x v="72"/>
    <x v="99"/>
    <x v="41"/>
    <x v="44"/>
    <x v="0"/>
  </r>
  <r>
    <x v="0"/>
    <x v="9"/>
    <x v="9"/>
    <x v="6"/>
    <x v="6"/>
    <x v="6"/>
    <x v="10"/>
    <x v="83"/>
    <x v="111"/>
    <x v="72"/>
    <x v="99"/>
    <x v="41"/>
    <x v="44"/>
    <x v="0"/>
  </r>
  <r>
    <x v="0"/>
    <x v="9"/>
    <x v="9"/>
    <x v="11"/>
    <x v="11"/>
    <x v="11"/>
    <x v="10"/>
    <x v="83"/>
    <x v="111"/>
    <x v="72"/>
    <x v="99"/>
    <x v="41"/>
    <x v="44"/>
    <x v="0"/>
  </r>
  <r>
    <x v="0"/>
    <x v="10"/>
    <x v="10"/>
    <x v="3"/>
    <x v="3"/>
    <x v="3"/>
    <x v="0"/>
    <x v="84"/>
    <x v="112"/>
    <x v="77"/>
    <x v="137"/>
    <x v="46"/>
    <x v="114"/>
    <x v="0"/>
  </r>
  <r>
    <x v="0"/>
    <x v="10"/>
    <x v="10"/>
    <x v="0"/>
    <x v="0"/>
    <x v="0"/>
    <x v="1"/>
    <x v="81"/>
    <x v="113"/>
    <x v="43"/>
    <x v="138"/>
    <x v="41"/>
    <x v="44"/>
    <x v="0"/>
  </r>
  <r>
    <x v="0"/>
    <x v="10"/>
    <x v="10"/>
    <x v="9"/>
    <x v="9"/>
    <x v="9"/>
    <x v="2"/>
    <x v="82"/>
    <x v="114"/>
    <x v="57"/>
    <x v="139"/>
    <x v="41"/>
    <x v="44"/>
    <x v="0"/>
  </r>
  <r>
    <x v="0"/>
    <x v="10"/>
    <x v="10"/>
    <x v="33"/>
    <x v="33"/>
    <x v="33"/>
    <x v="2"/>
    <x v="82"/>
    <x v="114"/>
    <x v="72"/>
    <x v="140"/>
    <x v="48"/>
    <x v="27"/>
    <x v="0"/>
  </r>
  <r>
    <x v="0"/>
    <x v="10"/>
    <x v="10"/>
    <x v="40"/>
    <x v="40"/>
    <x v="40"/>
    <x v="4"/>
    <x v="83"/>
    <x v="115"/>
    <x v="74"/>
    <x v="105"/>
    <x v="37"/>
    <x v="115"/>
    <x v="0"/>
  </r>
  <r>
    <x v="0"/>
    <x v="10"/>
    <x v="10"/>
    <x v="41"/>
    <x v="41"/>
    <x v="41"/>
    <x v="4"/>
    <x v="83"/>
    <x v="115"/>
    <x v="71"/>
    <x v="141"/>
    <x v="41"/>
    <x v="44"/>
    <x v="2"/>
  </r>
  <r>
    <x v="0"/>
    <x v="10"/>
    <x v="10"/>
    <x v="42"/>
    <x v="42"/>
    <x v="42"/>
    <x v="6"/>
    <x v="85"/>
    <x v="116"/>
    <x v="71"/>
    <x v="141"/>
    <x v="41"/>
    <x v="44"/>
    <x v="0"/>
  </r>
  <r>
    <x v="0"/>
    <x v="10"/>
    <x v="10"/>
    <x v="43"/>
    <x v="43"/>
    <x v="43"/>
    <x v="6"/>
    <x v="85"/>
    <x v="116"/>
    <x v="74"/>
    <x v="105"/>
    <x v="36"/>
    <x v="116"/>
    <x v="0"/>
  </r>
  <r>
    <x v="0"/>
    <x v="10"/>
    <x v="10"/>
    <x v="44"/>
    <x v="44"/>
    <x v="44"/>
    <x v="6"/>
    <x v="85"/>
    <x v="116"/>
    <x v="74"/>
    <x v="105"/>
    <x v="36"/>
    <x v="116"/>
    <x v="0"/>
  </r>
  <r>
    <x v="0"/>
    <x v="10"/>
    <x v="10"/>
    <x v="45"/>
    <x v="45"/>
    <x v="45"/>
    <x v="6"/>
    <x v="85"/>
    <x v="116"/>
    <x v="74"/>
    <x v="105"/>
    <x v="36"/>
    <x v="116"/>
    <x v="0"/>
  </r>
  <r>
    <x v="0"/>
    <x v="10"/>
    <x v="10"/>
    <x v="32"/>
    <x v="32"/>
    <x v="32"/>
    <x v="6"/>
    <x v="85"/>
    <x v="116"/>
    <x v="71"/>
    <x v="141"/>
    <x v="41"/>
    <x v="44"/>
    <x v="0"/>
  </r>
  <r>
    <x v="0"/>
    <x v="10"/>
    <x v="10"/>
    <x v="38"/>
    <x v="38"/>
    <x v="38"/>
    <x v="6"/>
    <x v="85"/>
    <x v="116"/>
    <x v="77"/>
    <x v="137"/>
    <x v="48"/>
    <x v="27"/>
    <x v="0"/>
  </r>
  <r>
    <x v="0"/>
    <x v="10"/>
    <x v="10"/>
    <x v="46"/>
    <x v="46"/>
    <x v="46"/>
    <x v="6"/>
    <x v="85"/>
    <x v="116"/>
    <x v="74"/>
    <x v="105"/>
    <x v="36"/>
    <x v="116"/>
    <x v="0"/>
  </r>
  <r>
    <x v="0"/>
    <x v="10"/>
    <x v="10"/>
    <x v="47"/>
    <x v="47"/>
    <x v="47"/>
    <x v="6"/>
    <x v="85"/>
    <x v="116"/>
    <x v="77"/>
    <x v="137"/>
    <x v="48"/>
    <x v="27"/>
    <x v="0"/>
  </r>
  <r>
    <x v="0"/>
    <x v="10"/>
    <x v="10"/>
    <x v="24"/>
    <x v="24"/>
    <x v="24"/>
    <x v="6"/>
    <x v="85"/>
    <x v="116"/>
    <x v="71"/>
    <x v="141"/>
    <x v="41"/>
    <x v="44"/>
    <x v="0"/>
  </r>
  <r>
    <x v="0"/>
    <x v="10"/>
    <x v="10"/>
    <x v="4"/>
    <x v="4"/>
    <x v="4"/>
    <x v="6"/>
    <x v="85"/>
    <x v="116"/>
    <x v="71"/>
    <x v="141"/>
    <x v="41"/>
    <x v="44"/>
    <x v="0"/>
  </r>
  <r>
    <x v="0"/>
    <x v="10"/>
    <x v="10"/>
    <x v="2"/>
    <x v="2"/>
    <x v="2"/>
    <x v="6"/>
    <x v="85"/>
    <x v="116"/>
    <x v="71"/>
    <x v="141"/>
    <x v="41"/>
    <x v="44"/>
    <x v="0"/>
  </r>
  <r>
    <x v="0"/>
    <x v="10"/>
    <x v="10"/>
    <x v="48"/>
    <x v="48"/>
    <x v="48"/>
    <x v="6"/>
    <x v="85"/>
    <x v="116"/>
    <x v="74"/>
    <x v="105"/>
    <x v="36"/>
    <x v="116"/>
    <x v="0"/>
  </r>
  <r>
    <x v="0"/>
    <x v="10"/>
    <x v="10"/>
    <x v="28"/>
    <x v="28"/>
    <x v="28"/>
    <x v="18"/>
    <x v="86"/>
    <x v="68"/>
    <x v="77"/>
    <x v="137"/>
    <x v="41"/>
    <x v="44"/>
    <x v="0"/>
  </r>
  <r>
    <x v="0"/>
    <x v="10"/>
    <x v="10"/>
    <x v="49"/>
    <x v="49"/>
    <x v="49"/>
    <x v="18"/>
    <x v="86"/>
    <x v="68"/>
    <x v="77"/>
    <x v="137"/>
    <x v="41"/>
    <x v="44"/>
    <x v="0"/>
  </r>
  <r>
    <x v="0"/>
    <x v="10"/>
    <x v="10"/>
    <x v="34"/>
    <x v="34"/>
    <x v="34"/>
    <x v="18"/>
    <x v="86"/>
    <x v="68"/>
    <x v="74"/>
    <x v="105"/>
    <x v="48"/>
    <x v="27"/>
    <x v="0"/>
  </r>
  <r>
    <x v="0"/>
    <x v="10"/>
    <x v="10"/>
    <x v="16"/>
    <x v="16"/>
    <x v="16"/>
    <x v="18"/>
    <x v="86"/>
    <x v="68"/>
    <x v="74"/>
    <x v="105"/>
    <x v="48"/>
    <x v="27"/>
    <x v="0"/>
  </r>
  <r>
    <x v="0"/>
    <x v="10"/>
    <x v="10"/>
    <x v="50"/>
    <x v="50"/>
    <x v="50"/>
    <x v="18"/>
    <x v="86"/>
    <x v="68"/>
    <x v="77"/>
    <x v="137"/>
    <x v="41"/>
    <x v="44"/>
    <x v="0"/>
  </r>
  <r>
    <x v="0"/>
    <x v="10"/>
    <x v="10"/>
    <x v="51"/>
    <x v="51"/>
    <x v="51"/>
    <x v="18"/>
    <x v="86"/>
    <x v="68"/>
    <x v="74"/>
    <x v="105"/>
    <x v="48"/>
    <x v="27"/>
    <x v="0"/>
  </r>
  <r>
    <x v="0"/>
    <x v="10"/>
    <x v="10"/>
    <x v="52"/>
    <x v="52"/>
    <x v="52"/>
    <x v="18"/>
    <x v="86"/>
    <x v="68"/>
    <x v="77"/>
    <x v="137"/>
    <x v="41"/>
    <x v="44"/>
    <x v="0"/>
  </r>
  <r>
    <x v="0"/>
    <x v="10"/>
    <x v="10"/>
    <x v="53"/>
    <x v="53"/>
    <x v="53"/>
    <x v="18"/>
    <x v="86"/>
    <x v="68"/>
    <x v="77"/>
    <x v="137"/>
    <x v="41"/>
    <x v="44"/>
    <x v="0"/>
  </r>
  <r>
    <x v="0"/>
    <x v="10"/>
    <x v="10"/>
    <x v="54"/>
    <x v="54"/>
    <x v="54"/>
    <x v="18"/>
    <x v="86"/>
    <x v="68"/>
    <x v="74"/>
    <x v="105"/>
    <x v="41"/>
    <x v="44"/>
    <x v="2"/>
  </r>
  <r>
    <x v="0"/>
    <x v="10"/>
    <x v="10"/>
    <x v="27"/>
    <x v="27"/>
    <x v="27"/>
    <x v="18"/>
    <x v="86"/>
    <x v="68"/>
    <x v="77"/>
    <x v="137"/>
    <x v="41"/>
    <x v="44"/>
    <x v="0"/>
  </r>
  <r>
    <x v="0"/>
    <x v="10"/>
    <x v="10"/>
    <x v="55"/>
    <x v="55"/>
    <x v="55"/>
    <x v="18"/>
    <x v="86"/>
    <x v="68"/>
    <x v="77"/>
    <x v="137"/>
    <x v="41"/>
    <x v="44"/>
    <x v="0"/>
  </r>
  <r>
    <x v="0"/>
    <x v="10"/>
    <x v="10"/>
    <x v="30"/>
    <x v="30"/>
    <x v="30"/>
    <x v="18"/>
    <x v="86"/>
    <x v="68"/>
    <x v="77"/>
    <x v="137"/>
    <x v="41"/>
    <x v="44"/>
    <x v="0"/>
  </r>
  <r>
    <x v="0"/>
    <x v="10"/>
    <x v="10"/>
    <x v="23"/>
    <x v="23"/>
    <x v="23"/>
    <x v="18"/>
    <x v="86"/>
    <x v="68"/>
    <x v="77"/>
    <x v="137"/>
    <x v="41"/>
    <x v="44"/>
    <x v="0"/>
  </r>
  <r>
    <x v="0"/>
    <x v="10"/>
    <x v="10"/>
    <x v="8"/>
    <x v="8"/>
    <x v="8"/>
    <x v="18"/>
    <x v="86"/>
    <x v="68"/>
    <x v="77"/>
    <x v="137"/>
    <x v="41"/>
    <x v="44"/>
    <x v="0"/>
  </r>
  <r>
    <x v="0"/>
    <x v="10"/>
    <x v="10"/>
    <x v="56"/>
    <x v="56"/>
    <x v="56"/>
    <x v="18"/>
    <x v="86"/>
    <x v="68"/>
    <x v="77"/>
    <x v="137"/>
    <x v="41"/>
    <x v="44"/>
    <x v="0"/>
  </r>
  <r>
    <x v="0"/>
    <x v="10"/>
    <x v="10"/>
    <x v="14"/>
    <x v="14"/>
    <x v="14"/>
    <x v="18"/>
    <x v="86"/>
    <x v="68"/>
    <x v="74"/>
    <x v="105"/>
    <x v="48"/>
    <x v="27"/>
    <x v="0"/>
  </r>
  <r>
    <x v="0"/>
    <x v="10"/>
    <x v="10"/>
    <x v="7"/>
    <x v="7"/>
    <x v="7"/>
    <x v="18"/>
    <x v="86"/>
    <x v="68"/>
    <x v="77"/>
    <x v="137"/>
    <x v="41"/>
    <x v="44"/>
    <x v="0"/>
  </r>
  <r>
    <x v="0"/>
    <x v="10"/>
    <x v="10"/>
    <x v="57"/>
    <x v="57"/>
    <x v="57"/>
    <x v="18"/>
    <x v="86"/>
    <x v="68"/>
    <x v="74"/>
    <x v="105"/>
    <x v="48"/>
    <x v="27"/>
    <x v="0"/>
  </r>
  <r>
    <x v="0"/>
    <x v="10"/>
    <x v="10"/>
    <x v="58"/>
    <x v="58"/>
    <x v="58"/>
    <x v="18"/>
    <x v="86"/>
    <x v="68"/>
    <x v="74"/>
    <x v="105"/>
    <x v="48"/>
    <x v="27"/>
    <x v="0"/>
  </r>
  <r>
    <x v="0"/>
    <x v="11"/>
    <x v="11"/>
    <x v="3"/>
    <x v="3"/>
    <x v="3"/>
    <x v="0"/>
    <x v="81"/>
    <x v="117"/>
    <x v="77"/>
    <x v="142"/>
    <x v="38"/>
    <x v="117"/>
    <x v="0"/>
  </r>
  <r>
    <x v="0"/>
    <x v="11"/>
    <x v="11"/>
    <x v="34"/>
    <x v="34"/>
    <x v="34"/>
    <x v="1"/>
    <x v="83"/>
    <x v="118"/>
    <x v="72"/>
    <x v="143"/>
    <x v="41"/>
    <x v="44"/>
    <x v="0"/>
  </r>
  <r>
    <x v="0"/>
    <x v="11"/>
    <x v="11"/>
    <x v="59"/>
    <x v="59"/>
    <x v="59"/>
    <x v="1"/>
    <x v="83"/>
    <x v="118"/>
    <x v="71"/>
    <x v="144"/>
    <x v="48"/>
    <x v="118"/>
    <x v="0"/>
  </r>
  <r>
    <x v="0"/>
    <x v="11"/>
    <x v="11"/>
    <x v="28"/>
    <x v="28"/>
    <x v="28"/>
    <x v="3"/>
    <x v="85"/>
    <x v="119"/>
    <x v="71"/>
    <x v="144"/>
    <x v="41"/>
    <x v="44"/>
    <x v="0"/>
  </r>
  <r>
    <x v="0"/>
    <x v="11"/>
    <x v="11"/>
    <x v="49"/>
    <x v="49"/>
    <x v="49"/>
    <x v="3"/>
    <x v="85"/>
    <x v="119"/>
    <x v="77"/>
    <x v="142"/>
    <x v="48"/>
    <x v="118"/>
    <x v="0"/>
  </r>
  <r>
    <x v="0"/>
    <x v="11"/>
    <x v="11"/>
    <x v="60"/>
    <x v="60"/>
    <x v="60"/>
    <x v="3"/>
    <x v="85"/>
    <x v="119"/>
    <x v="71"/>
    <x v="144"/>
    <x v="41"/>
    <x v="44"/>
    <x v="0"/>
  </r>
  <r>
    <x v="0"/>
    <x v="11"/>
    <x v="11"/>
    <x v="37"/>
    <x v="37"/>
    <x v="37"/>
    <x v="3"/>
    <x v="85"/>
    <x v="119"/>
    <x v="71"/>
    <x v="144"/>
    <x v="41"/>
    <x v="44"/>
    <x v="0"/>
  </r>
  <r>
    <x v="0"/>
    <x v="11"/>
    <x v="11"/>
    <x v="9"/>
    <x v="9"/>
    <x v="9"/>
    <x v="3"/>
    <x v="85"/>
    <x v="119"/>
    <x v="77"/>
    <x v="142"/>
    <x v="48"/>
    <x v="118"/>
    <x v="0"/>
  </r>
  <r>
    <x v="0"/>
    <x v="11"/>
    <x v="11"/>
    <x v="61"/>
    <x v="61"/>
    <x v="61"/>
    <x v="3"/>
    <x v="85"/>
    <x v="119"/>
    <x v="71"/>
    <x v="144"/>
    <x v="41"/>
    <x v="44"/>
    <x v="0"/>
  </r>
  <r>
    <x v="0"/>
    <x v="11"/>
    <x v="11"/>
    <x v="4"/>
    <x v="4"/>
    <x v="4"/>
    <x v="3"/>
    <x v="85"/>
    <x v="119"/>
    <x v="77"/>
    <x v="142"/>
    <x v="48"/>
    <x v="118"/>
    <x v="0"/>
  </r>
  <r>
    <x v="0"/>
    <x v="11"/>
    <x v="11"/>
    <x v="2"/>
    <x v="2"/>
    <x v="2"/>
    <x v="3"/>
    <x v="85"/>
    <x v="119"/>
    <x v="71"/>
    <x v="144"/>
    <x v="41"/>
    <x v="44"/>
    <x v="0"/>
  </r>
  <r>
    <x v="0"/>
    <x v="11"/>
    <x v="11"/>
    <x v="11"/>
    <x v="11"/>
    <x v="11"/>
    <x v="3"/>
    <x v="85"/>
    <x v="119"/>
    <x v="71"/>
    <x v="144"/>
    <x v="41"/>
    <x v="44"/>
    <x v="0"/>
  </r>
  <r>
    <x v="0"/>
    <x v="11"/>
    <x v="11"/>
    <x v="18"/>
    <x v="18"/>
    <x v="18"/>
    <x v="12"/>
    <x v="86"/>
    <x v="15"/>
    <x v="77"/>
    <x v="142"/>
    <x v="41"/>
    <x v="44"/>
    <x v="0"/>
  </r>
  <r>
    <x v="0"/>
    <x v="11"/>
    <x v="11"/>
    <x v="42"/>
    <x v="42"/>
    <x v="42"/>
    <x v="12"/>
    <x v="86"/>
    <x v="15"/>
    <x v="77"/>
    <x v="142"/>
    <x v="41"/>
    <x v="44"/>
    <x v="0"/>
  </r>
  <r>
    <x v="0"/>
    <x v="11"/>
    <x v="11"/>
    <x v="35"/>
    <x v="35"/>
    <x v="35"/>
    <x v="12"/>
    <x v="86"/>
    <x v="15"/>
    <x v="77"/>
    <x v="142"/>
    <x v="41"/>
    <x v="44"/>
    <x v="0"/>
  </r>
  <r>
    <x v="0"/>
    <x v="11"/>
    <x v="11"/>
    <x v="16"/>
    <x v="16"/>
    <x v="16"/>
    <x v="12"/>
    <x v="86"/>
    <x v="15"/>
    <x v="77"/>
    <x v="142"/>
    <x v="41"/>
    <x v="44"/>
    <x v="0"/>
  </r>
  <r>
    <x v="0"/>
    <x v="11"/>
    <x v="11"/>
    <x v="62"/>
    <x v="62"/>
    <x v="62"/>
    <x v="12"/>
    <x v="86"/>
    <x v="15"/>
    <x v="74"/>
    <x v="105"/>
    <x v="48"/>
    <x v="118"/>
    <x v="0"/>
  </r>
  <r>
    <x v="0"/>
    <x v="11"/>
    <x v="11"/>
    <x v="43"/>
    <x v="43"/>
    <x v="43"/>
    <x v="12"/>
    <x v="86"/>
    <x v="15"/>
    <x v="74"/>
    <x v="105"/>
    <x v="48"/>
    <x v="118"/>
    <x v="0"/>
  </r>
  <r>
    <x v="0"/>
    <x v="11"/>
    <x v="11"/>
    <x v="44"/>
    <x v="44"/>
    <x v="44"/>
    <x v="12"/>
    <x v="86"/>
    <x v="15"/>
    <x v="77"/>
    <x v="142"/>
    <x v="41"/>
    <x v="44"/>
    <x v="0"/>
  </r>
  <r>
    <x v="0"/>
    <x v="11"/>
    <x v="11"/>
    <x v="52"/>
    <x v="52"/>
    <x v="52"/>
    <x v="12"/>
    <x v="86"/>
    <x v="15"/>
    <x v="77"/>
    <x v="142"/>
    <x v="41"/>
    <x v="44"/>
    <x v="0"/>
  </r>
  <r>
    <x v="0"/>
    <x v="11"/>
    <x v="11"/>
    <x v="63"/>
    <x v="63"/>
    <x v="63"/>
    <x v="12"/>
    <x v="86"/>
    <x v="15"/>
    <x v="74"/>
    <x v="105"/>
    <x v="48"/>
    <x v="118"/>
    <x v="0"/>
  </r>
  <r>
    <x v="0"/>
    <x v="11"/>
    <x v="11"/>
    <x v="64"/>
    <x v="64"/>
    <x v="64"/>
    <x v="12"/>
    <x v="86"/>
    <x v="15"/>
    <x v="74"/>
    <x v="105"/>
    <x v="41"/>
    <x v="44"/>
    <x v="0"/>
  </r>
  <r>
    <x v="0"/>
    <x v="11"/>
    <x v="11"/>
    <x v="65"/>
    <x v="65"/>
    <x v="65"/>
    <x v="12"/>
    <x v="86"/>
    <x v="15"/>
    <x v="74"/>
    <x v="105"/>
    <x v="41"/>
    <x v="44"/>
    <x v="0"/>
  </r>
  <r>
    <x v="0"/>
    <x v="11"/>
    <x v="11"/>
    <x v="66"/>
    <x v="66"/>
    <x v="66"/>
    <x v="12"/>
    <x v="86"/>
    <x v="15"/>
    <x v="74"/>
    <x v="105"/>
    <x v="48"/>
    <x v="118"/>
    <x v="0"/>
  </r>
  <r>
    <x v="0"/>
    <x v="11"/>
    <x v="11"/>
    <x v="67"/>
    <x v="67"/>
    <x v="67"/>
    <x v="12"/>
    <x v="86"/>
    <x v="15"/>
    <x v="74"/>
    <x v="105"/>
    <x v="48"/>
    <x v="118"/>
    <x v="0"/>
  </r>
  <r>
    <x v="0"/>
    <x v="11"/>
    <x v="11"/>
    <x v="53"/>
    <x v="53"/>
    <x v="53"/>
    <x v="12"/>
    <x v="86"/>
    <x v="15"/>
    <x v="74"/>
    <x v="105"/>
    <x v="48"/>
    <x v="118"/>
    <x v="0"/>
  </r>
  <r>
    <x v="0"/>
    <x v="11"/>
    <x v="11"/>
    <x v="68"/>
    <x v="68"/>
    <x v="68"/>
    <x v="12"/>
    <x v="86"/>
    <x v="15"/>
    <x v="77"/>
    <x v="142"/>
    <x v="41"/>
    <x v="44"/>
    <x v="0"/>
  </r>
  <r>
    <x v="0"/>
    <x v="11"/>
    <x v="11"/>
    <x v="45"/>
    <x v="45"/>
    <x v="45"/>
    <x v="12"/>
    <x v="86"/>
    <x v="15"/>
    <x v="74"/>
    <x v="105"/>
    <x v="48"/>
    <x v="118"/>
    <x v="0"/>
  </r>
  <r>
    <x v="0"/>
    <x v="11"/>
    <x v="11"/>
    <x v="69"/>
    <x v="69"/>
    <x v="69"/>
    <x v="12"/>
    <x v="86"/>
    <x v="15"/>
    <x v="74"/>
    <x v="105"/>
    <x v="48"/>
    <x v="118"/>
    <x v="0"/>
  </r>
  <r>
    <x v="0"/>
    <x v="11"/>
    <x v="11"/>
    <x v="70"/>
    <x v="70"/>
    <x v="70"/>
    <x v="12"/>
    <x v="86"/>
    <x v="15"/>
    <x v="77"/>
    <x v="142"/>
    <x v="41"/>
    <x v="44"/>
    <x v="0"/>
  </r>
  <r>
    <x v="0"/>
    <x v="11"/>
    <x v="11"/>
    <x v="27"/>
    <x v="27"/>
    <x v="27"/>
    <x v="12"/>
    <x v="86"/>
    <x v="15"/>
    <x v="77"/>
    <x v="142"/>
    <x v="41"/>
    <x v="44"/>
    <x v="0"/>
  </r>
  <r>
    <x v="0"/>
    <x v="11"/>
    <x v="11"/>
    <x v="41"/>
    <x v="41"/>
    <x v="41"/>
    <x v="12"/>
    <x v="86"/>
    <x v="15"/>
    <x v="77"/>
    <x v="142"/>
    <x v="41"/>
    <x v="44"/>
    <x v="0"/>
  </r>
  <r>
    <x v="0"/>
    <x v="11"/>
    <x v="11"/>
    <x v="55"/>
    <x v="55"/>
    <x v="55"/>
    <x v="12"/>
    <x v="86"/>
    <x v="15"/>
    <x v="77"/>
    <x v="142"/>
    <x v="41"/>
    <x v="44"/>
    <x v="0"/>
  </r>
  <r>
    <x v="0"/>
    <x v="11"/>
    <x v="11"/>
    <x v="32"/>
    <x v="32"/>
    <x v="32"/>
    <x v="12"/>
    <x v="86"/>
    <x v="15"/>
    <x v="77"/>
    <x v="142"/>
    <x v="41"/>
    <x v="44"/>
    <x v="0"/>
  </r>
  <r>
    <x v="0"/>
    <x v="11"/>
    <x v="11"/>
    <x v="30"/>
    <x v="30"/>
    <x v="30"/>
    <x v="12"/>
    <x v="86"/>
    <x v="15"/>
    <x v="74"/>
    <x v="105"/>
    <x v="48"/>
    <x v="118"/>
    <x v="0"/>
  </r>
  <r>
    <x v="0"/>
    <x v="11"/>
    <x v="11"/>
    <x v="10"/>
    <x v="10"/>
    <x v="10"/>
    <x v="12"/>
    <x v="86"/>
    <x v="15"/>
    <x v="77"/>
    <x v="142"/>
    <x v="41"/>
    <x v="44"/>
    <x v="0"/>
  </r>
  <r>
    <x v="0"/>
    <x v="11"/>
    <x v="11"/>
    <x v="71"/>
    <x v="71"/>
    <x v="71"/>
    <x v="12"/>
    <x v="86"/>
    <x v="15"/>
    <x v="77"/>
    <x v="142"/>
    <x v="41"/>
    <x v="44"/>
    <x v="0"/>
  </r>
  <r>
    <x v="0"/>
    <x v="11"/>
    <x v="11"/>
    <x v="12"/>
    <x v="12"/>
    <x v="12"/>
    <x v="12"/>
    <x v="86"/>
    <x v="15"/>
    <x v="77"/>
    <x v="142"/>
    <x v="41"/>
    <x v="44"/>
    <x v="0"/>
  </r>
  <r>
    <x v="0"/>
    <x v="11"/>
    <x v="11"/>
    <x v="38"/>
    <x v="38"/>
    <x v="38"/>
    <x v="12"/>
    <x v="86"/>
    <x v="15"/>
    <x v="74"/>
    <x v="105"/>
    <x v="48"/>
    <x v="118"/>
    <x v="0"/>
  </r>
  <r>
    <x v="0"/>
    <x v="11"/>
    <x v="11"/>
    <x v="8"/>
    <x v="8"/>
    <x v="8"/>
    <x v="12"/>
    <x v="86"/>
    <x v="15"/>
    <x v="77"/>
    <x v="142"/>
    <x v="41"/>
    <x v="44"/>
    <x v="0"/>
  </r>
  <r>
    <x v="0"/>
    <x v="11"/>
    <x v="11"/>
    <x v="72"/>
    <x v="72"/>
    <x v="72"/>
    <x v="12"/>
    <x v="86"/>
    <x v="15"/>
    <x v="77"/>
    <x v="142"/>
    <x v="41"/>
    <x v="44"/>
    <x v="0"/>
  </r>
  <r>
    <x v="0"/>
    <x v="11"/>
    <x v="11"/>
    <x v="73"/>
    <x v="73"/>
    <x v="73"/>
    <x v="12"/>
    <x v="86"/>
    <x v="15"/>
    <x v="77"/>
    <x v="142"/>
    <x v="41"/>
    <x v="44"/>
    <x v="0"/>
  </r>
  <r>
    <x v="0"/>
    <x v="11"/>
    <x v="11"/>
    <x v="47"/>
    <x v="47"/>
    <x v="47"/>
    <x v="12"/>
    <x v="86"/>
    <x v="15"/>
    <x v="74"/>
    <x v="105"/>
    <x v="48"/>
    <x v="118"/>
    <x v="0"/>
  </r>
  <r>
    <x v="0"/>
    <x v="11"/>
    <x v="11"/>
    <x v="24"/>
    <x v="24"/>
    <x v="24"/>
    <x v="12"/>
    <x v="86"/>
    <x v="15"/>
    <x v="77"/>
    <x v="142"/>
    <x v="41"/>
    <x v="44"/>
    <x v="0"/>
  </r>
  <r>
    <x v="0"/>
    <x v="11"/>
    <x v="11"/>
    <x v="25"/>
    <x v="25"/>
    <x v="25"/>
    <x v="12"/>
    <x v="86"/>
    <x v="15"/>
    <x v="74"/>
    <x v="105"/>
    <x v="41"/>
    <x v="44"/>
    <x v="0"/>
  </r>
  <r>
    <x v="0"/>
    <x v="11"/>
    <x v="11"/>
    <x v="0"/>
    <x v="0"/>
    <x v="0"/>
    <x v="12"/>
    <x v="86"/>
    <x v="15"/>
    <x v="77"/>
    <x v="142"/>
    <x v="41"/>
    <x v="44"/>
    <x v="0"/>
  </r>
  <r>
    <x v="0"/>
    <x v="11"/>
    <x v="11"/>
    <x v="19"/>
    <x v="19"/>
    <x v="19"/>
    <x v="12"/>
    <x v="86"/>
    <x v="15"/>
    <x v="77"/>
    <x v="142"/>
    <x v="41"/>
    <x v="44"/>
    <x v="0"/>
  </r>
  <r>
    <x v="0"/>
    <x v="11"/>
    <x v="11"/>
    <x v="7"/>
    <x v="7"/>
    <x v="7"/>
    <x v="12"/>
    <x v="86"/>
    <x v="15"/>
    <x v="77"/>
    <x v="142"/>
    <x v="41"/>
    <x v="44"/>
    <x v="0"/>
  </r>
  <r>
    <x v="0"/>
    <x v="11"/>
    <x v="11"/>
    <x v="57"/>
    <x v="57"/>
    <x v="57"/>
    <x v="12"/>
    <x v="86"/>
    <x v="15"/>
    <x v="74"/>
    <x v="105"/>
    <x v="48"/>
    <x v="118"/>
    <x v="0"/>
  </r>
  <r>
    <x v="0"/>
    <x v="11"/>
    <x v="11"/>
    <x v="74"/>
    <x v="74"/>
    <x v="74"/>
    <x v="12"/>
    <x v="86"/>
    <x v="15"/>
    <x v="74"/>
    <x v="105"/>
    <x v="48"/>
    <x v="118"/>
    <x v="0"/>
  </r>
  <r>
    <x v="0"/>
    <x v="12"/>
    <x v="12"/>
    <x v="1"/>
    <x v="1"/>
    <x v="1"/>
    <x v="0"/>
    <x v="87"/>
    <x v="120"/>
    <x v="78"/>
    <x v="145"/>
    <x v="40"/>
    <x v="119"/>
    <x v="0"/>
  </r>
  <r>
    <x v="0"/>
    <x v="12"/>
    <x v="12"/>
    <x v="6"/>
    <x v="6"/>
    <x v="6"/>
    <x v="1"/>
    <x v="42"/>
    <x v="121"/>
    <x v="79"/>
    <x v="146"/>
    <x v="42"/>
    <x v="120"/>
    <x v="2"/>
  </r>
  <r>
    <x v="0"/>
    <x v="12"/>
    <x v="12"/>
    <x v="0"/>
    <x v="0"/>
    <x v="0"/>
    <x v="2"/>
    <x v="88"/>
    <x v="122"/>
    <x v="47"/>
    <x v="147"/>
    <x v="36"/>
    <x v="121"/>
    <x v="0"/>
  </r>
  <r>
    <x v="0"/>
    <x v="12"/>
    <x v="12"/>
    <x v="2"/>
    <x v="2"/>
    <x v="2"/>
    <x v="3"/>
    <x v="48"/>
    <x v="123"/>
    <x v="66"/>
    <x v="148"/>
    <x v="36"/>
    <x v="121"/>
    <x v="0"/>
  </r>
  <r>
    <x v="0"/>
    <x v="12"/>
    <x v="12"/>
    <x v="3"/>
    <x v="3"/>
    <x v="3"/>
    <x v="4"/>
    <x v="73"/>
    <x v="124"/>
    <x v="48"/>
    <x v="149"/>
    <x v="50"/>
    <x v="122"/>
    <x v="0"/>
  </r>
  <r>
    <x v="0"/>
    <x v="12"/>
    <x v="12"/>
    <x v="10"/>
    <x v="10"/>
    <x v="10"/>
    <x v="5"/>
    <x v="52"/>
    <x v="125"/>
    <x v="50"/>
    <x v="150"/>
    <x v="38"/>
    <x v="123"/>
    <x v="0"/>
  </r>
  <r>
    <x v="0"/>
    <x v="12"/>
    <x v="12"/>
    <x v="49"/>
    <x v="49"/>
    <x v="49"/>
    <x v="6"/>
    <x v="57"/>
    <x v="126"/>
    <x v="30"/>
    <x v="151"/>
    <x v="46"/>
    <x v="124"/>
    <x v="0"/>
  </r>
  <r>
    <x v="0"/>
    <x v="12"/>
    <x v="12"/>
    <x v="19"/>
    <x v="19"/>
    <x v="19"/>
    <x v="7"/>
    <x v="58"/>
    <x v="127"/>
    <x v="46"/>
    <x v="152"/>
    <x v="56"/>
    <x v="125"/>
    <x v="0"/>
  </r>
  <r>
    <x v="0"/>
    <x v="12"/>
    <x v="12"/>
    <x v="11"/>
    <x v="11"/>
    <x v="11"/>
    <x v="7"/>
    <x v="58"/>
    <x v="127"/>
    <x v="37"/>
    <x v="153"/>
    <x v="41"/>
    <x v="44"/>
    <x v="0"/>
  </r>
  <r>
    <x v="0"/>
    <x v="12"/>
    <x v="12"/>
    <x v="8"/>
    <x v="8"/>
    <x v="8"/>
    <x v="9"/>
    <x v="60"/>
    <x v="65"/>
    <x v="30"/>
    <x v="151"/>
    <x v="38"/>
    <x v="123"/>
    <x v="0"/>
  </r>
  <r>
    <x v="0"/>
    <x v="12"/>
    <x v="12"/>
    <x v="7"/>
    <x v="7"/>
    <x v="7"/>
    <x v="9"/>
    <x v="60"/>
    <x v="65"/>
    <x v="51"/>
    <x v="154"/>
    <x v="36"/>
    <x v="121"/>
    <x v="0"/>
  </r>
  <r>
    <x v="0"/>
    <x v="12"/>
    <x v="12"/>
    <x v="4"/>
    <x v="4"/>
    <x v="4"/>
    <x v="11"/>
    <x v="61"/>
    <x v="128"/>
    <x v="46"/>
    <x v="152"/>
    <x v="36"/>
    <x v="121"/>
    <x v="0"/>
  </r>
  <r>
    <x v="0"/>
    <x v="12"/>
    <x v="12"/>
    <x v="75"/>
    <x v="75"/>
    <x v="75"/>
    <x v="11"/>
    <x v="61"/>
    <x v="128"/>
    <x v="63"/>
    <x v="129"/>
    <x v="35"/>
    <x v="126"/>
    <x v="0"/>
  </r>
  <r>
    <x v="0"/>
    <x v="12"/>
    <x v="12"/>
    <x v="9"/>
    <x v="9"/>
    <x v="9"/>
    <x v="13"/>
    <x v="76"/>
    <x v="31"/>
    <x v="43"/>
    <x v="155"/>
    <x v="46"/>
    <x v="124"/>
    <x v="0"/>
  </r>
  <r>
    <x v="0"/>
    <x v="12"/>
    <x v="12"/>
    <x v="16"/>
    <x v="16"/>
    <x v="16"/>
    <x v="14"/>
    <x v="77"/>
    <x v="129"/>
    <x v="48"/>
    <x v="149"/>
    <x v="56"/>
    <x v="125"/>
    <x v="0"/>
  </r>
  <r>
    <x v="0"/>
    <x v="12"/>
    <x v="12"/>
    <x v="27"/>
    <x v="27"/>
    <x v="27"/>
    <x v="14"/>
    <x v="77"/>
    <x v="129"/>
    <x v="77"/>
    <x v="156"/>
    <x v="43"/>
    <x v="127"/>
    <x v="0"/>
  </r>
  <r>
    <x v="0"/>
    <x v="12"/>
    <x v="12"/>
    <x v="18"/>
    <x v="18"/>
    <x v="18"/>
    <x v="16"/>
    <x v="89"/>
    <x v="130"/>
    <x v="71"/>
    <x v="157"/>
    <x v="42"/>
    <x v="120"/>
    <x v="0"/>
  </r>
  <r>
    <x v="0"/>
    <x v="12"/>
    <x v="12"/>
    <x v="13"/>
    <x v="13"/>
    <x v="13"/>
    <x v="16"/>
    <x v="89"/>
    <x v="130"/>
    <x v="53"/>
    <x v="158"/>
    <x v="48"/>
    <x v="128"/>
    <x v="0"/>
  </r>
  <r>
    <x v="0"/>
    <x v="12"/>
    <x v="12"/>
    <x v="57"/>
    <x v="57"/>
    <x v="57"/>
    <x v="16"/>
    <x v="89"/>
    <x v="130"/>
    <x v="74"/>
    <x v="105"/>
    <x v="43"/>
    <x v="127"/>
    <x v="0"/>
  </r>
  <r>
    <x v="0"/>
    <x v="12"/>
    <x v="12"/>
    <x v="60"/>
    <x v="60"/>
    <x v="60"/>
    <x v="19"/>
    <x v="90"/>
    <x v="131"/>
    <x v="43"/>
    <x v="155"/>
    <x v="38"/>
    <x v="123"/>
    <x v="0"/>
  </r>
  <r>
    <x v="0"/>
    <x v="12"/>
    <x v="12"/>
    <x v="37"/>
    <x v="37"/>
    <x v="37"/>
    <x v="19"/>
    <x v="90"/>
    <x v="131"/>
    <x v="48"/>
    <x v="149"/>
    <x v="37"/>
    <x v="129"/>
    <x v="0"/>
  </r>
  <r>
    <x v="0"/>
    <x v="12"/>
    <x v="12"/>
    <x v="17"/>
    <x v="17"/>
    <x v="17"/>
    <x v="19"/>
    <x v="90"/>
    <x v="131"/>
    <x v="48"/>
    <x v="149"/>
    <x v="37"/>
    <x v="129"/>
    <x v="0"/>
  </r>
  <r>
    <x v="0"/>
    <x v="12"/>
    <x v="12"/>
    <x v="21"/>
    <x v="21"/>
    <x v="21"/>
    <x v="19"/>
    <x v="90"/>
    <x v="131"/>
    <x v="43"/>
    <x v="155"/>
    <x v="38"/>
    <x v="123"/>
    <x v="0"/>
  </r>
  <r>
    <x v="0"/>
    <x v="12"/>
    <x v="12"/>
    <x v="76"/>
    <x v="76"/>
    <x v="76"/>
    <x v="19"/>
    <x v="90"/>
    <x v="131"/>
    <x v="53"/>
    <x v="158"/>
    <x v="41"/>
    <x v="44"/>
    <x v="0"/>
  </r>
  <r>
    <x v="0"/>
    <x v="13"/>
    <x v="13"/>
    <x v="3"/>
    <x v="3"/>
    <x v="3"/>
    <x v="0"/>
    <x v="57"/>
    <x v="132"/>
    <x v="74"/>
    <x v="105"/>
    <x v="53"/>
    <x v="130"/>
    <x v="0"/>
  </r>
  <r>
    <x v="0"/>
    <x v="13"/>
    <x v="13"/>
    <x v="23"/>
    <x v="23"/>
    <x v="23"/>
    <x v="1"/>
    <x v="90"/>
    <x v="133"/>
    <x v="43"/>
    <x v="159"/>
    <x v="38"/>
    <x v="131"/>
    <x v="0"/>
  </r>
  <r>
    <x v="0"/>
    <x v="13"/>
    <x v="13"/>
    <x v="34"/>
    <x v="34"/>
    <x v="34"/>
    <x v="2"/>
    <x v="84"/>
    <x v="99"/>
    <x v="63"/>
    <x v="160"/>
    <x v="48"/>
    <x v="132"/>
    <x v="0"/>
  </r>
  <r>
    <x v="0"/>
    <x v="13"/>
    <x v="13"/>
    <x v="44"/>
    <x v="44"/>
    <x v="44"/>
    <x v="3"/>
    <x v="80"/>
    <x v="90"/>
    <x v="72"/>
    <x v="161"/>
    <x v="38"/>
    <x v="131"/>
    <x v="0"/>
  </r>
  <r>
    <x v="0"/>
    <x v="13"/>
    <x v="13"/>
    <x v="24"/>
    <x v="24"/>
    <x v="24"/>
    <x v="3"/>
    <x v="80"/>
    <x v="90"/>
    <x v="43"/>
    <x v="159"/>
    <x v="36"/>
    <x v="133"/>
    <x v="0"/>
  </r>
  <r>
    <x v="0"/>
    <x v="13"/>
    <x v="13"/>
    <x v="25"/>
    <x v="25"/>
    <x v="25"/>
    <x v="3"/>
    <x v="80"/>
    <x v="90"/>
    <x v="72"/>
    <x v="161"/>
    <x v="38"/>
    <x v="131"/>
    <x v="0"/>
  </r>
  <r>
    <x v="0"/>
    <x v="13"/>
    <x v="13"/>
    <x v="2"/>
    <x v="2"/>
    <x v="2"/>
    <x v="3"/>
    <x v="80"/>
    <x v="90"/>
    <x v="63"/>
    <x v="160"/>
    <x v="41"/>
    <x v="44"/>
    <x v="0"/>
  </r>
  <r>
    <x v="0"/>
    <x v="13"/>
    <x v="13"/>
    <x v="0"/>
    <x v="0"/>
    <x v="0"/>
    <x v="3"/>
    <x v="80"/>
    <x v="90"/>
    <x v="63"/>
    <x v="160"/>
    <x v="41"/>
    <x v="44"/>
    <x v="0"/>
  </r>
  <r>
    <x v="0"/>
    <x v="13"/>
    <x v="13"/>
    <x v="41"/>
    <x v="41"/>
    <x v="41"/>
    <x v="8"/>
    <x v="81"/>
    <x v="134"/>
    <x v="43"/>
    <x v="159"/>
    <x v="41"/>
    <x v="44"/>
    <x v="0"/>
  </r>
  <r>
    <x v="0"/>
    <x v="13"/>
    <x v="13"/>
    <x v="9"/>
    <x v="9"/>
    <x v="9"/>
    <x v="8"/>
    <x v="81"/>
    <x v="134"/>
    <x v="57"/>
    <x v="162"/>
    <x v="48"/>
    <x v="132"/>
    <x v="0"/>
  </r>
  <r>
    <x v="0"/>
    <x v="13"/>
    <x v="13"/>
    <x v="10"/>
    <x v="10"/>
    <x v="10"/>
    <x v="8"/>
    <x v="81"/>
    <x v="134"/>
    <x v="72"/>
    <x v="161"/>
    <x v="36"/>
    <x v="133"/>
    <x v="0"/>
  </r>
  <r>
    <x v="0"/>
    <x v="13"/>
    <x v="13"/>
    <x v="4"/>
    <x v="4"/>
    <x v="4"/>
    <x v="8"/>
    <x v="81"/>
    <x v="134"/>
    <x v="72"/>
    <x v="161"/>
    <x v="36"/>
    <x v="133"/>
    <x v="0"/>
  </r>
  <r>
    <x v="0"/>
    <x v="13"/>
    <x v="13"/>
    <x v="11"/>
    <x v="11"/>
    <x v="11"/>
    <x v="8"/>
    <x v="81"/>
    <x v="134"/>
    <x v="43"/>
    <x v="159"/>
    <x v="41"/>
    <x v="44"/>
    <x v="0"/>
  </r>
  <r>
    <x v="0"/>
    <x v="13"/>
    <x v="13"/>
    <x v="28"/>
    <x v="28"/>
    <x v="28"/>
    <x v="13"/>
    <x v="82"/>
    <x v="135"/>
    <x v="57"/>
    <x v="162"/>
    <x v="41"/>
    <x v="44"/>
    <x v="0"/>
  </r>
  <r>
    <x v="0"/>
    <x v="13"/>
    <x v="13"/>
    <x v="27"/>
    <x v="27"/>
    <x v="27"/>
    <x v="13"/>
    <x v="82"/>
    <x v="135"/>
    <x v="72"/>
    <x v="161"/>
    <x v="48"/>
    <x v="132"/>
    <x v="0"/>
  </r>
  <r>
    <x v="0"/>
    <x v="13"/>
    <x v="13"/>
    <x v="30"/>
    <x v="30"/>
    <x v="30"/>
    <x v="13"/>
    <x v="82"/>
    <x v="135"/>
    <x v="57"/>
    <x v="162"/>
    <x v="41"/>
    <x v="44"/>
    <x v="0"/>
  </r>
  <r>
    <x v="0"/>
    <x v="13"/>
    <x v="13"/>
    <x v="8"/>
    <x v="8"/>
    <x v="8"/>
    <x v="13"/>
    <x v="82"/>
    <x v="135"/>
    <x v="57"/>
    <x v="162"/>
    <x v="41"/>
    <x v="44"/>
    <x v="0"/>
  </r>
  <r>
    <x v="0"/>
    <x v="13"/>
    <x v="13"/>
    <x v="33"/>
    <x v="33"/>
    <x v="33"/>
    <x v="13"/>
    <x v="82"/>
    <x v="135"/>
    <x v="72"/>
    <x v="161"/>
    <x v="48"/>
    <x v="132"/>
    <x v="0"/>
  </r>
  <r>
    <x v="0"/>
    <x v="13"/>
    <x v="13"/>
    <x v="31"/>
    <x v="31"/>
    <x v="31"/>
    <x v="13"/>
    <x v="82"/>
    <x v="135"/>
    <x v="74"/>
    <x v="105"/>
    <x v="41"/>
    <x v="44"/>
    <x v="0"/>
  </r>
  <r>
    <x v="0"/>
    <x v="13"/>
    <x v="13"/>
    <x v="18"/>
    <x v="18"/>
    <x v="18"/>
    <x v="19"/>
    <x v="83"/>
    <x v="58"/>
    <x v="71"/>
    <x v="27"/>
    <x v="48"/>
    <x v="132"/>
    <x v="0"/>
  </r>
  <r>
    <x v="0"/>
    <x v="13"/>
    <x v="13"/>
    <x v="77"/>
    <x v="77"/>
    <x v="77"/>
    <x v="19"/>
    <x v="83"/>
    <x v="58"/>
    <x v="77"/>
    <x v="163"/>
    <x v="36"/>
    <x v="133"/>
    <x v="0"/>
  </r>
  <r>
    <x v="0"/>
    <x v="13"/>
    <x v="13"/>
    <x v="26"/>
    <x v="26"/>
    <x v="26"/>
    <x v="19"/>
    <x v="83"/>
    <x v="58"/>
    <x v="71"/>
    <x v="27"/>
    <x v="48"/>
    <x v="132"/>
    <x v="0"/>
  </r>
  <r>
    <x v="0"/>
    <x v="13"/>
    <x v="13"/>
    <x v="38"/>
    <x v="38"/>
    <x v="38"/>
    <x v="19"/>
    <x v="83"/>
    <x v="58"/>
    <x v="72"/>
    <x v="161"/>
    <x v="41"/>
    <x v="44"/>
    <x v="0"/>
  </r>
  <r>
    <x v="0"/>
    <x v="14"/>
    <x v="14"/>
    <x v="0"/>
    <x v="0"/>
    <x v="0"/>
    <x v="0"/>
    <x v="57"/>
    <x v="136"/>
    <x v="37"/>
    <x v="164"/>
    <x v="48"/>
    <x v="134"/>
    <x v="0"/>
  </r>
  <r>
    <x v="0"/>
    <x v="14"/>
    <x v="14"/>
    <x v="2"/>
    <x v="2"/>
    <x v="2"/>
    <x v="1"/>
    <x v="77"/>
    <x v="137"/>
    <x v="46"/>
    <x v="2"/>
    <x v="41"/>
    <x v="44"/>
    <x v="0"/>
  </r>
  <r>
    <x v="0"/>
    <x v="14"/>
    <x v="14"/>
    <x v="4"/>
    <x v="4"/>
    <x v="4"/>
    <x v="2"/>
    <x v="89"/>
    <x v="138"/>
    <x v="52"/>
    <x v="165"/>
    <x v="36"/>
    <x v="135"/>
    <x v="0"/>
  </r>
  <r>
    <x v="0"/>
    <x v="14"/>
    <x v="14"/>
    <x v="9"/>
    <x v="9"/>
    <x v="9"/>
    <x v="3"/>
    <x v="90"/>
    <x v="139"/>
    <x v="52"/>
    <x v="165"/>
    <x v="41"/>
    <x v="44"/>
    <x v="2"/>
  </r>
  <r>
    <x v="0"/>
    <x v="14"/>
    <x v="14"/>
    <x v="23"/>
    <x v="23"/>
    <x v="23"/>
    <x v="3"/>
    <x v="90"/>
    <x v="139"/>
    <x v="63"/>
    <x v="166"/>
    <x v="36"/>
    <x v="135"/>
    <x v="0"/>
  </r>
  <r>
    <x v="0"/>
    <x v="14"/>
    <x v="14"/>
    <x v="16"/>
    <x v="16"/>
    <x v="16"/>
    <x v="5"/>
    <x v="84"/>
    <x v="140"/>
    <x v="48"/>
    <x v="167"/>
    <x v="36"/>
    <x v="135"/>
    <x v="0"/>
  </r>
  <r>
    <x v="0"/>
    <x v="14"/>
    <x v="14"/>
    <x v="12"/>
    <x v="12"/>
    <x v="12"/>
    <x v="5"/>
    <x v="84"/>
    <x v="140"/>
    <x v="57"/>
    <x v="168"/>
    <x v="38"/>
    <x v="136"/>
    <x v="0"/>
  </r>
  <r>
    <x v="0"/>
    <x v="14"/>
    <x v="14"/>
    <x v="33"/>
    <x v="33"/>
    <x v="33"/>
    <x v="5"/>
    <x v="84"/>
    <x v="140"/>
    <x v="63"/>
    <x v="166"/>
    <x v="48"/>
    <x v="134"/>
    <x v="0"/>
  </r>
  <r>
    <x v="0"/>
    <x v="14"/>
    <x v="14"/>
    <x v="24"/>
    <x v="24"/>
    <x v="24"/>
    <x v="5"/>
    <x v="84"/>
    <x v="140"/>
    <x v="48"/>
    <x v="167"/>
    <x v="36"/>
    <x v="135"/>
    <x v="0"/>
  </r>
  <r>
    <x v="0"/>
    <x v="14"/>
    <x v="14"/>
    <x v="3"/>
    <x v="3"/>
    <x v="3"/>
    <x v="9"/>
    <x v="80"/>
    <x v="39"/>
    <x v="71"/>
    <x v="169"/>
    <x v="56"/>
    <x v="137"/>
    <x v="0"/>
  </r>
  <r>
    <x v="0"/>
    <x v="14"/>
    <x v="14"/>
    <x v="44"/>
    <x v="44"/>
    <x v="44"/>
    <x v="9"/>
    <x v="80"/>
    <x v="39"/>
    <x v="72"/>
    <x v="170"/>
    <x v="38"/>
    <x v="136"/>
    <x v="0"/>
  </r>
  <r>
    <x v="0"/>
    <x v="14"/>
    <x v="14"/>
    <x v="32"/>
    <x v="32"/>
    <x v="32"/>
    <x v="9"/>
    <x v="80"/>
    <x v="39"/>
    <x v="48"/>
    <x v="167"/>
    <x v="48"/>
    <x v="134"/>
    <x v="0"/>
  </r>
  <r>
    <x v="0"/>
    <x v="14"/>
    <x v="14"/>
    <x v="25"/>
    <x v="25"/>
    <x v="25"/>
    <x v="9"/>
    <x v="80"/>
    <x v="39"/>
    <x v="77"/>
    <x v="171"/>
    <x v="37"/>
    <x v="138"/>
    <x v="0"/>
  </r>
  <r>
    <x v="0"/>
    <x v="14"/>
    <x v="14"/>
    <x v="11"/>
    <x v="11"/>
    <x v="11"/>
    <x v="9"/>
    <x v="80"/>
    <x v="39"/>
    <x v="63"/>
    <x v="166"/>
    <x v="41"/>
    <x v="44"/>
    <x v="0"/>
  </r>
  <r>
    <x v="0"/>
    <x v="14"/>
    <x v="14"/>
    <x v="26"/>
    <x v="26"/>
    <x v="26"/>
    <x v="14"/>
    <x v="91"/>
    <x v="141"/>
    <x v="43"/>
    <x v="49"/>
    <x v="48"/>
    <x v="134"/>
    <x v="0"/>
  </r>
  <r>
    <x v="0"/>
    <x v="14"/>
    <x v="14"/>
    <x v="6"/>
    <x v="6"/>
    <x v="6"/>
    <x v="14"/>
    <x v="91"/>
    <x v="141"/>
    <x v="48"/>
    <x v="167"/>
    <x v="41"/>
    <x v="44"/>
    <x v="0"/>
  </r>
  <r>
    <x v="0"/>
    <x v="14"/>
    <x v="14"/>
    <x v="28"/>
    <x v="28"/>
    <x v="28"/>
    <x v="16"/>
    <x v="81"/>
    <x v="142"/>
    <x v="43"/>
    <x v="49"/>
    <x v="41"/>
    <x v="44"/>
    <x v="0"/>
  </r>
  <r>
    <x v="0"/>
    <x v="14"/>
    <x v="14"/>
    <x v="53"/>
    <x v="53"/>
    <x v="53"/>
    <x v="16"/>
    <x v="81"/>
    <x v="142"/>
    <x v="74"/>
    <x v="105"/>
    <x v="56"/>
    <x v="137"/>
    <x v="0"/>
  </r>
  <r>
    <x v="0"/>
    <x v="14"/>
    <x v="14"/>
    <x v="27"/>
    <x v="27"/>
    <x v="27"/>
    <x v="16"/>
    <x v="81"/>
    <x v="142"/>
    <x v="43"/>
    <x v="49"/>
    <x v="41"/>
    <x v="44"/>
    <x v="0"/>
  </r>
  <r>
    <x v="0"/>
    <x v="14"/>
    <x v="14"/>
    <x v="41"/>
    <x v="41"/>
    <x v="41"/>
    <x v="16"/>
    <x v="81"/>
    <x v="142"/>
    <x v="43"/>
    <x v="49"/>
    <x v="41"/>
    <x v="44"/>
    <x v="0"/>
  </r>
  <r>
    <x v="0"/>
    <x v="14"/>
    <x v="14"/>
    <x v="30"/>
    <x v="30"/>
    <x v="30"/>
    <x v="16"/>
    <x v="81"/>
    <x v="142"/>
    <x v="43"/>
    <x v="49"/>
    <x v="41"/>
    <x v="44"/>
    <x v="0"/>
  </r>
  <r>
    <x v="0"/>
    <x v="14"/>
    <x v="14"/>
    <x v="10"/>
    <x v="10"/>
    <x v="10"/>
    <x v="16"/>
    <x v="81"/>
    <x v="142"/>
    <x v="43"/>
    <x v="49"/>
    <x v="41"/>
    <x v="44"/>
    <x v="0"/>
  </r>
  <r>
    <x v="0"/>
    <x v="15"/>
    <x v="15"/>
    <x v="0"/>
    <x v="0"/>
    <x v="0"/>
    <x v="0"/>
    <x v="84"/>
    <x v="143"/>
    <x v="52"/>
    <x v="172"/>
    <x v="41"/>
    <x v="44"/>
    <x v="0"/>
  </r>
  <r>
    <x v="0"/>
    <x v="15"/>
    <x v="15"/>
    <x v="8"/>
    <x v="8"/>
    <x v="8"/>
    <x v="1"/>
    <x v="80"/>
    <x v="144"/>
    <x v="48"/>
    <x v="144"/>
    <x v="48"/>
    <x v="85"/>
    <x v="0"/>
  </r>
  <r>
    <x v="0"/>
    <x v="15"/>
    <x v="15"/>
    <x v="78"/>
    <x v="78"/>
    <x v="78"/>
    <x v="1"/>
    <x v="80"/>
    <x v="144"/>
    <x v="63"/>
    <x v="173"/>
    <x v="41"/>
    <x v="44"/>
    <x v="0"/>
  </r>
  <r>
    <x v="0"/>
    <x v="15"/>
    <x v="15"/>
    <x v="12"/>
    <x v="12"/>
    <x v="12"/>
    <x v="3"/>
    <x v="91"/>
    <x v="82"/>
    <x v="71"/>
    <x v="88"/>
    <x v="38"/>
    <x v="139"/>
    <x v="0"/>
  </r>
  <r>
    <x v="0"/>
    <x v="15"/>
    <x v="15"/>
    <x v="33"/>
    <x v="33"/>
    <x v="33"/>
    <x v="3"/>
    <x v="91"/>
    <x v="82"/>
    <x v="43"/>
    <x v="26"/>
    <x v="48"/>
    <x v="85"/>
    <x v="0"/>
  </r>
  <r>
    <x v="0"/>
    <x v="15"/>
    <x v="15"/>
    <x v="79"/>
    <x v="79"/>
    <x v="79"/>
    <x v="5"/>
    <x v="81"/>
    <x v="145"/>
    <x v="43"/>
    <x v="26"/>
    <x v="41"/>
    <x v="44"/>
    <x v="0"/>
  </r>
  <r>
    <x v="0"/>
    <x v="15"/>
    <x v="15"/>
    <x v="9"/>
    <x v="9"/>
    <x v="9"/>
    <x v="5"/>
    <x v="81"/>
    <x v="145"/>
    <x v="57"/>
    <x v="45"/>
    <x v="48"/>
    <x v="85"/>
    <x v="0"/>
  </r>
  <r>
    <x v="0"/>
    <x v="15"/>
    <x v="15"/>
    <x v="23"/>
    <x v="23"/>
    <x v="23"/>
    <x v="5"/>
    <x v="81"/>
    <x v="145"/>
    <x v="77"/>
    <x v="174"/>
    <x v="38"/>
    <x v="139"/>
    <x v="0"/>
  </r>
  <r>
    <x v="0"/>
    <x v="15"/>
    <x v="15"/>
    <x v="1"/>
    <x v="1"/>
    <x v="1"/>
    <x v="5"/>
    <x v="81"/>
    <x v="145"/>
    <x v="57"/>
    <x v="45"/>
    <x v="48"/>
    <x v="85"/>
    <x v="0"/>
  </r>
  <r>
    <x v="0"/>
    <x v="15"/>
    <x v="15"/>
    <x v="4"/>
    <x v="4"/>
    <x v="4"/>
    <x v="5"/>
    <x v="81"/>
    <x v="145"/>
    <x v="43"/>
    <x v="26"/>
    <x v="41"/>
    <x v="44"/>
    <x v="0"/>
  </r>
  <r>
    <x v="0"/>
    <x v="15"/>
    <x v="15"/>
    <x v="30"/>
    <x v="30"/>
    <x v="30"/>
    <x v="10"/>
    <x v="82"/>
    <x v="146"/>
    <x v="72"/>
    <x v="142"/>
    <x v="48"/>
    <x v="85"/>
    <x v="0"/>
  </r>
  <r>
    <x v="0"/>
    <x v="15"/>
    <x v="15"/>
    <x v="26"/>
    <x v="26"/>
    <x v="26"/>
    <x v="10"/>
    <x v="82"/>
    <x v="146"/>
    <x v="57"/>
    <x v="45"/>
    <x v="41"/>
    <x v="44"/>
    <x v="0"/>
  </r>
  <r>
    <x v="0"/>
    <x v="15"/>
    <x v="15"/>
    <x v="2"/>
    <x v="2"/>
    <x v="2"/>
    <x v="10"/>
    <x v="82"/>
    <x v="146"/>
    <x v="57"/>
    <x v="45"/>
    <x v="41"/>
    <x v="44"/>
    <x v="0"/>
  </r>
  <r>
    <x v="0"/>
    <x v="15"/>
    <x v="15"/>
    <x v="7"/>
    <x v="7"/>
    <x v="7"/>
    <x v="10"/>
    <x v="82"/>
    <x v="146"/>
    <x v="57"/>
    <x v="45"/>
    <x v="41"/>
    <x v="44"/>
    <x v="0"/>
  </r>
  <r>
    <x v="0"/>
    <x v="15"/>
    <x v="15"/>
    <x v="34"/>
    <x v="34"/>
    <x v="34"/>
    <x v="14"/>
    <x v="83"/>
    <x v="86"/>
    <x v="72"/>
    <x v="142"/>
    <x v="41"/>
    <x v="44"/>
    <x v="0"/>
  </r>
  <r>
    <x v="0"/>
    <x v="15"/>
    <x v="15"/>
    <x v="16"/>
    <x v="16"/>
    <x v="16"/>
    <x v="14"/>
    <x v="83"/>
    <x v="86"/>
    <x v="71"/>
    <x v="88"/>
    <x v="48"/>
    <x v="85"/>
    <x v="0"/>
  </r>
  <r>
    <x v="0"/>
    <x v="15"/>
    <x v="15"/>
    <x v="27"/>
    <x v="27"/>
    <x v="27"/>
    <x v="14"/>
    <x v="83"/>
    <x v="86"/>
    <x v="72"/>
    <x v="142"/>
    <x v="41"/>
    <x v="44"/>
    <x v="0"/>
  </r>
  <r>
    <x v="0"/>
    <x v="15"/>
    <x v="15"/>
    <x v="10"/>
    <x v="10"/>
    <x v="10"/>
    <x v="14"/>
    <x v="83"/>
    <x v="86"/>
    <x v="72"/>
    <x v="142"/>
    <x v="41"/>
    <x v="44"/>
    <x v="0"/>
  </r>
  <r>
    <x v="0"/>
    <x v="15"/>
    <x v="15"/>
    <x v="24"/>
    <x v="24"/>
    <x v="24"/>
    <x v="14"/>
    <x v="83"/>
    <x v="86"/>
    <x v="71"/>
    <x v="88"/>
    <x v="48"/>
    <x v="85"/>
    <x v="0"/>
  </r>
  <r>
    <x v="0"/>
    <x v="15"/>
    <x v="15"/>
    <x v="14"/>
    <x v="14"/>
    <x v="14"/>
    <x v="14"/>
    <x v="83"/>
    <x v="86"/>
    <x v="72"/>
    <x v="142"/>
    <x v="41"/>
    <x v="44"/>
    <x v="0"/>
  </r>
  <r>
    <x v="0"/>
    <x v="15"/>
    <x v="15"/>
    <x v="25"/>
    <x v="25"/>
    <x v="25"/>
    <x v="14"/>
    <x v="83"/>
    <x v="86"/>
    <x v="74"/>
    <x v="105"/>
    <x v="37"/>
    <x v="140"/>
    <x v="0"/>
  </r>
  <r>
    <x v="0"/>
    <x v="15"/>
    <x v="15"/>
    <x v="31"/>
    <x v="31"/>
    <x v="31"/>
    <x v="14"/>
    <x v="83"/>
    <x v="86"/>
    <x v="74"/>
    <x v="105"/>
    <x v="41"/>
    <x v="44"/>
    <x v="0"/>
  </r>
  <r>
    <x v="0"/>
    <x v="15"/>
    <x v="15"/>
    <x v="19"/>
    <x v="19"/>
    <x v="19"/>
    <x v="14"/>
    <x v="83"/>
    <x v="86"/>
    <x v="72"/>
    <x v="142"/>
    <x v="41"/>
    <x v="44"/>
    <x v="0"/>
  </r>
  <r>
    <x v="0"/>
    <x v="15"/>
    <x v="15"/>
    <x v="6"/>
    <x v="6"/>
    <x v="6"/>
    <x v="14"/>
    <x v="83"/>
    <x v="86"/>
    <x v="72"/>
    <x v="142"/>
    <x v="41"/>
    <x v="44"/>
    <x v="0"/>
  </r>
  <r>
    <x v="0"/>
    <x v="16"/>
    <x v="16"/>
    <x v="0"/>
    <x v="0"/>
    <x v="0"/>
    <x v="0"/>
    <x v="61"/>
    <x v="147"/>
    <x v="62"/>
    <x v="175"/>
    <x v="41"/>
    <x v="44"/>
    <x v="0"/>
  </r>
  <r>
    <x v="0"/>
    <x v="16"/>
    <x v="16"/>
    <x v="2"/>
    <x v="2"/>
    <x v="2"/>
    <x v="1"/>
    <x v="89"/>
    <x v="148"/>
    <x v="30"/>
    <x v="176"/>
    <x v="41"/>
    <x v="44"/>
    <x v="0"/>
  </r>
  <r>
    <x v="0"/>
    <x v="16"/>
    <x v="16"/>
    <x v="3"/>
    <x v="3"/>
    <x v="3"/>
    <x v="2"/>
    <x v="90"/>
    <x v="149"/>
    <x v="43"/>
    <x v="177"/>
    <x v="38"/>
    <x v="141"/>
    <x v="0"/>
  </r>
  <r>
    <x v="0"/>
    <x v="16"/>
    <x v="16"/>
    <x v="12"/>
    <x v="12"/>
    <x v="12"/>
    <x v="3"/>
    <x v="84"/>
    <x v="150"/>
    <x v="57"/>
    <x v="8"/>
    <x v="38"/>
    <x v="141"/>
    <x v="0"/>
  </r>
  <r>
    <x v="0"/>
    <x v="16"/>
    <x v="16"/>
    <x v="27"/>
    <x v="27"/>
    <x v="27"/>
    <x v="4"/>
    <x v="80"/>
    <x v="151"/>
    <x v="43"/>
    <x v="177"/>
    <x v="36"/>
    <x v="142"/>
    <x v="0"/>
  </r>
  <r>
    <x v="0"/>
    <x v="16"/>
    <x v="16"/>
    <x v="9"/>
    <x v="9"/>
    <x v="9"/>
    <x v="4"/>
    <x v="80"/>
    <x v="151"/>
    <x v="48"/>
    <x v="178"/>
    <x v="48"/>
    <x v="143"/>
    <x v="0"/>
  </r>
  <r>
    <x v="0"/>
    <x v="16"/>
    <x v="16"/>
    <x v="6"/>
    <x v="6"/>
    <x v="6"/>
    <x v="4"/>
    <x v="80"/>
    <x v="151"/>
    <x v="63"/>
    <x v="44"/>
    <x v="41"/>
    <x v="44"/>
    <x v="0"/>
  </r>
  <r>
    <x v="0"/>
    <x v="16"/>
    <x v="16"/>
    <x v="78"/>
    <x v="78"/>
    <x v="78"/>
    <x v="7"/>
    <x v="91"/>
    <x v="40"/>
    <x v="43"/>
    <x v="177"/>
    <x v="48"/>
    <x v="143"/>
    <x v="0"/>
  </r>
  <r>
    <x v="0"/>
    <x v="16"/>
    <x v="16"/>
    <x v="28"/>
    <x v="28"/>
    <x v="28"/>
    <x v="8"/>
    <x v="81"/>
    <x v="152"/>
    <x v="43"/>
    <x v="177"/>
    <x v="41"/>
    <x v="44"/>
    <x v="0"/>
  </r>
  <r>
    <x v="0"/>
    <x v="16"/>
    <x v="16"/>
    <x v="23"/>
    <x v="23"/>
    <x v="23"/>
    <x v="8"/>
    <x v="81"/>
    <x v="152"/>
    <x v="72"/>
    <x v="179"/>
    <x v="36"/>
    <x v="142"/>
    <x v="0"/>
  </r>
  <r>
    <x v="0"/>
    <x v="16"/>
    <x v="16"/>
    <x v="8"/>
    <x v="8"/>
    <x v="8"/>
    <x v="8"/>
    <x v="81"/>
    <x v="152"/>
    <x v="72"/>
    <x v="179"/>
    <x v="36"/>
    <x v="142"/>
    <x v="0"/>
  </r>
  <r>
    <x v="0"/>
    <x v="16"/>
    <x v="16"/>
    <x v="80"/>
    <x v="80"/>
    <x v="80"/>
    <x v="8"/>
    <x v="81"/>
    <x v="152"/>
    <x v="43"/>
    <x v="177"/>
    <x v="41"/>
    <x v="44"/>
    <x v="0"/>
  </r>
  <r>
    <x v="0"/>
    <x v="16"/>
    <x v="16"/>
    <x v="42"/>
    <x v="42"/>
    <x v="42"/>
    <x v="12"/>
    <x v="82"/>
    <x v="76"/>
    <x v="57"/>
    <x v="8"/>
    <x v="41"/>
    <x v="44"/>
    <x v="0"/>
  </r>
  <r>
    <x v="0"/>
    <x v="16"/>
    <x v="16"/>
    <x v="16"/>
    <x v="16"/>
    <x v="16"/>
    <x v="12"/>
    <x v="82"/>
    <x v="76"/>
    <x v="72"/>
    <x v="179"/>
    <x v="48"/>
    <x v="143"/>
    <x v="0"/>
  </r>
  <r>
    <x v="0"/>
    <x v="16"/>
    <x v="16"/>
    <x v="32"/>
    <x v="32"/>
    <x v="32"/>
    <x v="12"/>
    <x v="82"/>
    <x v="76"/>
    <x v="72"/>
    <x v="179"/>
    <x v="48"/>
    <x v="143"/>
    <x v="0"/>
  </r>
  <r>
    <x v="0"/>
    <x v="16"/>
    <x v="16"/>
    <x v="30"/>
    <x v="30"/>
    <x v="30"/>
    <x v="12"/>
    <x v="82"/>
    <x v="76"/>
    <x v="57"/>
    <x v="8"/>
    <x v="41"/>
    <x v="44"/>
    <x v="0"/>
  </r>
  <r>
    <x v="0"/>
    <x v="16"/>
    <x v="16"/>
    <x v="33"/>
    <x v="33"/>
    <x v="33"/>
    <x v="12"/>
    <x v="82"/>
    <x v="76"/>
    <x v="57"/>
    <x v="8"/>
    <x v="41"/>
    <x v="44"/>
    <x v="0"/>
  </r>
  <r>
    <x v="0"/>
    <x v="16"/>
    <x v="16"/>
    <x v="81"/>
    <x v="81"/>
    <x v="81"/>
    <x v="12"/>
    <x v="82"/>
    <x v="76"/>
    <x v="57"/>
    <x v="8"/>
    <x v="41"/>
    <x v="44"/>
    <x v="0"/>
  </r>
  <r>
    <x v="0"/>
    <x v="16"/>
    <x v="16"/>
    <x v="22"/>
    <x v="22"/>
    <x v="22"/>
    <x v="18"/>
    <x v="83"/>
    <x v="130"/>
    <x v="72"/>
    <x v="179"/>
    <x v="41"/>
    <x v="44"/>
    <x v="0"/>
  </r>
  <r>
    <x v="0"/>
    <x v="16"/>
    <x v="16"/>
    <x v="82"/>
    <x v="82"/>
    <x v="82"/>
    <x v="18"/>
    <x v="83"/>
    <x v="130"/>
    <x v="71"/>
    <x v="180"/>
    <x v="48"/>
    <x v="143"/>
    <x v="0"/>
  </r>
  <r>
    <x v="0"/>
    <x v="16"/>
    <x v="16"/>
    <x v="10"/>
    <x v="10"/>
    <x v="10"/>
    <x v="18"/>
    <x v="83"/>
    <x v="130"/>
    <x v="71"/>
    <x v="180"/>
    <x v="48"/>
    <x v="143"/>
    <x v="0"/>
  </r>
  <r>
    <x v="0"/>
    <x v="16"/>
    <x v="16"/>
    <x v="71"/>
    <x v="71"/>
    <x v="71"/>
    <x v="18"/>
    <x v="83"/>
    <x v="130"/>
    <x v="71"/>
    <x v="180"/>
    <x v="48"/>
    <x v="143"/>
    <x v="0"/>
  </r>
  <r>
    <x v="0"/>
    <x v="16"/>
    <x v="16"/>
    <x v="38"/>
    <x v="38"/>
    <x v="38"/>
    <x v="18"/>
    <x v="83"/>
    <x v="130"/>
    <x v="71"/>
    <x v="180"/>
    <x v="48"/>
    <x v="143"/>
    <x v="0"/>
  </r>
  <r>
    <x v="0"/>
    <x v="16"/>
    <x v="16"/>
    <x v="83"/>
    <x v="83"/>
    <x v="83"/>
    <x v="18"/>
    <x v="83"/>
    <x v="130"/>
    <x v="71"/>
    <x v="180"/>
    <x v="48"/>
    <x v="143"/>
    <x v="0"/>
  </r>
  <r>
    <x v="0"/>
    <x v="16"/>
    <x v="16"/>
    <x v="72"/>
    <x v="72"/>
    <x v="72"/>
    <x v="18"/>
    <x v="83"/>
    <x v="130"/>
    <x v="71"/>
    <x v="180"/>
    <x v="48"/>
    <x v="143"/>
    <x v="0"/>
  </r>
  <r>
    <x v="0"/>
    <x v="16"/>
    <x v="16"/>
    <x v="4"/>
    <x v="4"/>
    <x v="4"/>
    <x v="18"/>
    <x v="83"/>
    <x v="130"/>
    <x v="72"/>
    <x v="179"/>
    <x v="41"/>
    <x v="44"/>
    <x v="0"/>
  </r>
  <r>
    <x v="0"/>
    <x v="16"/>
    <x v="16"/>
    <x v="14"/>
    <x v="14"/>
    <x v="14"/>
    <x v="18"/>
    <x v="83"/>
    <x v="130"/>
    <x v="72"/>
    <x v="179"/>
    <x v="41"/>
    <x v="44"/>
    <x v="0"/>
  </r>
  <r>
    <x v="0"/>
    <x v="16"/>
    <x v="16"/>
    <x v="31"/>
    <x v="31"/>
    <x v="31"/>
    <x v="18"/>
    <x v="83"/>
    <x v="130"/>
    <x v="74"/>
    <x v="105"/>
    <x v="41"/>
    <x v="44"/>
    <x v="0"/>
  </r>
  <r>
    <x v="0"/>
    <x v="16"/>
    <x v="16"/>
    <x v="19"/>
    <x v="19"/>
    <x v="19"/>
    <x v="18"/>
    <x v="83"/>
    <x v="130"/>
    <x v="72"/>
    <x v="179"/>
    <x v="41"/>
    <x v="44"/>
    <x v="0"/>
  </r>
  <r>
    <x v="0"/>
    <x v="17"/>
    <x v="17"/>
    <x v="0"/>
    <x v="0"/>
    <x v="0"/>
    <x v="0"/>
    <x v="50"/>
    <x v="153"/>
    <x v="65"/>
    <x v="181"/>
    <x v="41"/>
    <x v="44"/>
    <x v="0"/>
  </r>
  <r>
    <x v="0"/>
    <x v="17"/>
    <x v="17"/>
    <x v="33"/>
    <x v="33"/>
    <x v="33"/>
    <x v="1"/>
    <x v="76"/>
    <x v="154"/>
    <x v="51"/>
    <x v="182"/>
    <x v="41"/>
    <x v="44"/>
    <x v="0"/>
  </r>
  <r>
    <x v="0"/>
    <x v="17"/>
    <x v="17"/>
    <x v="2"/>
    <x v="2"/>
    <x v="2"/>
    <x v="2"/>
    <x v="77"/>
    <x v="155"/>
    <x v="46"/>
    <x v="183"/>
    <x v="41"/>
    <x v="44"/>
    <x v="0"/>
  </r>
  <r>
    <x v="0"/>
    <x v="17"/>
    <x v="17"/>
    <x v="10"/>
    <x v="10"/>
    <x v="10"/>
    <x v="3"/>
    <x v="89"/>
    <x v="151"/>
    <x v="52"/>
    <x v="31"/>
    <x v="36"/>
    <x v="144"/>
    <x v="0"/>
  </r>
  <r>
    <x v="0"/>
    <x v="17"/>
    <x v="17"/>
    <x v="4"/>
    <x v="4"/>
    <x v="4"/>
    <x v="3"/>
    <x v="89"/>
    <x v="151"/>
    <x v="53"/>
    <x v="184"/>
    <x v="48"/>
    <x v="145"/>
    <x v="0"/>
  </r>
  <r>
    <x v="0"/>
    <x v="17"/>
    <x v="17"/>
    <x v="16"/>
    <x v="16"/>
    <x v="16"/>
    <x v="5"/>
    <x v="90"/>
    <x v="38"/>
    <x v="43"/>
    <x v="185"/>
    <x v="38"/>
    <x v="146"/>
    <x v="0"/>
  </r>
  <r>
    <x v="0"/>
    <x v="17"/>
    <x v="17"/>
    <x v="3"/>
    <x v="3"/>
    <x v="3"/>
    <x v="6"/>
    <x v="84"/>
    <x v="156"/>
    <x v="74"/>
    <x v="105"/>
    <x v="42"/>
    <x v="147"/>
    <x v="0"/>
  </r>
  <r>
    <x v="0"/>
    <x v="17"/>
    <x v="17"/>
    <x v="9"/>
    <x v="9"/>
    <x v="9"/>
    <x v="6"/>
    <x v="84"/>
    <x v="156"/>
    <x v="43"/>
    <x v="185"/>
    <x v="37"/>
    <x v="148"/>
    <x v="0"/>
  </r>
  <r>
    <x v="0"/>
    <x v="17"/>
    <x v="17"/>
    <x v="12"/>
    <x v="12"/>
    <x v="12"/>
    <x v="6"/>
    <x v="84"/>
    <x v="156"/>
    <x v="57"/>
    <x v="50"/>
    <x v="38"/>
    <x v="146"/>
    <x v="0"/>
  </r>
  <r>
    <x v="0"/>
    <x v="17"/>
    <x v="17"/>
    <x v="8"/>
    <x v="8"/>
    <x v="8"/>
    <x v="6"/>
    <x v="84"/>
    <x v="156"/>
    <x v="63"/>
    <x v="186"/>
    <x v="48"/>
    <x v="145"/>
    <x v="0"/>
  </r>
  <r>
    <x v="0"/>
    <x v="17"/>
    <x v="17"/>
    <x v="81"/>
    <x v="81"/>
    <x v="81"/>
    <x v="6"/>
    <x v="84"/>
    <x v="156"/>
    <x v="52"/>
    <x v="31"/>
    <x v="41"/>
    <x v="44"/>
    <x v="0"/>
  </r>
  <r>
    <x v="0"/>
    <x v="17"/>
    <x v="17"/>
    <x v="13"/>
    <x v="13"/>
    <x v="13"/>
    <x v="11"/>
    <x v="80"/>
    <x v="103"/>
    <x v="63"/>
    <x v="186"/>
    <x v="41"/>
    <x v="44"/>
    <x v="0"/>
  </r>
  <r>
    <x v="0"/>
    <x v="17"/>
    <x v="17"/>
    <x v="14"/>
    <x v="14"/>
    <x v="14"/>
    <x v="11"/>
    <x v="80"/>
    <x v="103"/>
    <x v="63"/>
    <x v="186"/>
    <x v="41"/>
    <x v="44"/>
    <x v="0"/>
  </r>
  <r>
    <x v="0"/>
    <x v="17"/>
    <x v="17"/>
    <x v="23"/>
    <x v="23"/>
    <x v="23"/>
    <x v="13"/>
    <x v="91"/>
    <x v="65"/>
    <x v="71"/>
    <x v="187"/>
    <x v="38"/>
    <x v="146"/>
    <x v="0"/>
  </r>
  <r>
    <x v="0"/>
    <x v="17"/>
    <x v="17"/>
    <x v="24"/>
    <x v="24"/>
    <x v="24"/>
    <x v="13"/>
    <x v="91"/>
    <x v="65"/>
    <x v="48"/>
    <x v="188"/>
    <x v="41"/>
    <x v="44"/>
    <x v="0"/>
  </r>
  <r>
    <x v="0"/>
    <x v="17"/>
    <x v="17"/>
    <x v="25"/>
    <x v="25"/>
    <x v="25"/>
    <x v="13"/>
    <x v="91"/>
    <x v="65"/>
    <x v="57"/>
    <x v="50"/>
    <x v="48"/>
    <x v="145"/>
    <x v="0"/>
  </r>
  <r>
    <x v="0"/>
    <x v="17"/>
    <x v="17"/>
    <x v="7"/>
    <x v="7"/>
    <x v="7"/>
    <x v="13"/>
    <x v="91"/>
    <x v="65"/>
    <x v="48"/>
    <x v="188"/>
    <x v="41"/>
    <x v="44"/>
    <x v="0"/>
  </r>
  <r>
    <x v="0"/>
    <x v="17"/>
    <x v="17"/>
    <x v="11"/>
    <x v="11"/>
    <x v="11"/>
    <x v="13"/>
    <x v="91"/>
    <x v="65"/>
    <x v="57"/>
    <x v="50"/>
    <x v="36"/>
    <x v="144"/>
    <x v="0"/>
  </r>
  <r>
    <x v="0"/>
    <x v="17"/>
    <x v="17"/>
    <x v="30"/>
    <x v="30"/>
    <x v="30"/>
    <x v="18"/>
    <x v="81"/>
    <x v="13"/>
    <x v="57"/>
    <x v="50"/>
    <x v="48"/>
    <x v="145"/>
    <x v="0"/>
  </r>
  <r>
    <x v="0"/>
    <x v="17"/>
    <x v="17"/>
    <x v="26"/>
    <x v="26"/>
    <x v="26"/>
    <x v="18"/>
    <x v="81"/>
    <x v="13"/>
    <x v="43"/>
    <x v="185"/>
    <x v="41"/>
    <x v="44"/>
    <x v="0"/>
  </r>
  <r>
    <x v="0"/>
    <x v="17"/>
    <x v="17"/>
    <x v="21"/>
    <x v="21"/>
    <x v="21"/>
    <x v="18"/>
    <x v="81"/>
    <x v="13"/>
    <x v="43"/>
    <x v="185"/>
    <x v="41"/>
    <x v="44"/>
    <x v="0"/>
  </r>
  <r>
    <x v="0"/>
    <x v="17"/>
    <x v="17"/>
    <x v="76"/>
    <x v="76"/>
    <x v="76"/>
    <x v="18"/>
    <x v="81"/>
    <x v="13"/>
    <x v="43"/>
    <x v="185"/>
    <x v="41"/>
    <x v="44"/>
    <x v="0"/>
  </r>
  <r>
    <x v="0"/>
    <x v="18"/>
    <x v="18"/>
    <x v="0"/>
    <x v="0"/>
    <x v="0"/>
    <x v="0"/>
    <x v="58"/>
    <x v="157"/>
    <x v="51"/>
    <x v="189"/>
    <x v="38"/>
    <x v="149"/>
    <x v="0"/>
  </r>
  <r>
    <x v="0"/>
    <x v="18"/>
    <x v="18"/>
    <x v="1"/>
    <x v="1"/>
    <x v="1"/>
    <x v="1"/>
    <x v="90"/>
    <x v="51"/>
    <x v="72"/>
    <x v="190"/>
    <x v="56"/>
    <x v="150"/>
    <x v="0"/>
  </r>
  <r>
    <x v="0"/>
    <x v="18"/>
    <x v="18"/>
    <x v="11"/>
    <x v="11"/>
    <x v="11"/>
    <x v="1"/>
    <x v="90"/>
    <x v="51"/>
    <x v="48"/>
    <x v="24"/>
    <x v="37"/>
    <x v="143"/>
    <x v="0"/>
  </r>
  <r>
    <x v="0"/>
    <x v="18"/>
    <x v="18"/>
    <x v="3"/>
    <x v="3"/>
    <x v="3"/>
    <x v="3"/>
    <x v="84"/>
    <x v="39"/>
    <x v="74"/>
    <x v="105"/>
    <x v="42"/>
    <x v="151"/>
    <x v="0"/>
  </r>
  <r>
    <x v="0"/>
    <x v="18"/>
    <x v="18"/>
    <x v="10"/>
    <x v="10"/>
    <x v="10"/>
    <x v="3"/>
    <x v="84"/>
    <x v="39"/>
    <x v="63"/>
    <x v="191"/>
    <x v="48"/>
    <x v="152"/>
    <x v="0"/>
  </r>
  <r>
    <x v="0"/>
    <x v="18"/>
    <x v="18"/>
    <x v="4"/>
    <x v="4"/>
    <x v="4"/>
    <x v="3"/>
    <x v="84"/>
    <x v="39"/>
    <x v="43"/>
    <x v="192"/>
    <x v="37"/>
    <x v="143"/>
    <x v="0"/>
  </r>
  <r>
    <x v="0"/>
    <x v="18"/>
    <x v="18"/>
    <x v="14"/>
    <x v="14"/>
    <x v="14"/>
    <x v="3"/>
    <x v="84"/>
    <x v="39"/>
    <x v="63"/>
    <x v="191"/>
    <x v="48"/>
    <x v="152"/>
    <x v="0"/>
  </r>
  <r>
    <x v="0"/>
    <x v="18"/>
    <x v="18"/>
    <x v="6"/>
    <x v="6"/>
    <x v="6"/>
    <x v="3"/>
    <x v="84"/>
    <x v="39"/>
    <x v="57"/>
    <x v="193"/>
    <x v="38"/>
    <x v="149"/>
    <x v="0"/>
  </r>
  <r>
    <x v="0"/>
    <x v="18"/>
    <x v="18"/>
    <x v="18"/>
    <x v="18"/>
    <x v="18"/>
    <x v="8"/>
    <x v="80"/>
    <x v="102"/>
    <x v="71"/>
    <x v="170"/>
    <x v="56"/>
    <x v="150"/>
    <x v="0"/>
  </r>
  <r>
    <x v="0"/>
    <x v="18"/>
    <x v="18"/>
    <x v="37"/>
    <x v="37"/>
    <x v="37"/>
    <x v="8"/>
    <x v="80"/>
    <x v="102"/>
    <x v="72"/>
    <x v="190"/>
    <x v="38"/>
    <x v="149"/>
    <x v="0"/>
  </r>
  <r>
    <x v="0"/>
    <x v="18"/>
    <x v="18"/>
    <x v="23"/>
    <x v="23"/>
    <x v="23"/>
    <x v="10"/>
    <x v="91"/>
    <x v="158"/>
    <x v="74"/>
    <x v="105"/>
    <x v="35"/>
    <x v="142"/>
    <x v="0"/>
  </r>
  <r>
    <x v="0"/>
    <x v="18"/>
    <x v="18"/>
    <x v="8"/>
    <x v="8"/>
    <x v="8"/>
    <x v="10"/>
    <x v="91"/>
    <x v="158"/>
    <x v="57"/>
    <x v="193"/>
    <x v="36"/>
    <x v="153"/>
    <x v="0"/>
  </r>
  <r>
    <x v="0"/>
    <x v="18"/>
    <x v="18"/>
    <x v="5"/>
    <x v="5"/>
    <x v="5"/>
    <x v="10"/>
    <x v="91"/>
    <x v="158"/>
    <x v="43"/>
    <x v="192"/>
    <x v="48"/>
    <x v="152"/>
    <x v="0"/>
  </r>
  <r>
    <x v="0"/>
    <x v="18"/>
    <x v="18"/>
    <x v="84"/>
    <x v="84"/>
    <x v="84"/>
    <x v="13"/>
    <x v="81"/>
    <x v="159"/>
    <x v="77"/>
    <x v="194"/>
    <x v="38"/>
    <x v="149"/>
    <x v="0"/>
  </r>
  <r>
    <x v="0"/>
    <x v="18"/>
    <x v="18"/>
    <x v="30"/>
    <x v="30"/>
    <x v="30"/>
    <x v="13"/>
    <x v="81"/>
    <x v="159"/>
    <x v="71"/>
    <x v="170"/>
    <x v="37"/>
    <x v="143"/>
    <x v="0"/>
  </r>
  <r>
    <x v="0"/>
    <x v="18"/>
    <x v="18"/>
    <x v="9"/>
    <x v="9"/>
    <x v="9"/>
    <x v="13"/>
    <x v="81"/>
    <x v="159"/>
    <x v="57"/>
    <x v="193"/>
    <x v="48"/>
    <x v="152"/>
    <x v="0"/>
  </r>
  <r>
    <x v="0"/>
    <x v="18"/>
    <x v="18"/>
    <x v="12"/>
    <x v="12"/>
    <x v="12"/>
    <x v="13"/>
    <x v="81"/>
    <x v="159"/>
    <x v="77"/>
    <x v="194"/>
    <x v="38"/>
    <x v="149"/>
    <x v="0"/>
  </r>
  <r>
    <x v="0"/>
    <x v="18"/>
    <x v="18"/>
    <x v="20"/>
    <x v="20"/>
    <x v="20"/>
    <x v="13"/>
    <x v="81"/>
    <x v="159"/>
    <x v="77"/>
    <x v="194"/>
    <x v="38"/>
    <x v="149"/>
    <x v="0"/>
  </r>
  <r>
    <x v="0"/>
    <x v="18"/>
    <x v="18"/>
    <x v="17"/>
    <x v="17"/>
    <x v="17"/>
    <x v="13"/>
    <x v="81"/>
    <x v="159"/>
    <x v="74"/>
    <x v="105"/>
    <x v="56"/>
    <x v="150"/>
    <x v="0"/>
  </r>
  <r>
    <x v="0"/>
    <x v="18"/>
    <x v="18"/>
    <x v="13"/>
    <x v="13"/>
    <x v="13"/>
    <x v="13"/>
    <x v="81"/>
    <x v="159"/>
    <x v="43"/>
    <x v="192"/>
    <x v="41"/>
    <x v="44"/>
    <x v="0"/>
  </r>
  <r>
    <x v="0"/>
    <x v="18"/>
    <x v="18"/>
    <x v="21"/>
    <x v="21"/>
    <x v="21"/>
    <x v="13"/>
    <x v="81"/>
    <x v="159"/>
    <x v="72"/>
    <x v="190"/>
    <x v="36"/>
    <x v="153"/>
    <x v="0"/>
  </r>
  <r>
    <x v="0"/>
    <x v="18"/>
    <x v="18"/>
    <x v="7"/>
    <x v="7"/>
    <x v="7"/>
    <x v="13"/>
    <x v="81"/>
    <x v="159"/>
    <x v="43"/>
    <x v="192"/>
    <x v="41"/>
    <x v="44"/>
    <x v="0"/>
  </r>
  <r>
    <x v="0"/>
    <x v="19"/>
    <x v="19"/>
    <x v="0"/>
    <x v="0"/>
    <x v="0"/>
    <x v="0"/>
    <x v="92"/>
    <x v="160"/>
    <x v="42"/>
    <x v="195"/>
    <x v="48"/>
    <x v="14"/>
    <x v="0"/>
  </r>
  <r>
    <x v="0"/>
    <x v="19"/>
    <x v="19"/>
    <x v="1"/>
    <x v="1"/>
    <x v="1"/>
    <x v="1"/>
    <x v="68"/>
    <x v="161"/>
    <x v="50"/>
    <x v="196"/>
    <x v="57"/>
    <x v="154"/>
    <x v="0"/>
  </r>
  <r>
    <x v="0"/>
    <x v="19"/>
    <x v="19"/>
    <x v="7"/>
    <x v="7"/>
    <x v="7"/>
    <x v="2"/>
    <x v="73"/>
    <x v="162"/>
    <x v="37"/>
    <x v="197"/>
    <x v="38"/>
    <x v="47"/>
    <x v="0"/>
  </r>
  <r>
    <x v="0"/>
    <x v="19"/>
    <x v="19"/>
    <x v="2"/>
    <x v="2"/>
    <x v="2"/>
    <x v="3"/>
    <x v="57"/>
    <x v="163"/>
    <x v="37"/>
    <x v="197"/>
    <x v="48"/>
    <x v="14"/>
    <x v="0"/>
  </r>
  <r>
    <x v="0"/>
    <x v="19"/>
    <x v="19"/>
    <x v="12"/>
    <x v="12"/>
    <x v="12"/>
    <x v="4"/>
    <x v="58"/>
    <x v="164"/>
    <x v="52"/>
    <x v="87"/>
    <x v="42"/>
    <x v="155"/>
    <x v="0"/>
  </r>
  <r>
    <x v="0"/>
    <x v="19"/>
    <x v="19"/>
    <x v="20"/>
    <x v="20"/>
    <x v="20"/>
    <x v="5"/>
    <x v="60"/>
    <x v="40"/>
    <x v="48"/>
    <x v="198"/>
    <x v="42"/>
    <x v="155"/>
    <x v="0"/>
  </r>
  <r>
    <x v="0"/>
    <x v="19"/>
    <x v="19"/>
    <x v="19"/>
    <x v="19"/>
    <x v="19"/>
    <x v="5"/>
    <x v="60"/>
    <x v="40"/>
    <x v="46"/>
    <x v="100"/>
    <x v="37"/>
    <x v="156"/>
    <x v="0"/>
  </r>
  <r>
    <x v="0"/>
    <x v="19"/>
    <x v="19"/>
    <x v="18"/>
    <x v="18"/>
    <x v="18"/>
    <x v="7"/>
    <x v="61"/>
    <x v="93"/>
    <x v="77"/>
    <x v="199"/>
    <x v="45"/>
    <x v="157"/>
    <x v="0"/>
  </r>
  <r>
    <x v="0"/>
    <x v="19"/>
    <x v="19"/>
    <x v="6"/>
    <x v="6"/>
    <x v="6"/>
    <x v="7"/>
    <x v="61"/>
    <x v="93"/>
    <x v="46"/>
    <x v="100"/>
    <x v="36"/>
    <x v="11"/>
    <x v="0"/>
  </r>
  <r>
    <x v="0"/>
    <x v="19"/>
    <x v="19"/>
    <x v="8"/>
    <x v="8"/>
    <x v="8"/>
    <x v="9"/>
    <x v="77"/>
    <x v="5"/>
    <x v="63"/>
    <x v="200"/>
    <x v="38"/>
    <x v="47"/>
    <x v="0"/>
  </r>
  <r>
    <x v="0"/>
    <x v="19"/>
    <x v="19"/>
    <x v="14"/>
    <x v="14"/>
    <x v="14"/>
    <x v="9"/>
    <x v="77"/>
    <x v="5"/>
    <x v="53"/>
    <x v="201"/>
    <x v="36"/>
    <x v="11"/>
    <x v="0"/>
  </r>
  <r>
    <x v="0"/>
    <x v="19"/>
    <x v="19"/>
    <x v="21"/>
    <x v="21"/>
    <x v="21"/>
    <x v="9"/>
    <x v="77"/>
    <x v="5"/>
    <x v="57"/>
    <x v="202"/>
    <x v="46"/>
    <x v="158"/>
    <x v="0"/>
  </r>
  <r>
    <x v="0"/>
    <x v="19"/>
    <x v="19"/>
    <x v="11"/>
    <x v="11"/>
    <x v="11"/>
    <x v="12"/>
    <x v="89"/>
    <x v="165"/>
    <x v="48"/>
    <x v="198"/>
    <x v="38"/>
    <x v="47"/>
    <x v="0"/>
  </r>
  <r>
    <x v="0"/>
    <x v="19"/>
    <x v="19"/>
    <x v="3"/>
    <x v="3"/>
    <x v="3"/>
    <x v="13"/>
    <x v="90"/>
    <x v="166"/>
    <x v="77"/>
    <x v="199"/>
    <x v="42"/>
    <x v="155"/>
    <x v="0"/>
  </r>
  <r>
    <x v="0"/>
    <x v="19"/>
    <x v="19"/>
    <x v="37"/>
    <x v="37"/>
    <x v="37"/>
    <x v="13"/>
    <x v="90"/>
    <x v="166"/>
    <x v="77"/>
    <x v="199"/>
    <x v="42"/>
    <x v="155"/>
    <x v="0"/>
  </r>
  <r>
    <x v="0"/>
    <x v="19"/>
    <x v="19"/>
    <x v="9"/>
    <x v="9"/>
    <x v="9"/>
    <x v="13"/>
    <x v="90"/>
    <x v="166"/>
    <x v="48"/>
    <x v="198"/>
    <x v="37"/>
    <x v="156"/>
    <x v="0"/>
  </r>
  <r>
    <x v="0"/>
    <x v="19"/>
    <x v="19"/>
    <x v="4"/>
    <x v="4"/>
    <x v="4"/>
    <x v="13"/>
    <x v="90"/>
    <x v="166"/>
    <x v="48"/>
    <x v="198"/>
    <x v="37"/>
    <x v="156"/>
    <x v="0"/>
  </r>
  <r>
    <x v="0"/>
    <x v="19"/>
    <x v="19"/>
    <x v="16"/>
    <x v="16"/>
    <x v="16"/>
    <x v="17"/>
    <x v="84"/>
    <x v="105"/>
    <x v="74"/>
    <x v="105"/>
    <x v="42"/>
    <x v="155"/>
    <x v="0"/>
  </r>
  <r>
    <x v="0"/>
    <x v="19"/>
    <x v="19"/>
    <x v="26"/>
    <x v="26"/>
    <x v="26"/>
    <x v="17"/>
    <x v="84"/>
    <x v="105"/>
    <x v="77"/>
    <x v="199"/>
    <x v="46"/>
    <x v="158"/>
    <x v="0"/>
  </r>
  <r>
    <x v="0"/>
    <x v="19"/>
    <x v="19"/>
    <x v="85"/>
    <x v="85"/>
    <x v="85"/>
    <x v="17"/>
    <x v="84"/>
    <x v="105"/>
    <x v="74"/>
    <x v="105"/>
    <x v="42"/>
    <x v="155"/>
    <x v="0"/>
  </r>
  <r>
    <x v="0"/>
    <x v="19"/>
    <x v="19"/>
    <x v="86"/>
    <x v="86"/>
    <x v="86"/>
    <x v="17"/>
    <x v="84"/>
    <x v="105"/>
    <x v="48"/>
    <x v="198"/>
    <x v="36"/>
    <x v="11"/>
    <x v="0"/>
  </r>
  <r>
    <x v="0"/>
    <x v="20"/>
    <x v="20"/>
    <x v="0"/>
    <x v="0"/>
    <x v="0"/>
    <x v="0"/>
    <x v="39"/>
    <x v="167"/>
    <x v="17"/>
    <x v="203"/>
    <x v="37"/>
    <x v="159"/>
    <x v="0"/>
  </r>
  <r>
    <x v="0"/>
    <x v="20"/>
    <x v="20"/>
    <x v="2"/>
    <x v="2"/>
    <x v="2"/>
    <x v="1"/>
    <x v="47"/>
    <x v="168"/>
    <x v="66"/>
    <x v="204"/>
    <x v="37"/>
    <x v="159"/>
    <x v="0"/>
  </r>
  <r>
    <x v="0"/>
    <x v="20"/>
    <x v="20"/>
    <x v="7"/>
    <x v="7"/>
    <x v="7"/>
    <x v="2"/>
    <x v="55"/>
    <x v="139"/>
    <x v="67"/>
    <x v="113"/>
    <x v="46"/>
    <x v="160"/>
    <x v="0"/>
  </r>
  <r>
    <x v="0"/>
    <x v="20"/>
    <x v="20"/>
    <x v="1"/>
    <x v="1"/>
    <x v="1"/>
    <x v="3"/>
    <x v="49"/>
    <x v="169"/>
    <x v="71"/>
    <x v="205"/>
    <x v="21"/>
    <x v="161"/>
    <x v="0"/>
  </r>
  <r>
    <x v="0"/>
    <x v="20"/>
    <x v="20"/>
    <x v="6"/>
    <x v="6"/>
    <x v="6"/>
    <x v="4"/>
    <x v="50"/>
    <x v="170"/>
    <x v="60"/>
    <x v="206"/>
    <x v="42"/>
    <x v="162"/>
    <x v="0"/>
  </r>
  <r>
    <x v="0"/>
    <x v="20"/>
    <x v="20"/>
    <x v="17"/>
    <x v="17"/>
    <x v="17"/>
    <x v="5"/>
    <x v="52"/>
    <x v="171"/>
    <x v="77"/>
    <x v="207"/>
    <x v="58"/>
    <x v="163"/>
    <x v="0"/>
  </r>
  <r>
    <x v="0"/>
    <x v="20"/>
    <x v="20"/>
    <x v="3"/>
    <x v="3"/>
    <x v="3"/>
    <x v="6"/>
    <x v="74"/>
    <x v="172"/>
    <x v="71"/>
    <x v="205"/>
    <x v="28"/>
    <x v="164"/>
    <x v="0"/>
  </r>
  <r>
    <x v="0"/>
    <x v="20"/>
    <x v="20"/>
    <x v="12"/>
    <x v="12"/>
    <x v="12"/>
    <x v="6"/>
    <x v="74"/>
    <x v="172"/>
    <x v="53"/>
    <x v="208"/>
    <x v="39"/>
    <x v="165"/>
    <x v="0"/>
  </r>
  <r>
    <x v="0"/>
    <x v="20"/>
    <x v="20"/>
    <x v="10"/>
    <x v="10"/>
    <x v="10"/>
    <x v="8"/>
    <x v="58"/>
    <x v="146"/>
    <x v="62"/>
    <x v="209"/>
    <x v="37"/>
    <x v="159"/>
    <x v="0"/>
  </r>
  <r>
    <x v="0"/>
    <x v="20"/>
    <x v="20"/>
    <x v="19"/>
    <x v="19"/>
    <x v="19"/>
    <x v="9"/>
    <x v="59"/>
    <x v="173"/>
    <x v="46"/>
    <x v="11"/>
    <x v="38"/>
    <x v="166"/>
    <x v="0"/>
  </r>
  <r>
    <x v="0"/>
    <x v="20"/>
    <x v="20"/>
    <x v="4"/>
    <x v="4"/>
    <x v="4"/>
    <x v="10"/>
    <x v="60"/>
    <x v="26"/>
    <x v="46"/>
    <x v="11"/>
    <x v="37"/>
    <x v="159"/>
    <x v="0"/>
  </r>
  <r>
    <x v="0"/>
    <x v="20"/>
    <x v="20"/>
    <x v="13"/>
    <x v="13"/>
    <x v="13"/>
    <x v="11"/>
    <x v="61"/>
    <x v="44"/>
    <x v="62"/>
    <x v="209"/>
    <x v="41"/>
    <x v="44"/>
    <x v="0"/>
  </r>
  <r>
    <x v="0"/>
    <x v="20"/>
    <x v="20"/>
    <x v="14"/>
    <x v="14"/>
    <x v="14"/>
    <x v="11"/>
    <x v="61"/>
    <x v="44"/>
    <x v="46"/>
    <x v="11"/>
    <x v="36"/>
    <x v="167"/>
    <x v="0"/>
  </r>
  <r>
    <x v="0"/>
    <x v="20"/>
    <x v="20"/>
    <x v="11"/>
    <x v="11"/>
    <x v="11"/>
    <x v="11"/>
    <x v="61"/>
    <x v="44"/>
    <x v="51"/>
    <x v="210"/>
    <x v="48"/>
    <x v="168"/>
    <x v="0"/>
  </r>
  <r>
    <x v="0"/>
    <x v="20"/>
    <x v="20"/>
    <x v="18"/>
    <x v="18"/>
    <x v="18"/>
    <x v="14"/>
    <x v="76"/>
    <x v="86"/>
    <x v="71"/>
    <x v="205"/>
    <x v="43"/>
    <x v="169"/>
    <x v="0"/>
  </r>
  <r>
    <x v="0"/>
    <x v="20"/>
    <x v="20"/>
    <x v="16"/>
    <x v="16"/>
    <x v="16"/>
    <x v="14"/>
    <x v="76"/>
    <x v="86"/>
    <x v="63"/>
    <x v="211"/>
    <x v="56"/>
    <x v="170"/>
    <x v="0"/>
  </r>
  <r>
    <x v="0"/>
    <x v="20"/>
    <x v="20"/>
    <x v="20"/>
    <x v="20"/>
    <x v="20"/>
    <x v="14"/>
    <x v="76"/>
    <x v="86"/>
    <x v="71"/>
    <x v="205"/>
    <x v="43"/>
    <x v="169"/>
    <x v="0"/>
  </r>
  <r>
    <x v="0"/>
    <x v="20"/>
    <x v="20"/>
    <x v="21"/>
    <x v="21"/>
    <x v="21"/>
    <x v="14"/>
    <x v="76"/>
    <x v="86"/>
    <x v="63"/>
    <x v="211"/>
    <x v="56"/>
    <x v="170"/>
    <x v="0"/>
  </r>
  <r>
    <x v="0"/>
    <x v="20"/>
    <x v="20"/>
    <x v="27"/>
    <x v="27"/>
    <x v="27"/>
    <x v="18"/>
    <x v="77"/>
    <x v="16"/>
    <x v="57"/>
    <x v="212"/>
    <x v="46"/>
    <x v="160"/>
    <x v="0"/>
  </r>
  <r>
    <x v="0"/>
    <x v="20"/>
    <x v="20"/>
    <x v="30"/>
    <x v="30"/>
    <x v="30"/>
    <x v="18"/>
    <x v="77"/>
    <x v="16"/>
    <x v="63"/>
    <x v="211"/>
    <x v="38"/>
    <x v="166"/>
    <x v="0"/>
  </r>
  <r>
    <x v="0"/>
    <x v="21"/>
    <x v="21"/>
    <x v="3"/>
    <x v="3"/>
    <x v="3"/>
    <x v="0"/>
    <x v="51"/>
    <x v="174"/>
    <x v="71"/>
    <x v="213"/>
    <x v="57"/>
    <x v="171"/>
    <x v="0"/>
  </r>
  <r>
    <x v="0"/>
    <x v="21"/>
    <x v="21"/>
    <x v="0"/>
    <x v="0"/>
    <x v="0"/>
    <x v="0"/>
    <x v="51"/>
    <x v="174"/>
    <x v="56"/>
    <x v="214"/>
    <x v="41"/>
    <x v="44"/>
    <x v="0"/>
  </r>
  <r>
    <x v="0"/>
    <x v="21"/>
    <x v="21"/>
    <x v="4"/>
    <x v="4"/>
    <x v="4"/>
    <x v="2"/>
    <x v="77"/>
    <x v="175"/>
    <x v="30"/>
    <x v="215"/>
    <x v="48"/>
    <x v="159"/>
    <x v="0"/>
  </r>
  <r>
    <x v="0"/>
    <x v="21"/>
    <x v="21"/>
    <x v="2"/>
    <x v="2"/>
    <x v="2"/>
    <x v="3"/>
    <x v="89"/>
    <x v="176"/>
    <x v="30"/>
    <x v="215"/>
    <x v="41"/>
    <x v="44"/>
    <x v="0"/>
  </r>
  <r>
    <x v="0"/>
    <x v="21"/>
    <x v="21"/>
    <x v="7"/>
    <x v="7"/>
    <x v="7"/>
    <x v="4"/>
    <x v="90"/>
    <x v="177"/>
    <x v="63"/>
    <x v="216"/>
    <x v="36"/>
    <x v="172"/>
    <x v="0"/>
  </r>
  <r>
    <x v="0"/>
    <x v="21"/>
    <x v="21"/>
    <x v="11"/>
    <x v="11"/>
    <x v="11"/>
    <x v="5"/>
    <x v="84"/>
    <x v="63"/>
    <x v="52"/>
    <x v="141"/>
    <x v="41"/>
    <x v="44"/>
    <x v="0"/>
  </r>
  <r>
    <x v="0"/>
    <x v="21"/>
    <x v="21"/>
    <x v="10"/>
    <x v="10"/>
    <x v="10"/>
    <x v="6"/>
    <x v="91"/>
    <x v="178"/>
    <x v="57"/>
    <x v="137"/>
    <x v="36"/>
    <x v="172"/>
    <x v="0"/>
  </r>
  <r>
    <x v="0"/>
    <x v="21"/>
    <x v="21"/>
    <x v="12"/>
    <x v="12"/>
    <x v="12"/>
    <x v="6"/>
    <x v="91"/>
    <x v="178"/>
    <x v="72"/>
    <x v="37"/>
    <x v="37"/>
    <x v="173"/>
    <x v="0"/>
  </r>
  <r>
    <x v="0"/>
    <x v="21"/>
    <x v="21"/>
    <x v="37"/>
    <x v="37"/>
    <x v="37"/>
    <x v="8"/>
    <x v="81"/>
    <x v="76"/>
    <x v="43"/>
    <x v="41"/>
    <x v="41"/>
    <x v="44"/>
    <x v="0"/>
  </r>
  <r>
    <x v="0"/>
    <x v="21"/>
    <x v="21"/>
    <x v="27"/>
    <x v="27"/>
    <x v="27"/>
    <x v="8"/>
    <x v="81"/>
    <x v="76"/>
    <x v="72"/>
    <x v="37"/>
    <x v="36"/>
    <x v="172"/>
    <x v="0"/>
  </r>
  <r>
    <x v="0"/>
    <x v="21"/>
    <x v="21"/>
    <x v="30"/>
    <x v="30"/>
    <x v="30"/>
    <x v="8"/>
    <x v="81"/>
    <x v="76"/>
    <x v="57"/>
    <x v="137"/>
    <x v="41"/>
    <x v="44"/>
    <x v="2"/>
  </r>
  <r>
    <x v="0"/>
    <x v="21"/>
    <x v="21"/>
    <x v="9"/>
    <x v="9"/>
    <x v="9"/>
    <x v="8"/>
    <x v="81"/>
    <x v="76"/>
    <x v="57"/>
    <x v="137"/>
    <x v="48"/>
    <x v="159"/>
    <x v="0"/>
  </r>
  <r>
    <x v="0"/>
    <x v="21"/>
    <x v="21"/>
    <x v="23"/>
    <x v="23"/>
    <x v="23"/>
    <x v="8"/>
    <x v="81"/>
    <x v="76"/>
    <x v="77"/>
    <x v="217"/>
    <x v="38"/>
    <x v="27"/>
    <x v="0"/>
  </r>
  <r>
    <x v="0"/>
    <x v="21"/>
    <x v="21"/>
    <x v="15"/>
    <x v="15"/>
    <x v="15"/>
    <x v="8"/>
    <x v="81"/>
    <x v="76"/>
    <x v="72"/>
    <x v="37"/>
    <x v="36"/>
    <x v="172"/>
    <x v="0"/>
  </r>
  <r>
    <x v="0"/>
    <x v="21"/>
    <x v="21"/>
    <x v="21"/>
    <x v="21"/>
    <x v="21"/>
    <x v="8"/>
    <x v="81"/>
    <x v="76"/>
    <x v="72"/>
    <x v="37"/>
    <x v="36"/>
    <x v="172"/>
    <x v="0"/>
  </r>
  <r>
    <x v="0"/>
    <x v="21"/>
    <x v="21"/>
    <x v="36"/>
    <x v="36"/>
    <x v="36"/>
    <x v="15"/>
    <x v="82"/>
    <x v="179"/>
    <x v="77"/>
    <x v="217"/>
    <x v="37"/>
    <x v="173"/>
    <x v="0"/>
  </r>
  <r>
    <x v="0"/>
    <x v="21"/>
    <x v="21"/>
    <x v="87"/>
    <x v="87"/>
    <x v="87"/>
    <x v="15"/>
    <x v="82"/>
    <x v="179"/>
    <x v="72"/>
    <x v="37"/>
    <x v="48"/>
    <x v="159"/>
    <x v="0"/>
  </r>
  <r>
    <x v="0"/>
    <x v="21"/>
    <x v="21"/>
    <x v="50"/>
    <x v="50"/>
    <x v="50"/>
    <x v="15"/>
    <x v="82"/>
    <x v="179"/>
    <x v="74"/>
    <x v="105"/>
    <x v="38"/>
    <x v="27"/>
    <x v="0"/>
  </r>
  <r>
    <x v="0"/>
    <x v="21"/>
    <x v="21"/>
    <x v="88"/>
    <x v="88"/>
    <x v="88"/>
    <x v="15"/>
    <x v="82"/>
    <x v="179"/>
    <x v="77"/>
    <x v="217"/>
    <x v="37"/>
    <x v="173"/>
    <x v="0"/>
  </r>
  <r>
    <x v="0"/>
    <x v="21"/>
    <x v="21"/>
    <x v="89"/>
    <x v="89"/>
    <x v="89"/>
    <x v="15"/>
    <x v="82"/>
    <x v="179"/>
    <x v="71"/>
    <x v="213"/>
    <x v="36"/>
    <x v="172"/>
    <x v="0"/>
  </r>
  <r>
    <x v="0"/>
    <x v="21"/>
    <x v="21"/>
    <x v="17"/>
    <x v="17"/>
    <x v="17"/>
    <x v="15"/>
    <x v="82"/>
    <x v="179"/>
    <x v="74"/>
    <x v="105"/>
    <x v="38"/>
    <x v="27"/>
    <x v="0"/>
  </r>
  <r>
    <x v="0"/>
    <x v="21"/>
    <x v="21"/>
    <x v="47"/>
    <x v="47"/>
    <x v="47"/>
    <x v="15"/>
    <x v="82"/>
    <x v="179"/>
    <x v="74"/>
    <x v="105"/>
    <x v="38"/>
    <x v="27"/>
    <x v="0"/>
  </r>
  <r>
    <x v="0"/>
    <x v="22"/>
    <x v="22"/>
    <x v="2"/>
    <x v="2"/>
    <x v="2"/>
    <x v="0"/>
    <x v="77"/>
    <x v="180"/>
    <x v="46"/>
    <x v="218"/>
    <x v="41"/>
    <x v="44"/>
    <x v="0"/>
  </r>
  <r>
    <x v="0"/>
    <x v="22"/>
    <x v="22"/>
    <x v="0"/>
    <x v="0"/>
    <x v="0"/>
    <x v="1"/>
    <x v="89"/>
    <x v="181"/>
    <x v="53"/>
    <x v="219"/>
    <x v="48"/>
    <x v="174"/>
    <x v="0"/>
  </r>
  <r>
    <x v="0"/>
    <x v="22"/>
    <x v="22"/>
    <x v="3"/>
    <x v="3"/>
    <x v="3"/>
    <x v="2"/>
    <x v="84"/>
    <x v="182"/>
    <x v="77"/>
    <x v="220"/>
    <x v="46"/>
    <x v="175"/>
    <x v="0"/>
  </r>
  <r>
    <x v="0"/>
    <x v="22"/>
    <x v="22"/>
    <x v="21"/>
    <x v="21"/>
    <x v="21"/>
    <x v="3"/>
    <x v="80"/>
    <x v="183"/>
    <x v="43"/>
    <x v="221"/>
    <x v="36"/>
    <x v="176"/>
    <x v="0"/>
  </r>
  <r>
    <x v="0"/>
    <x v="22"/>
    <x v="22"/>
    <x v="18"/>
    <x v="18"/>
    <x v="18"/>
    <x v="4"/>
    <x v="91"/>
    <x v="184"/>
    <x v="77"/>
    <x v="220"/>
    <x v="56"/>
    <x v="177"/>
    <x v="0"/>
  </r>
  <r>
    <x v="0"/>
    <x v="22"/>
    <x v="22"/>
    <x v="23"/>
    <x v="23"/>
    <x v="23"/>
    <x v="4"/>
    <x v="91"/>
    <x v="184"/>
    <x v="72"/>
    <x v="118"/>
    <x v="37"/>
    <x v="178"/>
    <x v="0"/>
  </r>
  <r>
    <x v="0"/>
    <x v="22"/>
    <x v="22"/>
    <x v="8"/>
    <x v="8"/>
    <x v="8"/>
    <x v="4"/>
    <x v="91"/>
    <x v="184"/>
    <x v="71"/>
    <x v="104"/>
    <x v="38"/>
    <x v="57"/>
    <x v="0"/>
  </r>
  <r>
    <x v="0"/>
    <x v="22"/>
    <x v="22"/>
    <x v="11"/>
    <x v="11"/>
    <x v="11"/>
    <x v="4"/>
    <x v="91"/>
    <x v="184"/>
    <x v="48"/>
    <x v="222"/>
    <x v="41"/>
    <x v="44"/>
    <x v="0"/>
  </r>
  <r>
    <x v="0"/>
    <x v="22"/>
    <x v="22"/>
    <x v="16"/>
    <x v="16"/>
    <x v="16"/>
    <x v="8"/>
    <x v="81"/>
    <x v="85"/>
    <x v="72"/>
    <x v="118"/>
    <x v="36"/>
    <x v="176"/>
    <x v="0"/>
  </r>
  <r>
    <x v="0"/>
    <x v="22"/>
    <x v="22"/>
    <x v="9"/>
    <x v="9"/>
    <x v="9"/>
    <x v="8"/>
    <x v="81"/>
    <x v="85"/>
    <x v="43"/>
    <x v="221"/>
    <x v="41"/>
    <x v="44"/>
    <x v="0"/>
  </r>
  <r>
    <x v="0"/>
    <x v="22"/>
    <x v="22"/>
    <x v="75"/>
    <x v="75"/>
    <x v="75"/>
    <x v="8"/>
    <x v="81"/>
    <x v="85"/>
    <x v="72"/>
    <x v="118"/>
    <x v="36"/>
    <x v="176"/>
    <x v="0"/>
  </r>
  <r>
    <x v="0"/>
    <x v="22"/>
    <x v="22"/>
    <x v="36"/>
    <x v="36"/>
    <x v="36"/>
    <x v="11"/>
    <x v="82"/>
    <x v="185"/>
    <x v="74"/>
    <x v="105"/>
    <x v="38"/>
    <x v="57"/>
    <x v="0"/>
  </r>
  <r>
    <x v="0"/>
    <x v="22"/>
    <x v="22"/>
    <x v="28"/>
    <x v="28"/>
    <x v="28"/>
    <x v="11"/>
    <x v="82"/>
    <x v="185"/>
    <x v="77"/>
    <x v="220"/>
    <x v="37"/>
    <x v="178"/>
    <x v="0"/>
  </r>
  <r>
    <x v="0"/>
    <x v="22"/>
    <x v="22"/>
    <x v="37"/>
    <x v="37"/>
    <x v="37"/>
    <x v="11"/>
    <x v="82"/>
    <x v="185"/>
    <x v="71"/>
    <x v="104"/>
    <x v="36"/>
    <x v="176"/>
    <x v="0"/>
  </r>
  <r>
    <x v="0"/>
    <x v="22"/>
    <x v="22"/>
    <x v="30"/>
    <x v="30"/>
    <x v="30"/>
    <x v="11"/>
    <x v="82"/>
    <x v="185"/>
    <x v="72"/>
    <x v="118"/>
    <x v="48"/>
    <x v="174"/>
    <x v="0"/>
  </r>
  <r>
    <x v="0"/>
    <x v="22"/>
    <x v="22"/>
    <x v="38"/>
    <x v="38"/>
    <x v="38"/>
    <x v="11"/>
    <x v="82"/>
    <x v="185"/>
    <x v="71"/>
    <x v="104"/>
    <x v="36"/>
    <x v="176"/>
    <x v="0"/>
  </r>
  <r>
    <x v="0"/>
    <x v="22"/>
    <x v="22"/>
    <x v="76"/>
    <x v="76"/>
    <x v="76"/>
    <x v="11"/>
    <x v="82"/>
    <x v="185"/>
    <x v="57"/>
    <x v="223"/>
    <x v="41"/>
    <x v="44"/>
    <x v="0"/>
  </r>
  <r>
    <x v="0"/>
    <x v="22"/>
    <x v="22"/>
    <x v="7"/>
    <x v="7"/>
    <x v="7"/>
    <x v="11"/>
    <x v="82"/>
    <x v="185"/>
    <x v="57"/>
    <x v="223"/>
    <x v="41"/>
    <x v="44"/>
    <x v="0"/>
  </r>
  <r>
    <x v="0"/>
    <x v="22"/>
    <x v="22"/>
    <x v="57"/>
    <x v="57"/>
    <x v="57"/>
    <x v="11"/>
    <x v="82"/>
    <x v="185"/>
    <x v="74"/>
    <x v="105"/>
    <x v="38"/>
    <x v="57"/>
    <x v="0"/>
  </r>
  <r>
    <x v="0"/>
    <x v="22"/>
    <x v="22"/>
    <x v="87"/>
    <x v="87"/>
    <x v="87"/>
    <x v="19"/>
    <x v="83"/>
    <x v="59"/>
    <x v="77"/>
    <x v="220"/>
    <x v="36"/>
    <x v="176"/>
    <x v="0"/>
  </r>
  <r>
    <x v="0"/>
    <x v="22"/>
    <x v="22"/>
    <x v="63"/>
    <x v="63"/>
    <x v="63"/>
    <x v="19"/>
    <x v="83"/>
    <x v="59"/>
    <x v="77"/>
    <x v="220"/>
    <x v="36"/>
    <x v="176"/>
    <x v="0"/>
  </r>
  <r>
    <x v="0"/>
    <x v="22"/>
    <x v="22"/>
    <x v="90"/>
    <x v="90"/>
    <x v="90"/>
    <x v="19"/>
    <x v="83"/>
    <x v="59"/>
    <x v="77"/>
    <x v="220"/>
    <x v="36"/>
    <x v="176"/>
    <x v="0"/>
  </r>
  <r>
    <x v="0"/>
    <x v="22"/>
    <x v="22"/>
    <x v="27"/>
    <x v="27"/>
    <x v="27"/>
    <x v="19"/>
    <x v="83"/>
    <x v="59"/>
    <x v="71"/>
    <x v="104"/>
    <x v="48"/>
    <x v="174"/>
    <x v="0"/>
  </r>
  <r>
    <x v="0"/>
    <x v="22"/>
    <x v="22"/>
    <x v="32"/>
    <x v="32"/>
    <x v="32"/>
    <x v="19"/>
    <x v="83"/>
    <x v="59"/>
    <x v="72"/>
    <x v="118"/>
    <x v="41"/>
    <x v="44"/>
    <x v="0"/>
  </r>
  <r>
    <x v="0"/>
    <x v="22"/>
    <x v="22"/>
    <x v="10"/>
    <x v="10"/>
    <x v="10"/>
    <x v="19"/>
    <x v="83"/>
    <x v="59"/>
    <x v="71"/>
    <x v="104"/>
    <x v="48"/>
    <x v="174"/>
    <x v="0"/>
  </r>
  <r>
    <x v="0"/>
    <x v="22"/>
    <x v="22"/>
    <x v="12"/>
    <x v="12"/>
    <x v="12"/>
    <x v="19"/>
    <x v="83"/>
    <x v="59"/>
    <x v="77"/>
    <x v="220"/>
    <x v="36"/>
    <x v="176"/>
    <x v="0"/>
  </r>
  <r>
    <x v="0"/>
    <x v="22"/>
    <x v="22"/>
    <x v="14"/>
    <x v="14"/>
    <x v="14"/>
    <x v="19"/>
    <x v="83"/>
    <x v="59"/>
    <x v="72"/>
    <x v="118"/>
    <x v="41"/>
    <x v="44"/>
    <x v="0"/>
  </r>
  <r>
    <x v="0"/>
    <x v="22"/>
    <x v="22"/>
    <x v="19"/>
    <x v="19"/>
    <x v="19"/>
    <x v="19"/>
    <x v="83"/>
    <x v="59"/>
    <x v="77"/>
    <x v="220"/>
    <x v="36"/>
    <x v="176"/>
    <x v="0"/>
  </r>
  <r>
    <x v="0"/>
    <x v="22"/>
    <x v="22"/>
    <x v="6"/>
    <x v="6"/>
    <x v="6"/>
    <x v="19"/>
    <x v="83"/>
    <x v="59"/>
    <x v="71"/>
    <x v="104"/>
    <x v="48"/>
    <x v="174"/>
    <x v="0"/>
  </r>
  <r>
    <x v="0"/>
    <x v="22"/>
    <x v="22"/>
    <x v="91"/>
    <x v="91"/>
    <x v="91"/>
    <x v="19"/>
    <x v="83"/>
    <x v="59"/>
    <x v="74"/>
    <x v="105"/>
    <x v="37"/>
    <x v="178"/>
    <x v="0"/>
  </r>
  <r>
    <x v="0"/>
    <x v="22"/>
    <x v="22"/>
    <x v="92"/>
    <x v="92"/>
    <x v="92"/>
    <x v="19"/>
    <x v="83"/>
    <x v="59"/>
    <x v="74"/>
    <x v="105"/>
    <x v="41"/>
    <x v="44"/>
    <x v="0"/>
  </r>
  <r>
    <x v="0"/>
    <x v="23"/>
    <x v="23"/>
    <x v="93"/>
    <x v="93"/>
    <x v="93"/>
    <x v="0"/>
    <x v="50"/>
    <x v="186"/>
    <x v="53"/>
    <x v="224"/>
    <x v="44"/>
    <x v="179"/>
    <x v="0"/>
  </r>
  <r>
    <x v="0"/>
    <x v="23"/>
    <x v="23"/>
    <x v="3"/>
    <x v="3"/>
    <x v="3"/>
    <x v="1"/>
    <x v="74"/>
    <x v="187"/>
    <x v="74"/>
    <x v="105"/>
    <x v="58"/>
    <x v="180"/>
    <x v="0"/>
  </r>
  <r>
    <x v="0"/>
    <x v="23"/>
    <x v="23"/>
    <x v="0"/>
    <x v="0"/>
    <x v="0"/>
    <x v="2"/>
    <x v="59"/>
    <x v="188"/>
    <x v="50"/>
    <x v="225"/>
    <x v="41"/>
    <x v="44"/>
    <x v="0"/>
  </r>
  <r>
    <x v="0"/>
    <x v="23"/>
    <x v="23"/>
    <x v="2"/>
    <x v="2"/>
    <x v="2"/>
    <x v="3"/>
    <x v="61"/>
    <x v="189"/>
    <x v="62"/>
    <x v="226"/>
    <x v="41"/>
    <x v="44"/>
    <x v="0"/>
  </r>
  <r>
    <x v="0"/>
    <x v="23"/>
    <x v="23"/>
    <x v="9"/>
    <x v="9"/>
    <x v="9"/>
    <x v="4"/>
    <x v="77"/>
    <x v="190"/>
    <x v="52"/>
    <x v="227"/>
    <x v="37"/>
    <x v="181"/>
    <x v="0"/>
  </r>
  <r>
    <x v="0"/>
    <x v="23"/>
    <x v="23"/>
    <x v="23"/>
    <x v="23"/>
    <x v="23"/>
    <x v="4"/>
    <x v="77"/>
    <x v="190"/>
    <x v="57"/>
    <x v="228"/>
    <x v="46"/>
    <x v="182"/>
    <x v="0"/>
  </r>
  <r>
    <x v="0"/>
    <x v="23"/>
    <x v="23"/>
    <x v="10"/>
    <x v="10"/>
    <x v="10"/>
    <x v="6"/>
    <x v="90"/>
    <x v="191"/>
    <x v="52"/>
    <x v="227"/>
    <x v="48"/>
    <x v="183"/>
    <x v="0"/>
  </r>
  <r>
    <x v="0"/>
    <x v="23"/>
    <x v="23"/>
    <x v="8"/>
    <x v="8"/>
    <x v="8"/>
    <x v="7"/>
    <x v="84"/>
    <x v="50"/>
    <x v="48"/>
    <x v="192"/>
    <x v="36"/>
    <x v="184"/>
    <x v="0"/>
  </r>
  <r>
    <x v="0"/>
    <x v="23"/>
    <x v="23"/>
    <x v="1"/>
    <x v="1"/>
    <x v="1"/>
    <x v="8"/>
    <x v="80"/>
    <x v="192"/>
    <x v="63"/>
    <x v="229"/>
    <x v="41"/>
    <x v="44"/>
    <x v="0"/>
  </r>
  <r>
    <x v="0"/>
    <x v="23"/>
    <x v="23"/>
    <x v="13"/>
    <x v="13"/>
    <x v="13"/>
    <x v="8"/>
    <x v="80"/>
    <x v="192"/>
    <x v="63"/>
    <x v="229"/>
    <x v="41"/>
    <x v="44"/>
    <x v="0"/>
  </r>
  <r>
    <x v="0"/>
    <x v="23"/>
    <x v="23"/>
    <x v="18"/>
    <x v="18"/>
    <x v="18"/>
    <x v="10"/>
    <x v="81"/>
    <x v="75"/>
    <x v="71"/>
    <x v="51"/>
    <x v="37"/>
    <x v="181"/>
    <x v="0"/>
  </r>
  <r>
    <x v="0"/>
    <x v="23"/>
    <x v="23"/>
    <x v="28"/>
    <x v="28"/>
    <x v="28"/>
    <x v="10"/>
    <x v="81"/>
    <x v="75"/>
    <x v="57"/>
    <x v="228"/>
    <x v="48"/>
    <x v="183"/>
    <x v="0"/>
  </r>
  <r>
    <x v="0"/>
    <x v="23"/>
    <x v="23"/>
    <x v="31"/>
    <x v="31"/>
    <x v="31"/>
    <x v="10"/>
    <x v="81"/>
    <x v="75"/>
    <x v="74"/>
    <x v="105"/>
    <x v="41"/>
    <x v="44"/>
    <x v="0"/>
  </r>
  <r>
    <x v="0"/>
    <x v="23"/>
    <x v="23"/>
    <x v="80"/>
    <x v="80"/>
    <x v="80"/>
    <x v="13"/>
    <x v="82"/>
    <x v="66"/>
    <x v="57"/>
    <x v="228"/>
    <x v="41"/>
    <x v="44"/>
    <x v="0"/>
  </r>
  <r>
    <x v="0"/>
    <x v="23"/>
    <x v="23"/>
    <x v="25"/>
    <x v="25"/>
    <x v="25"/>
    <x v="13"/>
    <x v="82"/>
    <x v="66"/>
    <x v="71"/>
    <x v="51"/>
    <x v="36"/>
    <x v="184"/>
    <x v="0"/>
  </r>
  <r>
    <x v="0"/>
    <x v="23"/>
    <x v="23"/>
    <x v="57"/>
    <x v="57"/>
    <x v="57"/>
    <x v="13"/>
    <x v="82"/>
    <x v="66"/>
    <x v="74"/>
    <x v="105"/>
    <x v="37"/>
    <x v="181"/>
    <x v="0"/>
  </r>
  <r>
    <x v="0"/>
    <x v="23"/>
    <x v="23"/>
    <x v="11"/>
    <x v="11"/>
    <x v="11"/>
    <x v="13"/>
    <x v="82"/>
    <x v="66"/>
    <x v="71"/>
    <x v="51"/>
    <x v="36"/>
    <x v="184"/>
    <x v="0"/>
  </r>
  <r>
    <x v="0"/>
    <x v="23"/>
    <x v="23"/>
    <x v="16"/>
    <x v="16"/>
    <x v="16"/>
    <x v="17"/>
    <x v="83"/>
    <x v="47"/>
    <x v="71"/>
    <x v="51"/>
    <x v="48"/>
    <x v="183"/>
    <x v="0"/>
  </r>
  <r>
    <x v="0"/>
    <x v="23"/>
    <x v="23"/>
    <x v="41"/>
    <x v="41"/>
    <x v="41"/>
    <x v="17"/>
    <x v="83"/>
    <x v="47"/>
    <x v="71"/>
    <x v="51"/>
    <x v="48"/>
    <x v="183"/>
    <x v="0"/>
  </r>
  <r>
    <x v="0"/>
    <x v="23"/>
    <x v="23"/>
    <x v="26"/>
    <x v="26"/>
    <x v="26"/>
    <x v="17"/>
    <x v="83"/>
    <x v="47"/>
    <x v="71"/>
    <x v="51"/>
    <x v="48"/>
    <x v="183"/>
    <x v="0"/>
  </r>
  <r>
    <x v="0"/>
    <x v="23"/>
    <x v="23"/>
    <x v="94"/>
    <x v="94"/>
    <x v="94"/>
    <x v="17"/>
    <x v="83"/>
    <x v="47"/>
    <x v="72"/>
    <x v="230"/>
    <x v="41"/>
    <x v="44"/>
    <x v="0"/>
  </r>
  <r>
    <x v="0"/>
    <x v="23"/>
    <x v="23"/>
    <x v="83"/>
    <x v="83"/>
    <x v="83"/>
    <x v="17"/>
    <x v="83"/>
    <x v="47"/>
    <x v="77"/>
    <x v="231"/>
    <x v="36"/>
    <x v="184"/>
    <x v="0"/>
  </r>
  <r>
    <x v="0"/>
    <x v="23"/>
    <x v="23"/>
    <x v="15"/>
    <x v="15"/>
    <x v="15"/>
    <x v="17"/>
    <x v="83"/>
    <x v="47"/>
    <x v="74"/>
    <x v="105"/>
    <x v="48"/>
    <x v="183"/>
    <x v="0"/>
  </r>
  <r>
    <x v="0"/>
    <x v="23"/>
    <x v="23"/>
    <x v="24"/>
    <x v="24"/>
    <x v="24"/>
    <x v="17"/>
    <x v="83"/>
    <x v="47"/>
    <x v="71"/>
    <x v="51"/>
    <x v="48"/>
    <x v="183"/>
    <x v="0"/>
  </r>
  <r>
    <x v="0"/>
    <x v="23"/>
    <x v="23"/>
    <x v="81"/>
    <x v="81"/>
    <x v="81"/>
    <x v="17"/>
    <x v="83"/>
    <x v="47"/>
    <x v="72"/>
    <x v="230"/>
    <x v="41"/>
    <x v="44"/>
    <x v="0"/>
  </r>
  <r>
    <x v="0"/>
    <x v="23"/>
    <x v="23"/>
    <x v="21"/>
    <x v="21"/>
    <x v="21"/>
    <x v="17"/>
    <x v="83"/>
    <x v="47"/>
    <x v="71"/>
    <x v="51"/>
    <x v="48"/>
    <x v="183"/>
    <x v="0"/>
  </r>
  <r>
    <x v="0"/>
    <x v="24"/>
    <x v="24"/>
    <x v="0"/>
    <x v="0"/>
    <x v="0"/>
    <x v="0"/>
    <x v="67"/>
    <x v="193"/>
    <x v="80"/>
    <x v="232"/>
    <x v="36"/>
    <x v="67"/>
    <x v="0"/>
  </r>
  <r>
    <x v="0"/>
    <x v="24"/>
    <x v="24"/>
    <x v="1"/>
    <x v="1"/>
    <x v="1"/>
    <x v="1"/>
    <x v="49"/>
    <x v="194"/>
    <x v="37"/>
    <x v="233"/>
    <x v="35"/>
    <x v="185"/>
    <x v="0"/>
  </r>
  <r>
    <x v="0"/>
    <x v="24"/>
    <x v="24"/>
    <x v="2"/>
    <x v="2"/>
    <x v="2"/>
    <x v="2"/>
    <x v="73"/>
    <x v="195"/>
    <x v="67"/>
    <x v="234"/>
    <x v="48"/>
    <x v="186"/>
    <x v="0"/>
  </r>
  <r>
    <x v="0"/>
    <x v="24"/>
    <x v="24"/>
    <x v="3"/>
    <x v="3"/>
    <x v="3"/>
    <x v="3"/>
    <x v="58"/>
    <x v="196"/>
    <x v="74"/>
    <x v="105"/>
    <x v="28"/>
    <x v="187"/>
    <x v="0"/>
  </r>
  <r>
    <x v="0"/>
    <x v="24"/>
    <x v="24"/>
    <x v="5"/>
    <x v="5"/>
    <x v="5"/>
    <x v="4"/>
    <x v="77"/>
    <x v="197"/>
    <x v="30"/>
    <x v="235"/>
    <x v="48"/>
    <x v="186"/>
    <x v="0"/>
  </r>
  <r>
    <x v="0"/>
    <x v="24"/>
    <x v="24"/>
    <x v="9"/>
    <x v="9"/>
    <x v="9"/>
    <x v="5"/>
    <x v="89"/>
    <x v="22"/>
    <x v="53"/>
    <x v="184"/>
    <x v="48"/>
    <x v="186"/>
    <x v="0"/>
  </r>
  <r>
    <x v="0"/>
    <x v="24"/>
    <x v="24"/>
    <x v="10"/>
    <x v="10"/>
    <x v="10"/>
    <x v="5"/>
    <x v="89"/>
    <x v="22"/>
    <x v="63"/>
    <x v="186"/>
    <x v="37"/>
    <x v="188"/>
    <x v="0"/>
  </r>
  <r>
    <x v="0"/>
    <x v="24"/>
    <x v="24"/>
    <x v="32"/>
    <x v="32"/>
    <x v="32"/>
    <x v="7"/>
    <x v="90"/>
    <x v="198"/>
    <x v="52"/>
    <x v="31"/>
    <x v="48"/>
    <x v="186"/>
    <x v="0"/>
  </r>
  <r>
    <x v="0"/>
    <x v="24"/>
    <x v="24"/>
    <x v="13"/>
    <x v="13"/>
    <x v="13"/>
    <x v="7"/>
    <x v="90"/>
    <x v="198"/>
    <x v="63"/>
    <x v="186"/>
    <x v="36"/>
    <x v="67"/>
    <x v="0"/>
  </r>
  <r>
    <x v="0"/>
    <x v="24"/>
    <x v="24"/>
    <x v="18"/>
    <x v="18"/>
    <x v="18"/>
    <x v="9"/>
    <x v="84"/>
    <x v="199"/>
    <x v="72"/>
    <x v="236"/>
    <x v="56"/>
    <x v="189"/>
    <x v="0"/>
  </r>
  <r>
    <x v="0"/>
    <x v="24"/>
    <x v="24"/>
    <x v="25"/>
    <x v="25"/>
    <x v="25"/>
    <x v="9"/>
    <x v="84"/>
    <x v="199"/>
    <x v="43"/>
    <x v="185"/>
    <x v="36"/>
    <x v="67"/>
    <x v="0"/>
  </r>
  <r>
    <x v="0"/>
    <x v="24"/>
    <x v="24"/>
    <x v="16"/>
    <x v="16"/>
    <x v="16"/>
    <x v="11"/>
    <x v="80"/>
    <x v="200"/>
    <x v="72"/>
    <x v="236"/>
    <x v="38"/>
    <x v="190"/>
    <x v="0"/>
  </r>
  <r>
    <x v="0"/>
    <x v="24"/>
    <x v="24"/>
    <x v="26"/>
    <x v="26"/>
    <x v="26"/>
    <x v="11"/>
    <x v="80"/>
    <x v="200"/>
    <x v="72"/>
    <x v="236"/>
    <x v="38"/>
    <x v="190"/>
    <x v="0"/>
  </r>
  <r>
    <x v="0"/>
    <x v="24"/>
    <x v="24"/>
    <x v="28"/>
    <x v="28"/>
    <x v="28"/>
    <x v="13"/>
    <x v="91"/>
    <x v="67"/>
    <x v="72"/>
    <x v="236"/>
    <x v="37"/>
    <x v="188"/>
    <x v="0"/>
  </r>
  <r>
    <x v="0"/>
    <x v="24"/>
    <x v="24"/>
    <x v="44"/>
    <x v="44"/>
    <x v="44"/>
    <x v="13"/>
    <x v="91"/>
    <x v="67"/>
    <x v="72"/>
    <x v="236"/>
    <x v="37"/>
    <x v="188"/>
    <x v="0"/>
  </r>
  <r>
    <x v="0"/>
    <x v="24"/>
    <x v="24"/>
    <x v="14"/>
    <x v="14"/>
    <x v="14"/>
    <x v="13"/>
    <x v="91"/>
    <x v="67"/>
    <x v="48"/>
    <x v="188"/>
    <x v="41"/>
    <x v="44"/>
    <x v="0"/>
  </r>
  <r>
    <x v="0"/>
    <x v="24"/>
    <x v="24"/>
    <x v="7"/>
    <x v="7"/>
    <x v="7"/>
    <x v="13"/>
    <x v="91"/>
    <x v="67"/>
    <x v="43"/>
    <x v="185"/>
    <x v="48"/>
    <x v="186"/>
    <x v="0"/>
  </r>
  <r>
    <x v="0"/>
    <x v="24"/>
    <x v="24"/>
    <x v="8"/>
    <x v="8"/>
    <x v="8"/>
    <x v="17"/>
    <x v="81"/>
    <x v="201"/>
    <x v="57"/>
    <x v="50"/>
    <x v="48"/>
    <x v="186"/>
    <x v="0"/>
  </r>
  <r>
    <x v="0"/>
    <x v="24"/>
    <x v="24"/>
    <x v="39"/>
    <x v="39"/>
    <x v="39"/>
    <x v="17"/>
    <x v="81"/>
    <x v="201"/>
    <x v="43"/>
    <x v="185"/>
    <x v="41"/>
    <x v="44"/>
    <x v="0"/>
  </r>
  <r>
    <x v="0"/>
    <x v="24"/>
    <x v="24"/>
    <x v="15"/>
    <x v="15"/>
    <x v="15"/>
    <x v="17"/>
    <x v="81"/>
    <x v="201"/>
    <x v="72"/>
    <x v="236"/>
    <x v="36"/>
    <x v="67"/>
    <x v="0"/>
  </r>
  <r>
    <x v="0"/>
    <x v="24"/>
    <x v="24"/>
    <x v="24"/>
    <x v="24"/>
    <x v="24"/>
    <x v="17"/>
    <x v="81"/>
    <x v="201"/>
    <x v="72"/>
    <x v="236"/>
    <x v="36"/>
    <x v="67"/>
    <x v="0"/>
  </r>
  <r>
    <x v="0"/>
    <x v="24"/>
    <x v="24"/>
    <x v="11"/>
    <x v="11"/>
    <x v="11"/>
    <x v="17"/>
    <x v="81"/>
    <x v="201"/>
    <x v="57"/>
    <x v="50"/>
    <x v="48"/>
    <x v="18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803EC5-1844-4772-B9C3-7E933C2DA076}" name="pvt_L" cacheId="2233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401" firstHeaderRow="0" firstDataRow="1" firstDataCol="1"/>
  <pivotFields count="11">
    <pivotField showAll="0"/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40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99">
      <pivotArea field="2" type="button" dataOnly="0" labelOnly="1" outline="0" axis="axisRow" fieldPosition="0"/>
    </format>
    <format dxfId="398">
      <pivotArea outline="0" fieldPosition="0">
        <references count="1">
          <reference field="4294967294" count="1">
            <x v="0"/>
          </reference>
        </references>
      </pivotArea>
    </format>
    <format dxfId="397">
      <pivotArea outline="0" fieldPosition="0">
        <references count="1">
          <reference field="4294967294" count="1">
            <x v="1"/>
          </reference>
        </references>
      </pivotArea>
    </format>
    <format dxfId="396">
      <pivotArea outline="0" fieldPosition="0">
        <references count="1">
          <reference field="4294967294" count="1">
            <x v="2"/>
          </reference>
        </references>
      </pivotArea>
    </format>
    <format dxfId="395">
      <pivotArea outline="0" fieldPosition="0">
        <references count="1">
          <reference field="4294967294" count="1">
            <x v="3"/>
          </reference>
        </references>
      </pivotArea>
    </format>
    <format dxfId="394">
      <pivotArea outline="0" fieldPosition="0">
        <references count="1">
          <reference field="4294967294" count="1">
            <x v="4"/>
          </reference>
        </references>
      </pivotArea>
    </format>
    <format dxfId="393">
      <pivotArea outline="0" fieldPosition="0">
        <references count="1">
          <reference field="4294967294" count="1">
            <x v="5"/>
          </reference>
        </references>
      </pivotArea>
    </format>
    <format dxfId="392">
      <pivotArea outline="0" fieldPosition="0">
        <references count="1">
          <reference field="4294967294" count="1">
            <x v="6"/>
          </reference>
        </references>
      </pivotArea>
    </format>
    <format dxfId="391">
      <pivotArea field="2" type="button" dataOnly="0" labelOnly="1" outline="0" axis="axisRow" fieldPosition="0"/>
    </format>
    <format dxfId="3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9">
      <pivotArea field="2" type="button" dataOnly="0" labelOnly="1" outline="0" axis="axisRow" fieldPosition="0"/>
    </format>
    <format dxfId="3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7">
      <pivotArea field="2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9854C7-E9F3-4B65-9759-563B5F3B67B1}" name="pvt_M" cacheId="2234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0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5">
        <item x="4"/>
        <item x="6"/>
        <item x="17"/>
        <item x="16"/>
        <item x="15"/>
        <item x="5"/>
        <item x="24"/>
        <item x="8"/>
        <item x="9"/>
        <item x="10"/>
        <item x="3"/>
        <item x="0"/>
        <item x="1"/>
        <item x="14"/>
        <item x="18"/>
        <item x="22"/>
        <item x="21"/>
        <item x="19"/>
        <item x="20"/>
        <item x="23"/>
        <item x="7"/>
        <item x="13"/>
        <item x="12"/>
        <item x="11"/>
        <item x="2"/>
      </items>
    </pivotField>
    <pivotField axis="axisRow" showAll="0" insertBlankRow="1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>
      <items count="49">
        <item x="4"/>
        <item x="8"/>
        <item x="9"/>
        <item x="17"/>
        <item x="35"/>
        <item x="28"/>
        <item x="25"/>
        <item x="26"/>
        <item x="44"/>
        <item x="43"/>
        <item x="30"/>
        <item x="23"/>
        <item x="47"/>
        <item x="45"/>
        <item x="48"/>
        <item x="29"/>
        <item x="40"/>
        <item x="41"/>
        <item x="42"/>
        <item x="36"/>
        <item x="37"/>
        <item x="46"/>
        <item x="21"/>
        <item x="31"/>
        <item x="20"/>
        <item x="18"/>
        <item x="11"/>
        <item x="5"/>
        <item x="7"/>
        <item x="2"/>
        <item x="39"/>
        <item x="16"/>
        <item x="3"/>
        <item x="32"/>
        <item x="12"/>
        <item x="13"/>
        <item x="27"/>
        <item x="1"/>
        <item x="24"/>
        <item x="0"/>
        <item x="19"/>
        <item x="33"/>
        <item x="6"/>
        <item x="10"/>
        <item x="15"/>
        <item x="38"/>
        <item x="14"/>
        <item x="22"/>
        <item x="34"/>
      </items>
    </pivotField>
    <pivotField showAll="0" defaultSubtotal="0">
      <items count="49">
        <item x="42"/>
        <item x="34"/>
        <item x="18"/>
        <item x="6"/>
        <item x="22"/>
        <item x="2"/>
        <item x="19"/>
        <item x="48"/>
        <item x="43"/>
        <item x="10"/>
        <item x="44"/>
        <item x="1"/>
        <item x="21"/>
        <item x="5"/>
        <item x="35"/>
        <item x="26"/>
        <item x="20"/>
        <item x="7"/>
        <item x="13"/>
        <item x="23"/>
        <item x="31"/>
        <item x="33"/>
        <item x="24"/>
        <item x="14"/>
        <item x="15"/>
        <item x="27"/>
        <item x="41"/>
        <item x="11"/>
        <item x="8"/>
        <item x="17"/>
        <item x="46"/>
        <item x="40"/>
        <item x="47"/>
        <item x="9"/>
        <item x="12"/>
        <item x="0"/>
        <item x="28"/>
        <item x="4"/>
        <item x="29"/>
        <item x="37"/>
        <item x="36"/>
        <item x="38"/>
        <item x="16"/>
        <item x="3"/>
        <item x="32"/>
        <item x="39"/>
        <item x="25"/>
        <item x="45"/>
        <item x="30"/>
      </items>
    </pivotField>
    <pivotField axis="axisRow" showAll="0" defaultSubtotal="0">
      <items count="49">
        <item x="4"/>
        <item x="8"/>
        <item x="9"/>
        <item x="17"/>
        <item x="35"/>
        <item x="28"/>
        <item x="25"/>
        <item x="26"/>
        <item x="44"/>
        <item x="43"/>
        <item x="30"/>
        <item x="23"/>
        <item x="47"/>
        <item x="45"/>
        <item x="48"/>
        <item x="29"/>
        <item x="40"/>
        <item x="41"/>
        <item x="42"/>
        <item x="36"/>
        <item x="37"/>
        <item x="46"/>
        <item x="21"/>
        <item x="31"/>
        <item x="20"/>
        <item x="18"/>
        <item x="11"/>
        <item x="5"/>
        <item x="7"/>
        <item x="2"/>
        <item x="39"/>
        <item x="16"/>
        <item x="3"/>
        <item x="32"/>
        <item x="12"/>
        <item x="13"/>
        <item x="27"/>
        <item x="1"/>
        <item x="24"/>
        <item x="0"/>
        <item x="19"/>
        <item x="33"/>
        <item x="6"/>
        <item x="10"/>
        <item x="15"/>
        <item x="38"/>
        <item x="14"/>
        <item x="22"/>
        <item x="34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22">
        <item x="114"/>
        <item x="113"/>
        <item x="112"/>
        <item x="111"/>
        <item x="110"/>
        <item x="109"/>
        <item x="103"/>
        <item x="102"/>
        <item x="98"/>
        <item x="97"/>
        <item x="96"/>
        <item x="95"/>
        <item x="68"/>
        <item x="90"/>
        <item x="67"/>
        <item x="66"/>
        <item x="65"/>
        <item x="89"/>
        <item x="108"/>
        <item x="55"/>
        <item x="94"/>
        <item x="88"/>
        <item x="64"/>
        <item x="54"/>
        <item x="78"/>
        <item x="77"/>
        <item x="53"/>
        <item x="63"/>
        <item x="87"/>
        <item x="62"/>
        <item x="93"/>
        <item x="61"/>
        <item x="52"/>
        <item x="86"/>
        <item x="51"/>
        <item x="121"/>
        <item x="60"/>
        <item x="50"/>
        <item x="49"/>
        <item x="76"/>
        <item x="117"/>
        <item x="116"/>
        <item x="48"/>
        <item x="47"/>
        <item x="120"/>
        <item x="46"/>
        <item x="85"/>
        <item x="84"/>
        <item x="83"/>
        <item x="82"/>
        <item x="101"/>
        <item x="59"/>
        <item x="92"/>
        <item x="119"/>
        <item x="75"/>
        <item x="74"/>
        <item x="73"/>
        <item x="72"/>
        <item x="58"/>
        <item x="81"/>
        <item x="107"/>
        <item x="57"/>
        <item x="100"/>
        <item x="106"/>
        <item x="115"/>
        <item x="45"/>
        <item x="105"/>
        <item x="44"/>
        <item x="91"/>
        <item x="43"/>
        <item x="99"/>
        <item x="39"/>
        <item x="38"/>
        <item x="104"/>
        <item x="118"/>
        <item x="56"/>
        <item x="80"/>
        <item x="37"/>
        <item x="71"/>
        <item x="42"/>
        <item x="36"/>
        <item x="70"/>
        <item x="79"/>
        <item x="35"/>
        <item x="41"/>
        <item x="69"/>
        <item x="34"/>
        <item x="40"/>
        <item x="33"/>
        <item x="32"/>
        <item x="31"/>
        <item x="30"/>
        <item x="29"/>
        <item x="28"/>
        <item x="19"/>
        <item x="18"/>
        <item x="27"/>
        <item x="26"/>
        <item x="17"/>
        <item x="16"/>
        <item x="25"/>
        <item x="15"/>
        <item x="14"/>
        <item x="24"/>
        <item x="13"/>
        <item x="23"/>
        <item x="12"/>
        <item x="11"/>
        <item x="10"/>
        <item x="9"/>
        <item x="8"/>
        <item x="7"/>
        <item x="22"/>
        <item x="6"/>
        <item x="21"/>
        <item x="20"/>
        <item x="5"/>
        <item x="4"/>
        <item x="3"/>
        <item x="2"/>
        <item x="1"/>
        <item x="0"/>
      </items>
    </pivotField>
    <pivotField dataField="1" showAll="0" defaultSubtotal="0">
      <items count="293">
        <item x="284"/>
        <item x="132"/>
        <item x="181"/>
        <item x="208"/>
        <item x="131"/>
        <item x="154"/>
        <item x="248"/>
        <item x="198"/>
        <item x="19"/>
        <item x="145"/>
        <item x="18"/>
        <item x="259"/>
        <item x="283"/>
        <item x="130"/>
        <item x="108"/>
        <item x="56"/>
        <item x="292"/>
        <item x="218"/>
        <item x="39"/>
        <item x="38"/>
        <item x="236"/>
        <item x="74"/>
        <item x="267"/>
        <item x="17"/>
        <item x="91"/>
        <item x="16"/>
        <item x="90"/>
        <item x="144"/>
        <item x="37"/>
        <item x="55"/>
        <item x="291"/>
        <item x="73"/>
        <item x="180"/>
        <item x="107"/>
        <item x="120"/>
        <item x="143"/>
        <item x="89"/>
        <item x="153"/>
        <item x="36"/>
        <item x="72"/>
        <item x="235"/>
        <item x="142"/>
        <item x="54"/>
        <item x="217"/>
        <item x="15"/>
        <item x="273"/>
        <item x="35"/>
        <item x="88"/>
        <item x="14"/>
        <item x="247"/>
        <item x="197"/>
        <item x="106"/>
        <item x="179"/>
        <item x="119"/>
        <item x="258"/>
        <item x="87"/>
        <item x="105"/>
        <item x="246"/>
        <item x="34"/>
        <item x="71"/>
        <item x="178"/>
        <item x="53"/>
        <item x="207"/>
        <item x="226"/>
        <item x="13"/>
        <item x="152"/>
        <item x="86"/>
        <item x="104"/>
        <item x="177"/>
        <item x="52"/>
        <item x="141"/>
        <item x="257"/>
        <item x="85"/>
        <item x="290"/>
        <item x="176"/>
        <item x="118"/>
        <item x="70"/>
        <item x="51"/>
        <item x="140"/>
        <item x="12"/>
        <item x="50"/>
        <item x="69"/>
        <item x="103"/>
        <item x="33"/>
        <item x="32"/>
        <item x="189"/>
        <item x="31"/>
        <item x="11"/>
        <item x="117"/>
        <item x="206"/>
        <item x="30"/>
        <item x="196"/>
        <item x="129"/>
        <item x="151"/>
        <item x="29"/>
        <item x="116"/>
        <item x="102"/>
        <item x="10"/>
        <item x="161"/>
        <item x="101"/>
        <item x="9"/>
        <item x="68"/>
        <item x="28"/>
        <item x="49"/>
        <item x="100"/>
        <item x="166"/>
        <item x="48"/>
        <item x="234"/>
        <item x="216"/>
        <item x="67"/>
        <item x="175"/>
        <item x="205"/>
        <item x="256"/>
        <item x="282"/>
        <item x="128"/>
        <item x="47"/>
        <item x="8"/>
        <item x="7"/>
        <item x="255"/>
        <item x="66"/>
        <item x="225"/>
        <item x="245"/>
        <item x="127"/>
        <item x="195"/>
        <item x="27"/>
        <item x="215"/>
        <item x="266"/>
        <item x="139"/>
        <item x="26"/>
        <item x="84"/>
        <item x="65"/>
        <item x="188"/>
        <item x="83"/>
        <item x="233"/>
        <item x="204"/>
        <item x="82"/>
        <item x="174"/>
        <item x="81"/>
        <item x="64"/>
        <item x="265"/>
        <item x="126"/>
        <item x="25"/>
        <item x="115"/>
        <item x="244"/>
        <item x="6"/>
        <item x="125"/>
        <item x="194"/>
        <item x="203"/>
        <item x="80"/>
        <item x="138"/>
        <item x="160"/>
        <item x="150"/>
        <item x="114"/>
        <item x="254"/>
        <item x="165"/>
        <item x="243"/>
        <item x="272"/>
        <item x="99"/>
        <item x="224"/>
        <item x="289"/>
        <item x="232"/>
        <item x="98"/>
        <item x="202"/>
        <item x="63"/>
        <item x="214"/>
        <item x="97"/>
        <item x="281"/>
        <item x="62"/>
        <item x="96"/>
        <item x="231"/>
        <item x="24"/>
        <item x="253"/>
        <item x="5"/>
        <item x="288"/>
        <item x="223"/>
        <item x="187"/>
        <item x="113"/>
        <item x="79"/>
        <item x="242"/>
        <item x="46"/>
        <item x="45"/>
        <item x="280"/>
        <item x="213"/>
        <item x="159"/>
        <item x="173"/>
        <item x="271"/>
        <item x="172"/>
        <item x="264"/>
        <item x="164"/>
        <item x="252"/>
        <item x="44"/>
        <item x="61"/>
        <item x="171"/>
        <item x="241"/>
        <item x="95"/>
        <item x="23"/>
        <item x="222"/>
        <item x="193"/>
        <item x="4"/>
        <item x="230"/>
        <item x="137"/>
        <item x="43"/>
        <item x="201"/>
        <item x="240"/>
        <item x="78"/>
        <item x="149"/>
        <item x="158"/>
        <item x="251"/>
        <item x="60"/>
        <item x="279"/>
        <item x="186"/>
        <item x="263"/>
        <item x="229"/>
        <item x="212"/>
        <item x="3"/>
        <item x="170"/>
        <item x="278"/>
        <item x="59"/>
        <item x="94"/>
        <item x="2"/>
        <item x="77"/>
        <item x="287"/>
        <item x="136"/>
        <item x="211"/>
        <item x="112"/>
        <item x="200"/>
        <item x="262"/>
        <item x="124"/>
        <item x="250"/>
        <item x="42"/>
        <item x="185"/>
        <item x="169"/>
        <item x="239"/>
        <item x="123"/>
        <item x="135"/>
        <item x="111"/>
        <item x="238"/>
        <item x="58"/>
        <item x="163"/>
        <item x="228"/>
        <item x="277"/>
        <item x="134"/>
        <item x="286"/>
        <item x="76"/>
        <item x="184"/>
        <item x="168"/>
        <item x="41"/>
        <item x="270"/>
        <item x="157"/>
        <item x="227"/>
        <item x="1"/>
        <item x="261"/>
        <item x="22"/>
        <item x="148"/>
        <item x="192"/>
        <item x="269"/>
        <item x="221"/>
        <item x="183"/>
        <item x="93"/>
        <item x="122"/>
        <item x="191"/>
        <item x="210"/>
        <item x="40"/>
        <item x="167"/>
        <item x="21"/>
        <item x="0"/>
        <item x="147"/>
        <item x="133"/>
        <item x="276"/>
        <item x="75"/>
        <item x="275"/>
        <item x="110"/>
        <item x="57"/>
        <item x="220"/>
        <item x="190"/>
        <item x="92"/>
        <item x="109"/>
        <item x="260"/>
        <item x="20"/>
        <item x="274"/>
        <item x="182"/>
        <item x="268"/>
        <item x="209"/>
        <item x="121"/>
        <item x="219"/>
        <item x="146"/>
        <item x="199"/>
        <item x="237"/>
        <item x="156"/>
        <item x="285"/>
        <item x="162"/>
        <item x="249"/>
        <item x="155"/>
      </items>
    </pivotField>
    <pivotField dataField="1" showAll="0" defaultSubtotal="0">
      <items count="102">
        <item x="72"/>
        <item x="64"/>
        <item x="53"/>
        <item x="54"/>
        <item x="36"/>
        <item x="65"/>
        <item x="38"/>
        <item x="63"/>
        <item x="79"/>
        <item x="94"/>
        <item x="15"/>
        <item x="76"/>
        <item x="37"/>
        <item x="52"/>
        <item x="62"/>
        <item x="45"/>
        <item x="73"/>
        <item x="57"/>
        <item x="51"/>
        <item x="84"/>
        <item x="46"/>
        <item x="49"/>
        <item x="69"/>
        <item x="88"/>
        <item x="35"/>
        <item x="93"/>
        <item x="68"/>
        <item x="50"/>
        <item x="58"/>
        <item x="61"/>
        <item x="97"/>
        <item x="48"/>
        <item x="60"/>
        <item x="83"/>
        <item x="77"/>
        <item x="71"/>
        <item x="70"/>
        <item x="59"/>
        <item x="82"/>
        <item x="78"/>
        <item x="96"/>
        <item x="33"/>
        <item x="98"/>
        <item x="47"/>
        <item x="34"/>
        <item x="42"/>
        <item x="18"/>
        <item x="87"/>
        <item x="86"/>
        <item x="101"/>
        <item x="100"/>
        <item x="92"/>
        <item x="24"/>
        <item x="81"/>
        <item x="95"/>
        <item x="44"/>
        <item x="90"/>
        <item x="91"/>
        <item x="31"/>
        <item x="43"/>
        <item x="41"/>
        <item x="56"/>
        <item x="16"/>
        <item x="80"/>
        <item x="32"/>
        <item x="30"/>
        <item x="85"/>
        <item x="55"/>
        <item x="99"/>
        <item x="89"/>
        <item x="19"/>
        <item x="75"/>
        <item x="67"/>
        <item x="29"/>
        <item x="17"/>
        <item x="74"/>
        <item x="40"/>
        <item x="39"/>
        <item x="27"/>
        <item x="26"/>
        <item x="66"/>
        <item x="13"/>
        <item x="28"/>
        <item x="25"/>
        <item x="9"/>
        <item x="23"/>
        <item x="11"/>
        <item x="4"/>
        <item x="14"/>
        <item x="12"/>
        <item x="21"/>
        <item x="8"/>
        <item x="7"/>
        <item x="10"/>
        <item x="6"/>
        <item x="22"/>
        <item x="3"/>
        <item x="5"/>
        <item x="2"/>
        <item x="20"/>
        <item x="1"/>
        <item x="0"/>
      </items>
    </pivotField>
    <pivotField dataField="1" showAll="0" defaultSubtotal="0">
      <items count="290">
        <item x="86"/>
        <item x="15"/>
        <item x="37"/>
        <item x="39"/>
        <item x="72"/>
        <item x="54"/>
        <item x="132"/>
        <item x="255"/>
        <item x="36"/>
        <item x="38"/>
        <item x="90"/>
        <item x="57"/>
        <item x="147"/>
        <item x="243"/>
        <item x="227"/>
        <item x="18"/>
        <item x="119"/>
        <item x="258"/>
        <item x="146"/>
        <item x="200"/>
        <item x="35"/>
        <item x="217"/>
        <item x="267"/>
        <item x="181"/>
        <item x="284"/>
        <item x="74"/>
        <item x="116"/>
        <item x="133"/>
        <item x="16"/>
        <item x="249"/>
        <item x="104"/>
        <item x="208"/>
        <item x="236"/>
        <item x="191"/>
        <item x="228"/>
        <item x="148"/>
        <item x="73"/>
        <item x="19"/>
        <item x="118"/>
        <item x="33"/>
        <item x="201"/>
        <item x="17"/>
        <item x="178"/>
        <item x="56"/>
        <item x="34"/>
        <item x="131"/>
        <item x="71"/>
        <item x="218"/>
        <item x="102"/>
        <item x="259"/>
        <item x="87"/>
        <item x="180"/>
        <item x="285"/>
        <item x="144"/>
        <item x="117"/>
        <item x="53"/>
        <item x="246"/>
        <item x="253"/>
        <item x="24"/>
        <item x="145"/>
        <item x="103"/>
        <item x="202"/>
        <item x="190"/>
        <item x="46"/>
        <item x="13"/>
        <item x="95"/>
        <item x="89"/>
        <item x="156"/>
        <item x="70"/>
        <item x="250"/>
        <item x="91"/>
        <item x="245"/>
        <item x="105"/>
        <item x="9"/>
        <item x="273"/>
        <item x="127"/>
        <item x="31"/>
        <item x="52"/>
        <item x="282"/>
        <item x="226"/>
        <item x="69"/>
        <item x="198"/>
        <item x="88"/>
        <item x="32"/>
        <item x="47"/>
        <item x="30"/>
        <item x="256"/>
        <item x="50"/>
        <item x="83"/>
        <item x="124"/>
        <item x="231"/>
        <item x="189"/>
        <item x="67"/>
        <item x="216"/>
        <item x="11"/>
        <item x="4"/>
        <item x="161"/>
        <item x="78"/>
        <item x="114"/>
        <item x="177"/>
        <item x="55"/>
        <item x="283"/>
        <item x="142"/>
        <item x="14"/>
        <item x="80"/>
        <item x="111"/>
        <item x="269"/>
        <item x="143"/>
        <item x="242"/>
        <item x="61"/>
        <item x="51"/>
        <item x="257"/>
        <item x="12"/>
        <item x="29"/>
        <item x="8"/>
        <item x="261"/>
        <item x="176"/>
        <item x="82"/>
        <item x="115"/>
        <item x="129"/>
        <item x="49"/>
        <item x="149"/>
        <item x="179"/>
        <item x="130"/>
        <item x="68"/>
        <item x="215"/>
        <item x="97"/>
        <item x="199"/>
        <item x="85"/>
        <item x="106"/>
        <item x="84"/>
        <item x="207"/>
        <item x="138"/>
        <item x="7"/>
        <item x="234"/>
        <item x="101"/>
        <item x="188"/>
        <item x="171"/>
        <item x="197"/>
        <item x="141"/>
        <item x="128"/>
        <item x="100"/>
        <item x="153"/>
        <item x="27"/>
        <item x="244"/>
        <item x="10"/>
        <item x="266"/>
        <item x="112"/>
        <item x="252"/>
        <item x="225"/>
        <item x="175"/>
        <item x="167"/>
        <item x="81"/>
        <item x="26"/>
        <item x="271"/>
        <item x="125"/>
        <item x="232"/>
        <item x="172"/>
        <item x="182"/>
        <item x="48"/>
        <item x="62"/>
        <item x="28"/>
        <item x="6"/>
        <item x="140"/>
        <item x="224"/>
        <item x="254"/>
        <item x="66"/>
        <item x="25"/>
        <item x="43"/>
        <item x="162"/>
        <item x="155"/>
        <item x="98"/>
        <item x="196"/>
        <item x="65"/>
        <item x="206"/>
        <item x="174"/>
        <item x="126"/>
        <item x="64"/>
        <item x="235"/>
        <item x="274"/>
        <item x="265"/>
        <item x="222"/>
        <item x="277"/>
        <item x="99"/>
        <item x="154"/>
        <item x="3"/>
        <item x="214"/>
        <item x="223"/>
        <item x="239"/>
        <item x="251"/>
        <item x="233"/>
        <item x="63"/>
        <item x="248"/>
        <item x="23"/>
        <item x="289"/>
        <item x="113"/>
        <item x="281"/>
        <item x="96"/>
        <item x="94"/>
        <item x="166"/>
        <item x="241"/>
        <item x="263"/>
        <item x="5"/>
        <item x="45"/>
        <item x="280"/>
        <item x="272"/>
        <item x="136"/>
        <item x="158"/>
        <item x="2"/>
        <item x="110"/>
        <item x="60"/>
        <item x="211"/>
        <item x="187"/>
        <item x="79"/>
        <item x="76"/>
        <item x="44"/>
        <item x="42"/>
        <item x="152"/>
        <item x="173"/>
        <item x="264"/>
        <item x="109"/>
        <item x="21"/>
        <item x="221"/>
        <item x="212"/>
        <item x="165"/>
        <item x="270"/>
        <item x="288"/>
        <item x="238"/>
        <item x="170"/>
        <item x="278"/>
        <item x="139"/>
        <item x="205"/>
        <item x="160"/>
        <item x="213"/>
        <item x="121"/>
        <item x="204"/>
        <item x="185"/>
        <item x="279"/>
        <item x="240"/>
        <item x="135"/>
        <item x="163"/>
        <item x="194"/>
        <item x="209"/>
        <item x="276"/>
        <item x="183"/>
        <item x="137"/>
        <item x="123"/>
        <item x="195"/>
        <item x="203"/>
        <item x="122"/>
        <item x="77"/>
        <item x="186"/>
        <item x="151"/>
        <item x="262"/>
        <item x="184"/>
        <item x="59"/>
        <item x="169"/>
        <item x="193"/>
        <item x="287"/>
        <item x="168"/>
        <item x="108"/>
        <item x="41"/>
        <item x="210"/>
        <item x="192"/>
        <item x="230"/>
        <item x="1"/>
        <item x="220"/>
        <item x="40"/>
        <item x="93"/>
        <item x="58"/>
        <item x="219"/>
        <item x="22"/>
        <item x="134"/>
        <item x="159"/>
        <item x="0"/>
        <item x="150"/>
        <item x="229"/>
        <item x="92"/>
        <item x="275"/>
        <item x="75"/>
        <item x="107"/>
        <item x="164"/>
        <item x="120"/>
        <item x="260"/>
        <item x="286"/>
        <item x="20"/>
        <item x="237"/>
        <item x="268"/>
        <item x="247"/>
        <item x="157"/>
      </items>
    </pivotField>
    <pivotField dataField="1" showAll="0" defaultSubtotal="0">
      <items count="83">
        <item x="75"/>
        <item x="56"/>
        <item x="68"/>
        <item x="43"/>
        <item x="70"/>
        <item x="71"/>
        <item x="55"/>
        <item x="51"/>
        <item x="58"/>
        <item x="57"/>
        <item x="53"/>
        <item x="46"/>
        <item x="41"/>
        <item x="50"/>
        <item x="54"/>
        <item x="44"/>
        <item x="80"/>
        <item x="40"/>
        <item x="45"/>
        <item x="37"/>
        <item x="64"/>
        <item x="59"/>
        <item x="47"/>
        <item x="49"/>
        <item x="67"/>
        <item x="77"/>
        <item x="79"/>
        <item x="78"/>
        <item x="52"/>
        <item x="48"/>
        <item x="42"/>
        <item x="62"/>
        <item x="72"/>
        <item x="82"/>
        <item x="76"/>
        <item x="63"/>
        <item x="27"/>
        <item x="65"/>
        <item x="81"/>
        <item x="73"/>
        <item x="61"/>
        <item x="74"/>
        <item x="38"/>
        <item x="66"/>
        <item x="39"/>
        <item x="14"/>
        <item x="69"/>
        <item x="60"/>
        <item x="24"/>
        <item x="34"/>
        <item x="10"/>
        <item x="35"/>
        <item x="36"/>
        <item x="28"/>
        <item x="25"/>
        <item x="26"/>
        <item x="33"/>
        <item x="31"/>
        <item x="29"/>
        <item x="19"/>
        <item x="30"/>
        <item x="20"/>
        <item x="22"/>
        <item x="32"/>
        <item x="17"/>
        <item x="12"/>
        <item x="6"/>
        <item x="18"/>
        <item x="16"/>
        <item x="7"/>
        <item x="13"/>
        <item x="1"/>
        <item x="5"/>
        <item x="11"/>
        <item x="15"/>
        <item x="0"/>
        <item x="8"/>
        <item x="23"/>
        <item x="9"/>
        <item x="21"/>
        <item x="2"/>
        <item x="3"/>
        <item x="4"/>
      </items>
    </pivotField>
    <pivotField dataField="1" showAll="0" defaultSubtotal="0">
      <items count="242">
        <item x="131"/>
        <item x="91"/>
        <item x="58"/>
        <item x="213"/>
        <item x="128"/>
        <item x="100"/>
        <item x="72"/>
        <item x="93"/>
        <item x="43"/>
        <item x="106"/>
        <item x="154"/>
        <item x="241"/>
        <item x="14"/>
        <item x="59"/>
        <item x="79"/>
        <item x="222"/>
        <item x="96"/>
        <item x="10"/>
        <item x="149"/>
        <item x="28"/>
        <item x="75"/>
        <item x="227"/>
        <item x="208"/>
        <item x="123"/>
        <item x="71"/>
        <item x="189"/>
        <item x="102"/>
        <item x="117"/>
        <item x="77"/>
        <item x="182"/>
        <item x="211"/>
        <item x="19"/>
        <item x="240"/>
        <item x="125"/>
        <item x="89"/>
        <item x="134"/>
        <item x="200"/>
        <item x="56"/>
        <item x="115"/>
        <item x="163"/>
        <item x="158"/>
        <item x="147"/>
        <item x="45"/>
        <item x="214"/>
        <item x="92"/>
        <item x="118"/>
        <item x="175"/>
        <item x="226"/>
        <item x="17"/>
        <item x="76"/>
        <item x="40"/>
        <item x="12"/>
        <item x="112"/>
        <item x="195"/>
        <item x="81"/>
        <item x="70"/>
        <item x="203"/>
        <item x="155"/>
        <item x="49"/>
        <item x="126"/>
        <item x="62"/>
        <item x="6"/>
        <item x="25"/>
        <item x="18"/>
        <item x="234"/>
        <item x="95"/>
        <item x="114"/>
        <item x="233"/>
        <item x="65"/>
        <item x="207"/>
        <item x="193"/>
        <item x="44"/>
        <item x="35"/>
        <item x="61"/>
        <item x="129"/>
        <item x="73"/>
        <item x="16"/>
        <item x="188"/>
        <item x="29"/>
        <item x="101"/>
        <item x="26"/>
        <item x="116"/>
        <item x="212"/>
        <item x="218"/>
        <item x="7"/>
        <item x="84"/>
        <item x="54"/>
        <item x="39"/>
        <item x="74"/>
        <item x="121"/>
        <item x="27"/>
        <item x="176"/>
        <item x="201"/>
        <item x="13"/>
        <item x="225"/>
        <item x="63"/>
        <item x="1"/>
        <item x="5"/>
        <item x="105"/>
        <item x="110"/>
        <item x="60"/>
        <item x="11"/>
        <item x="15"/>
        <item x="78"/>
        <item x="36"/>
        <item x="150"/>
        <item x="34"/>
        <item x="80"/>
        <item x="32"/>
        <item x="135"/>
        <item x="30"/>
        <item x="0"/>
        <item x="107"/>
        <item x="162"/>
        <item x="86"/>
        <item x="159"/>
        <item x="145"/>
        <item x="31"/>
        <item x="232"/>
        <item x="20"/>
        <item x="46"/>
        <item x="137"/>
        <item x="99"/>
        <item x="22"/>
        <item x="199"/>
        <item x="109"/>
        <item x="127"/>
        <item x="48"/>
        <item x="8"/>
        <item x="174"/>
        <item x="239"/>
        <item x="55"/>
        <item x="151"/>
        <item x="202"/>
        <item x="104"/>
        <item x="197"/>
        <item x="57"/>
        <item x="210"/>
        <item x="179"/>
        <item x="103"/>
        <item x="33"/>
        <item x="184"/>
        <item x="190"/>
        <item x="209"/>
        <item x="9"/>
        <item x="90"/>
        <item x="235"/>
        <item x="68"/>
        <item x="231"/>
        <item x="206"/>
        <item x="223"/>
        <item x="133"/>
        <item x="47"/>
        <item x="50"/>
        <item x="142"/>
        <item x="42"/>
        <item x="167"/>
        <item x="161"/>
        <item x="88"/>
        <item x="153"/>
        <item x="237"/>
        <item x="219"/>
        <item x="87"/>
        <item x="124"/>
        <item x="181"/>
        <item x="113"/>
        <item x="69"/>
        <item x="171"/>
        <item x="144"/>
        <item x="119"/>
        <item x="217"/>
        <item x="132"/>
        <item x="196"/>
        <item x="148"/>
        <item x="67"/>
        <item x="23"/>
        <item x="165"/>
        <item x="85"/>
        <item x="160"/>
        <item x="238"/>
        <item x="98"/>
        <item x="198"/>
        <item x="187"/>
        <item x="152"/>
        <item x="140"/>
        <item x="97"/>
        <item x="170"/>
        <item x="51"/>
        <item x="191"/>
        <item x="53"/>
        <item x="204"/>
        <item x="2"/>
        <item x="168"/>
        <item x="37"/>
        <item x="183"/>
        <item x="157"/>
        <item x="224"/>
        <item x="146"/>
        <item x="186"/>
        <item x="24"/>
        <item x="216"/>
        <item x="173"/>
        <item x="82"/>
        <item x="3"/>
        <item x="178"/>
        <item x="38"/>
        <item x="143"/>
        <item x="164"/>
        <item x="139"/>
        <item x="194"/>
        <item x="108"/>
        <item x="192"/>
        <item x="221"/>
        <item x="64"/>
        <item x="41"/>
        <item x="166"/>
        <item x="185"/>
        <item x="4"/>
        <item x="180"/>
        <item x="120"/>
        <item x="205"/>
        <item x="83"/>
        <item x="66"/>
        <item x="21"/>
        <item x="228"/>
        <item x="52"/>
        <item x="138"/>
        <item x="122"/>
        <item x="111"/>
        <item x="230"/>
        <item x="177"/>
        <item x="220"/>
        <item x="169"/>
        <item x="172"/>
        <item x="236"/>
        <item x="215"/>
        <item x="141"/>
        <item x="136"/>
        <item x="94"/>
        <item x="229"/>
        <item x="156"/>
        <item x="130"/>
      </items>
    </pivotField>
    <pivotField dataField="1" showAll="0" defaultSubtotal="0">
      <items count="9">
        <item x="0"/>
        <item x="4"/>
        <item x="1"/>
        <item x="8"/>
        <item x="7"/>
        <item x="2"/>
        <item x="6"/>
        <item x="3"/>
        <item x="5"/>
      </items>
    </pivotField>
  </pivotFields>
  <rowFields count="3">
    <field x="2"/>
    <field x="6"/>
    <field x="5"/>
  </rowFields>
  <rowItems count="601">
    <i>
      <x/>
    </i>
    <i r="1">
      <x/>
      <x v="39"/>
    </i>
    <i r="1">
      <x v="1"/>
      <x v="37"/>
    </i>
    <i r="1">
      <x v="2"/>
      <x v="29"/>
    </i>
    <i r="1">
      <x v="3"/>
      <x v="32"/>
    </i>
    <i r="1">
      <x v="4"/>
      <x/>
    </i>
    <i r="1">
      <x v="5"/>
      <x v="27"/>
    </i>
    <i r="1">
      <x v="6"/>
      <x v="42"/>
    </i>
    <i r="1">
      <x v="7"/>
      <x v="28"/>
    </i>
    <i r="1">
      <x v="8"/>
      <x v="1"/>
    </i>
    <i r="1">
      <x v="9"/>
      <x v="2"/>
    </i>
    <i r="1">
      <x v="10"/>
      <x v="43"/>
    </i>
    <i r="1">
      <x v="11"/>
      <x v="26"/>
    </i>
    <i r="1">
      <x v="12"/>
      <x v="34"/>
    </i>
    <i r="1">
      <x v="13"/>
      <x v="35"/>
    </i>
    <i r="1">
      <x v="14"/>
      <x v="46"/>
    </i>
    <i r="1">
      <x v="15"/>
      <x v="44"/>
    </i>
    <i r="1">
      <x v="16"/>
      <x v="31"/>
    </i>
    <i r="1">
      <x v="17"/>
      <x v="3"/>
    </i>
    <i r="1">
      <x v="18"/>
      <x v="25"/>
    </i>
    <i r="1">
      <x v="19"/>
      <x v="40"/>
    </i>
    <i t="blank">
      <x/>
    </i>
    <i>
      <x v="1"/>
    </i>
    <i r="1">
      <x/>
      <x v="37"/>
    </i>
    <i r="1">
      <x v="1"/>
      <x v="32"/>
    </i>
    <i r="1">
      <x v="2"/>
      <x v="39"/>
    </i>
    <i r="1">
      <x v="3"/>
      <x v="29"/>
    </i>
    <i r="1">
      <x v="4"/>
      <x/>
    </i>
    <i r="1">
      <x v="5"/>
      <x v="42"/>
    </i>
    <i r="1">
      <x v="6"/>
      <x v="27"/>
    </i>
    <i r="1">
      <x v="7"/>
      <x v="34"/>
    </i>
    <i r="1">
      <x v="8"/>
      <x v="43"/>
    </i>
    <i r="1">
      <x v="9"/>
      <x v="28"/>
    </i>
    <i r="1">
      <x v="10"/>
      <x v="35"/>
    </i>
    <i r="1">
      <x v="11"/>
      <x v="1"/>
    </i>
    <i r="1">
      <x v="12"/>
      <x v="26"/>
    </i>
    <i r="1">
      <x v="13"/>
      <x v="2"/>
    </i>
    <i r="1">
      <x v="14"/>
      <x v="31"/>
    </i>
    <i r="1">
      <x v="15"/>
      <x v="25"/>
    </i>
    <i r="1">
      <x v="16"/>
      <x v="24"/>
    </i>
    <i r="1">
      <x v="17"/>
      <x v="44"/>
    </i>
    <i r="1">
      <x v="18"/>
      <x v="22"/>
    </i>
    <i r="1">
      <x v="19"/>
      <x v="47"/>
    </i>
    <i t="blank">
      <x v="1"/>
    </i>
    <i>
      <x v="2"/>
    </i>
    <i r="1">
      <x/>
      <x v="39"/>
    </i>
    <i r="1">
      <x v="1"/>
      <x v="37"/>
    </i>
    <i r="1">
      <x v="2"/>
      <x v="29"/>
    </i>
    <i r="1">
      <x v="3"/>
      <x v="32"/>
    </i>
    <i r="1">
      <x v="4"/>
      <x v="27"/>
    </i>
    <i r="1">
      <x v="5"/>
      <x v="42"/>
    </i>
    <i r="1">
      <x v="6"/>
      <x/>
    </i>
    <i r="1">
      <x v="7"/>
      <x v="3"/>
    </i>
    <i r="1">
      <x v="8"/>
      <x v="43"/>
    </i>
    <i r="1">
      <x v="9"/>
      <x v="28"/>
    </i>
    <i r="1">
      <x v="10"/>
      <x v="26"/>
    </i>
    <i r="1">
      <x v="11"/>
      <x v="34"/>
    </i>
    <i r="1">
      <x v="12"/>
      <x v="1"/>
    </i>
    <i r="2">
      <x v="2"/>
    </i>
    <i r="2">
      <x v="44"/>
    </i>
    <i r="1">
      <x v="15"/>
      <x v="35"/>
    </i>
    <i r="1">
      <x v="16"/>
      <x v="22"/>
    </i>
    <i r="2">
      <x v="46"/>
    </i>
    <i r="1">
      <x v="18"/>
      <x v="40"/>
    </i>
    <i r="1">
      <x v="19"/>
      <x v="11"/>
    </i>
    <i t="blank">
      <x v="2"/>
    </i>
    <i>
      <x v="3"/>
    </i>
    <i r="1">
      <x/>
      <x v="39"/>
    </i>
    <i r="1">
      <x v="1"/>
      <x v="37"/>
    </i>
    <i r="1">
      <x v="2"/>
      <x v="29"/>
    </i>
    <i r="1">
      <x v="3"/>
      <x/>
    </i>
    <i r="1">
      <x v="4"/>
      <x v="32"/>
    </i>
    <i r="1">
      <x v="5"/>
      <x v="27"/>
    </i>
    <i r="1">
      <x v="6"/>
      <x v="28"/>
    </i>
    <i r="1">
      <x v="7"/>
      <x v="42"/>
    </i>
    <i r="1">
      <x v="8"/>
      <x v="1"/>
    </i>
    <i r="1">
      <x v="9"/>
      <x v="3"/>
    </i>
    <i r="1">
      <x v="10"/>
      <x v="43"/>
    </i>
    <i r="1">
      <x v="11"/>
      <x v="26"/>
    </i>
    <i r="1">
      <x v="12"/>
      <x v="46"/>
    </i>
    <i r="1">
      <x v="13"/>
      <x v="2"/>
    </i>
    <i r="1">
      <x v="14"/>
      <x v="38"/>
    </i>
    <i r="1">
      <x v="15"/>
      <x v="35"/>
    </i>
    <i r="1">
      <x v="16"/>
      <x v="22"/>
    </i>
    <i r="2">
      <x v="44"/>
    </i>
    <i r="1">
      <x v="18"/>
      <x v="34"/>
    </i>
    <i r="1">
      <x v="19"/>
      <x v="31"/>
    </i>
    <i r="2">
      <x v="40"/>
    </i>
    <i t="blank">
      <x v="3"/>
    </i>
    <i>
      <x v="4"/>
    </i>
    <i r="1">
      <x/>
      <x v="39"/>
    </i>
    <i r="1">
      <x v="1"/>
      <x v="29"/>
    </i>
    <i r="1">
      <x v="2"/>
      <x v="37"/>
    </i>
    <i r="1">
      <x v="3"/>
      <x/>
    </i>
    <i r="1">
      <x v="4"/>
      <x v="27"/>
    </i>
    <i r="1">
      <x v="5"/>
      <x v="32"/>
    </i>
    <i r="1">
      <x v="6"/>
      <x v="42"/>
    </i>
    <i r="1">
      <x v="7"/>
      <x v="28"/>
    </i>
    <i r="1">
      <x v="8"/>
      <x v="1"/>
    </i>
    <i r="1">
      <x v="9"/>
      <x v="2"/>
    </i>
    <i r="1">
      <x v="10"/>
      <x v="26"/>
    </i>
    <i r="1">
      <x v="11"/>
      <x v="46"/>
    </i>
    <i r="1">
      <x v="12"/>
      <x v="43"/>
    </i>
    <i r="1">
      <x v="13"/>
      <x v="44"/>
    </i>
    <i r="1">
      <x v="14"/>
      <x v="35"/>
    </i>
    <i r="1">
      <x v="15"/>
      <x v="34"/>
    </i>
    <i r="1">
      <x v="16"/>
      <x v="6"/>
    </i>
    <i r="2">
      <x v="7"/>
    </i>
    <i r="1">
      <x v="18"/>
      <x v="24"/>
    </i>
    <i r="1">
      <x v="19"/>
      <x v="38"/>
    </i>
    <i t="blank">
      <x v="4"/>
    </i>
    <i>
      <x v="5"/>
    </i>
    <i r="1">
      <x/>
      <x v="39"/>
    </i>
    <i r="1">
      <x v="1"/>
      <x v="37"/>
    </i>
    <i r="1">
      <x v="2"/>
      <x v="29"/>
    </i>
    <i r="1">
      <x v="3"/>
      <x/>
    </i>
    <i r="1">
      <x v="4"/>
      <x v="27"/>
    </i>
    <i r="2">
      <x v="32"/>
    </i>
    <i r="1">
      <x v="6"/>
      <x v="42"/>
    </i>
    <i r="1">
      <x v="7"/>
      <x v="28"/>
    </i>
    <i r="1">
      <x v="8"/>
      <x v="1"/>
    </i>
    <i r="1">
      <x v="9"/>
      <x v="2"/>
    </i>
    <i r="1">
      <x v="10"/>
      <x v="43"/>
    </i>
    <i r="1">
      <x v="11"/>
      <x v="44"/>
    </i>
    <i r="1">
      <x v="12"/>
      <x v="34"/>
    </i>
    <i r="1">
      <x v="13"/>
      <x v="46"/>
    </i>
    <i r="1">
      <x v="14"/>
      <x v="26"/>
    </i>
    <i r="1">
      <x v="15"/>
      <x v="35"/>
    </i>
    <i r="1">
      <x v="16"/>
      <x v="38"/>
    </i>
    <i r="1">
      <x v="17"/>
      <x v="3"/>
    </i>
    <i r="2">
      <x v="36"/>
    </i>
    <i r="2">
      <x v="40"/>
    </i>
    <i t="blank">
      <x v="5"/>
    </i>
    <i>
      <x v="6"/>
    </i>
    <i r="1">
      <x/>
      <x/>
    </i>
    <i r="1">
      <x v="1"/>
      <x v="39"/>
    </i>
    <i r="1">
      <x v="2"/>
      <x v="37"/>
    </i>
    <i r="1">
      <x v="3"/>
      <x v="29"/>
    </i>
    <i r="1">
      <x v="4"/>
      <x v="27"/>
    </i>
    <i r="1">
      <x v="5"/>
      <x v="2"/>
    </i>
    <i r="2">
      <x v="42"/>
    </i>
    <i r="1">
      <x v="7"/>
      <x v="46"/>
    </i>
    <i r="1">
      <x v="8"/>
      <x v="1"/>
    </i>
    <i r="1">
      <x v="9"/>
      <x v="43"/>
    </i>
    <i r="1">
      <x v="10"/>
      <x v="26"/>
    </i>
    <i r="1">
      <x v="11"/>
      <x v="28"/>
    </i>
    <i r="1">
      <x v="12"/>
      <x v="35"/>
    </i>
    <i r="1">
      <x v="13"/>
      <x v="44"/>
    </i>
    <i r="1">
      <x v="14"/>
      <x v="32"/>
    </i>
    <i r="1">
      <x v="15"/>
      <x v="5"/>
    </i>
    <i r="2">
      <x v="15"/>
    </i>
    <i r="2">
      <x v="22"/>
    </i>
    <i r="1">
      <x v="18"/>
      <x v="38"/>
    </i>
    <i r="1">
      <x v="19"/>
      <x v="3"/>
    </i>
    <i r="2">
      <x v="10"/>
    </i>
    <i r="2">
      <x v="23"/>
    </i>
    <i r="2">
      <x v="25"/>
    </i>
    <i r="2">
      <x v="34"/>
    </i>
    <i t="blank">
      <x v="6"/>
    </i>
    <i>
      <x v="7"/>
    </i>
    <i r="1">
      <x/>
      <x v="39"/>
    </i>
    <i r="1">
      <x v="1"/>
      <x v="29"/>
    </i>
    <i r="1">
      <x v="2"/>
      <x v="37"/>
    </i>
    <i r="1">
      <x v="3"/>
      <x v="27"/>
    </i>
    <i r="1">
      <x v="4"/>
      <x/>
    </i>
    <i r="1">
      <x v="5"/>
      <x v="32"/>
    </i>
    <i r="1">
      <x v="6"/>
      <x v="46"/>
    </i>
    <i r="1">
      <x v="7"/>
      <x v="2"/>
    </i>
    <i r="2">
      <x v="28"/>
    </i>
    <i r="1">
      <x v="9"/>
      <x v="1"/>
    </i>
    <i r="1">
      <x v="10"/>
      <x v="26"/>
    </i>
    <i r="2">
      <x v="35"/>
    </i>
    <i r="1">
      <x v="12"/>
      <x v="42"/>
    </i>
    <i r="2">
      <x v="43"/>
    </i>
    <i r="1">
      <x v="14"/>
      <x v="24"/>
    </i>
    <i r="1">
      <x v="15"/>
      <x v="6"/>
    </i>
    <i r="2">
      <x v="38"/>
    </i>
    <i r="1">
      <x v="17"/>
      <x v="44"/>
    </i>
    <i r="1">
      <x v="18"/>
      <x v="33"/>
    </i>
    <i r="1">
      <x v="19"/>
      <x v="22"/>
    </i>
    <i r="2">
      <x v="31"/>
    </i>
    <i r="2">
      <x v="36"/>
    </i>
    <i r="2">
      <x v="40"/>
    </i>
    <i t="blank">
      <x v="7"/>
    </i>
    <i>
      <x v="8"/>
    </i>
    <i r="1">
      <x/>
      <x v="39"/>
    </i>
    <i r="1">
      <x v="1"/>
      <x v="27"/>
    </i>
    <i r="2">
      <x v="29"/>
    </i>
    <i r="1">
      <x v="3"/>
      <x v="37"/>
    </i>
    <i r="1">
      <x v="4"/>
      <x/>
    </i>
    <i r="1">
      <x v="5"/>
      <x v="32"/>
    </i>
    <i r="1">
      <x v="6"/>
      <x v="28"/>
    </i>
    <i r="1">
      <x v="7"/>
      <x v="1"/>
    </i>
    <i r="1">
      <x v="8"/>
      <x v="36"/>
    </i>
    <i r="1">
      <x v="9"/>
      <x v="2"/>
    </i>
    <i r="1">
      <x v="10"/>
      <x v="26"/>
    </i>
    <i r="1">
      <x v="11"/>
      <x v="42"/>
    </i>
    <i r="1">
      <x v="12"/>
      <x v="3"/>
    </i>
    <i r="1">
      <x v="13"/>
      <x v="34"/>
    </i>
    <i r="1">
      <x v="14"/>
      <x v="22"/>
    </i>
    <i r="2">
      <x v="35"/>
    </i>
    <i r="2">
      <x v="43"/>
    </i>
    <i r="2">
      <x v="46"/>
    </i>
    <i r="1">
      <x v="18"/>
      <x v="38"/>
    </i>
    <i r="1">
      <x v="19"/>
      <x v="41"/>
    </i>
    <i r="2">
      <x v="44"/>
    </i>
    <i t="blank">
      <x v="8"/>
    </i>
    <i>
      <x v="9"/>
    </i>
    <i r="1">
      <x/>
      <x/>
    </i>
    <i r="1">
      <x v="1"/>
      <x v="39"/>
    </i>
    <i r="1">
      <x v="2"/>
      <x v="27"/>
    </i>
    <i r="1">
      <x v="3"/>
      <x v="29"/>
    </i>
    <i r="1">
      <x v="4"/>
      <x v="1"/>
    </i>
    <i r="2">
      <x v="2"/>
    </i>
    <i r="1">
      <x v="6"/>
      <x v="37"/>
    </i>
    <i r="2">
      <x v="42"/>
    </i>
    <i r="2">
      <x v="43"/>
    </i>
    <i r="1">
      <x v="9"/>
      <x v="28"/>
    </i>
    <i r="1">
      <x v="10"/>
      <x v="15"/>
    </i>
    <i r="1">
      <x v="11"/>
      <x v="3"/>
    </i>
    <i r="2">
      <x v="34"/>
    </i>
    <i r="1">
      <x v="13"/>
      <x v="32"/>
    </i>
    <i r="2">
      <x v="35"/>
    </i>
    <i r="2">
      <x v="36"/>
    </i>
    <i r="2">
      <x v="46"/>
    </i>
    <i r="1">
      <x v="17"/>
      <x v="6"/>
    </i>
    <i r="2">
      <x v="11"/>
    </i>
    <i r="2">
      <x v="23"/>
    </i>
    <i r="2">
      <x v="25"/>
    </i>
    <i r="2">
      <x v="26"/>
    </i>
    <i r="2">
      <x v="48"/>
    </i>
    <i t="blank">
      <x v="9"/>
    </i>
    <i>
      <x v="10"/>
    </i>
    <i r="1">
      <x/>
      <x v="27"/>
    </i>
    <i r="1">
      <x v="1"/>
      <x/>
    </i>
    <i r="1">
      <x v="2"/>
      <x v="39"/>
    </i>
    <i r="1">
      <x v="3"/>
      <x v="36"/>
    </i>
    <i r="2">
      <x v="37"/>
    </i>
    <i r="1">
      <x v="5"/>
      <x v="4"/>
    </i>
    <i r="2">
      <x v="29"/>
    </i>
    <i r="2">
      <x v="34"/>
    </i>
    <i r="1">
      <x v="8"/>
      <x v="1"/>
    </i>
    <i r="1">
      <x v="9"/>
      <x v="2"/>
    </i>
    <i r="2">
      <x v="3"/>
    </i>
    <i r="2">
      <x v="6"/>
    </i>
    <i r="2">
      <x v="22"/>
    </i>
    <i r="2">
      <x v="47"/>
    </i>
    <i r="1">
      <x v="14"/>
      <x v="7"/>
    </i>
    <i r="2">
      <x v="19"/>
    </i>
    <i r="2">
      <x v="20"/>
    </i>
    <i r="2">
      <x v="26"/>
    </i>
    <i r="2">
      <x v="43"/>
    </i>
    <i r="2">
      <x v="44"/>
    </i>
    <i r="2">
      <x v="45"/>
    </i>
    <i t="blank">
      <x v="10"/>
    </i>
    <i>
      <x v="11"/>
    </i>
    <i r="1">
      <x/>
      <x/>
    </i>
    <i r="2">
      <x v="1"/>
    </i>
    <i r="1">
      <x v="2"/>
      <x v="27"/>
    </i>
    <i r="1">
      <x v="3"/>
      <x v="2"/>
    </i>
    <i r="2">
      <x v="29"/>
    </i>
    <i r="1">
      <x v="5"/>
      <x v="30"/>
    </i>
    <i r="2">
      <x v="37"/>
    </i>
    <i r="2">
      <x v="39"/>
    </i>
    <i r="1">
      <x v="8"/>
      <x v="16"/>
    </i>
    <i r="2">
      <x v="22"/>
    </i>
    <i r="2">
      <x v="34"/>
    </i>
    <i r="2">
      <x v="44"/>
    </i>
    <i r="2">
      <x v="46"/>
    </i>
    <i r="1">
      <x v="13"/>
      <x v="3"/>
    </i>
    <i r="2">
      <x v="6"/>
    </i>
    <i r="2">
      <x v="7"/>
    </i>
    <i r="2">
      <x v="11"/>
    </i>
    <i r="2">
      <x v="17"/>
    </i>
    <i r="2">
      <x v="18"/>
    </i>
    <i r="2">
      <x v="19"/>
    </i>
    <i r="2">
      <x v="23"/>
    </i>
    <i r="2">
      <x v="25"/>
    </i>
    <i r="2">
      <x v="26"/>
    </i>
    <i r="2">
      <x v="28"/>
    </i>
    <i r="2">
      <x v="38"/>
    </i>
    <i r="2">
      <x v="42"/>
    </i>
    <i r="2">
      <x v="43"/>
    </i>
    <i t="blank">
      <x v="11"/>
    </i>
    <i>
      <x v="12"/>
    </i>
    <i r="1">
      <x/>
      <x v="32"/>
    </i>
    <i r="1">
      <x v="1"/>
      <x v="39"/>
    </i>
    <i r="1">
      <x v="2"/>
      <x v="42"/>
    </i>
    <i r="1">
      <x v="3"/>
      <x/>
    </i>
    <i r="1">
      <x v="4"/>
      <x v="29"/>
    </i>
    <i r="1">
      <x v="5"/>
      <x v="37"/>
    </i>
    <i r="1">
      <x v="6"/>
      <x v="1"/>
    </i>
    <i r="1">
      <x v="7"/>
      <x v="28"/>
    </i>
    <i r="1">
      <x v="8"/>
      <x v="43"/>
    </i>
    <i r="1">
      <x v="9"/>
      <x v="27"/>
    </i>
    <i r="1">
      <x v="10"/>
      <x v="2"/>
    </i>
    <i r="1">
      <x v="11"/>
      <x v="44"/>
    </i>
    <i r="1">
      <x v="12"/>
      <x v="26"/>
    </i>
    <i r="1">
      <x v="13"/>
      <x v="34"/>
    </i>
    <i r="1">
      <x v="14"/>
      <x v="40"/>
    </i>
    <i r="1">
      <x v="15"/>
      <x v="46"/>
    </i>
    <i r="1">
      <x v="16"/>
      <x v="35"/>
    </i>
    <i r="1">
      <x v="17"/>
      <x v="38"/>
    </i>
    <i r="1">
      <x v="18"/>
      <x v="3"/>
    </i>
    <i r="2">
      <x v="7"/>
    </i>
    <i r="2">
      <x v="30"/>
    </i>
    <i t="blank">
      <x v="12"/>
    </i>
    <i>
      <x v="13"/>
    </i>
    <i r="1">
      <x/>
      <x/>
    </i>
    <i r="1">
      <x v="1"/>
      <x v="29"/>
    </i>
    <i r="1">
      <x v="2"/>
      <x v="27"/>
    </i>
    <i r="1">
      <x v="3"/>
      <x v="1"/>
    </i>
    <i r="2">
      <x v="39"/>
    </i>
    <i r="1">
      <x v="5"/>
      <x v="37"/>
    </i>
    <i r="1">
      <x v="6"/>
      <x v="6"/>
    </i>
    <i r="1">
      <x v="7"/>
      <x v="28"/>
    </i>
    <i r="1">
      <x v="8"/>
      <x v="38"/>
    </i>
    <i r="1">
      <x v="9"/>
      <x v="26"/>
    </i>
    <i r="2">
      <x v="36"/>
    </i>
    <i r="2">
      <x v="42"/>
    </i>
    <i r="1">
      <x v="12"/>
      <x v="46"/>
    </i>
    <i r="1">
      <x v="13"/>
      <x v="2"/>
    </i>
    <i r="2">
      <x v="10"/>
    </i>
    <i r="1">
      <x v="15"/>
      <x v="3"/>
    </i>
    <i r="1">
      <x v="16"/>
      <x v="4"/>
    </i>
    <i r="2">
      <x v="23"/>
    </i>
    <i r="2">
      <x v="32"/>
    </i>
    <i r="2">
      <x v="34"/>
    </i>
    <i r="2">
      <x v="45"/>
    </i>
    <i t="blank">
      <x v="13"/>
    </i>
    <i>
      <x v="14"/>
    </i>
    <i r="1">
      <x/>
      <x v="39"/>
    </i>
    <i r="1">
      <x v="1"/>
      <x v="27"/>
    </i>
    <i r="2">
      <x v="29"/>
    </i>
    <i r="1">
      <x v="3"/>
      <x v="37"/>
    </i>
    <i r="1">
      <x v="4"/>
      <x/>
    </i>
    <i r="1">
      <x v="5"/>
      <x v="2"/>
    </i>
    <i r="2">
      <x v="6"/>
    </i>
    <i r="2">
      <x v="28"/>
    </i>
    <i r="1">
      <x v="8"/>
      <x v="36"/>
    </i>
    <i r="2">
      <x v="42"/>
    </i>
    <i r="1">
      <x v="10"/>
      <x v="1"/>
    </i>
    <i r="2">
      <x v="26"/>
    </i>
    <i r="2">
      <x v="38"/>
    </i>
    <i r="2">
      <x v="46"/>
    </i>
    <i r="1">
      <x v="14"/>
      <x v="3"/>
    </i>
    <i r="2">
      <x v="19"/>
    </i>
    <i r="2">
      <x v="44"/>
    </i>
    <i r="1">
      <x v="17"/>
      <x v="7"/>
    </i>
    <i r="2">
      <x v="23"/>
    </i>
    <i r="1">
      <x v="19"/>
      <x v="10"/>
    </i>
    <i r="2">
      <x v="22"/>
    </i>
    <i r="2">
      <x v="32"/>
    </i>
    <i t="blank">
      <x v="14"/>
    </i>
    <i>
      <x v="15"/>
    </i>
    <i r="1">
      <x/>
      <x v="29"/>
    </i>
    <i r="1">
      <x v="1"/>
      <x v="27"/>
    </i>
    <i r="2">
      <x v="37"/>
    </i>
    <i r="1">
      <x v="3"/>
      <x v="39"/>
    </i>
    <i r="1">
      <x v="4"/>
      <x v="32"/>
    </i>
    <i r="2">
      <x v="42"/>
    </i>
    <i r="1">
      <x v="6"/>
      <x v="41"/>
    </i>
    <i r="1">
      <x v="7"/>
      <x v="26"/>
    </i>
    <i r="2">
      <x v="28"/>
    </i>
    <i r="2">
      <x v="43"/>
    </i>
    <i r="1">
      <x v="10"/>
      <x v="1"/>
    </i>
    <i r="2">
      <x v="9"/>
    </i>
    <i r="2">
      <x v="36"/>
    </i>
    <i r="1">
      <x v="13"/>
      <x/>
    </i>
    <i r="2">
      <x v="2"/>
    </i>
    <i r="1">
      <x v="15"/>
      <x v="38"/>
    </i>
    <i r="1">
      <x v="16"/>
      <x v="8"/>
    </i>
    <i r="2">
      <x v="24"/>
    </i>
    <i r="1">
      <x v="18"/>
      <x v="3"/>
    </i>
    <i r="2">
      <x v="5"/>
    </i>
    <i r="2">
      <x v="7"/>
    </i>
    <i r="2">
      <x v="10"/>
    </i>
    <i r="2">
      <x v="13"/>
    </i>
    <i r="2">
      <x v="19"/>
    </i>
    <i r="2">
      <x v="21"/>
    </i>
    <i r="2">
      <x v="25"/>
    </i>
    <i r="2">
      <x v="35"/>
    </i>
    <i r="2">
      <x v="47"/>
    </i>
    <i t="blank">
      <x v="15"/>
    </i>
    <i>
      <x v="16"/>
    </i>
    <i r="1">
      <x/>
      <x v="29"/>
    </i>
    <i r="1">
      <x v="1"/>
      <x v="39"/>
    </i>
    <i r="1">
      <x v="2"/>
      <x/>
    </i>
    <i r="2">
      <x v="27"/>
    </i>
    <i r="1">
      <x v="4"/>
      <x v="37"/>
    </i>
    <i r="1">
      <x v="5"/>
      <x v="42"/>
    </i>
    <i r="1">
      <x v="6"/>
      <x v="1"/>
    </i>
    <i r="1">
      <x v="7"/>
      <x v="41"/>
    </i>
    <i r="1">
      <x v="8"/>
      <x v="26"/>
    </i>
    <i r="2">
      <x v="32"/>
    </i>
    <i r="1">
      <x v="10"/>
      <x v="2"/>
    </i>
    <i r="2">
      <x v="36"/>
    </i>
    <i r="1">
      <x v="12"/>
      <x v="34"/>
    </i>
    <i r="1">
      <x v="13"/>
      <x v="3"/>
    </i>
    <i r="2">
      <x v="10"/>
    </i>
    <i r="2">
      <x v="28"/>
    </i>
    <i r="2">
      <x v="30"/>
    </i>
    <i r="2">
      <x v="43"/>
    </i>
    <i r="2">
      <x v="44"/>
    </i>
    <i r="1">
      <x v="19"/>
      <x v="13"/>
    </i>
    <i r="2">
      <x v="22"/>
    </i>
    <i r="2">
      <x v="35"/>
    </i>
    <i r="2">
      <x v="38"/>
    </i>
    <i r="2">
      <x v="45"/>
    </i>
    <i t="blank">
      <x v="16"/>
    </i>
    <i>
      <x v="17"/>
    </i>
    <i r="1">
      <x/>
      <x v="37"/>
    </i>
    <i r="1">
      <x v="1"/>
      <x v="39"/>
    </i>
    <i r="1">
      <x v="2"/>
      <x v="29"/>
    </i>
    <i r="1">
      <x v="3"/>
      <x v="27"/>
    </i>
    <i r="1">
      <x v="4"/>
      <x v="28"/>
    </i>
    <i r="1">
      <x v="5"/>
      <x/>
    </i>
    <i r="2">
      <x v="36"/>
    </i>
    <i r="1">
      <x v="7"/>
      <x v="1"/>
    </i>
    <i r="1">
      <x v="8"/>
      <x v="43"/>
    </i>
    <i r="1">
      <x v="9"/>
      <x v="2"/>
    </i>
    <i r="2">
      <x v="42"/>
    </i>
    <i r="1">
      <x v="11"/>
      <x v="23"/>
    </i>
    <i r="1">
      <x v="12"/>
      <x v="38"/>
    </i>
    <i r="2">
      <x v="46"/>
    </i>
    <i r="1">
      <x v="14"/>
      <x v="5"/>
    </i>
    <i r="2">
      <x v="26"/>
    </i>
    <i r="2">
      <x v="34"/>
    </i>
    <i r="2">
      <x v="35"/>
    </i>
    <i r="1">
      <x v="18"/>
      <x v="22"/>
    </i>
    <i r="2">
      <x v="32"/>
    </i>
    <i r="2">
      <x v="40"/>
    </i>
    <i t="blank">
      <x v="17"/>
    </i>
    <i>
      <x v="18"/>
    </i>
    <i r="1">
      <x/>
      <x v="37"/>
    </i>
    <i r="1">
      <x v="1"/>
      <x v="39"/>
    </i>
    <i r="1">
      <x v="2"/>
      <x/>
    </i>
    <i r="1">
      <x v="3"/>
      <x v="29"/>
    </i>
    <i r="1">
      <x v="4"/>
      <x v="32"/>
    </i>
    <i r="1">
      <x v="5"/>
      <x v="27"/>
    </i>
    <i r="2">
      <x v="42"/>
    </i>
    <i r="1">
      <x v="7"/>
      <x v="28"/>
    </i>
    <i r="1">
      <x v="8"/>
      <x v="2"/>
    </i>
    <i r="1">
      <x v="9"/>
      <x v="1"/>
    </i>
    <i r="2">
      <x v="46"/>
    </i>
    <i r="1">
      <x v="11"/>
      <x v="12"/>
    </i>
    <i r="2">
      <x v="43"/>
    </i>
    <i r="1">
      <x v="13"/>
      <x v="14"/>
    </i>
    <i r="2">
      <x v="31"/>
    </i>
    <i r="2">
      <x v="35"/>
    </i>
    <i r="1">
      <x v="16"/>
      <x v="22"/>
    </i>
    <i r="2">
      <x v="34"/>
    </i>
    <i r="2">
      <x v="44"/>
    </i>
    <i r="1">
      <x v="19"/>
      <x v="3"/>
    </i>
    <i r="2">
      <x v="11"/>
    </i>
    <i r="2">
      <x v="23"/>
    </i>
    <i r="2">
      <x v="26"/>
    </i>
    <i r="2">
      <x v="33"/>
    </i>
    <i t="blank">
      <x v="18"/>
    </i>
    <i>
      <x v="19"/>
    </i>
    <i r="1">
      <x/>
      <x v="39"/>
    </i>
    <i r="1">
      <x v="1"/>
      <x v="29"/>
    </i>
    <i r="1">
      <x v="2"/>
      <x v="32"/>
    </i>
    <i r="1">
      <x v="3"/>
      <x v="37"/>
    </i>
    <i r="1">
      <x v="4"/>
      <x/>
    </i>
    <i r="1">
      <x v="5"/>
      <x v="42"/>
    </i>
    <i r="1">
      <x v="6"/>
      <x v="43"/>
    </i>
    <i r="1">
      <x v="7"/>
      <x v="31"/>
    </i>
    <i r="1">
      <x v="8"/>
      <x v="1"/>
    </i>
    <i r="2">
      <x v="2"/>
    </i>
    <i r="2">
      <x v="26"/>
    </i>
    <i r="2">
      <x v="27"/>
    </i>
    <i r="1">
      <x v="12"/>
      <x v="28"/>
    </i>
    <i r="1">
      <x v="13"/>
      <x v="34"/>
    </i>
    <i r="2">
      <x v="35"/>
    </i>
    <i r="1">
      <x v="15"/>
      <x v="40"/>
    </i>
    <i r="2">
      <x v="46"/>
    </i>
    <i r="1">
      <x v="17"/>
      <x v="11"/>
    </i>
    <i r="2">
      <x v="47"/>
    </i>
    <i r="1">
      <x v="19"/>
      <x v="20"/>
    </i>
    <i r="2">
      <x v="23"/>
    </i>
    <i r="2">
      <x v="41"/>
    </i>
    <i r="2">
      <x v="44"/>
    </i>
    <i t="blank">
      <x v="19"/>
    </i>
    <i>
      <x v="20"/>
    </i>
    <i r="1">
      <x/>
      <x v="39"/>
    </i>
    <i r="1">
      <x v="1"/>
      <x v="37"/>
    </i>
    <i r="1">
      <x v="2"/>
      <x v="29"/>
    </i>
    <i r="1">
      <x v="3"/>
      <x v="32"/>
    </i>
    <i r="1">
      <x v="4"/>
      <x/>
    </i>
    <i r="1">
      <x v="5"/>
      <x v="43"/>
    </i>
    <i r="1">
      <x v="6"/>
      <x v="42"/>
    </i>
    <i r="1">
      <x v="7"/>
      <x v="1"/>
    </i>
    <i r="1">
      <x v="8"/>
      <x v="27"/>
    </i>
    <i r="1">
      <x v="9"/>
      <x v="26"/>
    </i>
    <i r="1">
      <x v="10"/>
      <x v="28"/>
    </i>
    <i r="1">
      <x v="11"/>
      <x v="34"/>
    </i>
    <i r="1">
      <x v="12"/>
      <x v="2"/>
    </i>
    <i r="2">
      <x v="44"/>
    </i>
    <i r="1">
      <x v="14"/>
      <x v="31"/>
    </i>
    <i r="1">
      <x v="15"/>
      <x v="35"/>
    </i>
    <i r="2">
      <x v="40"/>
    </i>
    <i r="1">
      <x v="17"/>
      <x v="46"/>
    </i>
    <i r="1">
      <x v="18"/>
      <x v="24"/>
    </i>
    <i r="2">
      <x v="25"/>
    </i>
    <i r="2">
      <x v="38"/>
    </i>
    <i t="blank">
      <x v="20"/>
    </i>
    <i>
      <x v="21"/>
    </i>
    <i r="1">
      <x/>
      <x v="39"/>
    </i>
    <i r="1">
      <x v="1"/>
      <x/>
    </i>
    <i r="1">
      <x v="2"/>
      <x v="37"/>
    </i>
    <i r="1">
      <x v="3"/>
      <x v="29"/>
    </i>
    <i r="1">
      <x v="4"/>
      <x v="27"/>
    </i>
    <i r="1">
      <x v="5"/>
      <x v="2"/>
    </i>
    <i r="2">
      <x v="43"/>
    </i>
    <i r="1">
      <x v="7"/>
      <x v="26"/>
    </i>
    <i r="1">
      <x v="8"/>
      <x v="44"/>
    </i>
    <i r="1">
      <x v="9"/>
      <x v="1"/>
    </i>
    <i r="2">
      <x v="32"/>
    </i>
    <i r="2">
      <x v="46"/>
    </i>
    <i r="1">
      <x v="12"/>
      <x v="3"/>
    </i>
    <i r="2">
      <x v="28"/>
    </i>
    <i r="2">
      <x v="42"/>
    </i>
    <i r="1">
      <x v="15"/>
      <x v="34"/>
    </i>
    <i r="2">
      <x v="35"/>
    </i>
    <i r="1">
      <x v="17"/>
      <x v="22"/>
    </i>
    <i r="2">
      <x v="31"/>
    </i>
    <i r="2">
      <x v="38"/>
    </i>
    <i r="2">
      <x v="47"/>
    </i>
    <i t="blank">
      <x v="21"/>
    </i>
    <i>
      <x v="22"/>
    </i>
    <i r="1">
      <x/>
      <x v="39"/>
    </i>
    <i r="1">
      <x v="1"/>
      <x/>
    </i>
    <i r="1">
      <x v="2"/>
      <x v="29"/>
    </i>
    <i r="1">
      <x v="3"/>
      <x v="27"/>
    </i>
    <i r="1">
      <x v="4"/>
      <x v="2"/>
    </i>
    <i r="2">
      <x v="44"/>
    </i>
    <i r="1">
      <x v="6"/>
      <x v="1"/>
    </i>
    <i r="2">
      <x v="42"/>
    </i>
    <i r="2">
      <x v="43"/>
    </i>
    <i r="1">
      <x v="9"/>
      <x v="23"/>
    </i>
    <i r="2">
      <x v="26"/>
    </i>
    <i r="2">
      <x v="46"/>
    </i>
    <i r="1">
      <x v="12"/>
      <x v="37"/>
    </i>
    <i r="2">
      <x v="40"/>
    </i>
    <i r="1">
      <x v="14"/>
      <x v="7"/>
    </i>
    <i r="2">
      <x v="12"/>
    </i>
    <i r="2">
      <x v="24"/>
    </i>
    <i r="2">
      <x v="25"/>
    </i>
    <i r="2">
      <x v="28"/>
    </i>
    <i r="2">
      <x v="35"/>
    </i>
    <i t="blank">
      <x v="22"/>
    </i>
    <i>
      <x v="23"/>
    </i>
    <i r="1">
      <x/>
      <x v="39"/>
    </i>
    <i r="1">
      <x v="1"/>
      <x v="29"/>
    </i>
    <i r="1">
      <x v="2"/>
      <x/>
    </i>
    <i r="1">
      <x v="3"/>
      <x v="3"/>
    </i>
    <i r="1">
      <x v="4"/>
      <x v="27"/>
    </i>
    <i r="1">
      <x v="5"/>
      <x v="37"/>
    </i>
    <i r="1">
      <x v="6"/>
      <x v="32"/>
    </i>
    <i r="1">
      <x v="7"/>
      <x v="28"/>
    </i>
    <i r="1">
      <x v="8"/>
      <x v="42"/>
    </i>
    <i r="1">
      <x v="9"/>
      <x v="2"/>
    </i>
    <i r="2">
      <x v="44"/>
    </i>
    <i r="1">
      <x v="11"/>
      <x v="26"/>
    </i>
    <i r="2">
      <x v="35"/>
    </i>
    <i r="2">
      <x v="38"/>
    </i>
    <i r="2">
      <x v="46"/>
    </i>
    <i r="1">
      <x v="15"/>
      <x v="1"/>
    </i>
    <i r="2">
      <x v="24"/>
    </i>
    <i r="2">
      <x v="40"/>
    </i>
    <i r="2">
      <x v="43"/>
    </i>
    <i r="1">
      <x v="19"/>
      <x v="4"/>
    </i>
    <i r="2">
      <x v="8"/>
    </i>
    <i r="2">
      <x v="34"/>
    </i>
    <i r="2">
      <x v="36"/>
    </i>
    <i r="2">
      <x v="45"/>
    </i>
    <i t="blank">
      <x v="23"/>
    </i>
    <i>
      <x v="24"/>
    </i>
    <i r="1">
      <x/>
      <x v="39"/>
    </i>
    <i r="1">
      <x v="1"/>
      <x v="37"/>
    </i>
    <i r="1">
      <x v="2"/>
      <x/>
    </i>
    <i r="1">
      <x v="3"/>
      <x v="27"/>
    </i>
    <i r="1">
      <x v="4"/>
      <x v="32"/>
    </i>
    <i r="1">
      <x v="5"/>
      <x v="29"/>
    </i>
    <i r="1">
      <x v="6"/>
      <x v="28"/>
    </i>
    <i r="1">
      <x v="7"/>
      <x v="1"/>
    </i>
    <i r="1">
      <x v="8"/>
      <x v="2"/>
    </i>
    <i r="1">
      <x v="9"/>
      <x v="26"/>
    </i>
    <i r="1">
      <x v="10"/>
      <x v="6"/>
    </i>
    <i r="2">
      <x v="42"/>
    </i>
    <i r="1">
      <x v="12"/>
      <x v="3"/>
    </i>
    <i r="2">
      <x v="34"/>
    </i>
    <i r="2">
      <x v="38"/>
    </i>
    <i r="2">
      <x v="43"/>
    </i>
    <i r="1">
      <x v="16"/>
      <x v="35"/>
    </i>
    <i r="1">
      <x v="17"/>
      <x v="7"/>
    </i>
    <i r="2">
      <x v="25"/>
    </i>
    <i r="2">
      <x v="40"/>
    </i>
    <i r="2">
      <x v="46"/>
    </i>
    <i t="blank">
      <x v="2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83">
      <pivotArea field="2" type="button" dataOnly="0" labelOnly="1" outline="0" axis="axisRow" fieldPosition="0"/>
    </format>
    <format dxfId="382">
      <pivotArea outline="0" fieldPosition="0">
        <references count="1">
          <reference field="4294967294" count="1">
            <x v="0"/>
          </reference>
        </references>
      </pivotArea>
    </format>
    <format dxfId="381">
      <pivotArea outline="0" fieldPosition="0">
        <references count="1">
          <reference field="4294967294" count="1">
            <x v="1"/>
          </reference>
        </references>
      </pivotArea>
    </format>
    <format dxfId="380">
      <pivotArea outline="0" fieldPosition="0">
        <references count="1">
          <reference field="4294967294" count="1">
            <x v="2"/>
          </reference>
        </references>
      </pivotArea>
    </format>
    <format dxfId="379">
      <pivotArea outline="0" fieldPosition="0">
        <references count="1">
          <reference field="4294967294" count="1">
            <x v="3"/>
          </reference>
        </references>
      </pivotArea>
    </format>
    <format dxfId="378">
      <pivotArea outline="0" fieldPosition="0">
        <references count="1">
          <reference field="4294967294" count="1">
            <x v="4"/>
          </reference>
        </references>
      </pivotArea>
    </format>
    <format dxfId="377">
      <pivotArea outline="0" fieldPosition="0">
        <references count="1">
          <reference field="4294967294" count="1">
            <x v="5"/>
          </reference>
        </references>
      </pivotArea>
    </format>
    <format dxfId="376">
      <pivotArea outline="0" fieldPosition="0">
        <references count="1">
          <reference field="4294967294" count="1">
            <x v="6"/>
          </reference>
        </references>
      </pivotArea>
    </format>
    <format dxfId="375">
      <pivotArea field="2" type="button" dataOnly="0" labelOnly="1" outline="0" axis="axisRow" fieldPosition="0"/>
    </format>
    <format dxfId="3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3">
      <pivotArea field="2" type="button" dataOnly="0" labelOnly="1" outline="0" axis="axisRow" fieldPosition="0"/>
    </format>
    <format dxfId="3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1">
      <pivotArea field="2" type="button" dataOnly="0" labelOnly="1" outline="0" axis="axisRow" fieldPosition="0"/>
    </format>
    <format dxfId="3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088441-CE4D-44CF-9160-5F861DA252D5}" name="pvt_S" cacheId="2235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50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5">
        <item x="4"/>
        <item x="6"/>
        <item x="17"/>
        <item x="16"/>
        <item x="15"/>
        <item x="5"/>
        <item x="24"/>
        <item x="8"/>
        <item x="9"/>
        <item x="10"/>
        <item x="3"/>
        <item x="0"/>
        <item x="1"/>
        <item x="14"/>
        <item x="18"/>
        <item x="22"/>
        <item x="21"/>
        <item x="19"/>
        <item x="20"/>
        <item x="23"/>
        <item x="7"/>
        <item x="13"/>
        <item x="12"/>
        <item x="11"/>
        <item x="2"/>
      </items>
    </pivotField>
    <pivotField axis="axisRow" showAll="0" insertBlankRow="1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>
      <items count="95">
        <item x="36"/>
        <item x="3"/>
        <item x="18"/>
        <item x="28"/>
        <item x="49"/>
        <item x="34"/>
        <item x="59"/>
        <item x="42"/>
        <item x="60"/>
        <item x="87"/>
        <item x="35"/>
        <item x="16"/>
        <item x="50"/>
        <item x="37"/>
        <item x="62"/>
        <item x="22"/>
        <item x="88"/>
        <item x="43"/>
        <item x="93"/>
        <item x="40"/>
        <item x="51"/>
        <item x="44"/>
        <item x="52"/>
        <item x="79"/>
        <item x="77"/>
        <item x="63"/>
        <item x="82"/>
        <item x="84"/>
        <item x="29"/>
        <item x="64"/>
        <item x="65"/>
        <item x="66"/>
        <item x="67"/>
        <item x="53"/>
        <item x="54"/>
        <item x="68"/>
        <item x="45"/>
        <item x="90"/>
        <item x="69"/>
        <item x="70"/>
        <item x="89"/>
        <item x="27"/>
        <item x="41"/>
        <item x="55"/>
        <item x="32"/>
        <item x="30"/>
        <item x="9"/>
        <item x="10"/>
        <item x="26"/>
        <item x="94"/>
        <item x="71"/>
        <item x="12"/>
        <item x="38"/>
        <item x="23"/>
        <item x="83"/>
        <item x="8"/>
        <item x="72"/>
        <item x="61"/>
        <item x="85"/>
        <item x="20"/>
        <item x="17"/>
        <item x="1"/>
        <item x="80"/>
        <item x="39"/>
        <item x="73"/>
        <item x="46"/>
        <item x="47"/>
        <item x="15"/>
        <item x="33"/>
        <item x="56"/>
        <item x="24"/>
        <item x="4"/>
        <item x="13"/>
        <item x="5"/>
        <item x="14"/>
        <item x="81"/>
        <item x="25"/>
        <item x="21"/>
        <item x="2"/>
        <item x="0"/>
        <item x="86"/>
        <item x="75"/>
        <item x="78"/>
        <item x="31"/>
        <item x="19"/>
        <item x="6"/>
        <item x="76"/>
        <item x="7"/>
        <item x="57"/>
        <item x="91"/>
        <item x="74"/>
        <item x="58"/>
        <item x="11"/>
        <item x="48"/>
        <item x="92"/>
      </items>
    </pivotField>
    <pivotField showAll="0" defaultSubtotal="0">
      <items count="95">
        <item x="67"/>
        <item x="79"/>
        <item x="71"/>
        <item x="81"/>
        <item x="9"/>
        <item x="78"/>
        <item x="74"/>
        <item x="35"/>
        <item x="93"/>
        <item x="62"/>
        <item x="47"/>
        <item x="86"/>
        <item x="61"/>
        <item x="66"/>
        <item x="59"/>
        <item x="5"/>
        <item x="12"/>
        <item x="54"/>
        <item x="53"/>
        <item x="36"/>
        <item x="58"/>
        <item x="65"/>
        <item x="94"/>
        <item x="30"/>
        <item x="41"/>
        <item x="19"/>
        <item x="37"/>
        <item x="56"/>
        <item x="26"/>
        <item x="14"/>
        <item x="6"/>
        <item x="46"/>
        <item x="52"/>
        <item x="63"/>
        <item x="49"/>
        <item x="18"/>
        <item x="90"/>
        <item x="85"/>
        <item x="39"/>
        <item x="77"/>
        <item x="42"/>
        <item x="76"/>
        <item x="10"/>
        <item x="11"/>
        <item x="31"/>
        <item x="73"/>
        <item x="32"/>
        <item x="13"/>
        <item x="40"/>
        <item x="92"/>
        <item x="83"/>
        <item x="91"/>
        <item x="64"/>
        <item x="24"/>
        <item x="45"/>
        <item x="22"/>
        <item x="44"/>
        <item x="4"/>
        <item x="21"/>
        <item x="82"/>
        <item x="55"/>
        <item x="70"/>
        <item x="48"/>
        <item x="8"/>
        <item x="75"/>
        <item x="84"/>
        <item x="1"/>
        <item x="34"/>
        <item x="89"/>
        <item x="51"/>
        <item x="80"/>
        <item x="43"/>
        <item x="72"/>
        <item x="29"/>
        <item x="16"/>
        <item x="50"/>
        <item x="87"/>
        <item x="15"/>
        <item x="3"/>
        <item x="23"/>
        <item x="38"/>
        <item x="68"/>
        <item x="25"/>
        <item x="60"/>
        <item x="69"/>
        <item x="0"/>
        <item x="20"/>
        <item x="17"/>
        <item x="27"/>
        <item x="28"/>
        <item x="88"/>
        <item x="2"/>
        <item x="33"/>
        <item x="7"/>
        <item x="57"/>
      </items>
    </pivotField>
    <pivotField axis="axisRow" showAll="0" defaultSubtotal="0">
      <items count="95">
        <item x="36"/>
        <item x="3"/>
        <item x="18"/>
        <item x="28"/>
        <item x="49"/>
        <item x="34"/>
        <item x="59"/>
        <item x="42"/>
        <item x="60"/>
        <item x="87"/>
        <item x="35"/>
        <item x="16"/>
        <item x="50"/>
        <item x="37"/>
        <item x="62"/>
        <item x="22"/>
        <item x="88"/>
        <item x="43"/>
        <item x="93"/>
        <item x="40"/>
        <item x="51"/>
        <item x="44"/>
        <item x="52"/>
        <item x="79"/>
        <item x="77"/>
        <item x="63"/>
        <item x="82"/>
        <item x="84"/>
        <item x="29"/>
        <item x="64"/>
        <item x="65"/>
        <item x="66"/>
        <item x="67"/>
        <item x="53"/>
        <item x="54"/>
        <item x="68"/>
        <item x="45"/>
        <item x="90"/>
        <item x="69"/>
        <item x="70"/>
        <item x="89"/>
        <item x="27"/>
        <item x="41"/>
        <item x="55"/>
        <item x="32"/>
        <item x="30"/>
        <item x="9"/>
        <item x="10"/>
        <item x="26"/>
        <item x="94"/>
        <item x="71"/>
        <item x="12"/>
        <item x="38"/>
        <item x="23"/>
        <item x="83"/>
        <item x="8"/>
        <item x="72"/>
        <item x="61"/>
        <item x="85"/>
        <item x="20"/>
        <item x="17"/>
        <item x="1"/>
        <item x="80"/>
        <item x="39"/>
        <item x="73"/>
        <item x="46"/>
        <item x="47"/>
        <item x="15"/>
        <item x="33"/>
        <item x="56"/>
        <item x="24"/>
        <item x="4"/>
        <item x="13"/>
        <item x="5"/>
        <item x="14"/>
        <item x="81"/>
        <item x="25"/>
        <item x="21"/>
        <item x="2"/>
        <item x="0"/>
        <item x="86"/>
        <item x="75"/>
        <item x="78"/>
        <item x="31"/>
        <item x="19"/>
        <item x="6"/>
        <item x="76"/>
        <item x="7"/>
        <item x="57"/>
        <item x="91"/>
        <item x="74"/>
        <item x="58"/>
        <item x="11"/>
        <item x="48"/>
        <item x="9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93">
        <item x="86"/>
        <item x="85"/>
        <item x="83"/>
        <item x="82"/>
        <item x="81"/>
        <item x="91"/>
        <item x="80"/>
        <item x="84"/>
        <item x="90"/>
        <item x="89"/>
        <item x="77"/>
        <item x="76"/>
        <item x="61"/>
        <item x="60"/>
        <item x="59"/>
        <item x="58"/>
        <item x="57"/>
        <item x="74"/>
        <item x="52"/>
        <item x="73"/>
        <item x="51"/>
        <item x="50"/>
        <item x="49"/>
        <item x="56"/>
        <item x="70"/>
        <item x="55"/>
        <item x="48"/>
        <item x="47"/>
        <item x="54"/>
        <item x="69"/>
        <item x="46"/>
        <item x="45"/>
        <item x="88"/>
        <item x="68"/>
        <item x="67"/>
        <item x="44"/>
        <item x="92"/>
        <item x="79"/>
        <item x="66"/>
        <item x="43"/>
        <item x="42"/>
        <item x="41"/>
        <item x="78"/>
        <item x="75"/>
        <item x="65"/>
        <item x="72"/>
        <item x="40"/>
        <item x="64"/>
        <item x="53"/>
        <item x="39"/>
        <item x="63"/>
        <item x="87"/>
        <item x="71"/>
        <item x="38"/>
        <item x="37"/>
        <item x="36"/>
        <item x="62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1"/>
        <item x="4"/>
        <item x="20"/>
        <item x="3"/>
        <item x="2"/>
        <item x="1"/>
        <item x="0"/>
      </items>
    </pivotField>
    <pivotField dataField="1" showAll="0" defaultSubtotal="0">
      <items count="202">
        <item x="131"/>
        <item x="47"/>
        <item x="34"/>
        <item x="33"/>
        <item x="107"/>
        <item x="201"/>
        <item x="130"/>
        <item x="46"/>
        <item x="59"/>
        <item x="106"/>
        <item x="179"/>
        <item x="45"/>
        <item x="68"/>
        <item x="129"/>
        <item x="17"/>
        <item x="16"/>
        <item x="32"/>
        <item x="15"/>
        <item x="105"/>
        <item x="14"/>
        <item x="13"/>
        <item x="67"/>
        <item x="58"/>
        <item x="31"/>
        <item x="78"/>
        <item x="86"/>
        <item x="104"/>
        <item x="66"/>
        <item x="96"/>
        <item x="111"/>
        <item x="30"/>
        <item x="57"/>
        <item x="77"/>
        <item x="159"/>
        <item x="166"/>
        <item x="128"/>
        <item x="29"/>
        <item x="44"/>
        <item x="12"/>
        <item x="76"/>
        <item x="95"/>
        <item x="56"/>
        <item x="11"/>
        <item x="43"/>
        <item x="185"/>
        <item x="200"/>
        <item x="28"/>
        <item x="65"/>
        <item x="10"/>
        <item x="27"/>
        <item x="26"/>
        <item x="165"/>
        <item x="9"/>
        <item x="94"/>
        <item x="8"/>
        <item x="142"/>
        <item x="7"/>
        <item x="64"/>
        <item x="25"/>
        <item x="6"/>
        <item x="173"/>
        <item x="158"/>
        <item x="75"/>
        <item x="42"/>
        <item x="5"/>
        <item x="199"/>
        <item x="135"/>
        <item x="127"/>
        <item x="178"/>
        <item x="146"/>
        <item x="103"/>
        <item x="24"/>
        <item x="110"/>
        <item x="152"/>
        <item x="74"/>
        <item x="4"/>
        <item x="126"/>
        <item x="85"/>
        <item x="23"/>
        <item x="55"/>
        <item x="141"/>
        <item x="198"/>
        <item x="102"/>
        <item x="41"/>
        <item x="84"/>
        <item x="172"/>
        <item x="93"/>
        <item x="156"/>
        <item x="73"/>
        <item x="125"/>
        <item x="54"/>
        <item x="83"/>
        <item x="171"/>
        <item x="72"/>
        <item x="92"/>
        <item x="22"/>
        <item x="134"/>
        <item x="124"/>
        <item x="40"/>
        <item x="145"/>
        <item x="39"/>
        <item x="184"/>
        <item x="53"/>
        <item x="71"/>
        <item x="21"/>
        <item x="38"/>
        <item x="63"/>
        <item x="192"/>
        <item x="197"/>
        <item x="116"/>
        <item x="52"/>
        <item x="170"/>
        <item x="3"/>
        <item x="119"/>
        <item x="164"/>
        <item x="51"/>
        <item x="169"/>
        <item x="151"/>
        <item x="140"/>
        <item x="62"/>
        <item x="91"/>
        <item x="183"/>
        <item x="177"/>
        <item x="82"/>
        <item x="163"/>
        <item x="50"/>
        <item x="37"/>
        <item x="2"/>
        <item x="155"/>
        <item x="139"/>
        <item x="150"/>
        <item x="176"/>
        <item x="123"/>
        <item x="182"/>
        <item x="191"/>
        <item x="90"/>
        <item x="154"/>
        <item x="20"/>
        <item x="144"/>
        <item x="168"/>
        <item x="162"/>
        <item x="109"/>
        <item x="138"/>
        <item x="61"/>
        <item x="101"/>
        <item x="175"/>
        <item x="89"/>
        <item x="149"/>
        <item x="100"/>
        <item x="36"/>
        <item x="81"/>
        <item x="196"/>
        <item x="99"/>
        <item x="137"/>
        <item x="143"/>
        <item x="115"/>
        <item x="122"/>
        <item x="88"/>
        <item x="148"/>
        <item x="70"/>
        <item x="190"/>
        <item x="49"/>
        <item x="118"/>
        <item x="181"/>
        <item x="133"/>
        <item x="1"/>
        <item x="180"/>
        <item x="195"/>
        <item x="189"/>
        <item x="87"/>
        <item x="157"/>
        <item x="121"/>
        <item x="19"/>
        <item x="98"/>
        <item x="147"/>
        <item x="114"/>
        <item x="35"/>
        <item x="0"/>
        <item x="194"/>
        <item x="188"/>
        <item x="69"/>
        <item x="60"/>
        <item x="80"/>
        <item x="48"/>
        <item x="161"/>
        <item x="136"/>
        <item x="97"/>
        <item x="79"/>
        <item x="18"/>
        <item x="153"/>
        <item x="160"/>
        <item x="113"/>
        <item x="187"/>
        <item x="174"/>
        <item x="117"/>
        <item x="167"/>
        <item x="132"/>
        <item x="186"/>
        <item x="120"/>
        <item x="108"/>
        <item x="193"/>
        <item x="112"/>
      </items>
    </pivotField>
    <pivotField dataField="1" showAll="0" defaultSubtotal="0">
      <items count="81">
        <item x="74"/>
        <item x="77"/>
        <item x="71"/>
        <item x="72"/>
        <item x="57"/>
        <item x="43"/>
        <item x="48"/>
        <item x="63"/>
        <item x="52"/>
        <item x="53"/>
        <item x="30"/>
        <item x="46"/>
        <item x="51"/>
        <item x="62"/>
        <item x="60"/>
        <item x="50"/>
        <item x="37"/>
        <item x="61"/>
        <item x="69"/>
        <item x="67"/>
        <item x="58"/>
        <item x="56"/>
        <item x="65"/>
        <item x="59"/>
        <item x="49"/>
        <item x="66"/>
        <item x="45"/>
        <item x="68"/>
        <item x="44"/>
        <item x="40"/>
        <item x="55"/>
        <item x="47"/>
        <item x="79"/>
        <item x="80"/>
        <item x="42"/>
        <item x="75"/>
        <item x="25"/>
        <item x="33"/>
        <item x="73"/>
        <item x="70"/>
        <item x="41"/>
        <item x="54"/>
        <item x="38"/>
        <item x="78"/>
        <item x="76"/>
        <item x="17"/>
        <item x="3"/>
        <item x="27"/>
        <item x="34"/>
        <item x="18"/>
        <item x="36"/>
        <item x="39"/>
        <item x="35"/>
        <item x="64"/>
        <item x="29"/>
        <item x="32"/>
        <item x="15"/>
        <item x="31"/>
        <item x="16"/>
        <item x="28"/>
        <item x="26"/>
        <item x="23"/>
        <item x="12"/>
        <item x="24"/>
        <item x="19"/>
        <item x="10"/>
        <item x="20"/>
        <item x="22"/>
        <item x="8"/>
        <item x="9"/>
        <item x="11"/>
        <item x="6"/>
        <item x="14"/>
        <item x="13"/>
        <item x="7"/>
        <item x="4"/>
        <item x="21"/>
        <item x="5"/>
        <item x="1"/>
        <item x="2"/>
        <item x="0"/>
      </items>
    </pivotField>
    <pivotField dataField="1" showAll="0" defaultSubtotal="0">
      <items count="237">
        <item x="105"/>
        <item x="156"/>
        <item x="207"/>
        <item x="30"/>
        <item x="83"/>
        <item x="199"/>
        <item x="38"/>
        <item x="73"/>
        <item x="157"/>
        <item x="107"/>
        <item x="205"/>
        <item x="171"/>
        <item x="17"/>
        <item x="3"/>
        <item x="18"/>
        <item x="217"/>
        <item x="48"/>
        <item x="231"/>
        <item x="122"/>
        <item x="58"/>
        <item x="95"/>
        <item x="110"/>
        <item x="92"/>
        <item x="174"/>
        <item x="194"/>
        <item x="163"/>
        <item x="187"/>
        <item x="68"/>
        <item x="136"/>
        <item x="52"/>
        <item x="94"/>
        <item x="220"/>
        <item x="78"/>
        <item x="25"/>
        <item x="212"/>
        <item x="34"/>
        <item x="169"/>
        <item x="90"/>
        <item x="155"/>
        <item x="15"/>
        <item x="16"/>
        <item x="116"/>
        <item x="46"/>
        <item x="180"/>
        <item x="236"/>
        <item x="213"/>
        <item x="149"/>
        <item x="51"/>
        <item x="91"/>
        <item x="39"/>
        <item x="103"/>
        <item x="202"/>
        <item x="129"/>
        <item x="88"/>
        <item x="12"/>
        <item x="33"/>
        <item x="170"/>
        <item x="27"/>
        <item x="35"/>
        <item x="50"/>
        <item x="114"/>
        <item x="86"/>
        <item x="130"/>
        <item x="131"/>
        <item x="211"/>
        <item x="53"/>
        <item x="77"/>
        <item x="179"/>
        <item x="125"/>
        <item x="104"/>
        <item x="115"/>
        <item x="37"/>
        <item x="79"/>
        <item x="158"/>
        <item x="230"/>
        <item x="19"/>
        <item x="72"/>
        <item x="128"/>
        <item x="185"/>
        <item x="168"/>
        <item x="119"/>
        <item x="151"/>
        <item x="36"/>
        <item x="198"/>
        <item x="10"/>
        <item x="76"/>
        <item x="208"/>
        <item x="65"/>
        <item x="93"/>
        <item x="142"/>
        <item x="69"/>
        <item x="106"/>
        <item x="117"/>
        <item x="190"/>
        <item x="152"/>
        <item x="161"/>
        <item x="62"/>
        <item x="70"/>
        <item x="8"/>
        <item x="188"/>
        <item x="137"/>
        <item x="200"/>
        <item x="99"/>
        <item x="64"/>
        <item x="154"/>
        <item x="9"/>
        <item x="49"/>
        <item x="228"/>
        <item x="71"/>
        <item x="29"/>
        <item x="11"/>
        <item x="75"/>
        <item x="61"/>
        <item x="32"/>
        <item x="101"/>
        <item x="118"/>
        <item x="6"/>
        <item x="14"/>
        <item x="74"/>
        <item x="186"/>
        <item x="13"/>
        <item x="87"/>
        <item x="63"/>
        <item x="210"/>
        <item x="127"/>
        <item x="177"/>
        <item x="45"/>
        <item x="7"/>
        <item x="167"/>
        <item x="193"/>
        <item x="41"/>
        <item x="162"/>
        <item x="4"/>
        <item x="84"/>
        <item x="209"/>
        <item x="150"/>
        <item x="201"/>
        <item x="31"/>
        <item x="89"/>
        <item x="47"/>
        <item x="28"/>
        <item x="135"/>
        <item x="59"/>
        <item x="153"/>
        <item x="206"/>
        <item x="102"/>
        <item x="5"/>
        <item x="57"/>
        <item x="178"/>
        <item x="82"/>
        <item x="166"/>
        <item x="184"/>
        <item x="126"/>
        <item x="223"/>
        <item x="26"/>
        <item x="192"/>
        <item x="60"/>
        <item x="159"/>
        <item x="100"/>
        <item x="43"/>
        <item x="235"/>
        <item x="165"/>
        <item x="44"/>
        <item x="85"/>
        <item x="23"/>
        <item x="216"/>
        <item x="112"/>
        <item x="183"/>
        <item x="144"/>
        <item x="229"/>
        <item x="1"/>
        <item x="221"/>
        <item x="113"/>
        <item x="24"/>
        <item x="55"/>
        <item x="124"/>
        <item x="182"/>
        <item x="141"/>
        <item x="133"/>
        <item x="56"/>
        <item x="227"/>
        <item x="173"/>
        <item x="148"/>
        <item x="111"/>
        <item x="196"/>
        <item x="42"/>
        <item x="191"/>
        <item x="160"/>
        <item x="222"/>
        <item x="2"/>
        <item x="197"/>
        <item x="224"/>
        <item x="134"/>
        <item x="176"/>
        <item x="172"/>
        <item x="204"/>
        <item x="123"/>
        <item x="215"/>
        <item x="233"/>
        <item x="98"/>
        <item x="147"/>
        <item x="20"/>
        <item x="67"/>
        <item x="143"/>
        <item x="22"/>
        <item x="146"/>
        <item x="97"/>
        <item x="81"/>
        <item x="140"/>
        <item x="234"/>
        <item x="175"/>
        <item x="121"/>
        <item x="164"/>
        <item x="219"/>
        <item x="226"/>
        <item x="109"/>
        <item x="181"/>
        <item x="40"/>
        <item x="54"/>
        <item x="108"/>
        <item x="189"/>
        <item x="80"/>
        <item x="120"/>
        <item x="21"/>
        <item x="225"/>
        <item x="0"/>
        <item x="139"/>
        <item x="132"/>
        <item x="218"/>
        <item x="96"/>
        <item x="66"/>
        <item x="145"/>
        <item x="138"/>
        <item x="214"/>
        <item x="195"/>
        <item x="232"/>
        <item x="203"/>
      </items>
    </pivotField>
    <pivotField dataField="1" showAll="0" defaultSubtotal="0">
      <items count="59">
        <item x="41"/>
        <item x="48"/>
        <item x="36"/>
        <item x="37"/>
        <item x="38"/>
        <item x="56"/>
        <item x="35"/>
        <item x="46"/>
        <item x="42"/>
        <item x="39"/>
        <item x="43"/>
        <item x="40"/>
        <item x="45"/>
        <item x="44"/>
        <item x="50"/>
        <item x="47"/>
        <item x="28"/>
        <item x="53"/>
        <item x="58"/>
        <item x="57"/>
        <item x="21"/>
        <item x="24"/>
        <item x="25"/>
        <item x="49"/>
        <item x="5"/>
        <item x="52"/>
        <item x="54"/>
        <item x="55"/>
        <item x="32"/>
        <item x="13"/>
        <item x="2"/>
        <item x="14"/>
        <item x="26"/>
        <item x="33"/>
        <item x="34"/>
        <item x="51"/>
        <item x="22"/>
        <item x="7"/>
        <item x="20"/>
        <item x="31"/>
        <item x="11"/>
        <item x="18"/>
        <item x="29"/>
        <item x="6"/>
        <item x="30"/>
        <item x="4"/>
        <item x="9"/>
        <item x="0"/>
        <item x="8"/>
        <item x="27"/>
        <item x="10"/>
        <item x="23"/>
        <item x="15"/>
        <item x="12"/>
        <item x="17"/>
        <item x="16"/>
        <item x="19"/>
        <item x="1"/>
        <item x="3"/>
      </items>
    </pivotField>
    <pivotField dataField="1" showAll="0" defaultSubtotal="0">
      <items count="191">
        <item x="44"/>
        <item x="69"/>
        <item x="52"/>
        <item x="5"/>
        <item x="168"/>
        <item x="108"/>
        <item x="37"/>
        <item x="89"/>
        <item x="128"/>
        <item x="13"/>
        <item x="2"/>
        <item x="14"/>
        <item x="28"/>
        <item x="73"/>
        <item x="38"/>
        <item x="21"/>
        <item x="7"/>
        <item x="24"/>
        <item x="26"/>
        <item x="167"/>
        <item x="106"/>
        <item x="152"/>
        <item x="40"/>
        <item x="80"/>
        <item x="97"/>
        <item x="78"/>
        <item x="121"/>
        <item x="186"/>
        <item x="11"/>
        <item x="56"/>
        <item x="33"/>
        <item x="18"/>
        <item x="29"/>
        <item x="159"/>
        <item x="72"/>
        <item x="98"/>
        <item x="174"/>
        <item x="6"/>
        <item x="81"/>
        <item x="93"/>
        <item x="129"/>
        <item x="4"/>
        <item x="9"/>
        <item x="66"/>
        <item x="0"/>
        <item x="183"/>
        <item x="35"/>
        <item x="166"/>
        <item x="156"/>
        <item x="22"/>
        <item x="107"/>
        <item x="62"/>
        <item x="153"/>
        <item x="46"/>
        <item x="86"/>
        <item x="88"/>
        <item x="20"/>
        <item x="8"/>
        <item x="123"/>
        <item x="145"/>
        <item x="41"/>
        <item x="170"/>
        <item x="67"/>
        <item x="105"/>
        <item x="68"/>
        <item x="10"/>
        <item x="110"/>
        <item x="32"/>
        <item x="47"/>
        <item x="55"/>
        <item x="134"/>
        <item x="132"/>
        <item x="125"/>
        <item x="42"/>
        <item x="172"/>
        <item x="70"/>
        <item x="103"/>
        <item x="143"/>
        <item x="176"/>
        <item x="50"/>
        <item x="64"/>
        <item x="49"/>
        <item x="85"/>
        <item x="30"/>
        <item x="91"/>
        <item x="15"/>
        <item x="160"/>
        <item x="126"/>
        <item x="48"/>
        <item x="100"/>
        <item x="53"/>
        <item x="12"/>
        <item x="34"/>
        <item x="76"/>
        <item x="188"/>
        <item x="84"/>
        <item x="92"/>
        <item x="184"/>
        <item x="61"/>
        <item x="162"/>
        <item x="31"/>
        <item x="124"/>
        <item x="25"/>
        <item x="104"/>
        <item x="71"/>
        <item x="149"/>
        <item x="17"/>
        <item x="165"/>
        <item x="173"/>
        <item x="74"/>
        <item x="120"/>
        <item x="144"/>
        <item x="158"/>
        <item x="16"/>
        <item x="178"/>
        <item x="75"/>
        <item x="169"/>
        <item x="96"/>
        <item x="190"/>
        <item x="150"/>
        <item x="112"/>
        <item x="155"/>
        <item x="95"/>
        <item x="135"/>
        <item x="43"/>
        <item x="133"/>
        <item x="63"/>
        <item x="127"/>
        <item x="181"/>
        <item x="58"/>
        <item x="45"/>
        <item x="27"/>
        <item x="87"/>
        <item x="23"/>
        <item x="60"/>
        <item x="142"/>
        <item x="189"/>
        <item x="57"/>
        <item x="119"/>
        <item x="77"/>
        <item x="65"/>
        <item x="83"/>
        <item x="94"/>
        <item x="101"/>
        <item x="51"/>
        <item x="148"/>
        <item x="82"/>
        <item x="185"/>
        <item x="164"/>
        <item x="177"/>
        <item x="111"/>
        <item x="157"/>
        <item x="122"/>
        <item x="102"/>
        <item x="118"/>
        <item x="1"/>
        <item x="138"/>
        <item x="151"/>
        <item x="163"/>
        <item x="146"/>
        <item x="36"/>
        <item x="39"/>
        <item x="140"/>
        <item x="161"/>
        <item x="3"/>
        <item x="59"/>
        <item x="113"/>
        <item x="54"/>
        <item x="175"/>
        <item x="136"/>
        <item x="131"/>
        <item x="19"/>
        <item x="116"/>
        <item x="141"/>
        <item x="154"/>
        <item x="139"/>
        <item x="182"/>
        <item x="137"/>
        <item x="90"/>
        <item x="115"/>
        <item x="99"/>
        <item x="147"/>
        <item x="187"/>
        <item x="179"/>
        <item x="79"/>
        <item x="171"/>
        <item x="117"/>
        <item x="180"/>
        <item x="109"/>
        <item x="114"/>
        <item x="130"/>
      </items>
    </pivotField>
    <pivotField dataField="1" showAll="0" defaultSubtotal="0">
      <items count="4">
        <item x="0"/>
        <item x="2"/>
        <item x="3"/>
        <item x="1"/>
      </items>
    </pivotField>
  </pivotFields>
  <rowFields count="3">
    <field x="2"/>
    <field x="6"/>
    <field x="5"/>
  </rowFields>
  <rowItems count="649">
    <i>
      <x/>
    </i>
    <i r="1">
      <x/>
      <x v="79"/>
    </i>
    <i r="1">
      <x v="1"/>
      <x v="61"/>
    </i>
    <i r="1">
      <x v="2"/>
      <x v="78"/>
    </i>
    <i r="1">
      <x v="3"/>
      <x v="1"/>
    </i>
    <i r="1">
      <x v="4"/>
      <x v="71"/>
    </i>
    <i r="1">
      <x v="5"/>
      <x v="73"/>
    </i>
    <i r="1">
      <x v="6"/>
      <x v="85"/>
    </i>
    <i r="1">
      <x v="7"/>
      <x v="87"/>
    </i>
    <i r="1">
      <x v="8"/>
      <x v="55"/>
    </i>
    <i r="1">
      <x v="9"/>
      <x v="46"/>
    </i>
    <i r="1">
      <x v="10"/>
      <x v="47"/>
    </i>
    <i r="1">
      <x v="11"/>
      <x v="92"/>
    </i>
    <i r="1">
      <x v="12"/>
      <x v="51"/>
    </i>
    <i r="1">
      <x v="13"/>
      <x v="72"/>
    </i>
    <i r="1">
      <x v="14"/>
      <x v="74"/>
    </i>
    <i r="1">
      <x v="15"/>
      <x v="67"/>
    </i>
    <i r="1">
      <x v="16"/>
      <x v="11"/>
    </i>
    <i r="1">
      <x v="17"/>
      <x v="60"/>
    </i>
    <i r="1">
      <x v="18"/>
      <x v="2"/>
    </i>
    <i r="1">
      <x v="19"/>
      <x v="84"/>
    </i>
    <i t="blank">
      <x/>
    </i>
    <i>
      <x v="1"/>
    </i>
    <i r="1">
      <x/>
      <x v="61"/>
    </i>
    <i r="1">
      <x v="1"/>
      <x v="79"/>
    </i>
    <i r="1">
      <x v="2"/>
      <x v="73"/>
    </i>
    <i r="1">
      <x v="3"/>
      <x v="71"/>
    </i>
    <i r="1">
      <x v="4"/>
      <x v="78"/>
    </i>
    <i r="1">
      <x v="5"/>
      <x v="60"/>
    </i>
    <i r="1">
      <x v="6"/>
      <x v="72"/>
    </i>
    <i r="1">
      <x v="7"/>
      <x v="67"/>
    </i>
    <i r="2">
      <x v="87"/>
    </i>
    <i r="1">
      <x v="9"/>
      <x v="55"/>
    </i>
    <i r="1">
      <x v="10"/>
      <x v="1"/>
    </i>
    <i r="1">
      <x v="11"/>
      <x v="74"/>
    </i>
    <i r="2">
      <x v="85"/>
    </i>
    <i r="1">
      <x v="13"/>
      <x v="51"/>
    </i>
    <i r="1">
      <x v="14"/>
      <x v="59"/>
    </i>
    <i r="1">
      <x v="15"/>
      <x v="47"/>
    </i>
    <i r="1">
      <x v="16"/>
      <x v="84"/>
    </i>
    <i r="1">
      <x v="17"/>
      <x v="46"/>
    </i>
    <i r="1">
      <x v="18"/>
      <x v="2"/>
    </i>
    <i r="1">
      <x v="19"/>
      <x v="77"/>
    </i>
    <i t="blank">
      <x v="1"/>
    </i>
    <i>
      <x v="2"/>
    </i>
    <i r="1">
      <x/>
      <x v="79"/>
    </i>
    <i r="1">
      <x v="1"/>
      <x v="61"/>
    </i>
    <i r="1">
      <x v="2"/>
      <x v="78"/>
    </i>
    <i r="1">
      <x v="3"/>
      <x v="85"/>
    </i>
    <i r="1">
      <x v="4"/>
      <x v="74"/>
    </i>
    <i r="1">
      <x v="5"/>
      <x v="1"/>
    </i>
    <i r="2">
      <x v="46"/>
    </i>
    <i r="1">
      <x v="7"/>
      <x v="55"/>
    </i>
    <i r="2">
      <x v="71"/>
    </i>
    <i r="1">
      <x v="9"/>
      <x v="15"/>
    </i>
    <i r="2">
      <x v="84"/>
    </i>
    <i r="1">
      <x v="11"/>
      <x v="87"/>
    </i>
    <i r="1">
      <x v="12"/>
      <x v="60"/>
    </i>
    <i r="1">
      <x v="13"/>
      <x v="92"/>
    </i>
    <i r="1">
      <x v="14"/>
      <x v="47"/>
    </i>
    <i r="1">
      <x v="15"/>
      <x v="67"/>
    </i>
    <i r="1">
      <x v="16"/>
      <x v="11"/>
    </i>
    <i r="2">
      <x v="51"/>
    </i>
    <i r="2">
      <x v="53"/>
    </i>
    <i r="1">
      <x v="19"/>
      <x v="70"/>
    </i>
    <i t="blank">
      <x v="2"/>
    </i>
    <i>
      <x v="3"/>
    </i>
    <i r="1">
      <x/>
      <x v="79"/>
    </i>
    <i r="1">
      <x v="1"/>
      <x v="61"/>
    </i>
    <i r="1">
      <x v="2"/>
      <x v="78"/>
    </i>
    <i r="1">
      <x v="3"/>
      <x v="47"/>
    </i>
    <i r="1">
      <x v="4"/>
      <x v="1"/>
    </i>
    <i r="1">
      <x v="5"/>
      <x v="55"/>
    </i>
    <i r="1">
      <x v="6"/>
      <x v="87"/>
    </i>
    <i r="2">
      <x v="92"/>
    </i>
    <i r="1">
      <x v="8"/>
      <x v="2"/>
    </i>
    <i r="1">
      <x v="9"/>
      <x v="51"/>
    </i>
    <i r="2">
      <x v="85"/>
    </i>
    <i r="1">
      <x v="11"/>
      <x v="71"/>
    </i>
    <i r="2">
      <x v="74"/>
    </i>
    <i r="2">
      <x v="76"/>
    </i>
    <i r="2">
      <x v="84"/>
    </i>
    <i r="1">
      <x v="15"/>
      <x v="15"/>
    </i>
    <i r="1">
      <x v="16"/>
      <x v="72"/>
    </i>
    <i r="2">
      <x v="77"/>
    </i>
    <i r="1">
      <x v="18"/>
      <x v="48"/>
    </i>
    <i r="1">
      <x v="19"/>
      <x v="70"/>
    </i>
    <i t="blank">
      <x v="3"/>
    </i>
    <i>
      <x v="4"/>
    </i>
    <i r="1">
      <x/>
      <x v="79"/>
    </i>
    <i r="1">
      <x v="1"/>
      <x v="78"/>
    </i>
    <i r="1">
      <x v="2"/>
      <x v="1"/>
    </i>
    <i r="1">
      <x v="3"/>
      <x v="61"/>
    </i>
    <i r="1">
      <x v="4"/>
      <x v="51"/>
    </i>
    <i r="2">
      <x v="92"/>
    </i>
    <i r="1">
      <x v="6"/>
      <x v="53"/>
    </i>
    <i r="1">
      <x v="7"/>
      <x v="41"/>
    </i>
    <i r="2">
      <x v="55"/>
    </i>
    <i r="1">
      <x v="9"/>
      <x v="2"/>
    </i>
    <i r="1">
      <x v="10"/>
      <x v="11"/>
    </i>
    <i r="1">
      <x v="11"/>
      <x v="46"/>
    </i>
    <i r="2">
      <x v="72"/>
    </i>
    <i r="1">
      <x v="13"/>
      <x v="71"/>
    </i>
    <i r="2">
      <x v="87"/>
    </i>
    <i r="1">
      <x v="15"/>
      <x v="47"/>
    </i>
    <i r="1">
      <x v="16"/>
      <x v="48"/>
    </i>
    <i r="2">
      <x v="74"/>
    </i>
    <i r="1">
      <x v="18"/>
      <x v="67"/>
    </i>
    <i r="2">
      <x v="85"/>
    </i>
    <i t="blank">
      <x v="4"/>
    </i>
    <i>
      <x v="5"/>
    </i>
    <i r="1">
      <x/>
      <x v="79"/>
    </i>
    <i r="1">
      <x v="1"/>
      <x v="78"/>
    </i>
    <i r="1">
      <x v="2"/>
      <x v="47"/>
    </i>
    <i r="1">
      <x v="3"/>
      <x v="1"/>
    </i>
    <i r="1">
      <x v="4"/>
      <x v="85"/>
    </i>
    <i r="1">
      <x v="5"/>
      <x v="73"/>
    </i>
    <i r="1">
      <x v="6"/>
      <x v="92"/>
    </i>
    <i r="1">
      <x v="7"/>
      <x v="61"/>
    </i>
    <i r="2">
      <x v="71"/>
    </i>
    <i r="2">
      <x v="74"/>
    </i>
    <i r="1">
      <x v="10"/>
      <x v="55"/>
    </i>
    <i r="2">
      <x v="72"/>
    </i>
    <i r="1">
      <x v="12"/>
      <x v="11"/>
    </i>
    <i r="2">
      <x v="67"/>
    </i>
    <i r="1">
      <x v="14"/>
      <x v="2"/>
    </i>
    <i r="1">
      <x v="15"/>
      <x v="48"/>
    </i>
    <i r="2">
      <x v="60"/>
    </i>
    <i r="2">
      <x v="87"/>
    </i>
    <i r="1">
      <x v="18"/>
      <x v="51"/>
    </i>
    <i r="2">
      <x v="53"/>
    </i>
    <i t="blank">
      <x v="5"/>
    </i>
    <i>
      <x v="6"/>
    </i>
    <i r="1">
      <x/>
      <x v="1"/>
    </i>
    <i r="1">
      <x v="1"/>
      <x v="79"/>
    </i>
    <i r="1">
      <x v="2"/>
      <x v="78"/>
    </i>
    <i r="2">
      <x v="92"/>
    </i>
    <i r="1">
      <x v="4"/>
      <x v="11"/>
    </i>
    <i r="1">
      <x v="5"/>
      <x v="53"/>
    </i>
    <i r="1">
      <x v="6"/>
      <x v="72"/>
    </i>
    <i r="1">
      <x v="7"/>
      <x v="46"/>
    </i>
    <i r="1">
      <x v="8"/>
      <x v="71"/>
    </i>
    <i r="1">
      <x v="9"/>
      <x v="2"/>
    </i>
    <i r="2">
      <x v="3"/>
    </i>
    <i r="2">
      <x v="87"/>
    </i>
    <i r="1">
      <x v="12"/>
      <x v="41"/>
    </i>
    <i r="2">
      <x v="55"/>
    </i>
    <i r="2">
      <x v="85"/>
    </i>
    <i r="1">
      <x v="15"/>
      <x v="28"/>
    </i>
    <i r="2">
      <x v="45"/>
    </i>
    <i r="2">
      <x v="67"/>
    </i>
    <i r="2">
      <x v="77"/>
    </i>
    <i r="2">
      <x v="83"/>
    </i>
    <i t="blank">
      <x v="6"/>
    </i>
    <i>
      <x v="7"/>
    </i>
    <i r="1">
      <x/>
      <x v="79"/>
    </i>
    <i r="1">
      <x v="1"/>
      <x v="78"/>
    </i>
    <i r="1">
      <x v="2"/>
      <x v="1"/>
    </i>
    <i r="1">
      <x v="3"/>
      <x v="92"/>
    </i>
    <i r="1">
      <x v="4"/>
      <x v="61"/>
    </i>
    <i r="1">
      <x v="5"/>
      <x v="46"/>
    </i>
    <i r="1">
      <x v="6"/>
      <x v="11"/>
    </i>
    <i r="1">
      <x v="7"/>
      <x v="53"/>
    </i>
    <i r="1">
      <x v="8"/>
      <x v="47"/>
    </i>
    <i r="2">
      <x v="51"/>
    </i>
    <i r="2">
      <x v="67"/>
    </i>
    <i r="1">
      <x v="11"/>
      <x v="41"/>
    </i>
    <i r="2">
      <x v="44"/>
    </i>
    <i r="1">
      <x v="13"/>
      <x v="72"/>
    </i>
    <i r="2">
      <x v="87"/>
    </i>
    <i r="1">
      <x v="15"/>
      <x v="45"/>
    </i>
    <i r="2">
      <x v="55"/>
    </i>
    <i r="2">
      <x v="71"/>
    </i>
    <i r="2">
      <x v="74"/>
    </i>
    <i r="2">
      <x v="85"/>
    </i>
    <i t="blank">
      <x v="7"/>
    </i>
    <i>
      <x v="8"/>
    </i>
    <i r="1">
      <x/>
      <x v="79"/>
    </i>
    <i r="1">
      <x v="1"/>
      <x v="61"/>
    </i>
    <i r="1">
      <x v="2"/>
      <x v="1"/>
    </i>
    <i r="1">
      <x v="3"/>
      <x v="78"/>
    </i>
    <i r="1">
      <x v="4"/>
      <x v="46"/>
    </i>
    <i r="1">
      <x v="5"/>
      <x v="47"/>
    </i>
    <i r="1">
      <x v="6"/>
      <x v="73"/>
    </i>
    <i r="1">
      <x v="7"/>
      <x v="68"/>
    </i>
    <i r="1">
      <x v="8"/>
      <x v="51"/>
    </i>
    <i r="2">
      <x v="53"/>
    </i>
    <i r="2">
      <x v="55"/>
    </i>
    <i r="1">
      <x v="11"/>
      <x v="11"/>
    </i>
    <i r="1">
      <x v="12"/>
      <x v="2"/>
    </i>
    <i r="1">
      <x v="13"/>
      <x v="48"/>
    </i>
    <i r="2">
      <x v="92"/>
    </i>
    <i r="1">
      <x v="15"/>
      <x v="44"/>
    </i>
    <i r="2">
      <x v="45"/>
    </i>
    <i r="1">
      <x v="17"/>
      <x v="74"/>
    </i>
    <i r="1">
      <x v="18"/>
      <x v="5"/>
    </i>
    <i r="2">
      <x v="85"/>
    </i>
    <i r="2">
      <x v="87"/>
    </i>
    <i t="blank">
      <x v="8"/>
    </i>
    <i>
      <x v="9"/>
    </i>
    <i r="1">
      <x/>
      <x v="1"/>
    </i>
    <i r="1">
      <x v="1"/>
      <x v="79"/>
    </i>
    <i r="1">
      <x v="2"/>
      <x v="46"/>
    </i>
    <i r="2">
      <x v="78"/>
    </i>
    <i r="2">
      <x v="87"/>
    </i>
    <i r="1">
      <x v="5"/>
      <x v="10"/>
    </i>
    <i r="2">
      <x v="11"/>
    </i>
    <i r="2">
      <x v="28"/>
    </i>
    <i r="1">
      <x v="8"/>
      <x v="45"/>
    </i>
    <i r="2">
      <x v="47"/>
    </i>
    <i r="1">
      <x v="10"/>
      <x/>
    </i>
    <i r="2">
      <x v="2"/>
    </i>
    <i r="2">
      <x v="13"/>
    </i>
    <i r="2">
      <x v="44"/>
    </i>
    <i r="2">
      <x v="52"/>
    </i>
    <i r="2">
      <x v="55"/>
    </i>
    <i r="2">
      <x v="63"/>
    </i>
    <i r="2">
      <x v="67"/>
    </i>
    <i r="2">
      <x v="68"/>
    </i>
    <i r="2">
      <x v="74"/>
    </i>
    <i r="2">
      <x v="84"/>
    </i>
    <i r="2">
      <x v="85"/>
    </i>
    <i r="2">
      <x v="92"/>
    </i>
    <i t="blank">
      <x v="9"/>
    </i>
    <i>
      <x v="10"/>
    </i>
    <i r="1">
      <x/>
      <x v="1"/>
    </i>
    <i r="1">
      <x v="1"/>
      <x v="79"/>
    </i>
    <i r="1">
      <x v="2"/>
      <x v="46"/>
    </i>
    <i r="2">
      <x v="68"/>
    </i>
    <i r="1">
      <x v="4"/>
      <x v="19"/>
    </i>
    <i r="2">
      <x v="42"/>
    </i>
    <i r="1">
      <x v="6"/>
      <x v="7"/>
    </i>
    <i r="2">
      <x v="17"/>
    </i>
    <i r="2">
      <x v="21"/>
    </i>
    <i r="2">
      <x v="36"/>
    </i>
    <i r="2">
      <x v="44"/>
    </i>
    <i r="2">
      <x v="52"/>
    </i>
    <i r="2">
      <x v="65"/>
    </i>
    <i r="2">
      <x v="66"/>
    </i>
    <i r="2">
      <x v="70"/>
    </i>
    <i r="2">
      <x v="71"/>
    </i>
    <i r="2">
      <x v="78"/>
    </i>
    <i r="2">
      <x v="93"/>
    </i>
    <i r="1">
      <x v="18"/>
      <x v="3"/>
    </i>
    <i r="2">
      <x v="4"/>
    </i>
    <i r="2">
      <x v="5"/>
    </i>
    <i r="2">
      <x v="11"/>
    </i>
    <i r="2">
      <x v="12"/>
    </i>
    <i r="2">
      <x v="20"/>
    </i>
    <i r="2">
      <x v="22"/>
    </i>
    <i r="2">
      <x v="33"/>
    </i>
    <i r="2">
      <x v="34"/>
    </i>
    <i r="2">
      <x v="41"/>
    </i>
    <i r="2">
      <x v="43"/>
    </i>
    <i r="2">
      <x v="45"/>
    </i>
    <i r="2">
      <x v="53"/>
    </i>
    <i r="2">
      <x v="55"/>
    </i>
    <i r="2">
      <x v="69"/>
    </i>
    <i r="2">
      <x v="74"/>
    </i>
    <i r="2">
      <x v="87"/>
    </i>
    <i r="2">
      <x v="88"/>
    </i>
    <i r="2">
      <x v="91"/>
    </i>
    <i t="blank">
      <x v="10"/>
    </i>
    <i>
      <x v="11"/>
    </i>
    <i r="1">
      <x/>
      <x v="1"/>
    </i>
    <i r="1">
      <x v="1"/>
      <x v="5"/>
    </i>
    <i r="2">
      <x v="6"/>
    </i>
    <i r="1">
      <x v="3"/>
      <x v="3"/>
    </i>
    <i r="2">
      <x v="4"/>
    </i>
    <i r="2">
      <x v="8"/>
    </i>
    <i r="2">
      <x v="13"/>
    </i>
    <i r="2">
      <x v="46"/>
    </i>
    <i r="2">
      <x v="57"/>
    </i>
    <i r="2">
      <x v="71"/>
    </i>
    <i r="2">
      <x v="78"/>
    </i>
    <i r="2">
      <x v="92"/>
    </i>
    <i r="1">
      <x v="12"/>
      <x v="2"/>
    </i>
    <i r="2">
      <x v="7"/>
    </i>
    <i r="2">
      <x v="10"/>
    </i>
    <i r="2">
      <x v="11"/>
    </i>
    <i r="2">
      <x v="14"/>
    </i>
    <i r="2">
      <x v="17"/>
    </i>
    <i r="2">
      <x v="21"/>
    </i>
    <i r="2">
      <x v="22"/>
    </i>
    <i r="2">
      <x v="25"/>
    </i>
    <i r="2">
      <x v="29"/>
    </i>
    <i r="2">
      <x v="30"/>
    </i>
    <i r="2">
      <x v="31"/>
    </i>
    <i r="2">
      <x v="32"/>
    </i>
    <i r="2">
      <x v="33"/>
    </i>
    <i r="2">
      <x v="35"/>
    </i>
    <i r="2">
      <x v="36"/>
    </i>
    <i r="2">
      <x v="38"/>
    </i>
    <i r="2">
      <x v="39"/>
    </i>
    <i r="2">
      <x v="41"/>
    </i>
    <i r="2">
      <x v="42"/>
    </i>
    <i r="2">
      <x v="43"/>
    </i>
    <i r="2">
      <x v="44"/>
    </i>
    <i r="2">
      <x v="45"/>
    </i>
    <i r="2">
      <x v="47"/>
    </i>
    <i r="2">
      <x v="50"/>
    </i>
    <i r="2">
      <x v="51"/>
    </i>
    <i r="2">
      <x v="52"/>
    </i>
    <i r="2">
      <x v="55"/>
    </i>
    <i r="2">
      <x v="56"/>
    </i>
    <i r="2">
      <x v="64"/>
    </i>
    <i r="2">
      <x v="66"/>
    </i>
    <i r="2">
      <x v="70"/>
    </i>
    <i r="2">
      <x v="76"/>
    </i>
    <i r="2">
      <x v="79"/>
    </i>
    <i r="2">
      <x v="84"/>
    </i>
    <i r="2">
      <x v="87"/>
    </i>
    <i r="2">
      <x v="88"/>
    </i>
    <i r="2">
      <x v="90"/>
    </i>
    <i t="blank">
      <x v="11"/>
    </i>
    <i>
      <x v="12"/>
    </i>
    <i r="1">
      <x/>
      <x v="61"/>
    </i>
    <i r="1">
      <x v="1"/>
      <x v="85"/>
    </i>
    <i r="1">
      <x v="2"/>
      <x v="79"/>
    </i>
    <i r="1">
      <x v="3"/>
      <x v="78"/>
    </i>
    <i r="1">
      <x v="4"/>
      <x v="1"/>
    </i>
    <i r="1">
      <x v="5"/>
      <x v="47"/>
    </i>
    <i r="1">
      <x v="6"/>
      <x v="4"/>
    </i>
    <i r="1">
      <x v="7"/>
      <x v="84"/>
    </i>
    <i r="2">
      <x v="92"/>
    </i>
    <i r="1">
      <x v="9"/>
      <x v="55"/>
    </i>
    <i r="2">
      <x v="87"/>
    </i>
    <i r="1">
      <x v="11"/>
      <x v="71"/>
    </i>
    <i r="2">
      <x v="81"/>
    </i>
    <i r="1">
      <x v="13"/>
      <x v="46"/>
    </i>
    <i r="1">
      <x v="14"/>
      <x v="11"/>
    </i>
    <i r="2">
      <x v="41"/>
    </i>
    <i r="1">
      <x v="16"/>
      <x v="2"/>
    </i>
    <i r="2">
      <x v="72"/>
    </i>
    <i r="2">
      <x v="88"/>
    </i>
    <i r="1">
      <x v="19"/>
      <x v="8"/>
    </i>
    <i r="2">
      <x v="13"/>
    </i>
    <i r="2">
      <x v="60"/>
    </i>
    <i r="2">
      <x v="77"/>
    </i>
    <i r="2">
      <x v="86"/>
    </i>
    <i t="blank">
      <x v="12"/>
    </i>
    <i>
      <x v="13"/>
    </i>
    <i r="1">
      <x/>
      <x v="1"/>
    </i>
    <i r="1">
      <x v="1"/>
      <x v="53"/>
    </i>
    <i r="1">
      <x v="2"/>
      <x v="5"/>
    </i>
    <i r="1">
      <x v="3"/>
      <x v="21"/>
    </i>
    <i r="2">
      <x v="70"/>
    </i>
    <i r="2">
      <x v="76"/>
    </i>
    <i r="2">
      <x v="78"/>
    </i>
    <i r="2">
      <x v="79"/>
    </i>
    <i r="1">
      <x v="8"/>
      <x v="42"/>
    </i>
    <i r="2">
      <x v="46"/>
    </i>
    <i r="2">
      <x v="47"/>
    </i>
    <i r="2">
      <x v="71"/>
    </i>
    <i r="2">
      <x v="92"/>
    </i>
    <i r="1">
      <x v="13"/>
      <x v="3"/>
    </i>
    <i r="2">
      <x v="41"/>
    </i>
    <i r="2">
      <x v="45"/>
    </i>
    <i r="2">
      <x v="55"/>
    </i>
    <i r="2">
      <x v="68"/>
    </i>
    <i r="2">
      <x v="83"/>
    </i>
    <i r="1">
      <x v="19"/>
      <x v="2"/>
    </i>
    <i r="2">
      <x v="24"/>
    </i>
    <i r="2">
      <x v="48"/>
    </i>
    <i r="2">
      <x v="52"/>
    </i>
    <i t="blank">
      <x v="13"/>
    </i>
    <i>
      <x v="14"/>
    </i>
    <i r="1">
      <x/>
      <x v="79"/>
    </i>
    <i r="1">
      <x v="1"/>
      <x v="78"/>
    </i>
    <i r="1">
      <x v="2"/>
      <x v="71"/>
    </i>
    <i r="1">
      <x v="3"/>
      <x v="46"/>
    </i>
    <i r="2">
      <x v="53"/>
    </i>
    <i r="1">
      <x v="5"/>
      <x v="11"/>
    </i>
    <i r="2">
      <x v="51"/>
    </i>
    <i r="2">
      <x v="68"/>
    </i>
    <i r="2">
      <x v="70"/>
    </i>
    <i r="1">
      <x v="9"/>
      <x v="1"/>
    </i>
    <i r="2">
      <x v="21"/>
    </i>
    <i r="2">
      <x v="44"/>
    </i>
    <i r="2">
      <x v="76"/>
    </i>
    <i r="2">
      <x v="92"/>
    </i>
    <i r="1">
      <x v="14"/>
      <x v="48"/>
    </i>
    <i r="2">
      <x v="85"/>
    </i>
    <i r="1">
      <x v="16"/>
      <x v="3"/>
    </i>
    <i r="2">
      <x v="33"/>
    </i>
    <i r="2">
      <x v="41"/>
    </i>
    <i r="2">
      <x v="42"/>
    </i>
    <i r="2">
      <x v="45"/>
    </i>
    <i r="2">
      <x v="47"/>
    </i>
    <i t="blank">
      <x v="14"/>
    </i>
    <i>
      <x v="15"/>
    </i>
    <i r="1">
      <x/>
      <x v="79"/>
    </i>
    <i r="1">
      <x v="1"/>
      <x v="55"/>
    </i>
    <i r="2">
      <x v="82"/>
    </i>
    <i r="1">
      <x v="3"/>
      <x v="51"/>
    </i>
    <i r="2">
      <x v="68"/>
    </i>
    <i r="1">
      <x v="5"/>
      <x v="23"/>
    </i>
    <i r="2">
      <x v="46"/>
    </i>
    <i r="2">
      <x v="53"/>
    </i>
    <i r="2">
      <x v="61"/>
    </i>
    <i r="2">
      <x v="71"/>
    </i>
    <i r="1">
      <x v="10"/>
      <x v="45"/>
    </i>
    <i r="2">
      <x v="48"/>
    </i>
    <i r="2">
      <x v="78"/>
    </i>
    <i r="2">
      <x v="87"/>
    </i>
    <i r="1">
      <x v="14"/>
      <x v="5"/>
    </i>
    <i r="2">
      <x v="11"/>
    </i>
    <i r="2">
      <x v="41"/>
    </i>
    <i r="2">
      <x v="47"/>
    </i>
    <i r="2">
      <x v="70"/>
    </i>
    <i r="2">
      <x v="74"/>
    </i>
    <i r="2">
      <x v="76"/>
    </i>
    <i r="2">
      <x v="83"/>
    </i>
    <i r="2">
      <x v="84"/>
    </i>
    <i r="2">
      <x v="85"/>
    </i>
    <i t="blank">
      <x v="15"/>
    </i>
    <i>
      <x v="16"/>
    </i>
    <i r="1">
      <x/>
      <x v="79"/>
    </i>
    <i r="1">
      <x v="1"/>
      <x v="78"/>
    </i>
    <i r="1">
      <x v="2"/>
      <x v="1"/>
    </i>
    <i r="1">
      <x v="3"/>
      <x v="51"/>
    </i>
    <i r="1">
      <x v="4"/>
      <x v="41"/>
    </i>
    <i r="2">
      <x v="46"/>
    </i>
    <i r="2">
      <x v="85"/>
    </i>
    <i r="1">
      <x v="7"/>
      <x v="82"/>
    </i>
    <i r="1">
      <x v="8"/>
      <x v="3"/>
    </i>
    <i r="2">
      <x v="53"/>
    </i>
    <i r="2">
      <x v="55"/>
    </i>
    <i r="2">
      <x v="62"/>
    </i>
    <i r="1">
      <x v="12"/>
      <x v="7"/>
    </i>
    <i r="2">
      <x v="11"/>
    </i>
    <i r="2">
      <x v="44"/>
    </i>
    <i r="2">
      <x v="45"/>
    </i>
    <i r="2">
      <x v="68"/>
    </i>
    <i r="2">
      <x v="75"/>
    </i>
    <i r="1">
      <x v="18"/>
      <x v="15"/>
    </i>
    <i r="2">
      <x v="26"/>
    </i>
    <i r="2">
      <x v="47"/>
    </i>
    <i r="2">
      <x v="50"/>
    </i>
    <i r="2">
      <x v="52"/>
    </i>
    <i r="2">
      <x v="54"/>
    </i>
    <i r="2">
      <x v="56"/>
    </i>
    <i r="2">
      <x v="71"/>
    </i>
    <i r="2">
      <x v="74"/>
    </i>
    <i r="2">
      <x v="83"/>
    </i>
    <i r="2">
      <x v="84"/>
    </i>
    <i t="blank">
      <x v="16"/>
    </i>
    <i>
      <x v="17"/>
    </i>
    <i r="1">
      <x/>
      <x v="79"/>
    </i>
    <i r="1">
      <x v="1"/>
      <x v="68"/>
    </i>
    <i r="1">
      <x v="2"/>
      <x v="78"/>
    </i>
    <i r="1">
      <x v="3"/>
      <x v="47"/>
    </i>
    <i r="2">
      <x v="71"/>
    </i>
    <i r="1">
      <x v="5"/>
      <x v="11"/>
    </i>
    <i r="1">
      <x v="6"/>
      <x v="1"/>
    </i>
    <i r="2">
      <x v="46"/>
    </i>
    <i r="2">
      <x v="51"/>
    </i>
    <i r="2">
      <x v="55"/>
    </i>
    <i r="2">
      <x v="75"/>
    </i>
    <i r="1">
      <x v="11"/>
      <x v="72"/>
    </i>
    <i r="2">
      <x v="74"/>
    </i>
    <i r="1">
      <x v="13"/>
      <x v="53"/>
    </i>
    <i r="2">
      <x v="70"/>
    </i>
    <i r="2">
      <x v="76"/>
    </i>
    <i r="2">
      <x v="87"/>
    </i>
    <i r="2">
      <x v="92"/>
    </i>
    <i r="1">
      <x v="18"/>
      <x v="45"/>
    </i>
    <i r="2">
      <x v="48"/>
    </i>
    <i r="2">
      <x v="77"/>
    </i>
    <i r="2">
      <x v="86"/>
    </i>
    <i t="blank">
      <x v="17"/>
    </i>
    <i>
      <x v="18"/>
    </i>
    <i r="1">
      <x/>
      <x v="79"/>
    </i>
    <i r="1">
      <x v="1"/>
      <x v="61"/>
    </i>
    <i r="2">
      <x v="92"/>
    </i>
    <i r="1">
      <x v="3"/>
      <x v="1"/>
    </i>
    <i r="2">
      <x v="47"/>
    </i>
    <i r="2">
      <x v="71"/>
    </i>
    <i r="2">
      <x v="74"/>
    </i>
    <i r="2">
      <x v="85"/>
    </i>
    <i r="1">
      <x v="8"/>
      <x v="2"/>
    </i>
    <i r="2">
      <x v="13"/>
    </i>
    <i r="1">
      <x v="10"/>
      <x v="53"/>
    </i>
    <i r="2">
      <x v="55"/>
    </i>
    <i r="2">
      <x v="73"/>
    </i>
    <i r="1">
      <x v="13"/>
      <x v="27"/>
    </i>
    <i r="2">
      <x v="45"/>
    </i>
    <i r="2">
      <x v="46"/>
    </i>
    <i r="2">
      <x v="51"/>
    </i>
    <i r="2">
      <x v="59"/>
    </i>
    <i r="2">
      <x v="60"/>
    </i>
    <i r="2">
      <x v="72"/>
    </i>
    <i r="2">
      <x v="77"/>
    </i>
    <i r="2">
      <x v="87"/>
    </i>
    <i t="blank">
      <x v="18"/>
    </i>
    <i>
      <x v="19"/>
    </i>
    <i r="1">
      <x/>
      <x v="79"/>
    </i>
    <i r="1">
      <x v="1"/>
      <x v="61"/>
    </i>
    <i r="1">
      <x v="2"/>
      <x v="87"/>
    </i>
    <i r="1">
      <x v="3"/>
      <x v="78"/>
    </i>
    <i r="1">
      <x v="4"/>
      <x v="51"/>
    </i>
    <i r="1">
      <x v="5"/>
      <x v="59"/>
    </i>
    <i r="2">
      <x v="84"/>
    </i>
    <i r="1">
      <x v="7"/>
      <x v="2"/>
    </i>
    <i r="2">
      <x v="85"/>
    </i>
    <i r="1">
      <x v="9"/>
      <x v="55"/>
    </i>
    <i r="2">
      <x v="74"/>
    </i>
    <i r="2">
      <x v="77"/>
    </i>
    <i r="1">
      <x v="12"/>
      <x v="92"/>
    </i>
    <i r="1">
      <x v="13"/>
      <x v="1"/>
    </i>
    <i r="2">
      <x v="13"/>
    </i>
    <i r="2">
      <x v="46"/>
    </i>
    <i r="2">
      <x v="71"/>
    </i>
    <i r="1">
      <x v="17"/>
      <x v="11"/>
    </i>
    <i r="2">
      <x v="48"/>
    </i>
    <i r="2">
      <x v="58"/>
    </i>
    <i r="2">
      <x v="80"/>
    </i>
    <i t="blank">
      <x v="19"/>
    </i>
    <i>
      <x v="20"/>
    </i>
    <i r="1">
      <x/>
      <x v="79"/>
    </i>
    <i r="1">
      <x v="1"/>
      <x v="78"/>
    </i>
    <i r="1">
      <x v="2"/>
      <x v="87"/>
    </i>
    <i r="1">
      <x v="3"/>
      <x v="61"/>
    </i>
    <i r="1">
      <x v="4"/>
      <x v="85"/>
    </i>
    <i r="1">
      <x v="5"/>
      <x v="60"/>
    </i>
    <i r="1">
      <x v="6"/>
      <x v="1"/>
    </i>
    <i r="2">
      <x v="51"/>
    </i>
    <i r="1">
      <x v="8"/>
      <x v="47"/>
    </i>
    <i r="1">
      <x v="9"/>
      <x v="84"/>
    </i>
    <i r="1">
      <x v="10"/>
      <x v="71"/>
    </i>
    <i r="1">
      <x v="11"/>
      <x v="72"/>
    </i>
    <i r="2">
      <x v="74"/>
    </i>
    <i r="2">
      <x v="92"/>
    </i>
    <i r="1">
      <x v="14"/>
      <x v="2"/>
    </i>
    <i r="2">
      <x v="11"/>
    </i>
    <i r="2">
      <x v="59"/>
    </i>
    <i r="2">
      <x v="77"/>
    </i>
    <i r="1">
      <x v="18"/>
      <x v="41"/>
    </i>
    <i r="2">
      <x v="45"/>
    </i>
    <i t="blank">
      <x v="20"/>
    </i>
    <i>
      <x v="21"/>
    </i>
    <i r="1">
      <x/>
      <x v="1"/>
    </i>
    <i r="2">
      <x v="79"/>
    </i>
    <i r="1">
      <x v="2"/>
      <x v="71"/>
    </i>
    <i r="1">
      <x v="3"/>
      <x v="78"/>
    </i>
    <i r="1">
      <x v="4"/>
      <x v="87"/>
    </i>
    <i r="1">
      <x v="5"/>
      <x v="92"/>
    </i>
    <i r="1">
      <x v="6"/>
      <x v="47"/>
    </i>
    <i r="2">
      <x v="51"/>
    </i>
    <i r="1">
      <x v="8"/>
      <x v="13"/>
    </i>
    <i r="2">
      <x v="41"/>
    </i>
    <i r="2">
      <x v="45"/>
    </i>
    <i r="2">
      <x v="46"/>
    </i>
    <i r="2">
      <x v="53"/>
    </i>
    <i r="2">
      <x v="67"/>
    </i>
    <i r="2">
      <x v="77"/>
    </i>
    <i r="1">
      <x v="15"/>
      <x/>
    </i>
    <i r="2">
      <x v="9"/>
    </i>
    <i r="2">
      <x v="12"/>
    </i>
    <i r="2">
      <x v="16"/>
    </i>
    <i r="2">
      <x v="40"/>
    </i>
    <i r="2">
      <x v="60"/>
    </i>
    <i r="2">
      <x v="66"/>
    </i>
    <i t="blank">
      <x v="21"/>
    </i>
    <i>
      <x v="22"/>
    </i>
    <i r="1">
      <x/>
      <x v="78"/>
    </i>
    <i r="1">
      <x v="1"/>
      <x v="79"/>
    </i>
    <i r="1">
      <x v="2"/>
      <x v="1"/>
    </i>
    <i r="1">
      <x v="3"/>
      <x v="77"/>
    </i>
    <i r="1">
      <x v="4"/>
      <x v="2"/>
    </i>
    <i r="2">
      <x v="53"/>
    </i>
    <i r="2">
      <x v="55"/>
    </i>
    <i r="2">
      <x v="92"/>
    </i>
    <i r="1">
      <x v="8"/>
      <x v="11"/>
    </i>
    <i r="2">
      <x v="46"/>
    </i>
    <i r="2">
      <x v="81"/>
    </i>
    <i r="1">
      <x v="11"/>
      <x/>
    </i>
    <i r="2">
      <x v="3"/>
    </i>
    <i r="2">
      <x v="13"/>
    </i>
    <i r="2">
      <x v="45"/>
    </i>
    <i r="2">
      <x v="52"/>
    </i>
    <i r="2">
      <x v="86"/>
    </i>
    <i r="2">
      <x v="87"/>
    </i>
    <i r="2">
      <x v="88"/>
    </i>
    <i r="1">
      <x v="19"/>
      <x v="9"/>
    </i>
    <i r="2">
      <x v="25"/>
    </i>
    <i r="2">
      <x v="37"/>
    </i>
    <i r="2">
      <x v="41"/>
    </i>
    <i r="2">
      <x v="44"/>
    </i>
    <i r="2">
      <x v="47"/>
    </i>
    <i r="2">
      <x v="51"/>
    </i>
    <i r="2">
      <x v="74"/>
    </i>
    <i r="2">
      <x v="84"/>
    </i>
    <i r="2">
      <x v="85"/>
    </i>
    <i r="2">
      <x v="89"/>
    </i>
    <i r="2">
      <x v="94"/>
    </i>
    <i t="blank">
      <x v="22"/>
    </i>
    <i>
      <x v="23"/>
    </i>
    <i r="1">
      <x/>
      <x v="18"/>
    </i>
    <i r="1">
      <x v="1"/>
      <x v="1"/>
    </i>
    <i r="1">
      <x v="2"/>
      <x v="79"/>
    </i>
    <i r="1">
      <x v="3"/>
      <x v="78"/>
    </i>
    <i r="1">
      <x v="4"/>
      <x v="46"/>
    </i>
    <i r="2">
      <x v="53"/>
    </i>
    <i r="1">
      <x v="6"/>
      <x v="47"/>
    </i>
    <i r="1">
      <x v="7"/>
      <x v="55"/>
    </i>
    <i r="1">
      <x v="8"/>
      <x v="61"/>
    </i>
    <i r="2">
      <x v="72"/>
    </i>
    <i r="1">
      <x v="10"/>
      <x v="2"/>
    </i>
    <i r="2">
      <x v="3"/>
    </i>
    <i r="2">
      <x v="83"/>
    </i>
    <i r="1">
      <x v="13"/>
      <x v="62"/>
    </i>
    <i r="2">
      <x v="76"/>
    </i>
    <i r="2">
      <x v="88"/>
    </i>
    <i r="2">
      <x v="92"/>
    </i>
    <i r="1">
      <x v="17"/>
      <x v="11"/>
    </i>
    <i r="2">
      <x v="42"/>
    </i>
    <i r="2">
      <x v="48"/>
    </i>
    <i r="2">
      <x v="49"/>
    </i>
    <i r="2">
      <x v="54"/>
    </i>
    <i r="2">
      <x v="67"/>
    </i>
    <i r="2">
      <x v="70"/>
    </i>
    <i r="2">
      <x v="75"/>
    </i>
    <i r="2">
      <x v="77"/>
    </i>
    <i t="blank">
      <x v="23"/>
    </i>
    <i>
      <x v="24"/>
    </i>
    <i r="1">
      <x/>
      <x v="79"/>
    </i>
    <i r="1">
      <x v="1"/>
      <x v="61"/>
    </i>
    <i r="1">
      <x v="2"/>
      <x v="78"/>
    </i>
    <i r="1">
      <x v="3"/>
      <x v="1"/>
    </i>
    <i r="1">
      <x v="4"/>
      <x v="73"/>
    </i>
    <i r="1">
      <x v="5"/>
      <x v="46"/>
    </i>
    <i r="2">
      <x v="47"/>
    </i>
    <i r="1">
      <x v="7"/>
      <x v="44"/>
    </i>
    <i r="2">
      <x v="72"/>
    </i>
    <i r="1">
      <x v="9"/>
      <x v="2"/>
    </i>
    <i r="2">
      <x v="76"/>
    </i>
    <i r="1">
      <x v="11"/>
      <x v="11"/>
    </i>
    <i r="2">
      <x v="48"/>
    </i>
    <i r="1">
      <x v="13"/>
      <x v="3"/>
    </i>
    <i r="2">
      <x v="21"/>
    </i>
    <i r="2">
      <x v="74"/>
    </i>
    <i r="2">
      <x v="87"/>
    </i>
    <i r="1">
      <x v="17"/>
      <x v="55"/>
    </i>
    <i r="2">
      <x v="63"/>
    </i>
    <i r="2">
      <x v="67"/>
    </i>
    <i r="2">
      <x v="70"/>
    </i>
    <i r="2">
      <x v="92"/>
    </i>
    <i t="blank">
      <x v="2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66">
      <pivotArea field="2" type="button" dataOnly="0" labelOnly="1" outline="0" axis="axisRow" fieldPosition="0"/>
    </format>
    <format dxfId="365">
      <pivotArea outline="0" fieldPosition="0">
        <references count="1">
          <reference field="4294967294" count="1">
            <x v="0"/>
          </reference>
        </references>
      </pivotArea>
    </format>
    <format dxfId="364">
      <pivotArea outline="0" fieldPosition="0">
        <references count="1">
          <reference field="4294967294" count="1">
            <x v="1"/>
          </reference>
        </references>
      </pivotArea>
    </format>
    <format dxfId="363">
      <pivotArea outline="0" fieldPosition="0">
        <references count="1">
          <reference field="4294967294" count="1">
            <x v="2"/>
          </reference>
        </references>
      </pivotArea>
    </format>
    <format dxfId="362">
      <pivotArea outline="0" fieldPosition="0">
        <references count="1">
          <reference field="4294967294" count="1">
            <x v="3"/>
          </reference>
        </references>
      </pivotArea>
    </format>
    <format dxfId="361">
      <pivotArea outline="0" fieldPosition="0">
        <references count="1">
          <reference field="4294967294" count="1">
            <x v="4"/>
          </reference>
        </references>
      </pivotArea>
    </format>
    <format dxfId="360">
      <pivotArea outline="0" fieldPosition="0">
        <references count="1">
          <reference field="4294967294" count="1">
            <x v="5"/>
          </reference>
        </references>
      </pivotArea>
    </format>
    <format dxfId="359">
      <pivotArea outline="0" fieldPosition="0">
        <references count="1">
          <reference field="4294967294" count="1">
            <x v="6"/>
          </reference>
        </references>
      </pivotArea>
    </format>
    <format dxfId="358">
      <pivotArea field="2" type="button" dataOnly="0" labelOnly="1" outline="0" axis="axisRow" fieldPosition="0"/>
    </format>
    <format dxfId="3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6">
      <pivotArea field="2" type="button" dataOnly="0" labelOnly="1" outline="0" axis="axisRow" fieldPosition="0"/>
    </format>
    <format dxfId="3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4">
      <pivotArea field="2" type="button" dataOnly="0" labelOnly="1" outline="0" axis="axisRow" fieldPosition="0"/>
    </format>
    <format dxfId="3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6114E4-42A1-4B95-8663-688AE3064F10}" name="LTBL_36000" displayName="LTBL_36000" ref="B4:I20" totalsRowCount="1">
  <autoFilter ref="B4:I19" xr:uid="{F36114E4-42A1-4B95-8663-688AE3064F10}"/>
  <tableColumns count="8">
    <tableColumn id="9" xr3:uid="{FEEF4170-7F3D-4231-B1E6-3F5D4B25E4AA}" name="産業大分類" totalsRowLabel="合計" totalsRowDxfId="349"/>
    <tableColumn id="10" xr3:uid="{F7C8BFCF-AC34-4CC4-A897-760A172100AE}" name="総数／事業所数" totalsRowFunction="custom" totalsRowDxfId="348" dataCellStyle="桁区切り" totalsRowCellStyle="桁区切り">
      <totalsRowFormula>SUM(LTBL_36000[総数／事業所数])</totalsRowFormula>
    </tableColumn>
    <tableColumn id="11" xr3:uid="{16186A5E-563E-4EF7-B4EC-6B0C63DF76E1}" name="総数／構成比" dataDxfId="347"/>
    <tableColumn id="12" xr3:uid="{390F44E1-9721-4925-85F5-407F4DA4B773}" name="個人／事業所数" totalsRowFunction="sum" totalsRowDxfId="346" dataCellStyle="桁区切り" totalsRowCellStyle="桁区切り"/>
    <tableColumn id="13" xr3:uid="{BAA263FA-C763-4E54-A7A3-B66FA46FFD81}" name="個人／構成比" dataDxfId="345"/>
    <tableColumn id="14" xr3:uid="{2AD8B303-6FC6-45EF-86D7-02700DC65155}" name="法人／事業所数" totalsRowFunction="sum" totalsRowDxfId="344" dataCellStyle="桁区切り" totalsRowCellStyle="桁区切り"/>
    <tableColumn id="15" xr3:uid="{DF13C42A-D913-4353-8B81-D267FF9E2E41}" name="法人／構成比" dataDxfId="343"/>
    <tableColumn id="16" xr3:uid="{8C762616-9C12-4344-A7EE-761ADFF9ACB5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0BB0592-B437-4695-9575-EFA81FC6CAC2}" name="LTBL_36203" displayName="LTBL_36203" ref="B4:I20" totalsRowCount="1">
  <autoFilter ref="B4:I19" xr:uid="{70BB0592-B437-4695-9575-EFA81FC6CAC2}"/>
  <tableColumns count="8">
    <tableColumn id="9" xr3:uid="{3A04ABB4-E8A9-4099-945F-247558A3F726}" name="産業大分類" totalsRowLabel="合計" totalsRowDxfId="307"/>
    <tableColumn id="10" xr3:uid="{5134A571-0D4A-43DB-830D-B41BDBB17232}" name="総数／事業所数" totalsRowFunction="custom" totalsRowDxfId="306" dataCellStyle="桁区切り" totalsRowCellStyle="桁区切り">
      <totalsRowFormula>SUM(LTBL_36203[総数／事業所数])</totalsRowFormula>
    </tableColumn>
    <tableColumn id="11" xr3:uid="{0D703A49-2F97-495D-8C61-E67D4606B496}" name="総数／構成比" dataDxfId="305"/>
    <tableColumn id="12" xr3:uid="{E3AC37EB-1553-4FE8-BA07-D6A2308CE952}" name="個人／事業所数" totalsRowFunction="sum" totalsRowDxfId="304" dataCellStyle="桁区切り" totalsRowCellStyle="桁区切り"/>
    <tableColumn id="13" xr3:uid="{EA3A17CB-908F-4DFC-855C-E7B40ED3AB5F}" name="個人／構成比" dataDxfId="303"/>
    <tableColumn id="14" xr3:uid="{5B8C6CE8-17DF-44D6-A354-CE569EAFFD70}" name="法人／事業所数" totalsRowFunction="sum" totalsRowDxfId="302" dataCellStyle="桁区切り" totalsRowCellStyle="桁区切り"/>
    <tableColumn id="15" xr3:uid="{021B2B26-9061-4BBB-8FE5-CFFB07FB9FC6}" name="法人／構成比" dataDxfId="301"/>
    <tableColumn id="16" xr3:uid="{98AF8789-AC02-43EE-8FA1-C8BBBA0892B3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4506ED7-38D9-41C7-A1AA-6F639E0C367B}" name="M_TABLE_36203" displayName="M_TABLE_36203" ref="B23:I44" totalsRowShown="0">
  <autoFilter ref="B23:I44" xr:uid="{24506ED7-38D9-41C7-A1AA-6F639E0C367B}"/>
  <tableColumns count="8">
    <tableColumn id="9" xr3:uid="{D3D880D5-F6DD-488E-BC84-33D8617CE4C9}" name="産業中分類上位２０"/>
    <tableColumn id="10" xr3:uid="{C3CFC0CA-E6C9-40AE-AD47-69EA8364E208}" name="総数／事業所数" dataCellStyle="桁区切り"/>
    <tableColumn id="11" xr3:uid="{346A2711-5F18-459B-9320-B2249145BE2E}" name="総数／構成比" dataDxfId="299"/>
    <tableColumn id="12" xr3:uid="{1477AEB3-69E9-4389-A6FA-728245A53971}" name="個人／事業所数" dataCellStyle="桁区切り"/>
    <tableColumn id="13" xr3:uid="{B44F3FF5-812D-4D0C-BCD8-BB7844983160}" name="個人／構成比" dataDxfId="298"/>
    <tableColumn id="14" xr3:uid="{51465E04-1989-457A-9940-7A6B26CA4F8D}" name="法人／事業所数" dataCellStyle="桁区切り"/>
    <tableColumn id="15" xr3:uid="{42A67849-79FD-4687-A765-12B74E808EB1}" name="法人／構成比" dataDxfId="297"/>
    <tableColumn id="16" xr3:uid="{38FD12BA-8101-43AE-87A5-C44D5C1F25F8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4587AE7-E1D1-4F7C-9C91-18324DA689A9}" name="S_TABLE_36203" displayName="S_TABLE_36203" ref="B47:I67" totalsRowShown="0">
  <autoFilter ref="B47:I67" xr:uid="{94587AE7-E1D1-4F7C-9C91-18324DA689A9}"/>
  <tableColumns count="8">
    <tableColumn id="9" xr3:uid="{3CB7A872-B2B6-4E8C-B4FE-BC307AB92F30}" name="産業小分類上位２０"/>
    <tableColumn id="10" xr3:uid="{C32F01B0-F316-4420-8CAC-4169BA9415C7}" name="総数／事業所数" dataCellStyle="桁区切り"/>
    <tableColumn id="11" xr3:uid="{95421348-81CD-42F3-846A-F6494E40D15C}" name="総数／構成比" dataDxfId="296"/>
    <tableColumn id="12" xr3:uid="{2BADDB83-48E2-4DF1-835E-54EC07FE18B2}" name="個人／事業所数" dataCellStyle="桁区切り"/>
    <tableColumn id="13" xr3:uid="{52995D12-274A-467F-A550-48EC55274AC0}" name="個人／構成比" dataDxfId="295"/>
    <tableColumn id="14" xr3:uid="{8CB8B9FA-9DEA-458E-849B-02900C5689D7}" name="法人／事業所数" dataCellStyle="桁区切り"/>
    <tableColumn id="15" xr3:uid="{5DB63D93-4A81-44A7-8ACA-7713AEC01503}" name="法人／構成比" dataDxfId="294"/>
    <tableColumn id="16" xr3:uid="{0280BEF6-2D85-4FA9-ADFA-6DC2E11D837C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01A8538-40FD-4EB2-A6E3-C07995A3AA0D}" name="LTBL_36204" displayName="LTBL_36204" ref="B4:I20" totalsRowCount="1">
  <autoFilter ref="B4:I19" xr:uid="{801A8538-40FD-4EB2-A6E3-C07995A3AA0D}"/>
  <tableColumns count="8">
    <tableColumn id="9" xr3:uid="{EBC823ED-8B30-4FCD-9C0F-2D27CFD5E490}" name="産業大分類" totalsRowLabel="合計" totalsRowDxfId="293"/>
    <tableColumn id="10" xr3:uid="{BD671EBA-4F29-4EAA-A460-D0A37FA00C94}" name="総数／事業所数" totalsRowFunction="custom" totalsRowDxfId="292" dataCellStyle="桁区切り" totalsRowCellStyle="桁区切り">
      <totalsRowFormula>SUM(LTBL_36204[総数／事業所数])</totalsRowFormula>
    </tableColumn>
    <tableColumn id="11" xr3:uid="{08DD1A11-A7A1-429B-9474-D38D0F73B653}" name="総数／構成比" dataDxfId="291"/>
    <tableColumn id="12" xr3:uid="{D314C1EB-847A-42EE-AC4A-5B6B4639B92F}" name="個人／事業所数" totalsRowFunction="sum" totalsRowDxfId="290" dataCellStyle="桁区切り" totalsRowCellStyle="桁区切り"/>
    <tableColumn id="13" xr3:uid="{26C00203-3C2C-42A0-9791-D89411885BDF}" name="個人／構成比" dataDxfId="289"/>
    <tableColumn id="14" xr3:uid="{1E5416C3-C238-42D7-8195-61277C50EF9E}" name="法人／事業所数" totalsRowFunction="sum" totalsRowDxfId="288" dataCellStyle="桁区切り" totalsRowCellStyle="桁区切り"/>
    <tableColumn id="15" xr3:uid="{1021DF8C-8105-409B-A3E4-697C8B7954EF}" name="法人／構成比" dataDxfId="287"/>
    <tableColumn id="16" xr3:uid="{27185E73-76D2-434D-BEFE-C0D5C82C5F18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32DB5B8-E5E3-40A4-9605-93E10C35159D}" name="M_TABLE_36204" displayName="M_TABLE_36204" ref="B23:I43" totalsRowShown="0">
  <autoFilter ref="B23:I43" xr:uid="{332DB5B8-E5E3-40A4-9605-93E10C35159D}"/>
  <tableColumns count="8">
    <tableColumn id="9" xr3:uid="{C4EDCE0D-CB10-437F-8F4F-7DFA10FA50BB}" name="産業中分類上位２０"/>
    <tableColumn id="10" xr3:uid="{DE79465C-B0B3-47E3-8C41-64C7A80D7344}" name="総数／事業所数" dataCellStyle="桁区切り"/>
    <tableColumn id="11" xr3:uid="{A58BE924-4142-423E-869B-3214ADD64066}" name="総数／構成比" dataDxfId="285"/>
    <tableColumn id="12" xr3:uid="{964F62CB-3DC2-4E3A-AE3B-34007E2F344B}" name="個人／事業所数" dataCellStyle="桁区切り"/>
    <tableColumn id="13" xr3:uid="{54EE73A6-403B-490B-AD70-46D87ECAA4B3}" name="個人／構成比" dataDxfId="284"/>
    <tableColumn id="14" xr3:uid="{F44C8070-B870-42D6-A993-906D17C7A1D4}" name="法人／事業所数" dataCellStyle="桁区切り"/>
    <tableColumn id="15" xr3:uid="{AF2425F7-F190-4C5D-BA93-18B1C121D6A9}" name="法人／構成比" dataDxfId="283"/>
    <tableColumn id="16" xr3:uid="{FC23F41A-BE6E-46D7-B220-E02C60FCFBFC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1DEBC9E-1292-4A9B-BCCF-6A1AAD497EBD}" name="S_TABLE_36204" displayName="S_TABLE_36204" ref="B46:I66" totalsRowShown="0">
  <autoFilter ref="B46:I66" xr:uid="{01DEBC9E-1292-4A9B-BCCF-6A1AAD497EBD}"/>
  <tableColumns count="8">
    <tableColumn id="9" xr3:uid="{24357026-96FA-4344-8AC2-89BB22514703}" name="産業小分類上位２０"/>
    <tableColumn id="10" xr3:uid="{D0C9B126-1792-481B-9779-2D88D3D17037}" name="総数／事業所数" dataCellStyle="桁区切り"/>
    <tableColumn id="11" xr3:uid="{2532F493-C98E-4232-A899-32B8F673038A}" name="総数／構成比" dataDxfId="282"/>
    <tableColumn id="12" xr3:uid="{A418F5DE-C302-4BED-A13E-90213FDE7441}" name="個人／事業所数" dataCellStyle="桁区切り"/>
    <tableColumn id="13" xr3:uid="{2D785BE8-06F4-42D2-9CA3-CEDEF2CBF0CD}" name="個人／構成比" dataDxfId="281"/>
    <tableColumn id="14" xr3:uid="{AB7DE29E-0185-4C7B-8C1D-FCB729A78934}" name="法人／事業所数" dataCellStyle="桁区切り"/>
    <tableColumn id="15" xr3:uid="{F31A622A-EFAC-42F0-B88C-125B6E4E9CE3}" name="法人／構成比" dataDxfId="280"/>
    <tableColumn id="16" xr3:uid="{4447FE28-8D6C-4AA9-8DD8-919C395897CC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D21B393-12D5-49C6-9C4E-0185AD4CD5C8}" name="LTBL_36205" displayName="LTBL_36205" ref="B4:I20" totalsRowCount="1">
  <autoFilter ref="B4:I19" xr:uid="{ED21B393-12D5-49C6-9C4E-0185AD4CD5C8}"/>
  <tableColumns count="8">
    <tableColumn id="9" xr3:uid="{C8E8F10F-20FD-4FB1-82BF-43D774BEA674}" name="産業大分類" totalsRowLabel="合計" totalsRowDxfId="279"/>
    <tableColumn id="10" xr3:uid="{D528D3D2-1E13-4474-977F-4AC5930BD66B}" name="総数／事業所数" totalsRowFunction="custom" totalsRowDxfId="278" dataCellStyle="桁区切り" totalsRowCellStyle="桁区切り">
      <totalsRowFormula>SUM(LTBL_36205[総数／事業所数])</totalsRowFormula>
    </tableColumn>
    <tableColumn id="11" xr3:uid="{FA3E79B9-510E-433C-BD8E-F6FBDC903090}" name="総数／構成比" dataDxfId="277"/>
    <tableColumn id="12" xr3:uid="{C09AE374-CCBE-4CC7-8903-0D5889907850}" name="個人／事業所数" totalsRowFunction="sum" totalsRowDxfId="276" dataCellStyle="桁区切り" totalsRowCellStyle="桁区切り"/>
    <tableColumn id="13" xr3:uid="{92C49859-4296-4593-9741-DB4D20FACEA0}" name="個人／構成比" dataDxfId="275"/>
    <tableColumn id="14" xr3:uid="{B3782B1C-B393-45C5-BD7C-C8E7FF6DFEEB}" name="法人／事業所数" totalsRowFunction="sum" totalsRowDxfId="274" dataCellStyle="桁区切り" totalsRowCellStyle="桁区切り"/>
    <tableColumn id="15" xr3:uid="{F63989A7-A486-4BAF-B481-A847322DCD42}" name="法人／構成比" dataDxfId="273"/>
    <tableColumn id="16" xr3:uid="{D026DE48-9AC2-4F66-9A1D-3BF19C3D4530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22DEA5A-10DB-4C27-AC91-C203F08E5130}" name="M_TABLE_36205" displayName="M_TABLE_36205" ref="B23:I43" totalsRowShown="0">
  <autoFilter ref="B23:I43" xr:uid="{922DEA5A-10DB-4C27-AC91-C203F08E5130}"/>
  <tableColumns count="8">
    <tableColumn id="9" xr3:uid="{92F1A182-AC2C-4A89-A1D5-F11299533D94}" name="産業中分類上位２０"/>
    <tableColumn id="10" xr3:uid="{D565C38D-6B5F-47E2-B61C-F033A0744A8B}" name="総数／事業所数" dataCellStyle="桁区切り"/>
    <tableColumn id="11" xr3:uid="{5E70D427-AFE4-4EF0-BC04-6B444F4FAC79}" name="総数／構成比" dataDxfId="271"/>
    <tableColumn id="12" xr3:uid="{0AF9EAA5-0F5A-4CC1-883E-00BF3A709787}" name="個人／事業所数" dataCellStyle="桁区切り"/>
    <tableColumn id="13" xr3:uid="{E3F2935C-904E-4738-B806-7D8B63E690A7}" name="個人／構成比" dataDxfId="270"/>
    <tableColumn id="14" xr3:uid="{49D11B68-4473-4D00-8639-F1E761333227}" name="法人／事業所数" dataCellStyle="桁区切り"/>
    <tableColumn id="15" xr3:uid="{3EA5D75D-8DF2-48CF-AC0A-33DA85AC1EED}" name="法人／構成比" dataDxfId="269"/>
    <tableColumn id="16" xr3:uid="{EE50039D-399C-4070-B3C2-9CE64DCC15A6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A3D513B-E49A-41CC-BD03-23B04A641350}" name="S_TABLE_36205" displayName="S_TABLE_36205" ref="B46:I66" totalsRowShown="0">
  <autoFilter ref="B46:I66" xr:uid="{6A3D513B-E49A-41CC-BD03-23B04A641350}"/>
  <tableColumns count="8">
    <tableColumn id="9" xr3:uid="{8D151A79-E2A4-4B7E-BB0B-D6D4ED885D51}" name="産業小分類上位２０"/>
    <tableColumn id="10" xr3:uid="{25711C59-E7D1-4341-A215-A0357BD50F31}" name="総数／事業所数" dataCellStyle="桁区切り"/>
    <tableColumn id="11" xr3:uid="{21511E57-D808-41B1-938B-916E770E3550}" name="総数／構成比" dataDxfId="268"/>
    <tableColumn id="12" xr3:uid="{D5434AB1-F998-4392-B22C-CB159E87A8A8}" name="個人／事業所数" dataCellStyle="桁区切り"/>
    <tableColumn id="13" xr3:uid="{E317D7B3-8BE0-4DD1-894E-C244ECC28195}" name="個人／構成比" dataDxfId="267"/>
    <tableColumn id="14" xr3:uid="{A6CE53E7-151F-49E7-B573-770901BAAC15}" name="法人／事業所数" dataCellStyle="桁区切り"/>
    <tableColumn id="15" xr3:uid="{6E5E29E2-F8A0-44EE-9255-72E4D75A0FE6}" name="法人／構成比" dataDxfId="266"/>
    <tableColumn id="16" xr3:uid="{5B0AC809-CF1D-46D6-8AA0-1BCD60F07BE5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315FEE2-6410-489A-A9EF-D2DD5B680197}" name="LTBL_36206" displayName="LTBL_36206" ref="B4:I20" totalsRowCount="1">
  <autoFilter ref="B4:I19" xr:uid="{D315FEE2-6410-489A-A9EF-D2DD5B680197}"/>
  <tableColumns count="8">
    <tableColumn id="9" xr3:uid="{F5C2E341-7BA2-4689-9546-ADBBF6B11C5F}" name="産業大分類" totalsRowLabel="合計" totalsRowDxfId="265"/>
    <tableColumn id="10" xr3:uid="{8FC050EA-AE63-48D4-9EC2-8DA9FA2F895B}" name="総数／事業所数" totalsRowFunction="custom" totalsRowDxfId="264" dataCellStyle="桁区切り" totalsRowCellStyle="桁区切り">
      <totalsRowFormula>SUM(LTBL_36206[総数／事業所数])</totalsRowFormula>
    </tableColumn>
    <tableColumn id="11" xr3:uid="{5BC9FB40-7C61-4452-91B8-7FE11C72EA84}" name="総数／構成比" dataDxfId="263"/>
    <tableColumn id="12" xr3:uid="{7486D4EA-20A3-4FEA-9F68-F4D69CEA39DA}" name="個人／事業所数" totalsRowFunction="sum" totalsRowDxfId="262" dataCellStyle="桁区切り" totalsRowCellStyle="桁区切り"/>
    <tableColumn id="13" xr3:uid="{93F63E07-88F4-4183-859F-3ECCDE167825}" name="個人／構成比" dataDxfId="261"/>
    <tableColumn id="14" xr3:uid="{16140790-56E1-4640-A6BC-23AED88D68D0}" name="法人／事業所数" totalsRowFunction="sum" totalsRowDxfId="260" dataCellStyle="桁区切り" totalsRowCellStyle="桁区切り"/>
    <tableColumn id="15" xr3:uid="{63845158-D4D7-4705-9542-0267FE18AB7B}" name="法人／構成比" dataDxfId="259"/>
    <tableColumn id="16" xr3:uid="{A416F912-1C43-4D8D-9421-AF27DDC29616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0737A2-3251-45CF-989F-C7D886E1A19B}" name="M_TABLE_36000" displayName="M_TABLE_36000" ref="B23:I43" totalsRowShown="0">
  <autoFilter ref="B23:I43" xr:uid="{8B0737A2-3251-45CF-989F-C7D886E1A19B}"/>
  <tableColumns count="8">
    <tableColumn id="9" xr3:uid="{6637D1B6-B773-48E7-B4A5-8A52D5ACF660}" name="産業中分類上位２０"/>
    <tableColumn id="10" xr3:uid="{C04A3280-A06A-4EA4-8C68-67982C3A6421}" name="総数／事業所数" dataCellStyle="桁区切り"/>
    <tableColumn id="11" xr3:uid="{3171C8D2-EB6A-4532-B06A-36118FE522B0}" name="総数／構成比" dataDxfId="341"/>
    <tableColumn id="12" xr3:uid="{2C910256-72AC-43EF-9A7B-6DDE3FD29EBE}" name="個人／事業所数" dataCellStyle="桁区切り"/>
    <tableColumn id="13" xr3:uid="{CF6E689A-32B3-4DB5-ADBF-5D07E553DA44}" name="個人／構成比" dataDxfId="340"/>
    <tableColumn id="14" xr3:uid="{2F7A9B60-5F5E-42A3-ACBE-D7A4E4759A5B}" name="法人／事業所数" dataCellStyle="桁区切り"/>
    <tableColumn id="15" xr3:uid="{4FD41205-84C4-4BE9-AC71-654283C835D0}" name="法人／構成比" dataDxfId="339"/>
    <tableColumn id="16" xr3:uid="{6C03BFFB-9453-4519-889F-47B1FA2E1258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C66EEDB-9405-43B0-8624-AF63B46902CA}" name="M_TABLE_36206" displayName="M_TABLE_36206" ref="B23:I47" totalsRowShown="0">
  <autoFilter ref="B23:I47" xr:uid="{EC66EEDB-9405-43B0-8624-AF63B46902CA}"/>
  <tableColumns count="8">
    <tableColumn id="9" xr3:uid="{B72C214D-2255-45F4-ADE4-F73C58CF4291}" name="産業中分類上位２０"/>
    <tableColumn id="10" xr3:uid="{D060DB5A-3419-418F-A172-40023FE0E774}" name="総数／事業所数" dataCellStyle="桁区切り"/>
    <tableColumn id="11" xr3:uid="{08A3AB52-2EDB-4CFE-B406-933F1ED660AF}" name="総数／構成比" dataDxfId="257"/>
    <tableColumn id="12" xr3:uid="{D21C9E94-339D-4FEB-A276-F1DA4DE281A6}" name="個人／事業所数" dataCellStyle="桁区切り"/>
    <tableColumn id="13" xr3:uid="{4122E13C-4B24-46B1-9778-BFB6DECB9193}" name="個人／構成比" dataDxfId="256"/>
    <tableColumn id="14" xr3:uid="{897BE514-1BCA-4F41-AA1B-759DFCF1FA45}" name="法人／事業所数" dataCellStyle="桁区切り"/>
    <tableColumn id="15" xr3:uid="{D4A062F6-B6F7-4782-8BDC-34A6A7CDA150}" name="法人／構成比" dataDxfId="255"/>
    <tableColumn id="16" xr3:uid="{1977BE33-CE0A-4F41-92A5-FEF5E0F6D865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6AA7903-DCFE-43CE-AC40-1F004C8A3387}" name="S_TABLE_36206" displayName="S_TABLE_36206" ref="B50:I70" totalsRowShown="0">
  <autoFilter ref="B50:I70" xr:uid="{26AA7903-DCFE-43CE-AC40-1F004C8A3387}"/>
  <tableColumns count="8">
    <tableColumn id="9" xr3:uid="{42375344-2926-4EAB-98B0-E4C968883FFD}" name="産業小分類上位２０"/>
    <tableColumn id="10" xr3:uid="{1943B9D1-22FA-4339-88E3-E258AB56D92C}" name="総数／事業所数" dataCellStyle="桁区切り"/>
    <tableColumn id="11" xr3:uid="{7224B5CE-1B77-4035-BAB8-3932D29D846C}" name="総数／構成比" dataDxfId="254"/>
    <tableColumn id="12" xr3:uid="{4B04383C-6F79-4995-BDF1-D7A9CF5BE432}" name="個人／事業所数" dataCellStyle="桁区切り"/>
    <tableColumn id="13" xr3:uid="{72A5EE9B-0D45-405E-BD1E-3FF18B09FC14}" name="個人／構成比" dataDxfId="253"/>
    <tableColumn id="14" xr3:uid="{A2DEDA1D-F49F-433D-8862-5CCF9341787C}" name="法人／事業所数" dataCellStyle="桁区切り"/>
    <tableColumn id="15" xr3:uid="{F2E2CFE9-80E9-4E9F-A0D1-0A854451B4D6}" name="法人／構成比" dataDxfId="252"/>
    <tableColumn id="16" xr3:uid="{F16317C5-E722-4FF3-9794-6410B83DC871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7CBE5D3-BAE4-4D68-8C54-6F5BBC8D9B8E}" name="LTBL_36207" displayName="LTBL_36207" ref="B4:I20" totalsRowCount="1">
  <autoFilter ref="B4:I19" xr:uid="{77CBE5D3-BAE4-4D68-8C54-6F5BBC8D9B8E}"/>
  <tableColumns count="8">
    <tableColumn id="9" xr3:uid="{92F1814A-0255-424E-9698-402CBD91DC6A}" name="産業大分類" totalsRowLabel="合計" totalsRowDxfId="251"/>
    <tableColumn id="10" xr3:uid="{C3EB39B4-52C2-42F7-8766-8E9D2A582C97}" name="総数／事業所数" totalsRowFunction="custom" totalsRowDxfId="250" dataCellStyle="桁区切り" totalsRowCellStyle="桁区切り">
      <totalsRowFormula>SUM(LTBL_36207[総数／事業所数])</totalsRowFormula>
    </tableColumn>
    <tableColumn id="11" xr3:uid="{948512A4-40B6-4130-B97B-6ED9EA2425D8}" name="総数／構成比" dataDxfId="249"/>
    <tableColumn id="12" xr3:uid="{E4A16EF0-6884-407D-85EF-D0911B9E2892}" name="個人／事業所数" totalsRowFunction="sum" totalsRowDxfId="248" dataCellStyle="桁区切り" totalsRowCellStyle="桁区切り"/>
    <tableColumn id="13" xr3:uid="{CF3A9FE2-FD86-47CE-9E14-C08EEDE735BC}" name="個人／構成比" dataDxfId="247"/>
    <tableColumn id="14" xr3:uid="{F728706D-9BFB-43FD-844F-258A7309B42F}" name="法人／事業所数" totalsRowFunction="sum" totalsRowDxfId="246" dataCellStyle="桁区切り" totalsRowCellStyle="桁区切り"/>
    <tableColumn id="15" xr3:uid="{368BCAC7-ACCA-46A7-AAA1-74FC71E995FD}" name="法人／構成比" dataDxfId="245"/>
    <tableColumn id="16" xr3:uid="{C5E5F39D-5585-437C-BFDA-9BCB0E21D31E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810296E-E3C5-4571-9C82-FFB6826135A8}" name="M_TABLE_36207" displayName="M_TABLE_36207" ref="B23:I46" totalsRowShown="0">
  <autoFilter ref="B23:I46" xr:uid="{B810296E-E3C5-4571-9C82-FFB6826135A8}"/>
  <tableColumns count="8">
    <tableColumn id="9" xr3:uid="{8BA98BD5-5DD4-4206-8036-5FECBB4D2AEE}" name="産業中分類上位２０"/>
    <tableColumn id="10" xr3:uid="{65DECBC7-C313-443E-89AF-AEBDC52FB69D}" name="総数／事業所数" dataCellStyle="桁区切り"/>
    <tableColumn id="11" xr3:uid="{9D8EAD4C-D9DD-47AC-9034-39C7987FC0CA}" name="総数／構成比" dataDxfId="243"/>
    <tableColumn id="12" xr3:uid="{ED8D74C5-7AC6-449B-8768-F4A70951A96E}" name="個人／事業所数" dataCellStyle="桁区切り"/>
    <tableColumn id="13" xr3:uid="{7770CD7D-7889-4298-A4BD-4C0E4ED13A91}" name="個人／構成比" dataDxfId="242"/>
    <tableColumn id="14" xr3:uid="{78FC4D00-DFB2-4D85-964C-2BA37521C947}" name="法人／事業所数" dataCellStyle="桁区切り"/>
    <tableColumn id="15" xr3:uid="{1CD3E77E-5B7C-496F-850C-D5A7E0AA81F7}" name="法人／構成比" dataDxfId="241"/>
    <tableColumn id="16" xr3:uid="{7E457B5B-01BB-499C-9DD6-7F904720FE94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21F249C-A56B-40D5-B86B-64FFF68AD640}" name="S_TABLE_36207" displayName="S_TABLE_36207" ref="B49:I69" totalsRowShown="0">
  <autoFilter ref="B49:I69" xr:uid="{821F249C-A56B-40D5-B86B-64FFF68AD640}"/>
  <tableColumns count="8">
    <tableColumn id="9" xr3:uid="{FD106DBF-CCF3-4985-BED1-849691F155EF}" name="産業小分類上位２０"/>
    <tableColumn id="10" xr3:uid="{583C0D35-4CD2-4255-A73C-AB3CD56B757A}" name="総数／事業所数" dataCellStyle="桁区切り"/>
    <tableColumn id="11" xr3:uid="{B2AAC92C-A191-4BF9-B245-0372B5D41EC3}" name="総数／構成比" dataDxfId="240"/>
    <tableColumn id="12" xr3:uid="{3E805D32-FBD1-474C-9225-F9B922274EAE}" name="個人／事業所数" dataCellStyle="桁区切り"/>
    <tableColumn id="13" xr3:uid="{A2E1BA71-B9FE-46AB-B6A2-420BA3811BD8}" name="個人／構成比" dataDxfId="239"/>
    <tableColumn id="14" xr3:uid="{1005F76B-AD24-412A-907E-AFF4FD771819}" name="法人／事業所数" dataCellStyle="桁区切り"/>
    <tableColumn id="15" xr3:uid="{6820CDAF-C1AC-4885-A095-ABC0C83A9F70}" name="法人／構成比" dataDxfId="238"/>
    <tableColumn id="16" xr3:uid="{65603A74-1BC6-47E4-9099-B88A896378C5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4F659FD-B3B9-4216-A4BA-512112CCB842}" name="LTBL_36208" displayName="LTBL_36208" ref="B4:I20" totalsRowCount="1">
  <autoFilter ref="B4:I19" xr:uid="{D4F659FD-B3B9-4216-A4BA-512112CCB842}"/>
  <tableColumns count="8">
    <tableColumn id="9" xr3:uid="{43756063-800C-4F6D-AF25-91E3E6201582}" name="産業大分類" totalsRowLabel="合計" totalsRowDxfId="237"/>
    <tableColumn id="10" xr3:uid="{CFDF5FC6-DAB5-4892-80A2-6D39ADE6B541}" name="総数／事業所数" totalsRowFunction="custom" totalsRowDxfId="236" dataCellStyle="桁区切り" totalsRowCellStyle="桁区切り">
      <totalsRowFormula>SUM(LTBL_36208[総数／事業所数])</totalsRowFormula>
    </tableColumn>
    <tableColumn id="11" xr3:uid="{AC636B80-9CEB-4EB7-BDC9-4720244D0086}" name="総数／構成比" dataDxfId="235"/>
    <tableColumn id="12" xr3:uid="{532C6170-7D8D-4D1D-B529-1C3D8CDA82AD}" name="個人／事業所数" totalsRowFunction="sum" totalsRowDxfId="234" dataCellStyle="桁区切り" totalsRowCellStyle="桁区切り"/>
    <tableColumn id="13" xr3:uid="{018C3678-29AB-4930-B943-05FC30AA8929}" name="個人／構成比" dataDxfId="233"/>
    <tableColumn id="14" xr3:uid="{60872639-A17F-4271-A8D2-1436D5DE7F23}" name="法人／事業所数" totalsRowFunction="sum" totalsRowDxfId="232" dataCellStyle="桁区切り" totalsRowCellStyle="桁区切り"/>
    <tableColumn id="15" xr3:uid="{B5942501-8EC2-448E-BBA8-7572668402B9}" name="法人／構成比" dataDxfId="231"/>
    <tableColumn id="16" xr3:uid="{B658B6B1-02F5-4FF3-B979-56027D403A01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92EE3B1-15BA-4500-9163-14578AC6E4D0}" name="M_TABLE_36208" displayName="M_TABLE_36208" ref="B23:I44" totalsRowShown="0">
  <autoFilter ref="B23:I44" xr:uid="{B92EE3B1-15BA-4500-9163-14578AC6E4D0}"/>
  <tableColumns count="8">
    <tableColumn id="9" xr3:uid="{6BC75457-5674-4E22-B5EC-473EA5CE6B86}" name="産業中分類上位２０"/>
    <tableColumn id="10" xr3:uid="{2DFBD6A2-0BBF-479D-90A1-25E148E42E97}" name="総数／事業所数" dataCellStyle="桁区切り"/>
    <tableColumn id="11" xr3:uid="{E633E24E-667A-4CEE-B41A-4E3CA8B5EC41}" name="総数／構成比" dataDxfId="229"/>
    <tableColumn id="12" xr3:uid="{F5BD11BE-CCA6-4B2D-A648-BA83033AAC6F}" name="個人／事業所数" dataCellStyle="桁区切り"/>
    <tableColumn id="13" xr3:uid="{EA57C710-D79C-4C91-9C2B-6FBBFF16BA54}" name="個人／構成比" dataDxfId="228"/>
    <tableColumn id="14" xr3:uid="{DAEDCBBB-DE23-4B66-929C-262216EF5051}" name="法人／事業所数" dataCellStyle="桁区切り"/>
    <tableColumn id="15" xr3:uid="{2D2D46D9-CC41-4928-8E23-5BFB2060DFE8}" name="法人／構成比" dataDxfId="227"/>
    <tableColumn id="16" xr3:uid="{DB5228E0-F3B2-4467-B363-DB178167F179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93A6904-4BCA-4B42-A34D-4FECD4009B58}" name="S_TABLE_36208" displayName="S_TABLE_36208" ref="B47:I68" totalsRowShown="0">
  <autoFilter ref="B47:I68" xr:uid="{993A6904-4BCA-4B42-A34D-4FECD4009B58}"/>
  <tableColumns count="8">
    <tableColumn id="9" xr3:uid="{E81FD931-F15F-49F6-B562-5F929E25A44B}" name="産業小分類上位２０"/>
    <tableColumn id="10" xr3:uid="{9C08FC93-92BB-47FD-8DC7-2B04709A13AB}" name="総数／事業所数" dataCellStyle="桁区切り"/>
    <tableColumn id="11" xr3:uid="{4ECFDC6E-8B31-40E1-8004-0D90106DE870}" name="総数／構成比" dataDxfId="226"/>
    <tableColumn id="12" xr3:uid="{59A6E2DD-E300-4D33-A40C-E5F58B51A9BB}" name="個人／事業所数" dataCellStyle="桁区切り"/>
    <tableColumn id="13" xr3:uid="{5A7F4779-8FBF-443C-9A64-81B75F452A42}" name="個人／構成比" dataDxfId="225"/>
    <tableColumn id="14" xr3:uid="{847C90A5-23F8-4E4D-AB9D-748684D944C0}" name="法人／事業所数" dataCellStyle="桁区切り"/>
    <tableColumn id="15" xr3:uid="{351443CF-794F-4171-977B-2F36E549BA24}" name="法人／構成比" dataDxfId="224"/>
    <tableColumn id="16" xr3:uid="{3E37F453-5762-497D-92F9-26AD4F2CCA8F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948AFBA-EBBA-476B-ADA5-A3A2018FA192}" name="LTBL_36301" displayName="LTBL_36301" ref="B4:I20" totalsRowCount="1">
  <autoFilter ref="B4:I19" xr:uid="{8948AFBA-EBBA-476B-ADA5-A3A2018FA192}"/>
  <tableColumns count="8">
    <tableColumn id="9" xr3:uid="{870875B8-BA75-47F2-8D87-84F603207EA7}" name="産業大分類" totalsRowLabel="合計" totalsRowDxfId="223"/>
    <tableColumn id="10" xr3:uid="{E64E7F5E-64F8-4D87-B090-644AA5C32688}" name="総数／事業所数" totalsRowFunction="custom" totalsRowDxfId="222" dataCellStyle="桁区切り" totalsRowCellStyle="桁区切り">
      <totalsRowFormula>SUM(LTBL_36301[総数／事業所数])</totalsRowFormula>
    </tableColumn>
    <tableColumn id="11" xr3:uid="{769724C9-6F5C-4C5A-A510-A5028492AEA6}" name="総数／構成比" dataDxfId="221"/>
    <tableColumn id="12" xr3:uid="{0694E75C-7F68-454B-880E-71F3EBC8C7E1}" name="個人／事業所数" totalsRowFunction="sum" totalsRowDxfId="220" dataCellStyle="桁区切り" totalsRowCellStyle="桁区切り"/>
    <tableColumn id="13" xr3:uid="{2D4B68B7-DC55-43CC-937D-DD74398732EA}" name="個人／構成比" dataDxfId="219"/>
    <tableColumn id="14" xr3:uid="{63B306D7-814C-419F-AD44-79FCA7587D24}" name="法人／事業所数" totalsRowFunction="sum" totalsRowDxfId="218" dataCellStyle="桁区切り" totalsRowCellStyle="桁区切り"/>
    <tableColumn id="15" xr3:uid="{09BEC6F2-C000-4A32-BE54-C3BCFB56237A}" name="法人／構成比" dataDxfId="217"/>
    <tableColumn id="16" xr3:uid="{2D4006E1-782C-4C6D-BC6D-B4C1C6EEC227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FF83271-A1E1-4D13-94B3-8EF5896D9AB3}" name="M_TABLE_36301" displayName="M_TABLE_36301" ref="B23:I46" totalsRowShown="0">
  <autoFilter ref="B23:I46" xr:uid="{4FF83271-A1E1-4D13-94B3-8EF5896D9AB3}"/>
  <tableColumns count="8">
    <tableColumn id="9" xr3:uid="{A9DC72B4-AB8F-4D31-AA08-9BCA8809AB1C}" name="産業中分類上位２０"/>
    <tableColumn id="10" xr3:uid="{B712A027-250D-4F44-BAC5-9469FA3598F8}" name="総数／事業所数" dataCellStyle="桁区切り"/>
    <tableColumn id="11" xr3:uid="{1730D319-7664-4E3A-9BB3-BC67F4FA0ECC}" name="総数／構成比" dataDxfId="215"/>
    <tableColumn id="12" xr3:uid="{0C5F1108-9EF8-40D8-9B72-62F60B8D417C}" name="個人／事業所数" dataCellStyle="桁区切り"/>
    <tableColumn id="13" xr3:uid="{FC34A378-5E1D-415F-A70C-1454D469C31D}" name="個人／構成比" dataDxfId="214"/>
    <tableColumn id="14" xr3:uid="{4E6425F5-2362-4541-9515-11323EDFC4D7}" name="法人／事業所数" dataCellStyle="桁区切り"/>
    <tableColumn id="15" xr3:uid="{61D4CEA6-2DE2-4DA6-9079-CB7734AAD7D0}" name="法人／構成比" dataDxfId="213"/>
    <tableColumn id="16" xr3:uid="{4EE94EC5-40B3-4771-87D3-F173E33DBEF3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EF5D74-3BE3-47F4-9527-519F16A9B9F2}" name="S_TABLE_36000" displayName="S_TABLE_36000" ref="B46:I66" totalsRowShown="0">
  <autoFilter ref="B46:I66" xr:uid="{20EF5D74-3BE3-47F4-9527-519F16A9B9F2}"/>
  <tableColumns count="8">
    <tableColumn id="9" xr3:uid="{629C2811-0C6B-4A8B-AFD6-1AA8C46E5167}" name="産業小分類上位２０"/>
    <tableColumn id="10" xr3:uid="{46972AF3-F25B-468C-AB8B-D785E7041576}" name="総数／事業所数" dataCellStyle="桁区切り"/>
    <tableColumn id="11" xr3:uid="{75972A4A-ECE2-49E7-8EF9-5FDD6D78DE55}" name="総数／構成比" dataDxfId="338"/>
    <tableColumn id="12" xr3:uid="{12762F60-0A1D-48CC-97F1-948601A0CF96}" name="個人／事業所数" dataCellStyle="桁区切り"/>
    <tableColumn id="13" xr3:uid="{25B6AE7A-456E-4C40-83DF-94F561D75273}" name="個人／構成比" dataDxfId="337"/>
    <tableColumn id="14" xr3:uid="{60F7D7C6-335A-40D8-9463-18D25020F91E}" name="法人／事業所数" dataCellStyle="桁区切り"/>
    <tableColumn id="15" xr3:uid="{DFCD963C-B5C5-4370-A6F2-10D8B2FAADE2}" name="法人／構成比" dataDxfId="336"/>
    <tableColumn id="16" xr3:uid="{A3C69AFC-224B-43DA-9A5D-A05DD94CE2EE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68150AE-3261-4BC2-895C-CA7A4ED0E45A}" name="S_TABLE_36301" displayName="S_TABLE_36301" ref="B49:I72" totalsRowShown="0">
  <autoFilter ref="B49:I72" xr:uid="{F68150AE-3261-4BC2-895C-CA7A4ED0E45A}"/>
  <tableColumns count="8">
    <tableColumn id="9" xr3:uid="{B63582AA-E4A4-418C-8480-2F6244544CBB}" name="産業小分類上位２０"/>
    <tableColumn id="10" xr3:uid="{5A923CD8-ABF5-4A09-B042-A233F2340738}" name="総数／事業所数" dataCellStyle="桁区切り"/>
    <tableColumn id="11" xr3:uid="{E31D3DC2-FA3E-4F0E-AE9D-284A7EDCD18D}" name="総数／構成比" dataDxfId="212"/>
    <tableColumn id="12" xr3:uid="{358B6588-C0DD-48B7-A404-4BB162D401DD}" name="個人／事業所数" dataCellStyle="桁区切り"/>
    <tableColumn id="13" xr3:uid="{3D3B0B07-84E8-4CEB-BEC0-C5135FF4254A}" name="個人／構成比" dataDxfId="211"/>
    <tableColumn id="14" xr3:uid="{88573D6C-BE9A-42FE-9290-4016F8B86A9B}" name="法人／事業所数" dataCellStyle="桁区切り"/>
    <tableColumn id="15" xr3:uid="{25CCC58C-1C78-427F-9AEA-02CB2F26921E}" name="法人／構成比" dataDxfId="210"/>
    <tableColumn id="16" xr3:uid="{9861D20E-333E-4422-9362-AA35C2F239CC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2868AB0-5CB1-4523-AC24-FF645007F8A4}" name="LTBL_36302" displayName="LTBL_36302" ref="B4:I20" totalsRowCount="1">
  <autoFilter ref="B4:I19" xr:uid="{02868AB0-5CB1-4523-AC24-FF645007F8A4}"/>
  <tableColumns count="8">
    <tableColumn id="9" xr3:uid="{58862ED9-7675-4623-8690-CA89E932AA54}" name="産業大分類" totalsRowLabel="合計" totalsRowDxfId="209"/>
    <tableColumn id="10" xr3:uid="{4CA6735F-16F3-4CE2-BF82-ED7516DBED25}" name="総数／事業所数" totalsRowFunction="custom" totalsRowDxfId="208" dataCellStyle="桁区切り" totalsRowCellStyle="桁区切り">
      <totalsRowFormula>SUM(LTBL_36302[総数／事業所数])</totalsRowFormula>
    </tableColumn>
    <tableColumn id="11" xr3:uid="{204B0BA2-7591-4EF2-B145-519A65CE1960}" name="総数／構成比" dataDxfId="207"/>
    <tableColumn id="12" xr3:uid="{04D7ACE1-51A4-49D1-AA7E-A9D41C920BE8}" name="個人／事業所数" totalsRowFunction="sum" totalsRowDxfId="206" dataCellStyle="桁区切り" totalsRowCellStyle="桁区切り"/>
    <tableColumn id="13" xr3:uid="{5DBF9108-2781-4D84-8AEC-B80B33B0AE71}" name="個人／構成比" dataDxfId="205"/>
    <tableColumn id="14" xr3:uid="{55BC6D0D-421D-4C75-AB4D-86FA62717453}" name="法人／事業所数" totalsRowFunction="sum" totalsRowDxfId="204" dataCellStyle="桁区切り" totalsRowCellStyle="桁区切り"/>
    <tableColumn id="15" xr3:uid="{E9A07AEA-58CB-4B0C-97DC-8AA64EDAC149}" name="法人／構成比" dataDxfId="203"/>
    <tableColumn id="16" xr3:uid="{46EC0C8A-6724-4D28-83BE-30D6F770211D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6528262-A703-44FA-8901-A4AD27809AB4}" name="M_TABLE_36302" displayName="M_TABLE_36302" ref="B23:I44" totalsRowShown="0">
  <autoFilter ref="B23:I44" xr:uid="{86528262-A703-44FA-8901-A4AD27809AB4}"/>
  <tableColumns count="8">
    <tableColumn id="9" xr3:uid="{80F9E3A7-867F-4D8C-8E9C-A147CEE6738B}" name="産業中分類上位２０"/>
    <tableColumn id="10" xr3:uid="{28D72E9F-55AF-403E-91D5-11AAA70EDA3F}" name="総数／事業所数" dataCellStyle="桁区切り"/>
    <tableColumn id="11" xr3:uid="{2A4305EE-4E0C-44A5-805A-1FF80B2AF5B8}" name="総数／構成比" dataDxfId="201"/>
    <tableColumn id="12" xr3:uid="{AD8033DD-3005-4552-B30D-99CE804CFA47}" name="個人／事業所数" dataCellStyle="桁区切り"/>
    <tableColumn id="13" xr3:uid="{4E7330D0-A9D0-487A-BD5F-E4C4CAADAFC7}" name="個人／構成比" dataDxfId="200"/>
    <tableColumn id="14" xr3:uid="{7BF8EE9A-91B9-430A-9511-5C76572914DC}" name="法人／事業所数" dataCellStyle="桁区切り"/>
    <tableColumn id="15" xr3:uid="{62E28A19-8790-401A-9217-5FD5D78A544D}" name="法人／構成比" dataDxfId="199"/>
    <tableColumn id="16" xr3:uid="{0E91F12F-D783-4804-8396-7D04A1483D62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57AA148-2C9D-400E-9151-44892FC03C0C}" name="S_TABLE_36302" displayName="S_TABLE_36302" ref="B47:I84" totalsRowShown="0">
  <autoFilter ref="B47:I84" xr:uid="{957AA148-2C9D-400E-9151-44892FC03C0C}"/>
  <tableColumns count="8">
    <tableColumn id="9" xr3:uid="{2681AD9E-6A66-4471-BF7C-2CFAA1D6D3DE}" name="産業小分類上位２０"/>
    <tableColumn id="10" xr3:uid="{93B7138E-13D7-4AA5-A416-C6144AC2F87A}" name="総数／事業所数" dataCellStyle="桁区切り"/>
    <tableColumn id="11" xr3:uid="{88CE9EB2-1F2B-4A16-9E71-5A6F0FAA6ACB}" name="総数／構成比" dataDxfId="198"/>
    <tableColumn id="12" xr3:uid="{2EF5DD90-0663-41D0-BD26-CBA1D61FA1A2}" name="個人／事業所数" dataCellStyle="桁区切り"/>
    <tableColumn id="13" xr3:uid="{566162B9-1FC1-484D-A553-2FA5F5480032}" name="個人／構成比" dataDxfId="197"/>
    <tableColumn id="14" xr3:uid="{0C0B8237-A645-4C4F-89D9-A717D25BA493}" name="法人／事業所数" dataCellStyle="桁区切り"/>
    <tableColumn id="15" xr3:uid="{CF0E9226-976F-4C4A-A782-2B6AC783249E}" name="法人／構成比" dataDxfId="196"/>
    <tableColumn id="16" xr3:uid="{824741AE-39E0-4ABB-BB75-539ABA7BFA45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3FA3566-71E0-4A45-8EE1-8485E532532D}" name="LTBL_36321" displayName="LTBL_36321" ref="B4:I20" totalsRowCount="1">
  <autoFilter ref="B4:I19" xr:uid="{03FA3566-71E0-4A45-8EE1-8485E532532D}"/>
  <tableColumns count="8">
    <tableColumn id="9" xr3:uid="{CD9FB305-EF0D-4A9C-A796-26017E164885}" name="産業大分類" totalsRowLabel="合計" totalsRowDxfId="195"/>
    <tableColumn id="10" xr3:uid="{17ABEBE0-9494-4B31-BEA3-A73F9E9C3CBC}" name="総数／事業所数" totalsRowFunction="custom" totalsRowDxfId="194" dataCellStyle="桁区切り" totalsRowCellStyle="桁区切り">
      <totalsRowFormula>SUM(LTBL_36321[総数／事業所数])</totalsRowFormula>
    </tableColumn>
    <tableColumn id="11" xr3:uid="{58C9C09A-987F-4220-8CA6-C7AEC271F963}" name="総数／構成比" dataDxfId="193"/>
    <tableColumn id="12" xr3:uid="{220D4C6B-241D-41BF-91A3-E061BF488958}" name="個人／事業所数" totalsRowFunction="sum" totalsRowDxfId="192" dataCellStyle="桁区切り" totalsRowCellStyle="桁区切り"/>
    <tableColumn id="13" xr3:uid="{3B23FFCE-DA62-4015-AB0B-AAF055C7C52F}" name="個人／構成比" dataDxfId="191"/>
    <tableColumn id="14" xr3:uid="{23ADDDD7-8204-44E7-A859-7CCA493B6994}" name="法人／事業所数" totalsRowFunction="sum" totalsRowDxfId="190" dataCellStyle="桁区切り" totalsRowCellStyle="桁区切り"/>
    <tableColumn id="15" xr3:uid="{3D3ADE7B-25C6-433F-81E9-86B9E50BA669}" name="法人／構成比" dataDxfId="189"/>
    <tableColumn id="16" xr3:uid="{C7BCCFFC-C172-4851-B704-E303FC76C0B7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311AEAF-26DC-48D8-8BBC-E93685D31DEC}" name="M_TABLE_36321" displayName="M_TABLE_36321" ref="B23:I50" totalsRowShown="0">
  <autoFilter ref="B23:I50" xr:uid="{B311AEAF-26DC-48D8-8BBC-E93685D31DEC}"/>
  <tableColumns count="8">
    <tableColumn id="9" xr3:uid="{5C68D56D-9D17-4D02-9DEA-61E800A380FD}" name="産業中分類上位２０"/>
    <tableColumn id="10" xr3:uid="{AE21C2A6-E5EC-433B-A502-4AC341190FB2}" name="総数／事業所数" dataCellStyle="桁区切り"/>
    <tableColumn id="11" xr3:uid="{68CB1D2C-9588-43F8-B575-4285BC73DB44}" name="総数／構成比" dataDxfId="187"/>
    <tableColumn id="12" xr3:uid="{A665D155-DF52-4AC5-AC6B-5C84E549A091}" name="個人／事業所数" dataCellStyle="桁区切り"/>
    <tableColumn id="13" xr3:uid="{43608C4C-BF3C-4A32-9C9A-02BE3EDB4E2E}" name="個人／構成比" dataDxfId="186"/>
    <tableColumn id="14" xr3:uid="{548E54CE-4E3C-456F-8CF1-701AFA258678}" name="法人／事業所数" dataCellStyle="桁区切り"/>
    <tableColumn id="15" xr3:uid="{157225B7-5828-496F-8009-9760524477A9}" name="法人／構成比" dataDxfId="185"/>
    <tableColumn id="16" xr3:uid="{BE654799-4645-4173-A81A-62209E11201B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0ED0113-0360-4A71-A22E-FE933894CE68}" name="S_TABLE_36321" displayName="S_TABLE_36321" ref="B53:I103" totalsRowShown="0">
  <autoFilter ref="B53:I103" xr:uid="{90ED0113-0360-4A71-A22E-FE933894CE68}"/>
  <tableColumns count="8">
    <tableColumn id="9" xr3:uid="{FC0FB689-757F-4BB1-B35F-329255A5CD07}" name="産業小分類上位２０"/>
    <tableColumn id="10" xr3:uid="{13B9DFD8-5D4C-426B-A43B-782FE1FE58FD}" name="総数／事業所数" dataCellStyle="桁区切り"/>
    <tableColumn id="11" xr3:uid="{AB2CF644-EB93-4DAD-B30C-E454A0B5E191}" name="総数／構成比" dataDxfId="184"/>
    <tableColumn id="12" xr3:uid="{DEAE2D58-2F15-49F4-BAA8-483CCC72FD65}" name="個人／事業所数" dataCellStyle="桁区切り"/>
    <tableColumn id="13" xr3:uid="{2E602663-B63E-46C1-973F-52F7D8A85A5E}" name="個人／構成比" dataDxfId="183"/>
    <tableColumn id="14" xr3:uid="{A6E96D09-89BC-4FA8-B2E5-CCF7D28800BC}" name="法人／事業所数" dataCellStyle="桁区切り"/>
    <tableColumn id="15" xr3:uid="{B54BB6F1-65B1-4512-BF6B-90179176DA38}" name="法人／構成比" dataDxfId="182"/>
    <tableColumn id="16" xr3:uid="{8FEFA0E8-8553-43B8-A4EE-45EB4B4A6211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330C4F9-5166-4017-9B73-0FE7B628CFCC}" name="LTBL_36341" displayName="LTBL_36341" ref="B4:I20" totalsRowCount="1">
  <autoFilter ref="B4:I19" xr:uid="{6330C4F9-5166-4017-9B73-0FE7B628CFCC}"/>
  <tableColumns count="8">
    <tableColumn id="9" xr3:uid="{D0F4C0A6-F9C0-4BB0-A4AF-13630967BD77}" name="産業大分類" totalsRowLabel="合計" totalsRowDxfId="181"/>
    <tableColumn id="10" xr3:uid="{3532D829-ABDB-4BA9-9D37-E3DBCFEF08DF}" name="総数／事業所数" totalsRowFunction="custom" totalsRowDxfId="180" dataCellStyle="桁区切り" totalsRowCellStyle="桁区切り">
      <totalsRowFormula>SUM(LTBL_36341[総数／事業所数])</totalsRowFormula>
    </tableColumn>
    <tableColumn id="11" xr3:uid="{22E8EED0-3B15-482C-93DE-76F85418E52F}" name="総数／構成比" dataDxfId="179"/>
    <tableColumn id="12" xr3:uid="{0B90950F-D71F-414B-9F7D-E86E5F3C5AF1}" name="個人／事業所数" totalsRowFunction="sum" totalsRowDxfId="178" dataCellStyle="桁区切り" totalsRowCellStyle="桁区切り"/>
    <tableColumn id="13" xr3:uid="{2063E75A-DC5B-4FE2-8592-A54061AFBEEC}" name="個人／構成比" dataDxfId="177"/>
    <tableColumn id="14" xr3:uid="{2E091EE4-E13D-4A8D-AB85-0B0B07766A60}" name="法人／事業所数" totalsRowFunction="sum" totalsRowDxfId="176" dataCellStyle="桁区切り" totalsRowCellStyle="桁区切り"/>
    <tableColumn id="15" xr3:uid="{A8EB0A35-24BE-4684-899B-C5EBDFDEA74A}" name="法人／構成比" dataDxfId="175"/>
    <tableColumn id="16" xr3:uid="{07D4650C-084F-4362-B275-0BB2ABB4BDA9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7907D68-4CCE-4288-966D-9F11E7E64EF1}" name="M_TABLE_36341" displayName="M_TABLE_36341" ref="B23:I44" totalsRowShown="0">
  <autoFilter ref="B23:I44" xr:uid="{E7907D68-4CCE-4288-966D-9F11E7E64EF1}"/>
  <tableColumns count="8">
    <tableColumn id="9" xr3:uid="{76DA4330-000C-4517-9DFB-CA1471BDBA4D}" name="産業中分類上位２０"/>
    <tableColumn id="10" xr3:uid="{A822F3D3-32F3-4075-9C9D-A8E9735D4CD7}" name="総数／事業所数" dataCellStyle="桁区切り"/>
    <tableColumn id="11" xr3:uid="{24F64672-9A05-488A-862D-0B1386CBC0F0}" name="総数／構成比" dataDxfId="173"/>
    <tableColumn id="12" xr3:uid="{27B38B6F-3B60-4BAB-BB18-042AFB0EFEE3}" name="個人／事業所数" dataCellStyle="桁区切り"/>
    <tableColumn id="13" xr3:uid="{A199A44E-4F13-4AA4-BEEB-0F927B528A88}" name="個人／構成比" dataDxfId="172"/>
    <tableColumn id="14" xr3:uid="{708D8B0B-DC7E-4BD2-9670-5B635F5B66D4}" name="法人／事業所数" dataCellStyle="桁区切り"/>
    <tableColumn id="15" xr3:uid="{0D05AF64-2215-4A72-8D0D-0F1F4004AC4A}" name="法人／構成比" dataDxfId="171"/>
    <tableColumn id="16" xr3:uid="{70A2B32A-FDA2-40B5-8433-CCFE05E39EF0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78B98EF-503A-4B2D-9E23-F030E09BD033}" name="S_TABLE_36341" displayName="S_TABLE_36341" ref="B47:I71" totalsRowShown="0">
  <autoFilter ref="B47:I71" xr:uid="{178B98EF-503A-4B2D-9E23-F030E09BD033}"/>
  <tableColumns count="8">
    <tableColumn id="9" xr3:uid="{EBD6004C-7C16-471F-80C6-C5B4EEAAED04}" name="産業小分類上位２０"/>
    <tableColumn id="10" xr3:uid="{BBF85FA6-7211-466C-AF73-09BABE6AD8B3}" name="総数／事業所数" dataCellStyle="桁区切り"/>
    <tableColumn id="11" xr3:uid="{32258641-F193-4602-B459-B422A6DE0BA5}" name="総数／構成比" dataDxfId="170"/>
    <tableColumn id="12" xr3:uid="{000C4E5F-2D0E-4EA8-B4B3-261A247A4A36}" name="個人／事業所数" dataCellStyle="桁区切り"/>
    <tableColumn id="13" xr3:uid="{87838214-8DFE-4E11-9EE7-3FF0FB49D33B}" name="個人／構成比" dataDxfId="169"/>
    <tableColumn id="14" xr3:uid="{1CB21FE0-F0CF-4D28-976D-B2F0628F98F0}" name="法人／事業所数" dataCellStyle="桁区切り"/>
    <tableColumn id="15" xr3:uid="{12EA1A74-4DE9-4D3A-9A31-4F374B91C0F4}" name="法人／構成比" dataDxfId="168"/>
    <tableColumn id="16" xr3:uid="{9D197022-C86A-429C-A236-2D24E157E0F2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8C7F7C2-B43D-4A43-9DFD-9E04C2D8678E}" name="LTBL_36201" displayName="LTBL_36201" ref="B4:I20" totalsRowCount="1">
  <autoFilter ref="B4:I19" xr:uid="{E8C7F7C2-B43D-4A43-9DFD-9E04C2D8678E}"/>
  <tableColumns count="8">
    <tableColumn id="9" xr3:uid="{C8774814-50C7-4A86-B504-996E521C127A}" name="産業大分類" totalsRowLabel="合計" totalsRowDxfId="335"/>
    <tableColumn id="10" xr3:uid="{7F3E0F35-19C2-4DA2-9691-174669B941E6}" name="総数／事業所数" totalsRowFunction="custom" totalsRowDxfId="334" dataCellStyle="桁区切り" totalsRowCellStyle="桁区切り">
      <totalsRowFormula>SUM(LTBL_36201[総数／事業所数])</totalsRowFormula>
    </tableColumn>
    <tableColumn id="11" xr3:uid="{29BB6065-5631-413E-894B-139616313E3C}" name="総数／構成比" dataDxfId="333"/>
    <tableColumn id="12" xr3:uid="{D87CD7F6-3642-4F60-8B7F-84469EBFA86F}" name="個人／事業所数" totalsRowFunction="sum" totalsRowDxfId="332" dataCellStyle="桁区切り" totalsRowCellStyle="桁区切り"/>
    <tableColumn id="13" xr3:uid="{88B7834D-484B-404C-AAE8-A276F364D79C}" name="個人／構成比" dataDxfId="331"/>
    <tableColumn id="14" xr3:uid="{012AF6BF-4607-4A04-84BA-0E638F92343C}" name="法人／事業所数" totalsRowFunction="sum" totalsRowDxfId="330" dataCellStyle="桁区切り" totalsRowCellStyle="桁区切り"/>
    <tableColumn id="15" xr3:uid="{7302BFDD-21A8-4505-A656-21B86A9EE87B}" name="法人／構成比" dataDxfId="329"/>
    <tableColumn id="16" xr3:uid="{D7F02641-6AC6-4C11-ADF7-73F9B93F0DDC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8CD6B2F-5C41-49C8-9AAB-4BE470644C11}" name="LTBL_36342" displayName="LTBL_36342" ref="B4:I20" totalsRowCount="1">
  <autoFilter ref="B4:I19" xr:uid="{E8CD6B2F-5C41-49C8-9AAB-4BE470644C11}"/>
  <tableColumns count="8">
    <tableColumn id="9" xr3:uid="{DC6A9D7E-0E50-428E-B3EE-D765F2F2A330}" name="産業大分類" totalsRowLabel="合計" totalsRowDxfId="167"/>
    <tableColumn id="10" xr3:uid="{E7B948E6-8D98-4BF3-BDC7-39BF7C408980}" name="総数／事業所数" totalsRowFunction="custom" totalsRowDxfId="166" dataCellStyle="桁区切り" totalsRowCellStyle="桁区切り">
      <totalsRowFormula>SUM(LTBL_36342[総数／事業所数])</totalsRowFormula>
    </tableColumn>
    <tableColumn id="11" xr3:uid="{B35578C5-98CC-4570-83AA-AF9FB3165890}" name="総数／構成比" dataDxfId="165"/>
    <tableColumn id="12" xr3:uid="{440D8918-C893-4EA6-B8C1-F155CF155E73}" name="個人／事業所数" totalsRowFunction="sum" totalsRowDxfId="164" dataCellStyle="桁区切り" totalsRowCellStyle="桁区切り"/>
    <tableColumn id="13" xr3:uid="{F7365156-04E8-40D3-923C-F1FCA183A7A3}" name="個人／構成比" dataDxfId="163"/>
    <tableColumn id="14" xr3:uid="{6217FD1B-A891-40DB-AD43-EAE9CBC3C50B}" name="法人／事業所数" totalsRowFunction="sum" totalsRowDxfId="162" dataCellStyle="桁区切り" totalsRowCellStyle="桁区切り"/>
    <tableColumn id="15" xr3:uid="{78D9BB5B-BFB6-4F4C-A6A7-329EE6360081}" name="法人／構成比" dataDxfId="161"/>
    <tableColumn id="16" xr3:uid="{31984B32-AC8B-41F6-B140-6F3BFAE09248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1DBB52C-2680-4B90-9813-DFD9296A4B62}" name="M_TABLE_36342" displayName="M_TABLE_36342" ref="B23:I44" totalsRowShown="0">
  <autoFilter ref="B23:I44" xr:uid="{51DBB52C-2680-4B90-9813-DFD9296A4B62}"/>
  <tableColumns count="8">
    <tableColumn id="9" xr3:uid="{CB1034CD-20EF-48C5-91D0-BFA797AA9448}" name="産業中分類上位２０"/>
    <tableColumn id="10" xr3:uid="{1731EC3E-7D27-42CB-9A54-FB7765AC3E2E}" name="総数／事業所数" dataCellStyle="桁区切り"/>
    <tableColumn id="11" xr3:uid="{1BB54915-BE7B-4F8C-BCFE-ED9E79C15264}" name="総数／構成比" dataDxfId="159"/>
    <tableColumn id="12" xr3:uid="{D2066455-1CCF-40C6-B661-0DFBA185D4F6}" name="個人／事業所数" dataCellStyle="桁区切り"/>
    <tableColumn id="13" xr3:uid="{3DEF89BC-2CFC-4F5B-B3D6-A8F209728BB1}" name="個人／構成比" dataDxfId="158"/>
    <tableColumn id="14" xr3:uid="{09031443-3D80-46DD-A03B-E92573CC5A2C}" name="法人／事業所数" dataCellStyle="桁区切り"/>
    <tableColumn id="15" xr3:uid="{784A5D30-9556-438E-ABC5-76131974B91B}" name="法人／構成比" dataDxfId="157"/>
    <tableColumn id="16" xr3:uid="{52AF5CE7-2B87-4B17-BC2E-7FB3D5D0D0DF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9714D83-D8C9-4A8A-9D12-B510B095A0AD}" name="S_TABLE_36342" displayName="S_TABLE_36342" ref="B47:I70" totalsRowShown="0">
  <autoFilter ref="B47:I70" xr:uid="{39714D83-D8C9-4A8A-9D12-B510B095A0AD}"/>
  <tableColumns count="8">
    <tableColumn id="9" xr3:uid="{B39F92C5-6692-472A-8B1D-4CCCFEF73F3A}" name="産業小分類上位２０"/>
    <tableColumn id="10" xr3:uid="{2476D253-1488-4098-AB27-2B0F85476629}" name="総数／事業所数" dataCellStyle="桁区切り"/>
    <tableColumn id="11" xr3:uid="{896E1DC8-E604-48F1-B4A8-7E33DEDA930A}" name="総数／構成比" dataDxfId="156"/>
    <tableColumn id="12" xr3:uid="{5A9806F2-3A59-4BD4-A280-1A1BF990379A}" name="個人／事業所数" dataCellStyle="桁区切り"/>
    <tableColumn id="13" xr3:uid="{8578B1DF-D7ED-4C4C-BAF2-B5D6B86A01A5}" name="個人／構成比" dataDxfId="155"/>
    <tableColumn id="14" xr3:uid="{E8787531-8731-4988-B432-DE4122339353}" name="法人／事業所数" dataCellStyle="桁区切り"/>
    <tableColumn id="15" xr3:uid="{C114DA20-A2B9-4E25-B0C4-6E02453F3433}" name="法人／構成比" dataDxfId="154"/>
    <tableColumn id="16" xr3:uid="{073A814E-4A12-407E-A7D5-31BC8073C796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8CB23C8-A5B5-48C1-9FAC-858180BED708}" name="LTBL_36368" displayName="LTBL_36368" ref="B4:I20" totalsRowCount="1">
  <autoFilter ref="B4:I19" xr:uid="{38CB23C8-A5B5-48C1-9FAC-858180BED708}"/>
  <tableColumns count="8">
    <tableColumn id="9" xr3:uid="{BA383153-62F9-4713-8D21-5BBE53815291}" name="産業大分類" totalsRowLabel="合計" totalsRowDxfId="153"/>
    <tableColumn id="10" xr3:uid="{17A92C83-DD55-4DE4-A192-AF4594607BA5}" name="総数／事業所数" totalsRowFunction="custom" totalsRowDxfId="152" dataCellStyle="桁区切り" totalsRowCellStyle="桁区切り">
      <totalsRowFormula>SUM(LTBL_36368[総数／事業所数])</totalsRowFormula>
    </tableColumn>
    <tableColumn id="11" xr3:uid="{ECF23465-E336-4817-8417-9B8A8AAB36F7}" name="総数／構成比" dataDxfId="151"/>
    <tableColumn id="12" xr3:uid="{30851FA3-960A-410F-AB3F-D99EE13B66EE}" name="個人／事業所数" totalsRowFunction="sum" totalsRowDxfId="150" dataCellStyle="桁区切り" totalsRowCellStyle="桁区切り"/>
    <tableColumn id="13" xr3:uid="{2E69FC8F-2A8E-4AB3-A695-70D815FDA28F}" name="個人／構成比" dataDxfId="149"/>
    <tableColumn id="14" xr3:uid="{C029293A-0968-4973-9F33-658E3BE9477E}" name="法人／事業所数" totalsRowFunction="sum" totalsRowDxfId="148" dataCellStyle="桁区切り" totalsRowCellStyle="桁区切り"/>
    <tableColumn id="15" xr3:uid="{5E4AFEA9-93FE-48BF-B700-E258515890B5}" name="法人／構成比" dataDxfId="147"/>
    <tableColumn id="16" xr3:uid="{1BC423C0-276B-4AD9-BC29-006C37F78E11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AA08CC8-78A9-46A3-8EDE-E6FC61C89DF3}" name="M_TABLE_36368" displayName="M_TABLE_36368" ref="B23:I45" totalsRowShown="0">
  <autoFilter ref="B23:I45" xr:uid="{EAA08CC8-78A9-46A3-8EDE-E6FC61C89DF3}"/>
  <tableColumns count="8">
    <tableColumn id="9" xr3:uid="{D3E21FF2-F5B0-43DB-9BEB-E0344653AABA}" name="産業中分類上位２０"/>
    <tableColumn id="10" xr3:uid="{421E2BC0-BA74-4ADA-AB3A-3FFF4C9494CD}" name="総数／事業所数" dataCellStyle="桁区切り"/>
    <tableColumn id="11" xr3:uid="{C0C6AC73-BDB0-4C54-9841-347A6F744604}" name="総数／構成比" dataDxfId="145"/>
    <tableColumn id="12" xr3:uid="{E7B23811-6D10-43B0-A5BE-314A6334CC20}" name="個人／事業所数" dataCellStyle="桁区切り"/>
    <tableColumn id="13" xr3:uid="{FDD4F65A-BF6A-41C7-A206-1F7B5DC9B939}" name="個人／構成比" dataDxfId="144"/>
    <tableColumn id="14" xr3:uid="{85417FA4-A21D-48D7-A198-D547725FCCBD}" name="法人／事業所数" dataCellStyle="桁区切り"/>
    <tableColumn id="15" xr3:uid="{3C5B0B2B-7D81-42B9-9701-FAB0619F4131}" name="法人／構成比" dataDxfId="143"/>
    <tableColumn id="16" xr3:uid="{BEDD5966-3FC1-4921-BC27-C520331C3949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F12E466-16FF-4F4A-B998-E16FDCCAA6F8}" name="S_TABLE_36368" displayName="S_TABLE_36368" ref="B48:I70" totalsRowShown="0">
  <autoFilter ref="B48:I70" xr:uid="{DF12E466-16FF-4F4A-B998-E16FDCCAA6F8}"/>
  <tableColumns count="8">
    <tableColumn id="9" xr3:uid="{08D99A87-942F-4570-B2C0-4AF2E8E1DBE3}" name="産業小分類上位２０"/>
    <tableColumn id="10" xr3:uid="{E71A2A1D-6901-428B-8F15-BE26ECB78B43}" name="総数／事業所数" dataCellStyle="桁区切り"/>
    <tableColumn id="11" xr3:uid="{4710BD19-29D8-426F-8483-9BB945910764}" name="総数／構成比" dataDxfId="142"/>
    <tableColumn id="12" xr3:uid="{5153C24B-3077-42DA-BA19-F4DACE141810}" name="個人／事業所数" dataCellStyle="桁区切り"/>
    <tableColumn id="13" xr3:uid="{55DF1B1D-EDF3-48DC-A2B4-1A73210C2B1F}" name="個人／構成比" dataDxfId="141"/>
    <tableColumn id="14" xr3:uid="{7DBE1012-6AB4-44CD-B163-7757C410D583}" name="法人／事業所数" dataCellStyle="桁区切り"/>
    <tableColumn id="15" xr3:uid="{D5FCF539-1CD8-4A28-B0A4-7B1E1B890B9C}" name="法人／構成比" dataDxfId="140"/>
    <tableColumn id="16" xr3:uid="{EB4837F3-EC6A-4255-897D-AAAAC1175519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DAA1E2E-50F8-4D54-B376-5242E4A083F5}" name="LTBL_36383" displayName="LTBL_36383" ref="B4:I20" totalsRowCount="1">
  <autoFilter ref="B4:I19" xr:uid="{3DAA1E2E-50F8-4D54-B376-5242E4A083F5}"/>
  <tableColumns count="8">
    <tableColumn id="9" xr3:uid="{098FB985-6DA2-4286-B253-75836E3B3957}" name="産業大分類" totalsRowLabel="合計" totalsRowDxfId="139"/>
    <tableColumn id="10" xr3:uid="{F8417CD4-74DD-4541-81BA-835A740F1983}" name="総数／事業所数" totalsRowFunction="custom" totalsRowDxfId="138" dataCellStyle="桁区切り" totalsRowCellStyle="桁区切り">
      <totalsRowFormula>SUM(LTBL_36383[総数／事業所数])</totalsRowFormula>
    </tableColumn>
    <tableColumn id="11" xr3:uid="{5FDC47E4-76E9-47CD-B74D-12CE66C0501A}" name="総数／構成比" dataDxfId="137"/>
    <tableColumn id="12" xr3:uid="{4861A475-F8BD-405C-9805-11107FBD6A06}" name="個人／事業所数" totalsRowFunction="sum" totalsRowDxfId="136" dataCellStyle="桁区切り" totalsRowCellStyle="桁区切り"/>
    <tableColumn id="13" xr3:uid="{41804F12-344F-4AD1-AEA3-F4ABDEBB70F7}" name="個人／構成比" dataDxfId="135"/>
    <tableColumn id="14" xr3:uid="{A7FCBB8E-0220-423C-9960-48E7B6DF7EC9}" name="法人／事業所数" totalsRowFunction="sum" totalsRowDxfId="134" dataCellStyle="桁区切り" totalsRowCellStyle="桁区切り"/>
    <tableColumn id="15" xr3:uid="{5755D97F-4528-4D1C-A35D-011C02402D22}" name="法人／構成比" dataDxfId="133"/>
    <tableColumn id="16" xr3:uid="{6CD3CE85-A958-4932-81F6-DC732E315178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CEFFFC7-4A3F-4301-B058-65409A87832D}" name="M_TABLE_36383" displayName="M_TABLE_36383" ref="B23:I51" totalsRowShown="0">
  <autoFilter ref="B23:I51" xr:uid="{DCEFFFC7-4A3F-4301-B058-65409A87832D}"/>
  <tableColumns count="8">
    <tableColumn id="9" xr3:uid="{F3ADDBE2-C9C0-43E0-A4AE-F73C28EF837A}" name="産業中分類上位２０"/>
    <tableColumn id="10" xr3:uid="{A9268C8A-5BA0-48C0-8916-784E9A692601}" name="総数／事業所数" dataCellStyle="桁区切り"/>
    <tableColumn id="11" xr3:uid="{A1060C7A-8DF9-4109-A267-3BD6FAEC884E}" name="総数／構成比" dataDxfId="131"/>
    <tableColumn id="12" xr3:uid="{B9B593BE-AB7C-419D-A5B2-59A6C07CF5AB}" name="個人／事業所数" dataCellStyle="桁区切り"/>
    <tableColumn id="13" xr3:uid="{790AA272-34DB-43A6-A6F9-CDB2F7B3E255}" name="個人／構成比" dataDxfId="130"/>
    <tableColumn id="14" xr3:uid="{7182E783-C2EF-4551-8543-68DAC1A35643}" name="法人／事業所数" dataCellStyle="桁区切り"/>
    <tableColumn id="15" xr3:uid="{10703D40-E1C9-4963-AB7D-74B468F21A20}" name="法人／構成比" dataDxfId="129"/>
    <tableColumn id="16" xr3:uid="{1DEABAC3-1A99-4791-8663-E7FF5476FA19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16D6341-EF7B-4BCB-A189-C72DC296781E}" name="S_TABLE_36383" displayName="S_TABLE_36383" ref="B54:I78" totalsRowShown="0">
  <autoFilter ref="B54:I78" xr:uid="{516D6341-EF7B-4BCB-A189-C72DC296781E}"/>
  <tableColumns count="8">
    <tableColumn id="9" xr3:uid="{966760B4-F3C6-419C-A2BC-FF3E101AC963}" name="産業小分類上位２０"/>
    <tableColumn id="10" xr3:uid="{BD65C126-4594-4C39-AE5E-4C3941BB2D7F}" name="総数／事業所数" dataCellStyle="桁区切り"/>
    <tableColumn id="11" xr3:uid="{DCBFF670-F862-4702-B170-5B6A8132DE91}" name="総数／構成比" dataDxfId="128"/>
    <tableColumn id="12" xr3:uid="{E43C95CE-A011-409D-90E8-DEFC99771294}" name="個人／事業所数" dataCellStyle="桁区切り"/>
    <tableColumn id="13" xr3:uid="{58C06FC8-8827-4765-8A9D-D40452885C2C}" name="個人／構成比" dataDxfId="127"/>
    <tableColumn id="14" xr3:uid="{F4E859EB-42CF-4015-A0AC-597B76F00B57}" name="法人／事業所数" dataCellStyle="桁区切り"/>
    <tableColumn id="15" xr3:uid="{B30A7F01-4C93-4A1E-9F65-2B555AD9107A}" name="法人／構成比" dataDxfId="126"/>
    <tableColumn id="16" xr3:uid="{CF8FDBC8-90A3-4384-874D-6406A31A1879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701F763-FDC2-4388-A1D3-B71D187896E2}" name="LTBL_36387" displayName="LTBL_36387" ref="B4:I20" totalsRowCount="1">
  <autoFilter ref="B4:I19" xr:uid="{1701F763-FDC2-4388-A1D3-B71D187896E2}"/>
  <tableColumns count="8">
    <tableColumn id="9" xr3:uid="{9560F395-17D0-411F-8E56-1E2B2DA8F03D}" name="産業大分類" totalsRowLabel="合計" totalsRowDxfId="125"/>
    <tableColumn id="10" xr3:uid="{3586F4E2-57E1-473D-BF96-929D4AF34CB2}" name="総数／事業所数" totalsRowFunction="custom" totalsRowDxfId="124" dataCellStyle="桁区切り" totalsRowCellStyle="桁区切り">
      <totalsRowFormula>SUM(LTBL_36387[総数／事業所数])</totalsRowFormula>
    </tableColumn>
    <tableColumn id="11" xr3:uid="{8557EE57-75C5-4712-AEDB-F42DBC9E2CDD}" name="総数／構成比" dataDxfId="123"/>
    <tableColumn id="12" xr3:uid="{A8013992-0CF6-469D-8B04-A2A0EF7BFF3E}" name="個人／事業所数" totalsRowFunction="sum" totalsRowDxfId="122" dataCellStyle="桁区切り" totalsRowCellStyle="桁区切り"/>
    <tableColumn id="13" xr3:uid="{78A6C3C5-8EFF-45A5-BADA-3047A4EF0058}" name="個人／構成比" dataDxfId="121"/>
    <tableColumn id="14" xr3:uid="{5AE3F7E1-A867-4652-B2B0-1306EE29D313}" name="法人／事業所数" totalsRowFunction="sum" totalsRowDxfId="120" dataCellStyle="桁区切り" totalsRowCellStyle="桁区切り"/>
    <tableColumn id="15" xr3:uid="{22BA811B-2932-4CAE-B810-E4086CEBA1BE}" name="法人／構成比" dataDxfId="119"/>
    <tableColumn id="16" xr3:uid="{6332171D-3288-4D2A-8569-9F0B5C518B5D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03FF33-656E-4BC1-B67A-CF999E8BD7F9}" name="M_TABLE_36201" displayName="M_TABLE_36201" ref="B23:I43" totalsRowShown="0">
  <autoFilter ref="B23:I43" xr:uid="{3703FF33-656E-4BC1-B67A-CF999E8BD7F9}"/>
  <tableColumns count="8">
    <tableColumn id="9" xr3:uid="{02F41F00-9ED7-4043-BF2F-043D38BBBB8C}" name="産業中分類上位２０"/>
    <tableColumn id="10" xr3:uid="{76D88F3D-A158-481C-86C9-4E42FB7D7297}" name="総数／事業所数" dataCellStyle="桁区切り"/>
    <tableColumn id="11" xr3:uid="{7626ABC2-A877-403C-855A-4C773211C168}" name="総数／構成比" dataDxfId="327"/>
    <tableColumn id="12" xr3:uid="{87D63244-E0EB-43DF-AD78-35FD40E42C17}" name="個人／事業所数" dataCellStyle="桁区切り"/>
    <tableColumn id="13" xr3:uid="{055E5311-7D40-460A-902C-5909A8445CEF}" name="個人／構成比" dataDxfId="326"/>
    <tableColumn id="14" xr3:uid="{1A66CDA1-A47A-4CB1-92A1-37CF394952CD}" name="法人／事業所数" dataCellStyle="桁区切り"/>
    <tableColumn id="15" xr3:uid="{1B8B81D9-9282-41F0-8D1C-7E574FFEF25C}" name="法人／構成比" dataDxfId="325"/>
    <tableColumn id="16" xr3:uid="{9C3F1865-9BE1-4650-94B3-D30A03D2766A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9BC0E83-285B-463F-9120-78EDE950C08D}" name="M_TABLE_36387" displayName="M_TABLE_36387" ref="B23:I47" totalsRowShown="0">
  <autoFilter ref="B23:I47" xr:uid="{F9BC0E83-285B-463F-9120-78EDE950C08D}"/>
  <tableColumns count="8">
    <tableColumn id="9" xr3:uid="{1B751E21-B80D-4172-924F-C696850DCA7B}" name="産業中分類上位２０"/>
    <tableColumn id="10" xr3:uid="{32B88C34-3AC5-474F-9262-F1624BA43DA5}" name="総数／事業所数" dataCellStyle="桁区切り"/>
    <tableColumn id="11" xr3:uid="{D1DFEAD4-482A-4809-A6F1-F51354D59B31}" name="総数／構成比" dataDxfId="117"/>
    <tableColumn id="12" xr3:uid="{7988ACE5-0163-4C4F-BA22-26A31594F36B}" name="個人／事業所数" dataCellStyle="桁区切り"/>
    <tableColumn id="13" xr3:uid="{AEA8D11A-F605-4FF2-9227-3837218B6F87}" name="個人／構成比" dataDxfId="116"/>
    <tableColumn id="14" xr3:uid="{25FDBA58-1444-4D90-B9E1-8C144C0213F8}" name="法人／事業所数" dataCellStyle="桁区切り"/>
    <tableColumn id="15" xr3:uid="{D377F195-8288-46CA-A327-F4EBEBA9C91E}" name="法人／構成比" dataDxfId="115"/>
    <tableColumn id="16" xr3:uid="{3796D9EE-93A6-420E-B71B-1BEFC2220DAA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234FF74-DE22-4A61-A486-782CED7C69AC}" name="S_TABLE_36387" displayName="S_TABLE_36387" ref="B50:I79" totalsRowShown="0">
  <autoFilter ref="B50:I79" xr:uid="{7234FF74-DE22-4A61-A486-782CED7C69AC}"/>
  <tableColumns count="8">
    <tableColumn id="9" xr3:uid="{AB486EA1-7394-4831-94DD-0D532BA30BAC}" name="産業小分類上位２０"/>
    <tableColumn id="10" xr3:uid="{F2150471-FA6B-47DC-AB9C-8C3C64F67BAF}" name="総数／事業所数" dataCellStyle="桁区切り"/>
    <tableColumn id="11" xr3:uid="{ED0C9782-EE9E-444C-A0B9-297D683E918C}" name="総数／構成比" dataDxfId="114"/>
    <tableColumn id="12" xr3:uid="{F76B161D-F082-4800-B069-03E9E68ABE08}" name="個人／事業所数" dataCellStyle="桁区切り"/>
    <tableColumn id="13" xr3:uid="{7B71E4F8-0B76-444D-B0CD-6EC3DE878949}" name="個人／構成比" dataDxfId="113"/>
    <tableColumn id="14" xr3:uid="{C90FDD5A-D8FC-4C02-A2EE-4E89AD23F0DF}" name="法人／事業所数" dataCellStyle="桁区切り"/>
    <tableColumn id="15" xr3:uid="{70B0FB2F-87CB-4E7E-B913-BA8702FC3B2E}" name="法人／構成比" dataDxfId="112"/>
    <tableColumn id="16" xr3:uid="{E26918E1-7D35-4669-8270-FCBE43AAF155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6DB6D2F-DA44-4645-B1EE-AFAC7D3F278F}" name="LTBL_36388" displayName="LTBL_36388" ref="B4:I20" totalsRowCount="1">
  <autoFilter ref="B4:I19" xr:uid="{E6DB6D2F-DA44-4645-B1EE-AFAC7D3F278F}"/>
  <tableColumns count="8">
    <tableColumn id="9" xr3:uid="{9E00DF8E-5372-4974-B659-6B63D7C9ECBF}" name="産業大分類" totalsRowLabel="合計" totalsRowDxfId="111"/>
    <tableColumn id="10" xr3:uid="{02E5482B-3891-496F-9F71-39AAB5512E69}" name="総数／事業所数" totalsRowFunction="custom" totalsRowDxfId="110" dataCellStyle="桁区切り" totalsRowCellStyle="桁区切り">
      <totalsRowFormula>SUM(LTBL_36388[総数／事業所数])</totalsRowFormula>
    </tableColumn>
    <tableColumn id="11" xr3:uid="{1A705336-BAFF-4503-8BB0-5B890FFC4150}" name="総数／構成比" dataDxfId="109"/>
    <tableColumn id="12" xr3:uid="{4C1E2BAB-E2EE-48C0-803E-A44ADF929F2D}" name="個人／事業所数" totalsRowFunction="sum" totalsRowDxfId="108" dataCellStyle="桁区切り" totalsRowCellStyle="桁区切り"/>
    <tableColumn id="13" xr3:uid="{02095F49-B721-47A3-B9F4-0A37494DE2A5}" name="個人／構成比" dataDxfId="107"/>
    <tableColumn id="14" xr3:uid="{08E51879-5BE1-4F4C-9DED-A8E88CDF8027}" name="法人／事業所数" totalsRowFunction="sum" totalsRowDxfId="106" dataCellStyle="桁区切り" totalsRowCellStyle="桁区切り"/>
    <tableColumn id="15" xr3:uid="{EA454DA7-B4A0-450A-910F-05E6EB4E5B97}" name="法人／構成比" dataDxfId="105"/>
    <tableColumn id="16" xr3:uid="{D932690F-1C11-4C9F-ABCF-4B1A457B09B3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0303C4F-0C0B-46DF-834C-003868C31853}" name="M_TABLE_36388" displayName="M_TABLE_36388" ref="B23:I44" totalsRowShown="0">
  <autoFilter ref="B23:I44" xr:uid="{50303C4F-0C0B-46DF-834C-003868C31853}"/>
  <tableColumns count="8">
    <tableColumn id="9" xr3:uid="{7FBE9D8D-9A7A-4A12-9D27-512B45EB850C}" name="産業中分類上位２０"/>
    <tableColumn id="10" xr3:uid="{A620F62F-4E15-42EB-8268-967A18234E42}" name="総数／事業所数" dataCellStyle="桁区切り"/>
    <tableColumn id="11" xr3:uid="{B00F4F75-A2FC-48E0-AF9D-8A045CEC5E52}" name="総数／構成比" dataDxfId="103"/>
    <tableColumn id="12" xr3:uid="{B0C09393-B7A7-4C50-87B1-B3ADC564A47C}" name="個人／事業所数" dataCellStyle="桁区切り"/>
    <tableColumn id="13" xr3:uid="{0C92C6E7-8C30-4F1B-8CD3-DC1F60979175}" name="個人／構成比" dataDxfId="102"/>
    <tableColumn id="14" xr3:uid="{3D26958C-5637-4D69-9FC9-1AFD613B9C08}" name="法人／事業所数" dataCellStyle="桁区切り"/>
    <tableColumn id="15" xr3:uid="{BBA6CE9B-60E7-44B7-960D-EDCB5C5F8876}" name="法人／構成比" dataDxfId="101"/>
    <tableColumn id="16" xr3:uid="{71E42EBF-8C93-42F4-AA6A-9ECB66881683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2EC4BFF-249C-4F09-8FE8-1FA44B8D5A92}" name="S_TABLE_36388" displayName="S_TABLE_36388" ref="B47:I69" totalsRowShown="0">
  <autoFilter ref="B47:I69" xr:uid="{D2EC4BFF-249C-4F09-8FE8-1FA44B8D5A92}"/>
  <tableColumns count="8">
    <tableColumn id="9" xr3:uid="{1ADCD828-78DB-4AEB-8342-1FF4B1CBEEFD}" name="産業小分類上位２０"/>
    <tableColumn id="10" xr3:uid="{240D4069-3001-4A5C-B62F-7BEE1D1E9475}" name="総数／事業所数" dataCellStyle="桁区切り"/>
    <tableColumn id="11" xr3:uid="{5B169F36-BD3C-4DA0-9F3D-523FE0A91C70}" name="総数／構成比" dataDxfId="100"/>
    <tableColumn id="12" xr3:uid="{B8BA4A2C-80BA-4221-AC60-29F1189AF4EE}" name="個人／事業所数" dataCellStyle="桁区切り"/>
    <tableColumn id="13" xr3:uid="{066E2BDC-F2B6-41A2-AA82-1026FA49789A}" name="個人／構成比" dataDxfId="99"/>
    <tableColumn id="14" xr3:uid="{131F01D5-9E52-4D04-9E20-24811EEE286E}" name="法人／事業所数" dataCellStyle="桁区切り"/>
    <tableColumn id="15" xr3:uid="{C3A9A94E-67C9-403E-9B85-BE2272A981F9}" name="法人／構成比" dataDxfId="98"/>
    <tableColumn id="16" xr3:uid="{E9F9BB27-E43B-4D47-B0FD-21CB2D2563CA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1B9F821-6FFA-404E-98B4-F4D9D57C379D}" name="LTBL_36401" displayName="LTBL_36401" ref="B4:I20" totalsRowCount="1">
  <autoFilter ref="B4:I19" xr:uid="{71B9F821-6FFA-404E-98B4-F4D9D57C379D}"/>
  <tableColumns count="8">
    <tableColumn id="9" xr3:uid="{04C8CDE0-9E6C-4811-9B7A-384D4E92E7B4}" name="産業大分類" totalsRowLabel="合計" totalsRowDxfId="97"/>
    <tableColumn id="10" xr3:uid="{035C1330-5B1C-418B-8CF9-1B9755D3ED8D}" name="総数／事業所数" totalsRowFunction="custom" totalsRowDxfId="96" dataCellStyle="桁区切り" totalsRowCellStyle="桁区切り">
      <totalsRowFormula>SUM(LTBL_36401[総数／事業所数])</totalsRowFormula>
    </tableColumn>
    <tableColumn id="11" xr3:uid="{49C4F4A3-AF82-4CD3-929A-D13370CF1243}" name="総数／構成比" dataDxfId="95"/>
    <tableColumn id="12" xr3:uid="{540353A1-1FC2-4885-BE45-E8134CD8A92A}" name="個人／事業所数" totalsRowFunction="sum" totalsRowDxfId="94" dataCellStyle="桁区切り" totalsRowCellStyle="桁区切り"/>
    <tableColumn id="13" xr3:uid="{9413F7CF-2F29-4163-A4E1-8E718A58A9F2}" name="個人／構成比" dataDxfId="93"/>
    <tableColumn id="14" xr3:uid="{28237B24-9F63-47BA-A926-2ACD52760255}" name="法人／事業所数" totalsRowFunction="sum" totalsRowDxfId="92" dataCellStyle="桁区切り" totalsRowCellStyle="桁区切り"/>
    <tableColumn id="15" xr3:uid="{540AAB01-E81D-444A-8E22-186016BE038E}" name="法人／構成比" dataDxfId="91"/>
    <tableColumn id="16" xr3:uid="{7BF8BF87-4B07-4CA5-AE0F-D52E67FABEE4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51C7F22-7567-4F9D-BE25-237299B55E30}" name="M_TABLE_36401" displayName="M_TABLE_36401" ref="B23:I47" totalsRowShown="0">
  <autoFilter ref="B23:I47" xr:uid="{E51C7F22-7567-4F9D-BE25-237299B55E30}"/>
  <tableColumns count="8">
    <tableColumn id="9" xr3:uid="{537771EA-ADA2-49C7-8A7B-882B5F169B66}" name="産業中分類上位２０"/>
    <tableColumn id="10" xr3:uid="{0CDCD423-AC22-4E8D-91F8-6051F9DF5B2D}" name="総数／事業所数" dataCellStyle="桁区切り"/>
    <tableColumn id="11" xr3:uid="{C9480A48-7C73-4670-BE57-6C13E2FF45AD}" name="総数／構成比" dataDxfId="89"/>
    <tableColumn id="12" xr3:uid="{3E8574F0-F753-40AF-89B6-162DE7CF0719}" name="個人／事業所数" dataCellStyle="桁区切り"/>
    <tableColumn id="13" xr3:uid="{DCB9F697-469F-4CAD-8E0D-AF0B3DA073F1}" name="個人／構成比" dataDxfId="88"/>
    <tableColumn id="14" xr3:uid="{CA11E58F-290E-4D9C-A7E9-B239B9F12A20}" name="法人／事業所数" dataCellStyle="桁区切り"/>
    <tableColumn id="15" xr3:uid="{4AD94D49-9F09-4E7B-9998-5D622E112D92}" name="法人／構成比" dataDxfId="87"/>
    <tableColumn id="16" xr3:uid="{27A496FE-CF1A-4ADD-BBC0-817B3BD95CAD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4B862ED-5136-499F-8AAE-703F6C978566}" name="S_TABLE_36401" displayName="S_TABLE_36401" ref="B50:I72" totalsRowShown="0">
  <autoFilter ref="B50:I72" xr:uid="{24B862ED-5136-499F-8AAE-703F6C978566}"/>
  <tableColumns count="8">
    <tableColumn id="9" xr3:uid="{89890ED8-F169-442D-A771-1BC7677C3CBF}" name="産業小分類上位２０"/>
    <tableColumn id="10" xr3:uid="{E0002A21-07CA-4370-AF7D-73D364C5795F}" name="総数／事業所数" dataCellStyle="桁区切り"/>
    <tableColumn id="11" xr3:uid="{31037EA4-C426-44DA-A8DC-1966BC8DD78C}" name="総数／構成比" dataDxfId="86"/>
    <tableColumn id="12" xr3:uid="{C8C3E44B-B9DF-46B9-85CF-0A7EF35E0A69}" name="個人／事業所数" dataCellStyle="桁区切り"/>
    <tableColumn id="13" xr3:uid="{DCF99908-93FA-4A01-91B4-AA399F098428}" name="個人／構成比" dataDxfId="85"/>
    <tableColumn id="14" xr3:uid="{A88BFF36-30C8-4968-87B6-A2B7BDB8BF30}" name="法人／事業所数" dataCellStyle="桁区切り"/>
    <tableColumn id="15" xr3:uid="{D256FB6A-8922-4E2A-877F-59966417988E}" name="法人／構成比" dataDxfId="84"/>
    <tableColumn id="16" xr3:uid="{B8BDD757-E7FD-4552-BCC7-6609BED6BB68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EC2B3D2-DE53-44F7-808D-48B1975A8E46}" name="LTBL_36402" displayName="LTBL_36402" ref="B4:I20" totalsRowCount="1">
  <autoFilter ref="B4:I19" xr:uid="{CEC2B3D2-DE53-44F7-808D-48B1975A8E46}"/>
  <tableColumns count="8">
    <tableColumn id="9" xr3:uid="{F8702C50-FC1E-4D95-A5ED-D1E8FD8F556C}" name="産業大分類" totalsRowLabel="合計" totalsRowDxfId="83"/>
    <tableColumn id="10" xr3:uid="{ECC5A34B-30F4-4C4B-A875-F9AD3385BB6B}" name="総数／事業所数" totalsRowFunction="custom" totalsRowDxfId="82" dataCellStyle="桁区切り" totalsRowCellStyle="桁区切り">
      <totalsRowFormula>SUM(LTBL_36402[総数／事業所数])</totalsRowFormula>
    </tableColumn>
    <tableColumn id="11" xr3:uid="{CFCB12A8-BDB5-40FC-863E-313A28C1C025}" name="総数／構成比" dataDxfId="81"/>
    <tableColumn id="12" xr3:uid="{4C66D433-1C41-4ABE-BC4C-FA6FFA653495}" name="個人／事業所数" totalsRowFunction="sum" totalsRowDxfId="80" dataCellStyle="桁区切り" totalsRowCellStyle="桁区切り"/>
    <tableColumn id="13" xr3:uid="{C87762BF-E91B-43DF-91B5-4199C825B108}" name="個人／構成比" dataDxfId="79"/>
    <tableColumn id="14" xr3:uid="{111C78F6-36E7-4FFC-8439-02C76998A2B3}" name="法人／事業所数" totalsRowFunction="sum" totalsRowDxfId="78" dataCellStyle="桁区切り" totalsRowCellStyle="桁区切り"/>
    <tableColumn id="15" xr3:uid="{9C8128AA-5172-466F-8D07-DE2107DFAD3D}" name="法人／構成比" dataDxfId="77"/>
    <tableColumn id="16" xr3:uid="{B22E76F5-2689-4855-B872-F5B157F1BBF4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6A289A3-69E7-4652-A236-8152E7BF5AE9}" name="M_TABLE_36402" displayName="M_TABLE_36402" ref="B23:I46" totalsRowShown="0">
  <autoFilter ref="B23:I46" xr:uid="{C6A289A3-69E7-4652-A236-8152E7BF5AE9}"/>
  <tableColumns count="8">
    <tableColumn id="9" xr3:uid="{02805CAC-9DAF-44B5-8B31-BC6FCCD49C0C}" name="産業中分類上位２０"/>
    <tableColumn id="10" xr3:uid="{0CF550E6-21DC-458F-928B-73DBAE6B582D}" name="総数／事業所数" dataCellStyle="桁区切り"/>
    <tableColumn id="11" xr3:uid="{73F8933D-550B-464F-9FB6-B4A1F0FAD897}" name="総数／構成比" dataDxfId="75"/>
    <tableColumn id="12" xr3:uid="{52AF6797-413D-4221-9BFB-B4C09CA68BA5}" name="個人／事業所数" dataCellStyle="桁区切り"/>
    <tableColumn id="13" xr3:uid="{38D464A8-5815-4B1B-BFC8-4CD32372C6CE}" name="個人／構成比" dataDxfId="74"/>
    <tableColumn id="14" xr3:uid="{D6FA1E61-1231-47BF-8F85-D7787309AEB5}" name="法人／事業所数" dataCellStyle="桁区切り"/>
    <tableColumn id="15" xr3:uid="{AC3E79E5-926C-4D52-8741-C21D217C03CE}" name="法人／構成比" dataDxfId="73"/>
    <tableColumn id="16" xr3:uid="{D165204A-B9C9-408B-BB47-67DB303DA730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E48FC16-FCE9-4DD2-884D-60E8036AE75D}" name="S_TABLE_36201" displayName="S_TABLE_36201" ref="B46:I66" totalsRowShown="0">
  <autoFilter ref="B46:I66" xr:uid="{2E48FC16-FCE9-4DD2-884D-60E8036AE75D}"/>
  <tableColumns count="8">
    <tableColumn id="9" xr3:uid="{85E663C8-2ADA-40FA-97B5-7EF363F71AF4}" name="産業小分類上位２０"/>
    <tableColumn id="10" xr3:uid="{1C49D8C2-3FC8-4FBF-A348-C592A77EA4A5}" name="総数／事業所数" dataCellStyle="桁区切り"/>
    <tableColumn id="11" xr3:uid="{7952CE22-356D-4E6A-B890-407FE5E6D83C}" name="総数／構成比" dataDxfId="324"/>
    <tableColumn id="12" xr3:uid="{676581D8-0C64-41ED-BE96-F5DBE437031D}" name="個人／事業所数" dataCellStyle="桁区切り"/>
    <tableColumn id="13" xr3:uid="{0329C1FB-BE2A-40AD-93EB-0244466E5F0D}" name="個人／構成比" dataDxfId="323"/>
    <tableColumn id="14" xr3:uid="{D65BE728-0EA2-49A8-801A-267B5DB2B386}" name="法人／事業所数" dataCellStyle="桁区切り"/>
    <tableColumn id="15" xr3:uid="{55426AEB-C5BC-4F00-B7EC-C53BB6D498C0}" name="法人／構成比" dataDxfId="322"/>
    <tableColumn id="16" xr3:uid="{4D32F75E-8157-45A3-ACDF-DA5877F72736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339B6E9-286E-4CD9-A48B-F22D37F2FE7A}" name="S_TABLE_36402" displayName="S_TABLE_36402" ref="B49:I70" totalsRowShown="0">
  <autoFilter ref="B49:I70" xr:uid="{7339B6E9-286E-4CD9-A48B-F22D37F2FE7A}"/>
  <tableColumns count="8">
    <tableColumn id="9" xr3:uid="{09384CE8-7DEC-46F2-BC13-C350698B24D4}" name="産業小分類上位２０"/>
    <tableColumn id="10" xr3:uid="{DD0C9F85-6394-41CB-81A4-94A987CC8CA4}" name="総数／事業所数" dataCellStyle="桁区切り"/>
    <tableColumn id="11" xr3:uid="{83CF52AF-A145-4226-9290-7B88F5538A7F}" name="総数／構成比" dataDxfId="72"/>
    <tableColumn id="12" xr3:uid="{A313409F-3092-4437-A74F-255C69AE63F9}" name="個人／事業所数" dataCellStyle="桁区切り"/>
    <tableColumn id="13" xr3:uid="{3432BB3D-1133-46EF-9232-1B3ED4121E49}" name="個人／構成比" dataDxfId="71"/>
    <tableColumn id="14" xr3:uid="{BE6305B5-38ED-4948-BEF4-E856112D9035}" name="法人／事業所数" dataCellStyle="桁区切り"/>
    <tableColumn id="15" xr3:uid="{D56ADF0F-495F-4EAE-80DB-FBEF3427DCBD}" name="法人／構成比" dataDxfId="70"/>
    <tableColumn id="16" xr3:uid="{BD7C29E1-8891-44DA-BCD9-C58023CF335B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1177D1F-5F16-4182-A7C2-4AADBEC16874}" name="LTBL_36403" displayName="LTBL_36403" ref="B4:I20" totalsRowCount="1">
  <autoFilter ref="B4:I19" xr:uid="{D1177D1F-5F16-4182-A7C2-4AADBEC16874}"/>
  <tableColumns count="8">
    <tableColumn id="9" xr3:uid="{9651DEC8-0D99-4F2D-BBC8-BA5EE1EF235D}" name="産業大分類" totalsRowLabel="合計" totalsRowDxfId="69"/>
    <tableColumn id="10" xr3:uid="{A81775DB-0DBD-4DDC-95FE-386D1EA90954}" name="総数／事業所数" totalsRowFunction="custom" totalsRowDxfId="68" dataCellStyle="桁区切り" totalsRowCellStyle="桁区切り">
      <totalsRowFormula>SUM(LTBL_36403[総数／事業所数])</totalsRowFormula>
    </tableColumn>
    <tableColumn id="11" xr3:uid="{D3CDB775-E06E-46CB-84C0-AFCC2A5A63EA}" name="総数／構成比" dataDxfId="67"/>
    <tableColumn id="12" xr3:uid="{37817681-37F4-46FE-87EA-6ADBA5B8183C}" name="個人／事業所数" totalsRowFunction="sum" totalsRowDxfId="66" dataCellStyle="桁区切り" totalsRowCellStyle="桁区切り"/>
    <tableColumn id="13" xr3:uid="{537C69CF-A2ED-4E86-93B7-F3883BE27800}" name="個人／構成比" dataDxfId="65"/>
    <tableColumn id="14" xr3:uid="{BFBD3F01-8FED-4EBD-9B52-CF29B6751E85}" name="法人／事業所数" totalsRowFunction="sum" totalsRowDxfId="64" dataCellStyle="桁区切り" totalsRowCellStyle="桁区切り"/>
    <tableColumn id="15" xr3:uid="{C797C960-C91D-49FB-98ED-E3794B754A68}" name="法人／構成比" dataDxfId="63"/>
    <tableColumn id="16" xr3:uid="{C465ADF3-5476-4F40-B886-EB66D47B2B91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45E9E89-F079-459A-B971-E0A0A04E016B}" name="M_TABLE_36403" displayName="M_TABLE_36403" ref="B23:I44" totalsRowShown="0">
  <autoFilter ref="B23:I44" xr:uid="{B45E9E89-F079-459A-B971-E0A0A04E016B}"/>
  <tableColumns count="8">
    <tableColumn id="9" xr3:uid="{DE1F83AE-E78F-4E3C-935D-2216919730FD}" name="産業中分類上位２０"/>
    <tableColumn id="10" xr3:uid="{E9382BCD-2AF8-44A3-A5F5-B291BC985F46}" name="総数／事業所数" dataCellStyle="桁区切り"/>
    <tableColumn id="11" xr3:uid="{1225FC3F-5302-4017-936A-967E5C315D20}" name="総数／構成比" dataDxfId="61"/>
    <tableColumn id="12" xr3:uid="{F8E6C091-F0F9-441E-8BFD-5510E0E9CA2D}" name="個人／事業所数" dataCellStyle="桁区切り"/>
    <tableColumn id="13" xr3:uid="{B8F46DC1-CEAD-4079-A0C9-FB0169A3166B}" name="個人／構成比" dataDxfId="60"/>
    <tableColumn id="14" xr3:uid="{27FDD5BF-88DC-4C2F-98AC-9473DFCFC743}" name="法人／事業所数" dataCellStyle="桁区切り"/>
    <tableColumn id="15" xr3:uid="{83CD3169-9AB8-4D83-97DA-E987945163EC}" name="法人／構成比" dataDxfId="59"/>
    <tableColumn id="16" xr3:uid="{1B58C118-96BD-44CA-9065-4D9C1F1EFA7A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F26B78C-24C6-4161-86F9-7C3D67B1A13F}" name="S_TABLE_36403" displayName="S_TABLE_36403" ref="B47:I67" totalsRowShown="0">
  <autoFilter ref="B47:I67" xr:uid="{8F26B78C-24C6-4161-86F9-7C3D67B1A13F}"/>
  <tableColumns count="8">
    <tableColumn id="9" xr3:uid="{2A9D33FF-58E2-40EA-BD41-4263F3C2EB9F}" name="産業小分類上位２０"/>
    <tableColumn id="10" xr3:uid="{3AEA2FBE-7B28-41BA-B2F5-0D058E4D2F79}" name="総数／事業所数" dataCellStyle="桁区切り"/>
    <tableColumn id="11" xr3:uid="{2BFE5A21-5548-49A9-B33B-F8C1D83B6F72}" name="総数／構成比" dataDxfId="58"/>
    <tableColumn id="12" xr3:uid="{A61785D0-21C0-4DEF-9818-A1ACE5B69151}" name="個人／事業所数" dataCellStyle="桁区切り"/>
    <tableColumn id="13" xr3:uid="{C7080563-7C0B-4645-96B0-315FAD164B1A}" name="個人／構成比" dataDxfId="57"/>
    <tableColumn id="14" xr3:uid="{C2B9ECDF-A390-4195-8C83-EB134A2F6F73}" name="法人／事業所数" dataCellStyle="桁区切り"/>
    <tableColumn id="15" xr3:uid="{9BF2CA8D-3FB4-4A27-9C8D-4EB18250CEBA}" name="法人／構成比" dataDxfId="56"/>
    <tableColumn id="16" xr3:uid="{24DE72F8-25CD-4352-B96B-3992ED74D0BF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66AF08B-15EA-4E58-A690-BD12B04CACE7}" name="LTBL_36404" displayName="LTBL_36404" ref="B4:I20" totalsRowCount="1">
  <autoFilter ref="B4:I19" xr:uid="{B66AF08B-15EA-4E58-A690-BD12B04CACE7}"/>
  <tableColumns count="8">
    <tableColumn id="9" xr3:uid="{16D39A49-689A-441B-8176-24E67357519A}" name="産業大分類" totalsRowLabel="合計" totalsRowDxfId="55"/>
    <tableColumn id="10" xr3:uid="{274E5FF4-FAB6-4733-AB1E-C97FF9B90431}" name="総数／事業所数" totalsRowFunction="custom" totalsRowDxfId="54" dataCellStyle="桁区切り" totalsRowCellStyle="桁区切り">
      <totalsRowFormula>SUM(LTBL_36404[総数／事業所数])</totalsRowFormula>
    </tableColumn>
    <tableColumn id="11" xr3:uid="{9AE9ACFF-18EB-4FAA-9BE9-1A34F33D6B33}" name="総数／構成比" dataDxfId="53"/>
    <tableColumn id="12" xr3:uid="{9AC053DD-DA40-4DE0-B296-0C2449AB0652}" name="個人／事業所数" totalsRowFunction="sum" totalsRowDxfId="52" dataCellStyle="桁区切り" totalsRowCellStyle="桁区切り"/>
    <tableColumn id="13" xr3:uid="{4F3536DD-6630-41AF-983D-AAA5F3290541}" name="個人／構成比" dataDxfId="51"/>
    <tableColumn id="14" xr3:uid="{BF11764C-2881-4EAF-822F-544381418B75}" name="法人／事業所数" totalsRowFunction="sum" totalsRowDxfId="50" dataCellStyle="桁区切り" totalsRowCellStyle="桁区切り"/>
    <tableColumn id="15" xr3:uid="{4D0668A8-BCB6-4943-B4E2-3E309942C32B}" name="法人／構成比" dataDxfId="49"/>
    <tableColumn id="16" xr3:uid="{4324363D-1FCD-45CE-8008-6C8CE6E1FFC1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93336382-9B22-40A0-B814-14CD6C964DC6}" name="M_TABLE_36404" displayName="M_TABLE_36404" ref="B23:I44" totalsRowShown="0">
  <autoFilter ref="B23:I44" xr:uid="{93336382-9B22-40A0-B814-14CD6C964DC6}"/>
  <tableColumns count="8">
    <tableColumn id="9" xr3:uid="{BDD445D1-917E-4439-8087-02DF41FA0778}" name="産業中分類上位２０"/>
    <tableColumn id="10" xr3:uid="{5F58E215-BB78-42AD-A0A1-C87F2CDD6B88}" name="総数／事業所数" dataCellStyle="桁区切り"/>
    <tableColumn id="11" xr3:uid="{2138CB78-6E83-4F67-BD55-1478FF89484A}" name="総数／構成比" dataDxfId="47"/>
    <tableColumn id="12" xr3:uid="{672CC3CA-B76C-4424-97C4-D42133A3BFFE}" name="個人／事業所数" dataCellStyle="桁区切り"/>
    <tableColumn id="13" xr3:uid="{902A6F24-110D-49D8-B001-639597F346AC}" name="個人／構成比" dataDxfId="46"/>
    <tableColumn id="14" xr3:uid="{ED39C492-43E4-4060-8F0A-39EB58AB0EEB}" name="法人／事業所数" dataCellStyle="桁区切り"/>
    <tableColumn id="15" xr3:uid="{23927C2F-4604-4BEF-9FEA-78B4E71FFD3B}" name="法人／構成比" dataDxfId="45"/>
    <tableColumn id="16" xr3:uid="{EF1090D9-ACCE-4E06-93EB-90244A97AB0C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DDA1E00A-A7A4-4924-880D-1E2E9E50C78E}" name="S_TABLE_36404" displayName="S_TABLE_36404" ref="B47:I69" totalsRowShown="0">
  <autoFilter ref="B47:I69" xr:uid="{DDA1E00A-A7A4-4924-880D-1E2E9E50C78E}"/>
  <tableColumns count="8">
    <tableColumn id="9" xr3:uid="{C4BDF790-5252-4919-91A1-5302C148E844}" name="産業小分類上位２０"/>
    <tableColumn id="10" xr3:uid="{8A6A71D2-11DD-4F37-A179-DA2083A7D746}" name="総数／事業所数" dataCellStyle="桁区切り"/>
    <tableColumn id="11" xr3:uid="{57DBDCFE-68BF-4DD0-BA25-DE9CD5EDCB1D}" name="総数／構成比" dataDxfId="44"/>
    <tableColumn id="12" xr3:uid="{88C49A5B-062A-4E03-8B43-BE7CC9610626}" name="個人／事業所数" dataCellStyle="桁区切り"/>
    <tableColumn id="13" xr3:uid="{1F1F342F-868F-4EEB-90D0-57967D9B8920}" name="個人／構成比" dataDxfId="43"/>
    <tableColumn id="14" xr3:uid="{7532F2E1-BADF-4AF1-A1DC-5B0E0B333C2C}" name="法人／事業所数" dataCellStyle="桁区切り"/>
    <tableColumn id="15" xr3:uid="{AB6CF10E-E9B0-4D30-BB6F-7A1B527CD70E}" name="法人／構成比" dataDxfId="42"/>
    <tableColumn id="16" xr3:uid="{2F5F0CAF-109A-4378-803D-87BD00D3AC34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6C1AD5F-7607-4435-BFBA-6EB308889663}" name="LTBL_36405" displayName="LTBL_36405" ref="B4:I20" totalsRowCount="1">
  <autoFilter ref="B4:I19" xr:uid="{C6C1AD5F-7607-4435-BFBA-6EB308889663}"/>
  <tableColumns count="8">
    <tableColumn id="9" xr3:uid="{09431799-1CFC-4FAD-9AB1-C0773DCB924B}" name="産業大分類" totalsRowLabel="合計" totalsRowDxfId="41"/>
    <tableColumn id="10" xr3:uid="{991304BF-7741-4A01-ACA2-CE92A8CBD171}" name="総数／事業所数" totalsRowFunction="custom" totalsRowDxfId="40" dataCellStyle="桁区切り" totalsRowCellStyle="桁区切り">
      <totalsRowFormula>SUM(LTBL_36405[総数／事業所数])</totalsRowFormula>
    </tableColumn>
    <tableColumn id="11" xr3:uid="{C78D2EB3-BACF-45FC-AA59-BF39B5123B86}" name="総数／構成比" dataDxfId="39"/>
    <tableColumn id="12" xr3:uid="{12945263-80CA-4522-94F1-813712754C75}" name="個人／事業所数" totalsRowFunction="sum" totalsRowDxfId="38" dataCellStyle="桁区切り" totalsRowCellStyle="桁区切り"/>
    <tableColumn id="13" xr3:uid="{AE3228B7-6B88-43A5-BE9C-8F1631350DAE}" name="個人／構成比" dataDxfId="37"/>
    <tableColumn id="14" xr3:uid="{8A194C53-6D6A-4CBD-8BA1-74DF537CE8FE}" name="法人／事業所数" totalsRowFunction="sum" totalsRowDxfId="36" dataCellStyle="桁区切り" totalsRowCellStyle="桁区切り"/>
    <tableColumn id="15" xr3:uid="{0D7F3EA1-DFD8-4B5A-9180-A0885170DA2A}" name="法人／構成比" dataDxfId="35"/>
    <tableColumn id="16" xr3:uid="{416FEF62-384E-4C3E-841E-97ACA3BA0934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D8516BA-B09F-4CA5-82D0-3BECAACB2C17}" name="M_TABLE_36405" displayName="M_TABLE_36405" ref="B23:I43" totalsRowShown="0">
  <autoFilter ref="B23:I43" xr:uid="{2D8516BA-B09F-4CA5-82D0-3BECAACB2C17}"/>
  <tableColumns count="8">
    <tableColumn id="9" xr3:uid="{89D2E930-E68D-4615-ACA9-B61E2CA60AEB}" name="産業中分類上位２０"/>
    <tableColumn id="10" xr3:uid="{872DDB83-DE1A-4C3D-8E3C-010BC6E19E7C}" name="総数／事業所数" dataCellStyle="桁区切り"/>
    <tableColumn id="11" xr3:uid="{337488F0-2B8F-4D88-B3D1-F575CCDDF289}" name="総数／構成比" dataDxfId="33"/>
    <tableColumn id="12" xr3:uid="{6C6FB4F5-502C-46B8-AC73-94F30074F609}" name="個人／事業所数" dataCellStyle="桁区切り"/>
    <tableColumn id="13" xr3:uid="{ECC57BCF-412F-44F3-9E10-C034D6E2A0EA}" name="個人／構成比" dataDxfId="32"/>
    <tableColumn id="14" xr3:uid="{5C350AC2-3C94-4F7C-8BFE-E3140C9774A6}" name="法人／事業所数" dataCellStyle="桁区切り"/>
    <tableColumn id="15" xr3:uid="{4CDE4C18-AE96-4F33-AE77-5E003EE8F39F}" name="法人／構成比" dataDxfId="31"/>
    <tableColumn id="16" xr3:uid="{659BAD37-ACFC-4D01-98BB-1C2253D6247C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6EA2EB37-9F60-42AF-A357-2866EDDEB888}" name="S_TABLE_36405" displayName="S_TABLE_36405" ref="B46:I77" totalsRowShown="0">
  <autoFilter ref="B46:I77" xr:uid="{6EA2EB37-9F60-42AF-A357-2866EDDEB888}"/>
  <tableColumns count="8">
    <tableColumn id="9" xr3:uid="{80201800-55F7-49BD-8DD7-1E74259FD9EB}" name="産業小分類上位２０"/>
    <tableColumn id="10" xr3:uid="{783C934C-5F37-46B0-84E3-656E4FDF846F}" name="総数／事業所数" dataCellStyle="桁区切り"/>
    <tableColumn id="11" xr3:uid="{C935227D-189E-44A1-8AFF-AFB5D2F2950C}" name="総数／構成比" dataDxfId="30"/>
    <tableColumn id="12" xr3:uid="{FE7C760A-F0E9-47CF-BB08-0ADAC2DF4B17}" name="個人／事業所数" dataCellStyle="桁区切り"/>
    <tableColumn id="13" xr3:uid="{E4A14295-69CA-41A8-882B-734FD5C1D19B}" name="個人／構成比" dataDxfId="29"/>
    <tableColumn id="14" xr3:uid="{969BBB4C-54E5-4377-9239-19ADFE539FB0}" name="法人／事業所数" dataCellStyle="桁区切り"/>
    <tableColumn id="15" xr3:uid="{57C9F8E7-BCA4-4550-9CC1-3B67D7DE1CB8}" name="法人／構成比" dataDxfId="28"/>
    <tableColumn id="16" xr3:uid="{B9D8AF9F-6994-4B0A-8493-4407E492E9A8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4B882F-0551-4543-8A0D-8EB5CF98CFA2}" name="LTBL_36202" displayName="LTBL_36202" ref="B4:I20" totalsRowCount="1">
  <autoFilter ref="B4:I19" xr:uid="{854B882F-0551-4543-8A0D-8EB5CF98CFA2}"/>
  <tableColumns count="8">
    <tableColumn id="9" xr3:uid="{A0CC811C-6AB6-4069-8F49-3F354156EF21}" name="産業大分類" totalsRowLabel="合計" totalsRowDxfId="321"/>
    <tableColumn id="10" xr3:uid="{7459A7C5-E21B-4681-AAA0-323DD99BB9EF}" name="総数／事業所数" totalsRowFunction="custom" totalsRowDxfId="320" dataCellStyle="桁区切り" totalsRowCellStyle="桁区切り">
      <totalsRowFormula>SUM(LTBL_36202[総数／事業所数])</totalsRowFormula>
    </tableColumn>
    <tableColumn id="11" xr3:uid="{877655D7-CB13-48CF-8E93-EAEA1003169A}" name="総数／構成比" dataDxfId="319"/>
    <tableColumn id="12" xr3:uid="{D1233E79-720D-4AF0-B911-27B02BB331A5}" name="個人／事業所数" totalsRowFunction="sum" totalsRowDxfId="318" dataCellStyle="桁区切り" totalsRowCellStyle="桁区切り"/>
    <tableColumn id="13" xr3:uid="{FFD6AF02-B76A-4455-8E7D-D8C9725F0BD3}" name="個人／構成比" dataDxfId="317"/>
    <tableColumn id="14" xr3:uid="{F9041EC2-DABE-48D5-9B1C-92E71602D74D}" name="法人／事業所数" totalsRowFunction="sum" totalsRowDxfId="316" dataCellStyle="桁区切り" totalsRowCellStyle="桁区切り"/>
    <tableColumn id="15" xr3:uid="{3A03BA92-7CE1-46F6-A2A8-CC927463EC9C}" name="法人／構成比" dataDxfId="315"/>
    <tableColumn id="16" xr3:uid="{589A22F3-34A2-41FF-9777-4221E6333340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82358BD9-CF5F-4AA9-9272-2DFFCF97BB4F}" name="LTBL_36468" displayName="LTBL_36468" ref="B4:I20" totalsRowCount="1">
  <autoFilter ref="B4:I19" xr:uid="{82358BD9-CF5F-4AA9-9272-2DFFCF97BB4F}"/>
  <tableColumns count="8">
    <tableColumn id="9" xr3:uid="{113D0E2A-7C4F-49C3-9BFB-01782E0069BF}" name="産業大分類" totalsRowLabel="合計" totalsRowDxfId="27"/>
    <tableColumn id="10" xr3:uid="{42A3AB22-6C5F-4BCD-A096-3EBF6AD590FB}" name="総数／事業所数" totalsRowFunction="custom" totalsRowDxfId="26" dataCellStyle="桁区切り" totalsRowCellStyle="桁区切り">
      <totalsRowFormula>SUM(LTBL_36468[総数／事業所数])</totalsRowFormula>
    </tableColumn>
    <tableColumn id="11" xr3:uid="{FB005B9A-25DE-4F58-9EEC-90B2B0912EBE}" name="総数／構成比" dataDxfId="25"/>
    <tableColumn id="12" xr3:uid="{6FA0CF88-5CFE-4D84-A929-57A681E70533}" name="個人／事業所数" totalsRowFunction="sum" totalsRowDxfId="24" dataCellStyle="桁区切り" totalsRowCellStyle="桁区切り"/>
    <tableColumn id="13" xr3:uid="{730896ED-7C94-4715-9A21-48884A23A552}" name="個人／構成比" dataDxfId="23"/>
    <tableColumn id="14" xr3:uid="{8D45CBB4-2470-46DA-A215-F764EA45A4E6}" name="法人／事業所数" totalsRowFunction="sum" totalsRowDxfId="22" dataCellStyle="桁区切り" totalsRowCellStyle="桁区切り"/>
    <tableColumn id="15" xr3:uid="{A6DFD624-2916-4DDD-B478-6C28BE664938}" name="法人／構成比" dataDxfId="21"/>
    <tableColumn id="16" xr3:uid="{B9A91865-57A0-4B6D-B4AC-ED18F658C429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FEB93936-8E4C-4298-9224-F50114405EBF}" name="M_TABLE_36468" displayName="M_TABLE_36468" ref="B23:I47" totalsRowShown="0">
  <autoFilter ref="B23:I47" xr:uid="{FEB93936-8E4C-4298-9224-F50114405EBF}"/>
  <tableColumns count="8">
    <tableColumn id="9" xr3:uid="{1DF8B625-3F26-4A68-B304-64C879B6E714}" name="産業中分類上位２０"/>
    <tableColumn id="10" xr3:uid="{95B30F1F-F408-484B-9CD0-65A161E81912}" name="総数／事業所数" dataCellStyle="桁区切り"/>
    <tableColumn id="11" xr3:uid="{9EDD72B7-F4D6-4FA0-AAC5-161637A795DC}" name="総数／構成比" dataDxfId="19"/>
    <tableColumn id="12" xr3:uid="{545F85A4-30EE-40BF-B385-8E577BCF13E0}" name="個人／事業所数" dataCellStyle="桁区切り"/>
    <tableColumn id="13" xr3:uid="{D9A3B1D9-E9F7-4BB3-88B4-E86DABED7BE3}" name="個人／構成比" dataDxfId="18"/>
    <tableColumn id="14" xr3:uid="{8E768115-90C3-4407-AE31-56966DC85DB4}" name="法人／事業所数" dataCellStyle="桁区切り"/>
    <tableColumn id="15" xr3:uid="{0D9B2B27-61B3-4FA1-820E-F8DA0E80EBD1}" name="法人／構成比" dataDxfId="17"/>
    <tableColumn id="16" xr3:uid="{FA3197DE-E66C-4085-8C58-D97DA1EF01E3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632D25C3-736B-48F9-AC83-9FB69956EB9C}" name="S_TABLE_36468" displayName="S_TABLE_36468" ref="B50:I76" totalsRowShown="0">
  <autoFilter ref="B50:I76" xr:uid="{632D25C3-736B-48F9-AC83-9FB69956EB9C}"/>
  <tableColumns count="8">
    <tableColumn id="9" xr3:uid="{689239AB-046A-44D4-B7C4-7A39D788BA7E}" name="産業小分類上位２０"/>
    <tableColumn id="10" xr3:uid="{3182A014-0702-4528-B07C-E3FF939CEBF4}" name="総数／事業所数" dataCellStyle="桁区切り"/>
    <tableColumn id="11" xr3:uid="{E27183B0-2398-4E0A-B5DF-E08119686D65}" name="総数／構成比" dataDxfId="16"/>
    <tableColumn id="12" xr3:uid="{C382F863-D62A-4289-8CC1-068B2F63C307}" name="個人／事業所数" dataCellStyle="桁区切り"/>
    <tableColumn id="13" xr3:uid="{77616DE1-5C02-4680-87C0-69DD54A9CBBE}" name="個人／構成比" dataDxfId="15"/>
    <tableColumn id="14" xr3:uid="{F0FBC03A-6EA5-4643-9A4C-B62D02E97858}" name="法人／事業所数" dataCellStyle="桁区切り"/>
    <tableColumn id="15" xr3:uid="{65E5BF78-A99E-407F-8A51-D420DDAF4D60}" name="法人／構成比" dataDxfId="14"/>
    <tableColumn id="16" xr3:uid="{E87806CA-B96B-4735-92BE-1F61490BD6A0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361C0052-9F36-4C83-B65F-58B566E37D90}" name="LTBL_36489" displayName="LTBL_36489" ref="B4:I20" totalsRowCount="1">
  <autoFilter ref="B4:I19" xr:uid="{361C0052-9F36-4C83-B65F-58B566E37D90}"/>
  <tableColumns count="8">
    <tableColumn id="9" xr3:uid="{893A3A4C-EA5F-4679-B610-0375EDB29924}" name="産業大分類" totalsRowLabel="合計" totalsRowDxfId="13"/>
    <tableColumn id="10" xr3:uid="{701BB1C0-0F7C-46AE-B881-BD0549CBB28A}" name="総数／事業所数" totalsRowFunction="custom" totalsRowDxfId="12" dataCellStyle="桁区切り" totalsRowCellStyle="桁区切り">
      <totalsRowFormula>SUM(LTBL_36489[総数／事業所数])</totalsRowFormula>
    </tableColumn>
    <tableColumn id="11" xr3:uid="{BD64C7B1-024A-48CB-A97F-6B6A08464D9E}" name="総数／構成比" dataDxfId="11"/>
    <tableColumn id="12" xr3:uid="{94330A95-1806-49A6-BC25-92C5745EB884}" name="個人／事業所数" totalsRowFunction="sum" totalsRowDxfId="10" dataCellStyle="桁区切り" totalsRowCellStyle="桁区切り"/>
    <tableColumn id="13" xr3:uid="{F5C03710-8793-436A-AA2B-89202A6A496F}" name="個人／構成比" dataDxfId="9"/>
    <tableColumn id="14" xr3:uid="{1DD1422A-3B13-4B20-A88A-3619D188AF93}" name="法人／事業所数" totalsRowFunction="sum" totalsRowDxfId="8" dataCellStyle="桁区切り" totalsRowCellStyle="桁区切り"/>
    <tableColumn id="15" xr3:uid="{8BFEF0EC-9C12-495B-B587-46E3AAC1722F}" name="法人／構成比" dataDxfId="7"/>
    <tableColumn id="16" xr3:uid="{168EF757-3E22-4E3E-9998-24969D9BE321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FA4CFC96-D4B3-4255-B725-0176B6CE4C75}" name="M_TABLE_36489" displayName="M_TABLE_36489" ref="B23:I44" totalsRowShown="0">
  <autoFilter ref="B23:I44" xr:uid="{FA4CFC96-D4B3-4255-B725-0176B6CE4C75}"/>
  <tableColumns count="8">
    <tableColumn id="9" xr3:uid="{D3FFC380-D7D6-437E-AF8B-7B6755F11169}" name="産業中分類上位２０"/>
    <tableColumn id="10" xr3:uid="{E0D4995A-6E98-4B2A-A668-4E64A0351356}" name="総数／事業所数" dataCellStyle="桁区切り"/>
    <tableColumn id="11" xr3:uid="{ADE94331-1073-4095-AF2E-826FE1FD5BF1}" name="総数／構成比" dataDxfId="5"/>
    <tableColumn id="12" xr3:uid="{F2898DA5-836A-4341-8FA3-09CADA61B88C}" name="個人／事業所数" dataCellStyle="桁区切り"/>
    <tableColumn id="13" xr3:uid="{5637B897-F690-4C2C-B5BF-1C199804E49E}" name="個人／構成比" dataDxfId="4"/>
    <tableColumn id="14" xr3:uid="{E0041AB7-4CFB-4C01-9BF1-9A8CD3A1593A}" name="法人／事業所数" dataCellStyle="桁区切り"/>
    <tableColumn id="15" xr3:uid="{4368BA4D-A305-4255-B474-50515174DF31}" name="法人／構成比" dataDxfId="3"/>
    <tableColumn id="16" xr3:uid="{7033F701-71B5-4E6A-AE3C-D2C0280FF5B9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7B895E9-6223-42F0-8733-7B3C5EE618A0}" name="S_TABLE_36489" displayName="S_TABLE_36489" ref="B47:I69" totalsRowShown="0">
  <autoFilter ref="B47:I69" xr:uid="{07B895E9-6223-42F0-8733-7B3C5EE618A0}"/>
  <tableColumns count="8">
    <tableColumn id="9" xr3:uid="{12F06BC5-7688-4498-8C53-23B0621A9076}" name="産業小分類上位２０"/>
    <tableColumn id="10" xr3:uid="{7F9CBACA-BA20-484F-A1B7-0E8F44A36C21}" name="総数／事業所数" dataCellStyle="桁区切り"/>
    <tableColumn id="11" xr3:uid="{C288BF30-1433-4559-B2DF-D3A682AFE948}" name="総数／構成比" dataDxfId="2"/>
    <tableColumn id="12" xr3:uid="{52C1E847-641E-4488-BE5B-27D22F02D817}" name="個人／事業所数" dataCellStyle="桁区切り"/>
    <tableColumn id="13" xr3:uid="{A0C00DDD-6566-4206-B196-AF357A0B45E9}" name="個人／構成比" dataDxfId="1"/>
    <tableColumn id="14" xr3:uid="{43CC9050-E7CE-416D-9EF1-3AFAE23FE544}" name="法人／事業所数" dataCellStyle="桁区切り"/>
    <tableColumn id="15" xr3:uid="{2C89E034-40A5-432E-AFEF-11676F919C74}" name="法人／構成比" dataDxfId="0"/>
    <tableColumn id="16" xr3:uid="{E83E0D50-2356-4502-8AD6-B647C240E909}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9E25B9F-87A9-4680-AC6E-D720FB4DC7C0}" name="M_TABLE_36202" displayName="M_TABLE_36202" ref="B23:I43" totalsRowShown="0">
  <autoFilter ref="B23:I43" xr:uid="{49E25B9F-87A9-4680-AC6E-D720FB4DC7C0}"/>
  <tableColumns count="8">
    <tableColumn id="9" xr3:uid="{08F465E5-192D-452E-964B-F862A936EB65}" name="産業中分類上位２０"/>
    <tableColumn id="10" xr3:uid="{63E6AE2D-D6ED-472D-BB2A-8835AA29ABE5}" name="総数／事業所数" dataCellStyle="桁区切り"/>
    <tableColumn id="11" xr3:uid="{703280F2-A557-4A0E-AF3F-FCC31480F9B5}" name="総数／構成比" dataDxfId="313"/>
    <tableColumn id="12" xr3:uid="{F952247D-D31A-4895-BF09-DFE8CBE57901}" name="個人／事業所数" dataCellStyle="桁区切り"/>
    <tableColumn id="13" xr3:uid="{63E213A9-AC52-4F65-B84B-E016322036B4}" name="個人／構成比" dataDxfId="312"/>
    <tableColumn id="14" xr3:uid="{B4093CF3-2EA2-443A-A380-AA4D917B28FC}" name="法人／事業所数" dataCellStyle="桁区切り"/>
    <tableColumn id="15" xr3:uid="{7F2FAABC-813A-4D3C-9FF1-A9A84734AC6D}" name="法人／構成比" dataDxfId="311"/>
    <tableColumn id="16" xr3:uid="{37589498-FA47-4574-A911-37C0A2C4DAA8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7E26034-45F5-4949-99E6-CE10F06AA6E4}" name="S_TABLE_36202" displayName="S_TABLE_36202" ref="B46:I66" totalsRowShown="0">
  <autoFilter ref="B46:I66" xr:uid="{77E26034-45F5-4949-99E6-CE10F06AA6E4}"/>
  <tableColumns count="8">
    <tableColumn id="9" xr3:uid="{82D75FF1-29D9-415F-BE18-13A853D628CC}" name="産業小分類上位２０"/>
    <tableColumn id="10" xr3:uid="{8A8AEEB0-23FB-4DD8-864C-C3F827397FAB}" name="総数／事業所数" dataCellStyle="桁区切り"/>
    <tableColumn id="11" xr3:uid="{E615D9F3-4750-4D33-A22D-B505073A2F79}" name="総数／構成比" dataDxfId="310"/>
    <tableColumn id="12" xr3:uid="{C8EE37D4-AAD2-4DC5-B47E-4303A0BBCE14}" name="個人／事業所数" dataCellStyle="桁区切り"/>
    <tableColumn id="13" xr3:uid="{E7C11B32-1DD6-4EB0-8820-CE4B1A80A29D}" name="個人／構成比" dataDxfId="309"/>
    <tableColumn id="14" xr3:uid="{E221A2F8-1DCB-4FD7-BF03-2C05D9127555}" name="法人／事業所数" dataCellStyle="桁区切り"/>
    <tableColumn id="15" xr3:uid="{5D63D0D3-F858-4EC9-BDBF-D3694D287DC3}" name="法人／構成比" dataDxfId="308"/>
    <tableColumn id="16" xr3:uid="{C8B52275-BA09-4BB0-AA9A-2641632AEF96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ABCA-7DEA-4238-8717-BE911B398450}">
  <dimension ref="A1:B29"/>
  <sheetViews>
    <sheetView tabSelected="1" workbookViewId="0"/>
  </sheetViews>
  <sheetFormatPr defaultRowHeight="13.2" x14ac:dyDescent="0.2"/>
  <sheetData>
    <row r="1" spans="1:2" x14ac:dyDescent="0.2">
      <c r="A1" t="s">
        <v>250</v>
      </c>
    </row>
    <row r="2" spans="1:2" x14ac:dyDescent="0.2">
      <c r="B2" s="13" t="s">
        <v>196</v>
      </c>
    </row>
    <row r="3" spans="1:2" x14ac:dyDescent="0.2">
      <c r="B3" s="13" t="s">
        <v>98</v>
      </c>
    </row>
    <row r="4" spans="1:2" x14ac:dyDescent="0.2">
      <c r="B4" s="13" t="s">
        <v>194</v>
      </c>
    </row>
    <row r="5" spans="1:2" x14ac:dyDescent="0.2">
      <c r="B5" s="13" t="s">
        <v>225</v>
      </c>
    </row>
    <row r="6" spans="1:2" x14ac:dyDescent="0.2">
      <c r="B6" s="13" t="s">
        <v>226</v>
      </c>
    </row>
    <row r="7" spans="1:2" x14ac:dyDescent="0.2">
      <c r="B7" s="13" t="s">
        <v>227</v>
      </c>
    </row>
    <row r="8" spans="1:2" x14ac:dyDescent="0.2">
      <c r="B8" s="13" t="s">
        <v>228</v>
      </c>
    </row>
    <row r="9" spans="1:2" x14ac:dyDescent="0.2">
      <c r="B9" s="13" t="s">
        <v>229</v>
      </c>
    </row>
    <row r="10" spans="1:2" x14ac:dyDescent="0.2">
      <c r="B10" s="13" t="s">
        <v>230</v>
      </c>
    </row>
    <row r="11" spans="1:2" x14ac:dyDescent="0.2">
      <c r="B11" s="13" t="s">
        <v>231</v>
      </c>
    </row>
    <row r="12" spans="1:2" x14ac:dyDescent="0.2">
      <c r="B12" s="13" t="s">
        <v>232</v>
      </c>
    </row>
    <row r="13" spans="1:2" x14ac:dyDescent="0.2">
      <c r="B13" s="13" t="s">
        <v>233</v>
      </c>
    </row>
    <row r="14" spans="1:2" x14ac:dyDescent="0.2">
      <c r="B14" s="13" t="s">
        <v>234</v>
      </c>
    </row>
    <row r="15" spans="1:2" x14ac:dyDescent="0.2">
      <c r="B15" s="13" t="s">
        <v>235</v>
      </c>
    </row>
    <row r="16" spans="1:2" x14ac:dyDescent="0.2">
      <c r="B16" s="13" t="s">
        <v>236</v>
      </c>
    </row>
    <row r="17" spans="2:2" x14ac:dyDescent="0.2">
      <c r="B17" s="13" t="s">
        <v>237</v>
      </c>
    </row>
    <row r="18" spans="2:2" x14ac:dyDescent="0.2">
      <c r="B18" s="13" t="s">
        <v>238</v>
      </c>
    </row>
    <row r="19" spans="2:2" x14ac:dyDescent="0.2">
      <c r="B19" s="13" t="s">
        <v>239</v>
      </c>
    </row>
    <row r="20" spans="2:2" x14ac:dyDescent="0.2">
      <c r="B20" s="13" t="s">
        <v>240</v>
      </c>
    </row>
    <row r="21" spans="2:2" x14ac:dyDescent="0.2">
      <c r="B21" s="13" t="s">
        <v>241</v>
      </c>
    </row>
    <row r="22" spans="2:2" x14ac:dyDescent="0.2">
      <c r="B22" s="13" t="s">
        <v>242</v>
      </c>
    </row>
    <row r="23" spans="2:2" x14ac:dyDescent="0.2">
      <c r="B23" s="13" t="s">
        <v>243</v>
      </c>
    </row>
    <row r="24" spans="2:2" x14ac:dyDescent="0.2">
      <c r="B24" s="13" t="s">
        <v>244</v>
      </c>
    </row>
    <row r="25" spans="2:2" x14ac:dyDescent="0.2">
      <c r="B25" s="13" t="s">
        <v>245</v>
      </c>
    </row>
    <row r="26" spans="2:2" x14ac:dyDescent="0.2">
      <c r="B26" s="13" t="s">
        <v>246</v>
      </c>
    </row>
    <row r="27" spans="2:2" x14ac:dyDescent="0.2">
      <c r="B27" s="13" t="s">
        <v>247</v>
      </c>
    </row>
    <row r="28" spans="2:2" x14ac:dyDescent="0.2">
      <c r="B28" s="13" t="s">
        <v>248</v>
      </c>
    </row>
    <row r="29" spans="2:2" x14ac:dyDescent="0.2">
      <c r="B29" s="13" t="s">
        <v>249</v>
      </c>
    </row>
  </sheetData>
  <phoneticPr fontId="1"/>
  <hyperlinks>
    <hyperlink ref="B2" location="'産業大分類'!a1" display="産業大分類" xr:uid="{8B5A3108-E663-46AC-9D14-BF1E024810B3}"/>
    <hyperlink ref="B3" location="'産業中分類'!a1" display="産業中分類" xr:uid="{93A1D8D3-6873-45E2-A252-9EBED8F6C9D7}"/>
    <hyperlink ref="B4" location="'産業小分類'!a1" display="産業小分類" xr:uid="{B6CA4B23-E71C-4544-8DE3-46415C064666}"/>
    <hyperlink ref="B5" location="'徳島県'!a1" display="徳島県" xr:uid="{E0AB3048-2BBE-4241-AD52-D41F3315739A}"/>
    <hyperlink ref="B6" location="'徳島市'!a1" display="徳島市" xr:uid="{134C647C-AF9F-4599-BD18-EB2957C49F51}"/>
    <hyperlink ref="B7" location="'鳴門市'!a1" display="鳴門市" xr:uid="{43FC78D0-D50A-4703-83BF-EF4387C63B29}"/>
    <hyperlink ref="B8" location="'小松島市'!a1" display="小松島市" xr:uid="{AEBD645A-0466-42B6-B3B2-88C75D7B9CF9}"/>
    <hyperlink ref="B9" location="'阿南市'!a1" display="阿南市" xr:uid="{274F9E85-8B19-4FFA-AD6F-950559F597AA}"/>
    <hyperlink ref="B10" location="'吉野川市'!a1" display="吉野川市" xr:uid="{AEC2DE69-F229-4FCA-9AC2-4DA67716B826}"/>
    <hyperlink ref="B11" location="'阿波市'!a1" display="阿波市" xr:uid="{39E60EB4-6979-4574-88E0-3A046C3E2384}"/>
    <hyperlink ref="B12" location="'美馬市'!a1" display="美馬市" xr:uid="{BB21C19D-5B3D-4BD0-986E-882C9DB03C03}"/>
    <hyperlink ref="B13" location="'三好市'!a1" display="三好市" xr:uid="{AD458992-EB48-485B-B998-9483CE25EDBD}"/>
    <hyperlink ref="B14" location="'勝浦郡勝浦町'!a1" display="勝浦郡勝浦町" xr:uid="{F675917C-C8D1-4BEA-817C-78C934CE207D}"/>
    <hyperlink ref="B15" location="'勝浦郡上勝町'!a1" display="勝浦郡上勝町" xr:uid="{9D5EE574-0C48-4DF9-BADB-D2A2D417CEE5}"/>
    <hyperlink ref="B16" location="'名東郡佐那河内村'!a1" display="名東郡佐那河内村" xr:uid="{7E5AB06B-26B6-4980-AB3F-F460E813FAC7}"/>
    <hyperlink ref="B17" location="'名西郡石井町'!a1" display="名西郡石井町" xr:uid="{A198C3B7-46D1-4CE4-9857-04AF692CF54D}"/>
    <hyperlink ref="B18" location="'名西郡神山町'!a1" display="名西郡神山町" xr:uid="{50291EA8-DF9F-40B3-87E5-84B1D35652AB}"/>
    <hyperlink ref="B19" location="'那賀郡那賀町'!a1" display="那賀郡那賀町" xr:uid="{944D904B-C90F-424E-99B8-A9EE468FFC8E}"/>
    <hyperlink ref="B20" location="'海部郡牟岐町'!a1" display="海部郡牟岐町" xr:uid="{FF693697-0EBC-40DB-826F-EDB5EB0BD2AD}"/>
    <hyperlink ref="B21" location="'海部郡美波町'!a1" display="海部郡美波町" xr:uid="{9B2670DC-92F0-4A9B-9038-2239F0D5C281}"/>
    <hyperlink ref="B22" location="'海部郡海陽町'!a1" display="海部郡海陽町" xr:uid="{E374AA31-3FFB-4011-B0C2-052F1199249D}"/>
    <hyperlink ref="B23" location="'板野郡松茂町'!a1" display="板野郡松茂町" xr:uid="{BF394095-4B46-49BF-A2CB-D8CD9F640736}"/>
    <hyperlink ref="B24" location="'板野郡北島町'!a1" display="板野郡北島町" xr:uid="{A36E5EFC-1F5B-466E-89C8-18D415B2BD5E}"/>
    <hyperlink ref="B25" location="'板野郡藍住町'!a1" display="板野郡藍住町" xr:uid="{A3D366D8-2D7B-435B-A94F-A2D58B058F82}"/>
    <hyperlink ref="B26" location="'板野郡板野町'!a1" display="板野郡板野町" xr:uid="{EBEA7EFE-4145-4B96-A386-C982E72D2799}"/>
    <hyperlink ref="B27" location="'板野郡上板町'!a1" display="板野郡上板町" xr:uid="{4A0E43B8-11F8-4DD7-BFEF-65769F0052FF}"/>
    <hyperlink ref="B28" location="'美馬郡つるぎ町'!a1" display="美馬郡つるぎ町" xr:uid="{64F9DA25-6880-40D6-8B52-EEB4FD71E290}"/>
    <hyperlink ref="B29" location="'三好郡東みよし町'!a1" display="三好郡東みよし町" xr:uid="{E8538CF4-8B86-4A08-A010-E29AF09F55C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4AFD-76E6-49A2-B4D9-7BA01B6BA15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205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157</v>
      </c>
      <c r="D6" s="8">
        <v>13.77</v>
      </c>
      <c r="E6" s="12">
        <v>50</v>
      </c>
      <c r="F6" s="8">
        <v>7.73</v>
      </c>
      <c r="G6" s="12">
        <v>107</v>
      </c>
      <c r="H6" s="8">
        <v>23.26</v>
      </c>
      <c r="I6" s="12">
        <v>0</v>
      </c>
    </row>
    <row r="7" spans="2:9" ht="15" customHeight="1" x14ac:dyDescent="0.2">
      <c r="B7" t="s">
        <v>27</v>
      </c>
      <c r="C7" s="12">
        <v>78</v>
      </c>
      <c r="D7" s="8">
        <v>6.84</v>
      </c>
      <c r="E7" s="12">
        <v>29</v>
      </c>
      <c r="F7" s="8">
        <v>4.4800000000000004</v>
      </c>
      <c r="G7" s="12">
        <v>48</v>
      </c>
      <c r="H7" s="8">
        <v>10.43</v>
      </c>
      <c r="I7" s="12">
        <v>1</v>
      </c>
    </row>
    <row r="8" spans="2:9" ht="15" customHeight="1" x14ac:dyDescent="0.2">
      <c r="B8" t="s">
        <v>28</v>
      </c>
      <c r="C8" s="12">
        <v>14</v>
      </c>
      <c r="D8" s="8">
        <v>1.23</v>
      </c>
      <c r="E8" s="12">
        <v>1</v>
      </c>
      <c r="F8" s="8">
        <v>0.15</v>
      </c>
      <c r="G8" s="12">
        <v>12</v>
      </c>
      <c r="H8" s="8">
        <v>2.61</v>
      </c>
      <c r="I8" s="12">
        <v>0</v>
      </c>
    </row>
    <row r="9" spans="2:9" ht="15" customHeight="1" x14ac:dyDescent="0.2">
      <c r="B9" t="s">
        <v>29</v>
      </c>
      <c r="C9" s="12">
        <v>2</v>
      </c>
      <c r="D9" s="8">
        <v>0.18</v>
      </c>
      <c r="E9" s="12">
        <v>0</v>
      </c>
      <c r="F9" s="8">
        <v>0</v>
      </c>
      <c r="G9" s="12">
        <v>2</v>
      </c>
      <c r="H9" s="8">
        <v>0.43</v>
      </c>
      <c r="I9" s="12">
        <v>0</v>
      </c>
    </row>
    <row r="10" spans="2:9" ht="15" customHeight="1" x14ac:dyDescent="0.2">
      <c r="B10" t="s">
        <v>30</v>
      </c>
      <c r="C10" s="12">
        <v>7</v>
      </c>
      <c r="D10" s="8">
        <v>0.61</v>
      </c>
      <c r="E10" s="12">
        <v>0</v>
      </c>
      <c r="F10" s="8">
        <v>0</v>
      </c>
      <c r="G10" s="12">
        <v>7</v>
      </c>
      <c r="H10" s="8">
        <v>1.52</v>
      </c>
      <c r="I10" s="12">
        <v>0</v>
      </c>
    </row>
    <row r="11" spans="2:9" ht="15" customHeight="1" x14ac:dyDescent="0.2">
      <c r="B11" t="s">
        <v>31</v>
      </c>
      <c r="C11" s="12">
        <v>274</v>
      </c>
      <c r="D11" s="8">
        <v>24.04</v>
      </c>
      <c r="E11" s="12">
        <v>152</v>
      </c>
      <c r="F11" s="8">
        <v>23.49</v>
      </c>
      <c r="G11" s="12">
        <v>122</v>
      </c>
      <c r="H11" s="8">
        <v>26.52</v>
      </c>
      <c r="I11" s="12">
        <v>0</v>
      </c>
    </row>
    <row r="12" spans="2:9" ht="15" customHeight="1" x14ac:dyDescent="0.2">
      <c r="B12" t="s">
        <v>32</v>
      </c>
      <c r="C12" s="12">
        <v>5</v>
      </c>
      <c r="D12" s="8">
        <v>0.44</v>
      </c>
      <c r="E12" s="12">
        <v>3</v>
      </c>
      <c r="F12" s="8">
        <v>0.46</v>
      </c>
      <c r="G12" s="12">
        <v>2</v>
      </c>
      <c r="H12" s="8">
        <v>0.43</v>
      </c>
      <c r="I12" s="12">
        <v>0</v>
      </c>
    </row>
    <row r="13" spans="2:9" ht="15" customHeight="1" x14ac:dyDescent="0.2">
      <c r="B13" t="s">
        <v>33</v>
      </c>
      <c r="C13" s="12">
        <v>71</v>
      </c>
      <c r="D13" s="8">
        <v>6.23</v>
      </c>
      <c r="E13" s="12">
        <v>28</v>
      </c>
      <c r="F13" s="8">
        <v>4.33</v>
      </c>
      <c r="G13" s="12">
        <v>41</v>
      </c>
      <c r="H13" s="8">
        <v>8.91</v>
      </c>
      <c r="I13" s="12">
        <v>0</v>
      </c>
    </row>
    <row r="14" spans="2:9" ht="15" customHeight="1" x14ac:dyDescent="0.2">
      <c r="B14" t="s">
        <v>34</v>
      </c>
      <c r="C14" s="12">
        <v>52</v>
      </c>
      <c r="D14" s="8">
        <v>4.5599999999999996</v>
      </c>
      <c r="E14" s="12">
        <v>28</v>
      </c>
      <c r="F14" s="8">
        <v>4.33</v>
      </c>
      <c r="G14" s="12">
        <v>23</v>
      </c>
      <c r="H14" s="8">
        <v>5</v>
      </c>
      <c r="I14" s="12">
        <v>0</v>
      </c>
    </row>
    <row r="15" spans="2:9" ht="15" customHeight="1" x14ac:dyDescent="0.2">
      <c r="B15" t="s">
        <v>35</v>
      </c>
      <c r="C15" s="12">
        <v>151</v>
      </c>
      <c r="D15" s="8">
        <v>13.25</v>
      </c>
      <c r="E15" s="12">
        <v>133</v>
      </c>
      <c r="F15" s="8">
        <v>20.56</v>
      </c>
      <c r="G15" s="12">
        <v>18</v>
      </c>
      <c r="H15" s="8">
        <v>3.91</v>
      </c>
      <c r="I15" s="12">
        <v>0</v>
      </c>
    </row>
    <row r="16" spans="2:9" ht="15" customHeight="1" x14ac:dyDescent="0.2">
      <c r="B16" t="s">
        <v>36</v>
      </c>
      <c r="C16" s="12">
        <v>157</v>
      </c>
      <c r="D16" s="8">
        <v>13.77</v>
      </c>
      <c r="E16" s="12">
        <v>131</v>
      </c>
      <c r="F16" s="8">
        <v>20.25</v>
      </c>
      <c r="G16" s="12">
        <v>26</v>
      </c>
      <c r="H16" s="8">
        <v>5.65</v>
      </c>
      <c r="I16" s="12">
        <v>0</v>
      </c>
    </row>
    <row r="17" spans="2:9" ht="15" customHeight="1" x14ac:dyDescent="0.2">
      <c r="B17" t="s">
        <v>37</v>
      </c>
      <c r="C17" s="12">
        <v>55</v>
      </c>
      <c r="D17" s="8">
        <v>4.82</v>
      </c>
      <c r="E17" s="12">
        <v>34</v>
      </c>
      <c r="F17" s="8">
        <v>5.26</v>
      </c>
      <c r="G17" s="12">
        <v>11</v>
      </c>
      <c r="H17" s="8">
        <v>2.39</v>
      </c>
      <c r="I17" s="12">
        <v>1</v>
      </c>
    </row>
    <row r="18" spans="2:9" ht="15" customHeight="1" x14ac:dyDescent="0.2">
      <c r="B18" t="s">
        <v>38</v>
      </c>
      <c r="C18" s="12">
        <v>65</v>
      </c>
      <c r="D18" s="8">
        <v>5.7</v>
      </c>
      <c r="E18" s="12">
        <v>26</v>
      </c>
      <c r="F18" s="8">
        <v>4.0199999999999996</v>
      </c>
      <c r="G18" s="12">
        <v>27</v>
      </c>
      <c r="H18" s="8">
        <v>5.87</v>
      </c>
      <c r="I18" s="12">
        <v>3</v>
      </c>
    </row>
    <row r="19" spans="2:9" ht="15" customHeight="1" x14ac:dyDescent="0.2">
      <c r="B19" t="s">
        <v>39</v>
      </c>
      <c r="C19" s="12">
        <v>52</v>
      </c>
      <c r="D19" s="8">
        <v>4.5599999999999996</v>
      </c>
      <c r="E19" s="12">
        <v>32</v>
      </c>
      <c r="F19" s="8">
        <v>4.95</v>
      </c>
      <c r="G19" s="12">
        <v>14</v>
      </c>
      <c r="H19" s="8">
        <v>3.04</v>
      </c>
      <c r="I19" s="12">
        <v>0</v>
      </c>
    </row>
    <row r="20" spans="2:9" ht="15" customHeight="1" x14ac:dyDescent="0.2">
      <c r="B20" s="9" t="s">
        <v>197</v>
      </c>
      <c r="C20" s="12">
        <f>SUM(LTBL_36205[総数／事業所数])</f>
        <v>1140</v>
      </c>
      <c r="E20" s="12">
        <f>SUBTOTAL(109,LTBL_36205[個人／事業所数])</f>
        <v>647</v>
      </c>
      <c r="G20" s="12">
        <f>SUBTOTAL(109,LTBL_36205[法人／事業所数])</f>
        <v>460</v>
      </c>
      <c r="I20" s="12">
        <f>SUBTOTAL(109,LTBL_36205[法人以外の団体／事業所数])</f>
        <v>5</v>
      </c>
    </row>
    <row r="21" spans="2:9" ht="15" customHeight="1" x14ac:dyDescent="0.2">
      <c r="E21" s="11">
        <f>LTBL_36205[[#Totals],[個人／事業所数]]/LTBL_36205[[#Totals],[総数／事業所数]]</f>
        <v>0.56754385964912279</v>
      </c>
      <c r="G21" s="11">
        <f>LTBL_36205[[#Totals],[法人／事業所数]]/LTBL_36205[[#Totals],[総数／事業所数]]</f>
        <v>0.40350877192982454</v>
      </c>
      <c r="I21" s="11">
        <f>LTBL_36205[[#Totals],[法人以外の団体／事業所数]]/LTBL_36205[[#Totals],[総数／事業所数]]</f>
        <v>4.3859649122807015E-3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140</v>
      </c>
      <c r="D24" s="8">
        <v>12.28</v>
      </c>
      <c r="E24" s="12">
        <v>126</v>
      </c>
      <c r="F24" s="8">
        <v>19.47</v>
      </c>
      <c r="G24" s="12">
        <v>14</v>
      </c>
      <c r="H24" s="8">
        <v>3.04</v>
      </c>
      <c r="I24" s="12">
        <v>0</v>
      </c>
    </row>
    <row r="25" spans="2:9" ht="15" customHeight="1" x14ac:dyDescent="0.2">
      <c r="B25" t="s">
        <v>61</v>
      </c>
      <c r="C25" s="12">
        <v>119</v>
      </c>
      <c r="D25" s="8">
        <v>10.44</v>
      </c>
      <c r="E25" s="12">
        <v>110</v>
      </c>
      <c r="F25" s="8">
        <v>17</v>
      </c>
      <c r="G25" s="12">
        <v>9</v>
      </c>
      <c r="H25" s="8">
        <v>1.96</v>
      </c>
      <c r="I25" s="12">
        <v>0</v>
      </c>
    </row>
    <row r="26" spans="2:9" ht="15" customHeight="1" x14ac:dyDescent="0.2">
      <c r="B26" t="s">
        <v>56</v>
      </c>
      <c r="C26" s="12">
        <v>88</v>
      </c>
      <c r="D26" s="8">
        <v>7.72</v>
      </c>
      <c r="E26" s="12">
        <v>45</v>
      </c>
      <c r="F26" s="8">
        <v>6.96</v>
      </c>
      <c r="G26" s="12">
        <v>43</v>
      </c>
      <c r="H26" s="8">
        <v>9.35</v>
      </c>
      <c r="I26" s="12">
        <v>0</v>
      </c>
    </row>
    <row r="27" spans="2:9" ht="15" customHeight="1" x14ac:dyDescent="0.2">
      <c r="B27" t="s">
        <v>48</v>
      </c>
      <c r="C27" s="12">
        <v>71</v>
      </c>
      <c r="D27" s="8">
        <v>6.23</v>
      </c>
      <c r="E27" s="12">
        <v>11</v>
      </c>
      <c r="F27" s="8">
        <v>1.7</v>
      </c>
      <c r="G27" s="12">
        <v>60</v>
      </c>
      <c r="H27" s="8">
        <v>13.04</v>
      </c>
      <c r="I27" s="12">
        <v>0</v>
      </c>
    </row>
    <row r="28" spans="2:9" ht="15" customHeight="1" x14ac:dyDescent="0.2">
      <c r="B28" t="s">
        <v>54</v>
      </c>
      <c r="C28" s="12">
        <v>56</v>
      </c>
      <c r="D28" s="8">
        <v>4.91</v>
      </c>
      <c r="E28" s="12">
        <v>44</v>
      </c>
      <c r="F28" s="8">
        <v>6.8</v>
      </c>
      <c r="G28" s="12">
        <v>12</v>
      </c>
      <c r="H28" s="8">
        <v>2.61</v>
      </c>
      <c r="I28" s="12">
        <v>0</v>
      </c>
    </row>
    <row r="29" spans="2:9" ht="15" customHeight="1" x14ac:dyDescent="0.2">
      <c r="B29" t="s">
        <v>58</v>
      </c>
      <c r="C29" s="12">
        <v>56</v>
      </c>
      <c r="D29" s="8">
        <v>4.91</v>
      </c>
      <c r="E29" s="12">
        <v>24</v>
      </c>
      <c r="F29" s="8">
        <v>3.71</v>
      </c>
      <c r="G29" s="12">
        <v>30</v>
      </c>
      <c r="H29" s="8">
        <v>6.52</v>
      </c>
      <c r="I29" s="12">
        <v>0</v>
      </c>
    </row>
    <row r="30" spans="2:9" ht="15" customHeight="1" x14ac:dyDescent="0.2">
      <c r="B30" t="s">
        <v>64</v>
      </c>
      <c r="C30" s="12">
        <v>55</v>
      </c>
      <c r="D30" s="8">
        <v>4.82</v>
      </c>
      <c r="E30" s="12">
        <v>34</v>
      </c>
      <c r="F30" s="8">
        <v>5.26</v>
      </c>
      <c r="G30" s="12">
        <v>11</v>
      </c>
      <c r="H30" s="8">
        <v>2.39</v>
      </c>
      <c r="I30" s="12">
        <v>1</v>
      </c>
    </row>
    <row r="31" spans="2:9" ht="15" customHeight="1" x14ac:dyDescent="0.2">
      <c r="B31" t="s">
        <v>55</v>
      </c>
      <c r="C31" s="12">
        <v>54</v>
      </c>
      <c r="D31" s="8">
        <v>4.74</v>
      </c>
      <c r="E31" s="12">
        <v>39</v>
      </c>
      <c r="F31" s="8">
        <v>6.03</v>
      </c>
      <c r="G31" s="12">
        <v>15</v>
      </c>
      <c r="H31" s="8">
        <v>3.26</v>
      </c>
      <c r="I31" s="12">
        <v>0</v>
      </c>
    </row>
    <row r="32" spans="2:9" ht="15" customHeight="1" x14ac:dyDescent="0.2">
      <c r="B32" t="s">
        <v>49</v>
      </c>
      <c r="C32" s="12">
        <v>52</v>
      </c>
      <c r="D32" s="8">
        <v>4.5599999999999996</v>
      </c>
      <c r="E32" s="12">
        <v>28</v>
      </c>
      <c r="F32" s="8">
        <v>4.33</v>
      </c>
      <c r="G32" s="12">
        <v>24</v>
      </c>
      <c r="H32" s="8">
        <v>5.22</v>
      </c>
      <c r="I32" s="12">
        <v>0</v>
      </c>
    </row>
    <row r="33" spans="2:9" ht="15" customHeight="1" x14ac:dyDescent="0.2">
      <c r="B33" t="s">
        <v>50</v>
      </c>
      <c r="C33" s="12">
        <v>34</v>
      </c>
      <c r="D33" s="8">
        <v>2.98</v>
      </c>
      <c r="E33" s="12">
        <v>11</v>
      </c>
      <c r="F33" s="8">
        <v>1.7</v>
      </c>
      <c r="G33" s="12">
        <v>23</v>
      </c>
      <c r="H33" s="8">
        <v>5</v>
      </c>
      <c r="I33" s="12">
        <v>0</v>
      </c>
    </row>
    <row r="34" spans="2:9" ht="15" customHeight="1" x14ac:dyDescent="0.2">
      <c r="B34" t="s">
        <v>65</v>
      </c>
      <c r="C34" s="12">
        <v>33</v>
      </c>
      <c r="D34" s="8">
        <v>2.89</v>
      </c>
      <c r="E34" s="12">
        <v>26</v>
      </c>
      <c r="F34" s="8">
        <v>4.0199999999999996</v>
      </c>
      <c r="G34" s="12">
        <v>7</v>
      </c>
      <c r="H34" s="8">
        <v>1.52</v>
      </c>
      <c r="I34" s="12">
        <v>0</v>
      </c>
    </row>
    <row r="35" spans="2:9" ht="15" customHeight="1" x14ac:dyDescent="0.2">
      <c r="B35" t="s">
        <v>66</v>
      </c>
      <c r="C35" s="12">
        <v>32</v>
      </c>
      <c r="D35" s="8">
        <v>2.81</v>
      </c>
      <c r="E35" s="12">
        <v>0</v>
      </c>
      <c r="F35" s="8">
        <v>0</v>
      </c>
      <c r="G35" s="12">
        <v>20</v>
      </c>
      <c r="H35" s="8">
        <v>4.3499999999999996</v>
      </c>
      <c r="I35" s="12">
        <v>3</v>
      </c>
    </row>
    <row r="36" spans="2:9" ht="15" customHeight="1" x14ac:dyDescent="0.2">
      <c r="B36" t="s">
        <v>59</v>
      </c>
      <c r="C36" s="12">
        <v>29</v>
      </c>
      <c r="D36" s="8">
        <v>2.54</v>
      </c>
      <c r="E36" s="12">
        <v>18</v>
      </c>
      <c r="F36" s="8">
        <v>2.78</v>
      </c>
      <c r="G36" s="12">
        <v>11</v>
      </c>
      <c r="H36" s="8">
        <v>2.39</v>
      </c>
      <c r="I36" s="12">
        <v>0</v>
      </c>
    </row>
    <row r="37" spans="2:9" ht="15" customHeight="1" x14ac:dyDescent="0.2">
      <c r="B37" t="s">
        <v>67</v>
      </c>
      <c r="C37" s="12">
        <v>25</v>
      </c>
      <c r="D37" s="8">
        <v>2.19</v>
      </c>
      <c r="E37" s="12">
        <v>24</v>
      </c>
      <c r="F37" s="8">
        <v>3.71</v>
      </c>
      <c r="G37" s="12">
        <v>1</v>
      </c>
      <c r="H37" s="8">
        <v>0.22</v>
      </c>
      <c r="I37" s="12">
        <v>0</v>
      </c>
    </row>
    <row r="38" spans="2:9" ht="15" customHeight="1" x14ac:dyDescent="0.2">
      <c r="B38" t="s">
        <v>53</v>
      </c>
      <c r="C38" s="12">
        <v>23</v>
      </c>
      <c r="D38" s="8">
        <v>2.02</v>
      </c>
      <c r="E38" s="12">
        <v>8</v>
      </c>
      <c r="F38" s="8">
        <v>1.24</v>
      </c>
      <c r="G38" s="12">
        <v>15</v>
      </c>
      <c r="H38" s="8">
        <v>3.26</v>
      </c>
      <c r="I38" s="12">
        <v>0</v>
      </c>
    </row>
    <row r="39" spans="2:9" ht="15" customHeight="1" x14ac:dyDescent="0.2">
      <c r="B39" t="s">
        <v>60</v>
      </c>
      <c r="C39" s="12">
        <v>22</v>
      </c>
      <c r="D39" s="8">
        <v>1.93</v>
      </c>
      <c r="E39" s="12">
        <v>10</v>
      </c>
      <c r="F39" s="8">
        <v>1.55</v>
      </c>
      <c r="G39" s="12">
        <v>11</v>
      </c>
      <c r="H39" s="8">
        <v>2.39</v>
      </c>
      <c r="I39" s="12">
        <v>0</v>
      </c>
    </row>
    <row r="40" spans="2:9" ht="15" customHeight="1" x14ac:dyDescent="0.2">
      <c r="B40" t="s">
        <v>72</v>
      </c>
      <c r="C40" s="12">
        <v>18</v>
      </c>
      <c r="D40" s="8">
        <v>1.58</v>
      </c>
      <c r="E40" s="12">
        <v>11</v>
      </c>
      <c r="F40" s="8">
        <v>1.7</v>
      </c>
      <c r="G40" s="12">
        <v>7</v>
      </c>
      <c r="H40" s="8">
        <v>1.52</v>
      </c>
      <c r="I40" s="12">
        <v>0</v>
      </c>
    </row>
    <row r="41" spans="2:9" ht="15" customHeight="1" x14ac:dyDescent="0.2">
      <c r="B41" t="s">
        <v>51</v>
      </c>
      <c r="C41" s="12">
        <v>14</v>
      </c>
      <c r="D41" s="8">
        <v>1.23</v>
      </c>
      <c r="E41" s="12">
        <v>5</v>
      </c>
      <c r="F41" s="8">
        <v>0.77</v>
      </c>
      <c r="G41" s="12">
        <v>8</v>
      </c>
      <c r="H41" s="8">
        <v>1.74</v>
      </c>
      <c r="I41" s="12">
        <v>1</v>
      </c>
    </row>
    <row r="42" spans="2:9" ht="15" customHeight="1" x14ac:dyDescent="0.2">
      <c r="B42" t="s">
        <v>75</v>
      </c>
      <c r="C42" s="12">
        <v>14</v>
      </c>
      <c r="D42" s="8">
        <v>1.23</v>
      </c>
      <c r="E42" s="12">
        <v>12</v>
      </c>
      <c r="F42" s="8">
        <v>1.85</v>
      </c>
      <c r="G42" s="12">
        <v>2</v>
      </c>
      <c r="H42" s="8">
        <v>0.43</v>
      </c>
      <c r="I42" s="12">
        <v>0</v>
      </c>
    </row>
    <row r="43" spans="2:9" ht="15" customHeight="1" x14ac:dyDescent="0.2">
      <c r="B43" t="s">
        <v>63</v>
      </c>
      <c r="C43" s="12">
        <v>14</v>
      </c>
      <c r="D43" s="8">
        <v>1.23</v>
      </c>
      <c r="E43" s="12">
        <v>5</v>
      </c>
      <c r="F43" s="8">
        <v>0.77</v>
      </c>
      <c r="G43" s="12">
        <v>9</v>
      </c>
      <c r="H43" s="8">
        <v>1.96</v>
      </c>
      <c r="I43" s="12">
        <v>0</v>
      </c>
    </row>
    <row r="46" spans="2:9" ht="33" customHeight="1" x14ac:dyDescent="0.2">
      <c r="B46" t="s">
        <v>199</v>
      </c>
      <c r="C46" s="10" t="s">
        <v>41</v>
      </c>
      <c r="D46" s="10" t="s">
        <v>42</v>
      </c>
      <c r="E46" s="10" t="s">
        <v>43</v>
      </c>
      <c r="F46" s="10" t="s">
        <v>44</v>
      </c>
      <c r="G46" s="10" t="s">
        <v>45</v>
      </c>
      <c r="H46" s="10" t="s">
        <v>46</v>
      </c>
      <c r="I46" s="10" t="s">
        <v>47</v>
      </c>
    </row>
    <row r="47" spans="2:9" ht="15" customHeight="1" x14ac:dyDescent="0.2">
      <c r="B47" t="s">
        <v>114</v>
      </c>
      <c r="C47" s="12">
        <v>70</v>
      </c>
      <c r="D47" s="8">
        <v>6.14</v>
      </c>
      <c r="E47" s="12">
        <v>63</v>
      </c>
      <c r="F47" s="8">
        <v>9.74</v>
      </c>
      <c r="G47" s="12">
        <v>7</v>
      </c>
      <c r="H47" s="8">
        <v>1.52</v>
      </c>
      <c r="I47" s="12">
        <v>0</v>
      </c>
    </row>
    <row r="48" spans="2:9" ht="15" customHeight="1" x14ac:dyDescent="0.2">
      <c r="B48" t="s">
        <v>113</v>
      </c>
      <c r="C48" s="12">
        <v>50</v>
      </c>
      <c r="D48" s="8">
        <v>4.3899999999999997</v>
      </c>
      <c r="E48" s="12">
        <v>49</v>
      </c>
      <c r="F48" s="8">
        <v>7.57</v>
      </c>
      <c r="G48" s="12">
        <v>1</v>
      </c>
      <c r="H48" s="8">
        <v>0.22</v>
      </c>
      <c r="I48" s="12">
        <v>0</v>
      </c>
    </row>
    <row r="49" spans="2:9" ht="15" customHeight="1" x14ac:dyDescent="0.2">
      <c r="B49" t="s">
        <v>103</v>
      </c>
      <c r="C49" s="12">
        <v>32</v>
      </c>
      <c r="D49" s="8">
        <v>2.81</v>
      </c>
      <c r="E49" s="12">
        <v>24</v>
      </c>
      <c r="F49" s="8">
        <v>3.71</v>
      </c>
      <c r="G49" s="12">
        <v>8</v>
      </c>
      <c r="H49" s="8">
        <v>1.74</v>
      </c>
      <c r="I49" s="12">
        <v>0</v>
      </c>
    </row>
    <row r="50" spans="2:9" ht="15" customHeight="1" x14ac:dyDescent="0.2">
      <c r="B50" t="s">
        <v>99</v>
      </c>
      <c r="C50" s="12">
        <v>31</v>
      </c>
      <c r="D50" s="8">
        <v>2.72</v>
      </c>
      <c r="E50" s="12">
        <v>2</v>
      </c>
      <c r="F50" s="8">
        <v>0.31</v>
      </c>
      <c r="G50" s="12">
        <v>29</v>
      </c>
      <c r="H50" s="8">
        <v>6.3</v>
      </c>
      <c r="I50" s="12">
        <v>0</v>
      </c>
    </row>
    <row r="51" spans="2:9" ht="15" customHeight="1" x14ac:dyDescent="0.2">
      <c r="B51" t="s">
        <v>116</v>
      </c>
      <c r="C51" s="12">
        <v>29</v>
      </c>
      <c r="D51" s="8">
        <v>2.54</v>
      </c>
      <c r="E51" s="12">
        <v>21</v>
      </c>
      <c r="F51" s="8">
        <v>3.25</v>
      </c>
      <c r="G51" s="12">
        <v>8</v>
      </c>
      <c r="H51" s="8">
        <v>1.74</v>
      </c>
      <c r="I51" s="12">
        <v>0</v>
      </c>
    </row>
    <row r="52" spans="2:9" ht="15" customHeight="1" x14ac:dyDescent="0.2">
      <c r="B52" t="s">
        <v>111</v>
      </c>
      <c r="C52" s="12">
        <v>28</v>
      </c>
      <c r="D52" s="8">
        <v>2.46</v>
      </c>
      <c r="E52" s="12">
        <v>28</v>
      </c>
      <c r="F52" s="8">
        <v>4.33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118</v>
      </c>
      <c r="C53" s="12">
        <v>25</v>
      </c>
      <c r="D53" s="8">
        <v>2.19</v>
      </c>
      <c r="E53" s="12">
        <v>24</v>
      </c>
      <c r="F53" s="8">
        <v>3.71</v>
      </c>
      <c r="G53" s="12">
        <v>1</v>
      </c>
      <c r="H53" s="8">
        <v>0.22</v>
      </c>
      <c r="I53" s="12">
        <v>0</v>
      </c>
    </row>
    <row r="54" spans="2:9" ht="15" customHeight="1" x14ac:dyDescent="0.2">
      <c r="B54" t="s">
        <v>107</v>
      </c>
      <c r="C54" s="12">
        <v>23</v>
      </c>
      <c r="D54" s="8">
        <v>2.02</v>
      </c>
      <c r="E54" s="12">
        <v>11</v>
      </c>
      <c r="F54" s="8">
        <v>1.7</v>
      </c>
      <c r="G54" s="12">
        <v>11</v>
      </c>
      <c r="H54" s="8">
        <v>2.39</v>
      </c>
      <c r="I54" s="12">
        <v>0</v>
      </c>
    </row>
    <row r="55" spans="2:9" ht="15" customHeight="1" x14ac:dyDescent="0.2">
      <c r="B55" t="s">
        <v>109</v>
      </c>
      <c r="C55" s="12">
        <v>23</v>
      </c>
      <c r="D55" s="8">
        <v>2.02</v>
      </c>
      <c r="E55" s="12">
        <v>19</v>
      </c>
      <c r="F55" s="8">
        <v>2.94</v>
      </c>
      <c r="G55" s="12">
        <v>4</v>
      </c>
      <c r="H55" s="8">
        <v>0.87</v>
      </c>
      <c r="I55" s="12">
        <v>0</v>
      </c>
    </row>
    <row r="56" spans="2:9" ht="15" customHeight="1" x14ac:dyDescent="0.2">
      <c r="B56" t="s">
        <v>112</v>
      </c>
      <c r="C56" s="12">
        <v>23</v>
      </c>
      <c r="D56" s="8">
        <v>2.02</v>
      </c>
      <c r="E56" s="12">
        <v>21</v>
      </c>
      <c r="F56" s="8">
        <v>3.25</v>
      </c>
      <c r="G56" s="12">
        <v>2</v>
      </c>
      <c r="H56" s="8">
        <v>0.43</v>
      </c>
      <c r="I56" s="12">
        <v>0</v>
      </c>
    </row>
    <row r="57" spans="2:9" ht="15" customHeight="1" x14ac:dyDescent="0.2">
      <c r="B57" t="s">
        <v>105</v>
      </c>
      <c r="C57" s="12">
        <v>22</v>
      </c>
      <c r="D57" s="8">
        <v>1.93</v>
      </c>
      <c r="E57" s="12">
        <v>10</v>
      </c>
      <c r="F57" s="8">
        <v>1.55</v>
      </c>
      <c r="G57" s="12">
        <v>12</v>
      </c>
      <c r="H57" s="8">
        <v>2.61</v>
      </c>
      <c r="I57" s="12">
        <v>0</v>
      </c>
    </row>
    <row r="58" spans="2:9" ht="15" customHeight="1" x14ac:dyDescent="0.2">
      <c r="B58" t="s">
        <v>110</v>
      </c>
      <c r="C58" s="12">
        <v>22</v>
      </c>
      <c r="D58" s="8">
        <v>1.93</v>
      </c>
      <c r="E58" s="12">
        <v>22</v>
      </c>
      <c r="F58" s="8">
        <v>3.4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101</v>
      </c>
      <c r="C59" s="12">
        <v>20</v>
      </c>
      <c r="D59" s="8">
        <v>1.75</v>
      </c>
      <c r="E59" s="12">
        <v>7</v>
      </c>
      <c r="F59" s="8">
        <v>1.08</v>
      </c>
      <c r="G59" s="12">
        <v>13</v>
      </c>
      <c r="H59" s="8">
        <v>2.83</v>
      </c>
      <c r="I59" s="12">
        <v>0</v>
      </c>
    </row>
    <row r="60" spans="2:9" ht="15" customHeight="1" x14ac:dyDescent="0.2">
      <c r="B60" t="s">
        <v>108</v>
      </c>
      <c r="C60" s="12">
        <v>20</v>
      </c>
      <c r="D60" s="8">
        <v>1.75</v>
      </c>
      <c r="E60" s="12">
        <v>9</v>
      </c>
      <c r="F60" s="8">
        <v>1.39</v>
      </c>
      <c r="G60" s="12">
        <v>10</v>
      </c>
      <c r="H60" s="8">
        <v>2.17</v>
      </c>
      <c r="I60" s="12">
        <v>0</v>
      </c>
    </row>
    <row r="61" spans="2:9" ht="15" customHeight="1" x14ac:dyDescent="0.2">
      <c r="B61" t="s">
        <v>100</v>
      </c>
      <c r="C61" s="12">
        <v>19</v>
      </c>
      <c r="D61" s="8">
        <v>1.67</v>
      </c>
      <c r="E61" s="12">
        <v>2</v>
      </c>
      <c r="F61" s="8">
        <v>0.31</v>
      </c>
      <c r="G61" s="12">
        <v>17</v>
      </c>
      <c r="H61" s="8">
        <v>3.7</v>
      </c>
      <c r="I61" s="12">
        <v>0</v>
      </c>
    </row>
    <row r="62" spans="2:9" ht="15" customHeight="1" x14ac:dyDescent="0.2">
      <c r="B62" t="s">
        <v>124</v>
      </c>
      <c r="C62" s="12">
        <v>18</v>
      </c>
      <c r="D62" s="8">
        <v>1.58</v>
      </c>
      <c r="E62" s="12">
        <v>11</v>
      </c>
      <c r="F62" s="8">
        <v>1.7</v>
      </c>
      <c r="G62" s="12">
        <v>7</v>
      </c>
      <c r="H62" s="8">
        <v>1.52</v>
      </c>
      <c r="I62" s="12">
        <v>0</v>
      </c>
    </row>
    <row r="63" spans="2:9" ht="15" customHeight="1" x14ac:dyDescent="0.2">
      <c r="B63" t="s">
        <v>106</v>
      </c>
      <c r="C63" s="12">
        <v>18</v>
      </c>
      <c r="D63" s="8">
        <v>1.58</v>
      </c>
      <c r="E63" s="12">
        <v>5</v>
      </c>
      <c r="F63" s="8">
        <v>0.77</v>
      </c>
      <c r="G63" s="12">
        <v>12</v>
      </c>
      <c r="H63" s="8">
        <v>2.61</v>
      </c>
      <c r="I63" s="12">
        <v>0</v>
      </c>
    </row>
    <row r="64" spans="2:9" ht="15" customHeight="1" x14ac:dyDescent="0.2">
      <c r="B64" t="s">
        <v>117</v>
      </c>
      <c r="C64" s="12">
        <v>18</v>
      </c>
      <c r="D64" s="8">
        <v>1.58</v>
      </c>
      <c r="E64" s="12">
        <v>15</v>
      </c>
      <c r="F64" s="8">
        <v>2.3199999999999998</v>
      </c>
      <c r="G64" s="12">
        <v>3</v>
      </c>
      <c r="H64" s="8">
        <v>0.65</v>
      </c>
      <c r="I64" s="12">
        <v>0</v>
      </c>
    </row>
    <row r="65" spans="2:9" ht="15" customHeight="1" x14ac:dyDescent="0.2">
      <c r="B65" t="s">
        <v>104</v>
      </c>
      <c r="C65" s="12">
        <v>17</v>
      </c>
      <c r="D65" s="8">
        <v>1.49</v>
      </c>
      <c r="E65" s="12">
        <v>6</v>
      </c>
      <c r="F65" s="8">
        <v>0.93</v>
      </c>
      <c r="G65" s="12">
        <v>11</v>
      </c>
      <c r="H65" s="8">
        <v>2.39</v>
      </c>
      <c r="I65" s="12">
        <v>0</v>
      </c>
    </row>
    <row r="66" spans="2:9" ht="15" customHeight="1" x14ac:dyDescent="0.2">
      <c r="B66" t="s">
        <v>122</v>
      </c>
      <c r="C66" s="12">
        <v>17</v>
      </c>
      <c r="D66" s="8">
        <v>1.49</v>
      </c>
      <c r="E66" s="12">
        <v>6</v>
      </c>
      <c r="F66" s="8">
        <v>0.93</v>
      </c>
      <c r="G66" s="12">
        <v>11</v>
      </c>
      <c r="H66" s="8">
        <v>2.39</v>
      </c>
      <c r="I66" s="12">
        <v>0</v>
      </c>
    </row>
    <row r="68" spans="2:9" ht="15" customHeight="1" x14ac:dyDescent="0.2">
      <c r="B68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04FDC-6212-43C1-8554-20650F80B37C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206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149</v>
      </c>
      <c r="D6" s="8">
        <v>19.68</v>
      </c>
      <c r="E6" s="12">
        <v>39</v>
      </c>
      <c r="F6" s="8">
        <v>9.26</v>
      </c>
      <c r="G6" s="12">
        <v>110</v>
      </c>
      <c r="H6" s="8">
        <v>34.590000000000003</v>
      </c>
      <c r="I6" s="12">
        <v>0</v>
      </c>
    </row>
    <row r="7" spans="2:9" ht="15" customHeight="1" x14ac:dyDescent="0.2">
      <c r="B7" t="s">
        <v>27</v>
      </c>
      <c r="C7" s="12">
        <v>72</v>
      </c>
      <c r="D7" s="8">
        <v>9.51</v>
      </c>
      <c r="E7" s="12">
        <v>30</v>
      </c>
      <c r="F7" s="8">
        <v>7.13</v>
      </c>
      <c r="G7" s="12">
        <v>41</v>
      </c>
      <c r="H7" s="8">
        <v>12.89</v>
      </c>
      <c r="I7" s="12">
        <v>1</v>
      </c>
    </row>
    <row r="8" spans="2:9" ht="15" customHeight="1" x14ac:dyDescent="0.2">
      <c r="B8" t="s">
        <v>28</v>
      </c>
      <c r="C8" s="12">
        <v>11</v>
      </c>
      <c r="D8" s="8">
        <v>1.45</v>
      </c>
      <c r="E8" s="12">
        <v>0</v>
      </c>
      <c r="F8" s="8">
        <v>0</v>
      </c>
      <c r="G8" s="12">
        <v>11</v>
      </c>
      <c r="H8" s="8">
        <v>3.46</v>
      </c>
      <c r="I8" s="12">
        <v>0</v>
      </c>
    </row>
    <row r="9" spans="2:9" ht="15" customHeight="1" x14ac:dyDescent="0.2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30</v>
      </c>
      <c r="C10" s="12">
        <v>4</v>
      </c>
      <c r="D10" s="8">
        <v>0.53</v>
      </c>
      <c r="E10" s="12">
        <v>0</v>
      </c>
      <c r="F10" s="8">
        <v>0</v>
      </c>
      <c r="G10" s="12">
        <v>4</v>
      </c>
      <c r="H10" s="8">
        <v>1.26</v>
      </c>
      <c r="I10" s="12">
        <v>0</v>
      </c>
    </row>
    <row r="11" spans="2:9" ht="15" customHeight="1" x14ac:dyDescent="0.2">
      <c r="B11" t="s">
        <v>31</v>
      </c>
      <c r="C11" s="12">
        <v>181</v>
      </c>
      <c r="D11" s="8">
        <v>23.91</v>
      </c>
      <c r="E11" s="12">
        <v>111</v>
      </c>
      <c r="F11" s="8">
        <v>26.37</v>
      </c>
      <c r="G11" s="12">
        <v>70</v>
      </c>
      <c r="H11" s="8">
        <v>22.01</v>
      </c>
      <c r="I11" s="12">
        <v>0</v>
      </c>
    </row>
    <row r="12" spans="2:9" ht="15" customHeight="1" x14ac:dyDescent="0.2">
      <c r="B12" t="s">
        <v>32</v>
      </c>
      <c r="C12" s="12">
        <v>2</v>
      </c>
      <c r="D12" s="8">
        <v>0.26</v>
      </c>
      <c r="E12" s="12">
        <v>1</v>
      </c>
      <c r="F12" s="8">
        <v>0.24</v>
      </c>
      <c r="G12" s="12">
        <v>1</v>
      </c>
      <c r="H12" s="8">
        <v>0.31</v>
      </c>
      <c r="I12" s="12">
        <v>0</v>
      </c>
    </row>
    <row r="13" spans="2:9" ht="15" customHeight="1" x14ac:dyDescent="0.2">
      <c r="B13" t="s">
        <v>33</v>
      </c>
      <c r="C13" s="12">
        <v>20</v>
      </c>
      <c r="D13" s="8">
        <v>2.64</v>
      </c>
      <c r="E13" s="12">
        <v>8</v>
      </c>
      <c r="F13" s="8">
        <v>1.9</v>
      </c>
      <c r="G13" s="12">
        <v>12</v>
      </c>
      <c r="H13" s="8">
        <v>3.77</v>
      </c>
      <c r="I13" s="12">
        <v>0</v>
      </c>
    </row>
    <row r="14" spans="2:9" ht="15" customHeight="1" x14ac:dyDescent="0.2">
      <c r="B14" t="s">
        <v>34</v>
      </c>
      <c r="C14" s="12">
        <v>26</v>
      </c>
      <c r="D14" s="8">
        <v>3.43</v>
      </c>
      <c r="E14" s="12">
        <v>9</v>
      </c>
      <c r="F14" s="8">
        <v>2.14</v>
      </c>
      <c r="G14" s="12">
        <v>17</v>
      </c>
      <c r="H14" s="8">
        <v>5.35</v>
      </c>
      <c r="I14" s="12">
        <v>0</v>
      </c>
    </row>
    <row r="15" spans="2:9" ht="15" customHeight="1" x14ac:dyDescent="0.2">
      <c r="B15" t="s">
        <v>35</v>
      </c>
      <c r="C15" s="12">
        <v>77</v>
      </c>
      <c r="D15" s="8">
        <v>10.17</v>
      </c>
      <c r="E15" s="12">
        <v>66</v>
      </c>
      <c r="F15" s="8">
        <v>15.68</v>
      </c>
      <c r="G15" s="12">
        <v>11</v>
      </c>
      <c r="H15" s="8">
        <v>3.46</v>
      </c>
      <c r="I15" s="12">
        <v>0</v>
      </c>
    </row>
    <row r="16" spans="2:9" ht="15" customHeight="1" x14ac:dyDescent="0.2">
      <c r="B16" t="s">
        <v>36</v>
      </c>
      <c r="C16" s="12">
        <v>101</v>
      </c>
      <c r="D16" s="8">
        <v>13.34</v>
      </c>
      <c r="E16" s="12">
        <v>89</v>
      </c>
      <c r="F16" s="8">
        <v>21.14</v>
      </c>
      <c r="G16" s="12">
        <v>11</v>
      </c>
      <c r="H16" s="8">
        <v>3.46</v>
      </c>
      <c r="I16" s="12">
        <v>0</v>
      </c>
    </row>
    <row r="17" spans="2:9" ht="15" customHeight="1" x14ac:dyDescent="0.2">
      <c r="B17" t="s">
        <v>37</v>
      </c>
      <c r="C17" s="12">
        <v>33</v>
      </c>
      <c r="D17" s="8">
        <v>4.3600000000000003</v>
      </c>
      <c r="E17" s="12">
        <v>19</v>
      </c>
      <c r="F17" s="8">
        <v>4.51</v>
      </c>
      <c r="G17" s="12">
        <v>6</v>
      </c>
      <c r="H17" s="8">
        <v>1.89</v>
      </c>
      <c r="I17" s="12">
        <v>1</v>
      </c>
    </row>
    <row r="18" spans="2:9" ht="15" customHeight="1" x14ac:dyDescent="0.2">
      <c r="B18" t="s">
        <v>38</v>
      </c>
      <c r="C18" s="12">
        <v>36</v>
      </c>
      <c r="D18" s="8">
        <v>4.76</v>
      </c>
      <c r="E18" s="12">
        <v>20</v>
      </c>
      <c r="F18" s="8">
        <v>4.75</v>
      </c>
      <c r="G18" s="12">
        <v>13</v>
      </c>
      <c r="H18" s="8">
        <v>4.09</v>
      </c>
      <c r="I18" s="12">
        <v>0</v>
      </c>
    </row>
    <row r="19" spans="2:9" ht="15" customHeight="1" x14ac:dyDescent="0.2">
      <c r="B19" t="s">
        <v>39</v>
      </c>
      <c r="C19" s="12">
        <v>45</v>
      </c>
      <c r="D19" s="8">
        <v>5.94</v>
      </c>
      <c r="E19" s="12">
        <v>29</v>
      </c>
      <c r="F19" s="8">
        <v>6.89</v>
      </c>
      <c r="G19" s="12">
        <v>11</v>
      </c>
      <c r="H19" s="8">
        <v>3.46</v>
      </c>
      <c r="I19" s="12">
        <v>1</v>
      </c>
    </row>
    <row r="20" spans="2:9" ht="15" customHeight="1" x14ac:dyDescent="0.2">
      <c r="B20" s="9" t="s">
        <v>197</v>
      </c>
      <c r="C20" s="12">
        <f>SUM(LTBL_36206[総数／事業所数])</f>
        <v>757</v>
      </c>
      <c r="E20" s="12">
        <f>SUBTOTAL(109,LTBL_36206[個人／事業所数])</f>
        <v>421</v>
      </c>
      <c r="G20" s="12">
        <f>SUBTOTAL(109,LTBL_36206[法人／事業所数])</f>
        <v>318</v>
      </c>
      <c r="I20" s="12">
        <f>SUBTOTAL(109,LTBL_36206[法人以外の団体／事業所数])</f>
        <v>3</v>
      </c>
    </row>
    <row r="21" spans="2:9" ht="15" customHeight="1" x14ac:dyDescent="0.2">
      <c r="E21" s="11">
        <f>LTBL_36206[[#Totals],[個人／事業所数]]/LTBL_36206[[#Totals],[総数／事業所数]]</f>
        <v>0.5561426684280053</v>
      </c>
      <c r="G21" s="11">
        <f>LTBL_36206[[#Totals],[法人／事業所数]]/LTBL_36206[[#Totals],[総数／事業所数]]</f>
        <v>0.42007926023778069</v>
      </c>
      <c r="I21" s="11">
        <f>LTBL_36206[[#Totals],[法人以外の団体／事業所数]]/LTBL_36206[[#Totals],[総数／事業所数]]</f>
        <v>3.9630118890356669E-3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48</v>
      </c>
      <c r="C24" s="12">
        <v>94</v>
      </c>
      <c r="D24" s="8">
        <v>12.42</v>
      </c>
      <c r="E24" s="12">
        <v>16</v>
      </c>
      <c r="F24" s="8">
        <v>3.8</v>
      </c>
      <c r="G24" s="12">
        <v>78</v>
      </c>
      <c r="H24" s="8">
        <v>24.53</v>
      </c>
      <c r="I24" s="12">
        <v>0</v>
      </c>
    </row>
    <row r="25" spans="2:9" ht="15" customHeight="1" x14ac:dyDescent="0.2">
      <c r="B25" t="s">
        <v>62</v>
      </c>
      <c r="C25" s="12">
        <v>92</v>
      </c>
      <c r="D25" s="8">
        <v>12.15</v>
      </c>
      <c r="E25" s="12">
        <v>85</v>
      </c>
      <c r="F25" s="8">
        <v>20.190000000000001</v>
      </c>
      <c r="G25" s="12">
        <v>7</v>
      </c>
      <c r="H25" s="8">
        <v>2.2000000000000002</v>
      </c>
      <c r="I25" s="12">
        <v>0</v>
      </c>
    </row>
    <row r="26" spans="2:9" ht="15" customHeight="1" x14ac:dyDescent="0.2">
      <c r="B26" t="s">
        <v>61</v>
      </c>
      <c r="C26" s="12">
        <v>65</v>
      </c>
      <c r="D26" s="8">
        <v>8.59</v>
      </c>
      <c r="E26" s="12">
        <v>62</v>
      </c>
      <c r="F26" s="8">
        <v>14.73</v>
      </c>
      <c r="G26" s="12">
        <v>3</v>
      </c>
      <c r="H26" s="8">
        <v>0.94</v>
      </c>
      <c r="I26" s="12">
        <v>0</v>
      </c>
    </row>
    <row r="27" spans="2:9" ht="15" customHeight="1" x14ac:dyDescent="0.2">
      <c r="B27" t="s">
        <v>56</v>
      </c>
      <c r="C27" s="12">
        <v>60</v>
      </c>
      <c r="D27" s="8">
        <v>7.93</v>
      </c>
      <c r="E27" s="12">
        <v>38</v>
      </c>
      <c r="F27" s="8">
        <v>9.0299999999999994</v>
      </c>
      <c r="G27" s="12">
        <v>22</v>
      </c>
      <c r="H27" s="8">
        <v>6.92</v>
      </c>
      <c r="I27" s="12">
        <v>0</v>
      </c>
    </row>
    <row r="28" spans="2:9" ht="15" customHeight="1" x14ac:dyDescent="0.2">
      <c r="B28" t="s">
        <v>54</v>
      </c>
      <c r="C28" s="12">
        <v>40</v>
      </c>
      <c r="D28" s="8">
        <v>5.28</v>
      </c>
      <c r="E28" s="12">
        <v>33</v>
      </c>
      <c r="F28" s="8">
        <v>7.84</v>
      </c>
      <c r="G28" s="12">
        <v>7</v>
      </c>
      <c r="H28" s="8">
        <v>2.2000000000000002</v>
      </c>
      <c r="I28" s="12">
        <v>0</v>
      </c>
    </row>
    <row r="29" spans="2:9" ht="15" customHeight="1" x14ac:dyDescent="0.2">
      <c r="B29" t="s">
        <v>50</v>
      </c>
      <c r="C29" s="12">
        <v>33</v>
      </c>
      <c r="D29" s="8">
        <v>4.3600000000000003</v>
      </c>
      <c r="E29" s="12">
        <v>12</v>
      </c>
      <c r="F29" s="8">
        <v>2.85</v>
      </c>
      <c r="G29" s="12">
        <v>21</v>
      </c>
      <c r="H29" s="8">
        <v>6.6</v>
      </c>
      <c r="I29" s="12">
        <v>0</v>
      </c>
    </row>
    <row r="30" spans="2:9" ht="15" customHeight="1" x14ac:dyDescent="0.2">
      <c r="B30" t="s">
        <v>64</v>
      </c>
      <c r="C30" s="12">
        <v>33</v>
      </c>
      <c r="D30" s="8">
        <v>4.3600000000000003</v>
      </c>
      <c r="E30" s="12">
        <v>19</v>
      </c>
      <c r="F30" s="8">
        <v>4.51</v>
      </c>
      <c r="G30" s="12">
        <v>6</v>
      </c>
      <c r="H30" s="8">
        <v>1.89</v>
      </c>
      <c r="I30" s="12">
        <v>1</v>
      </c>
    </row>
    <row r="31" spans="2:9" ht="15" customHeight="1" x14ac:dyDescent="0.2">
      <c r="B31" t="s">
        <v>67</v>
      </c>
      <c r="C31" s="12">
        <v>31</v>
      </c>
      <c r="D31" s="8">
        <v>4.0999999999999996</v>
      </c>
      <c r="E31" s="12">
        <v>28</v>
      </c>
      <c r="F31" s="8">
        <v>6.65</v>
      </c>
      <c r="G31" s="12">
        <v>3</v>
      </c>
      <c r="H31" s="8">
        <v>0.94</v>
      </c>
      <c r="I31" s="12">
        <v>0</v>
      </c>
    </row>
    <row r="32" spans="2:9" ht="15" customHeight="1" x14ac:dyDescent="0.2">
      <c r="B32" t="s">
        <v>49</v>
      </c>
      <c r="C32" s="12">
        <v>22</v>
      </c>
      <c r="D32" s="8">
        <v>2.91</v>
      </c>
      <c r="E32" s="12">
        <v>11</v>
      </c>
      <c r="F32" s="8">
        <v>2.61</v>
      </c>
      <c r="G32" s="12">
        <v>11</v>
      </c>
      <c r="H32" s="8">
        <v>3.46</v>
      </c>
      <c r="I32" s="12">
        <v>0</v>
      </c>
    </row>
    <row r="33" spans="2:9" ht="15" customHeight="1" x14ac:dyDescent="0.2">
      <c r="B33" t="s">
        <v>65</v>
      </c>
      <c r="C33" s="12">
        <v>21</v>
      </c>
      <c r="D33" s="8">
        <v>2.77</v>
      </c>
      <c r="E33" s="12">
        <v>20</v>
      </c>
      <c r="F33" s="8">
        <v>4.75</v>
      </c>
      <c r="G33" s="12">
        <v>1</v>
      </c>
      <c r="H33" s="8">
        <v>0.31</v>
      </c>
      <c r="I33" s="12">
        <v>0</v>
      </c>
    </row>
    <row r="34" spans="2:9" ht="15" customHeight="1" x14ac:dyDescent="0.2">
      <c r="B34" t="s">
        <v>53</v>
      </c>
      <c r="C34" s="12">
        <v>20</v>
      </c>
      <c r="D34" s="8">
        <v>2.64</v>
      </c>
      <c r="E34" s="12">
        <v>12</v>
      </c>
      <c r="F34" s="8">
        <v>2.85</v>
      </c>
      <c r="G34" s="12">
        <v>8</v>
      </c>
      <c r="H34" s="8">
        <v>2.52</v>
      </c>
      <c r="I34" s="12">
        <v>0</v>
      </c>
    </row>
    <row r="35" spans="2:9" ht="15" customHeight="1" x14ac:dyDescent="0.2">
      <c r="B35" t="s">
        <v>55</v>
      </c>
      <c r="C35" s="12">
        <v>18</v>
      </c>
      <c r="D35" s="8">
        <v>2.38</v>
      </c>
      <c r="E35" s="12">
        <v>14</v>
      </c>
      <c r="F35" s="8">
        <v>3.33</v>
      </c>
      <c r="G35" s="12">
        <v>4</v>
      </c>
      <c r="H35" s="8">
        <v>1.26</v>
      </c>
      <c r="I35" s="12">
        <v>0</v>
      </c>
    </row>
    <row r="36" spans="2:9" ht="15" customHeight="1" x14ac:dyDescent="0.2">
      <c r="B36" t="s">
        <v>60</v>
      </c>
      <c r="C36" s="12">
        <v>16</v>
      </c>
      <c r="D36" s="8">
        <v>2.11</v>
      </c>
      <c r="E36" s="12">
        <v>3</v>
      </c>
      <c r="F36" s="8">
        <v>0.71</v>
      </c>
      <c r="G36" s="12">
        <v>13</v>
      </c>
      <c r="H36" s="8">
        <v>4.09</v>
      </c>
      <c r="I36" s="12">
        <v>0</v>
      </c>
    </row>
    <row r="37" spans="2:9" ht="15" customHeight="1" x14ac:dyDescent="0.2">
      <c r="B37" t="s">
        <v>66</v>
      </c>
      <c r="C37" s="12">
        <v>15</v>
      </c>
      <c r="D37" s="8">
        <v>1.98</v>
      </c>
      <c r="E37" s="12">
        <v>0</v>
      </c>
      <c r="F37" s="8">
        <v>0</v>
      </c>
      <c r="G37" s="12">
        <v>12</v>
      </c>
      <c r="H37" s="8">
        <v>3.77</v>
      </c>
      <c r="I37" s="12">
        <v>0</v>
      </c>
    </row>
    <row r="38" spans="2:9" ht="15" customHeight="1" x14ac:dyDescent="0.2">
      <c r="B38" t="s">
        <v>58</v>
      </c>
      <c r="C38" s="12">
        <v>12</v>
      </c>
      <c r="D38" s="8">
        <v>1.59</v>
      </c>
      <c r="E38" s="12">
        <v>3</v>
      </c>
      <c r="F38" s="8">
        <v>0.71</v>
      </c>
      <c r="G38" s="12">
        <v>9</v>
      </c>
      <c r="H38" s="8">
        <v>2.83</v>
      </c>
      <c r="I38" s="12">
        <v>0</v>
      </c>
    </row>
    <row r="39" spans="2:9" ht="15" customHeight="1" x14ac:dyDescent="0.2">
      <c r="B39" t="s">
        <v>76</v>
      </c>
      <c r="C39" s="12">
        <v>11</v>
      </c>
      <c r="D39" s="8">
        <v>1.45</v>
      </c>
      <c r="E39" s="12">
        <v>6</v>
      </c>
      <c r="F39" s="8">
        <v>1.43</v>
      </c>
      <c r="G39" s="12">
        <v>5</v>
      </c>
      <c r="H39" s="8">
        <v>1.57</v>
      </c>
      <c r="I39" s="12">
        <v>0</v>
      </c>
    </row>
    <row r="40" spans="2:9" ht="15" customHeight="1" x14ac:dyDescent="0.2">
      <c r="B40" t="s">
        <v>78</v>
      </c>
      <c r="C40" s="12">
        <v>11</v>
      </c>
      <c r="D40" s="8">
        <v>1.45</v>
      </c>
      <c r="E40" s="12">
        <v>0</v>
      </c>
      <c r="F40" s="8">
        <v>0</v>
      </c>
      <c r="G40" s="12">
        <v>11</v>
      </c>
      <c r="H40" s="8">
        <v>3.46</v>
      </c>
      <c r="I40" s="12">
        <v>0</v>
      </c>
    </row>
    <row r="41" spans="2:9" ht="15" customHeight="1" x14ac:dyDescent="0.2">
      <c r="B41" t="s">
        <v>68</v>
      </c>
      <c r="C41" s="12">
        <v>11</v>
      </c>
      <c r="D41" s="8">
        <v>1.45</v>
      </c>
      <c r="E41" s="12">
        <v>3</v>
      </c>
      <c r="F41" s="8">
        <v>0.71</v>
      </c>
      <c r="G41" s="12">
        <v>8</v>
      </c>
      <c r="H41" s="8">
        <v>2.52</v>
      </c>
      <c r="I41" s="12">
        <v>0</v>
      </c>
    </row>
    <row r="42" spans="2:9" ht="15" customHeight="1" x14ac:dyDescent="0.2">
      <c r="B42" t="s">
        <v>72</v>
      </c>
      <c r="C42" s="12">
        <v>10</v>
      </c>
      <c r="D42" s="8">
        <v>1.32</v>
      </c>
      <c r="E42" s="12">
        <v>4</v>
      </c>
      <c r="F42" s="8">
        <v>0.95</v>
      </c>
      <c r="G42" s="12">
        <v>6</v>
      </c>
      <c r="H42" s="8">
        <v>1.89</v>
      </c>
      <c r="I42" s="12">
        <v>0</v>
      </c>
    </row>
    <row r="43" spans="2:9" ht="15" customHeight="1" x14ac:dyDescent="0.2">
      <c r="B43" t="s">
        <v>51</v>
      </c>
      <c r="C43" s="12">
        <v>9</v>
      </c>
      <c r="D43" s="8">
        <v>1.19</v>
      </c>
      <c r="E43" s="12">
        <v>3</v>
      </c>
      <c r="F43" s="8">
        <v>0.71</v>
      </c>
      <c r="G43" s="12">
        <v>6</v>
      </c>
      <c r="H43" s="8">
        <v>1.89</v>
      </c>
      <c r="I43" s="12">
        <v>0</v>
      </c>
    </row>
    <row r="44" spans="2:9" ht="15" customHeight="1" x14ac:dyDescent="0.2">
      <c r="B44" t="s">
        <v>77</v>
      </c>
      <c r="C44" s="12">
        <v>9</v>
      </c>
      <c r="D44" s="8">
        <v>1.19</v>
      </c>
      <c r="E44" s="12">
        <v>3</v>
      </c>
      <c r="F44" s="8">
        <v>0.71</v>
      </c>
      <c r="G44" s="12">
        <v>6</v>
      </c>
      <c r="H44" s="8">
        <v>1.89</v>
      </c>
      <c r="I44" s="12">
        <v>0</v>
      </c>
    </row>
    <row r="45" spans="2:9" ht="15" customHeight="1" x14ac:dyDescent="0.2">
      <c r="B45" t="s">
        <v>79</v>
      </c>
      <c r="C45" s="12">
        <v>9</v>
      </c>
      <c r="D45" s="8">
        <v>1.19</v>
      </c>
      <c r="E45" s="12">
        <v>7</v>
      </c>
      <c r="F45" s="8">
        <v>1.66</v>
      </c>
      <c r="G45" s="12">
        <v>2</v>
      </c>
      <c r="H45" s="8">
        <v>0.63</v>
      </c>
      <c r="I45" s="12">
        <v>0</v>
      </c>
    </row>
    <row r="46" spans="2:9" ht="15" customHeight="1" x14ac:dyDescent="0.2">
      <c r="B46" t="s">
        <v>52</v>
      </c>
      <c r="C46" s="12">
        <v>9</v>
      </c>
      <c r="D46" s="8">
        <v>1.19</v>
      </c>
      <c r="E46" s="12">
        <v>2</v>
      </c>
      <c r="F46" s="8">
        <v>0.48</v>
      </c>
      <c r="G46" s="12">
        <v>7</v>
      </c>
      <c r="H46" s="8">
        <v>2.2000000000000002</v>
      </c>
      <c r="I46" s="12">
        <v>0</v>
      </c>
    </row>
    <row r="47" spans="2:9" ht="15" customHeight="1" x14ac:dyDescent="0.2">
      <c r="B47" t="s">
        <v>59</v>
      </c>
      <c r="C47" s="12">
        <v>9</v>
      </c>
      <c r="D47" s="8">
        <v>1.19</v>
      </c>
      <c r="E47" s="12">
        <v>6</v>
      </c>
      <c r="F47" s="8">
        <v>1.43</v>
      </c>
      <c r="G47" s="12">
        <v>3</v>
      </c>
      <c r="H47" s="8">
        <v>0.94</v>
      </c>
      <c r="I47" s="12">
        <v>0</v>
      </c>
    </row>
    <row r="50" spans="2:9" ht="33" customHeight="1" x14ac:dyDescent="0.2">
      <c r="B50" t="s">
        <v>199</v>
      </c>
      <c r="C50" s="10" t="s">
        <v>41</v>
      </c>
      <c r="D50" s="10" t="s">
        <v>42</v>
      </c>
      <c r="E50" s="10" t="s">
        <v>43</v>
      </c>
      <c r="F50" s="10" t="s">
        <v>44</v>
      </c>
      <c r="G50" s="10" t="s">
        <v>45</v>
      </c>
      <c r="H50" s="10" t="s">
        <v>46</v>
      </c>
      <c r="I50" s="10" t="s">
        <v>47</v>
      </c>
    </row>
    <row r="51" spans="2:9" ht="15" customHeight="1" x14ac:dyDescent="0.2">
      <c r="B51" t="s">
        <v>99</v>
      </c>
      <c r="C51" s="12">
        <v>50</v>
      </c>
      <c r="D51" s="8">
        <v>6.61</v>
      </c>
      <c r="E51" s="12">
        <v>3</v>
      </c>
      <c r="F51" s="8">
        <v>0.71</v>
      </c>
      <c r="G51" s="12">
        <v>47</v>
      </c>
      <c r="H51" s="8">
        <v>14.78</v>
      </c>
      <c r="I51" s="12">
        <v>0</v>
      </c>
    </row>
    <row r="52" spans="2:9" ht="15" customHeight="1" x14ac:dyDescent="0.2">
      <c r="B52" t="s">
        <v>114</v>
      </c>
      <c r="C52" s="12">
        <v>48</v>
      </c>
      <c r="D52" s="8">
        <v>6.34</v>
      </c>
      <c r="E52" s="12">
        <v>46</v>
      </c>
      <c r="F52" s="8">
        <v>10.93</v>
      </c>
      <c r="G52" s="12">
        <v>2</v>
      </c>
      <c r="H52" s="8">
        <v>0.63</v>
      </c>
      <c r="I52" s="12">
        <v>0</v>
      </c>
    </row>
    <row r="53" spans="2:9" ht="15" customHeight="1" x14ac:dyDescent="0.2">
      <c r="B53" t="s">
        <v>113</v>
      </c>
      <c r="C53" s="12">
        <v>31</v>
      </c>
      <c r="D53" s="8">
        <v>4.0999999999999996</v>
      </c>
      <c r="E53" s="12">
        <v>31</v>
      </c>
      <c r="F53" s="8">
        <v>7.36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118</v>
      </c>
      <c r="C54" s="12">
        <v>31</v>
      </c>
      <c r="D54" s="8">
        <v>4.0999999999999996</v>
      </c>
      <c r="E54" s="12">
        <v>28</v>
      </c>
      <c r="F54" s="8">
        <v>6.65</v>
      </c>
      <c r="G54" s="12">
        <v>3</v>
      </c>
      <c r="H54" s="8">
        <v>0.94</v>
      </c>
      <c r="I54" s="12">
        <v>0</v>
      </c>
    </row>
    <row r="55" spans="2:9" ht="15" customHeight="1" x14ac:dyDescent="0.2">
      <c r="B55" t="s">
        <v>101</v>
      </c>
      <c r="C55" s="12">
        <v>24</v>
      </c>
      <c r="D55" s="8">
        <v>3.17</v>
      </c>
      <c r="E55" s="12">
        <v>11</v>
      </c>
      <c r="F55" s="8">
        <v>2.61</v>
      </c>
      <c r="G55" s="12">
        <v>13</v>
      </c>
      <c r="H55" s="8">
        <v>4.09</v>
      </c>
      <c r="I55" s="12">
        <v>0</v>
      </c>
    </row>
    <row r="56" spans="2:9" ht="15" customHeight="1" x14ac:dyDescent="0.2">
      <c r="B56" t="s">
        <v>122</v>
      </c>
      <c r="C56" s="12">
        <v>19</v>
      </c>
      <c r="D56" s="8">
        <v>2.5099999999999998</v>
      </c>
      <c r="E56" s="12">
        <v>7</v>
      </c>
      <c r="F56" s="8">
        <v>1.66</v>
      </c>
      <c r="G56" s="12">
        <v>12</v>
      </c>
      <c r="H56" s="8">
        <v>3.77</v>
      </c>
      <c r="I56" s="12">
        <v>0</v>
      </c>
    </row>
    <row r="57" spans="2:9" ht="15" customHeight="1" x14ac:dyDescent="0.2">
      <c r="B57" t="s">
        <v>110</v>
      </c>
      <c r="C57" s="12">
        <v>18</v>
      </c>
      <c r="D57" s="8">
        <v>2.38</v>
      </c>
      <c r="E57" s="12">
        <v>17</v>
      </c>
      <c r="F57" s="8">
        <v>4.04</v>
      </c>
      <c r="G57" s="12">
        <v>1</v>
      </c>
      <c r="H57" s="8">
        <v>0.31</v>
      </c>
      <c r="I57" s="12">
        <v>0</v>
      </c>
    </row>
    <row r="58" spans="2:9" ht="15" customHeight="1" x14ac:dyDescent="0.2">
      <c r="B58" t="s">
        <v>102</v>
      </c>
      <c r="C58" s="12">
        <v>17</v>
      </c>
      <c r="D58" s="8">
        <v>2.25</v>
      </c>
      <c r="E58" s="12">
        <v>12</v>
      </c>
      <c r="F58" s="8">
        <v>2.85</v>
      </c>
      <c r="G58" s="12">
        <v>5</v>
      </c>
      <c r="H58" s="8">
        <v>1.57</v>
      </c>
      <c r="I58" s="12">
        <v>0</v>
      </c>
    </row>
    <row r="59" spans="2:9" ht="15" customHeight="1" x14ac:dyDescent="0.2">
      <c r="B59" t="s">
        <v>109</v>
      </c>
      <c r="C59" s="12">
        <v>15</v>
      </c>
      <c r="D59" s="8">
        <v>1.98</v>
      </c>
      <c r="E59" s="12">
        <v>15</v>
      </c>
      <c r="F59" s="8">
        <v>3.56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100</v>
      </c>
      <c r="C60" s="12">
        <v>13</v>
      </c>
      <c r="D60" s="8">
        <v>1.72</v>
      </c>
      <c r="E60" s="12">
        <v>6</v>
      </c>
      <c r="F60" s="8">
        <v>1.43</v>
      </c>
      <c r="G60" s="12">
        <v>7</v>
      </c>
      <c r="H60" s="8">
        <v>2.2000000000000002</v>
      </c>
      <c r="I60" s="12">
        <v>0</v>
      </c>
    </row>
    <row r="61" spans="2:9" ht="15" customHeight="1" x14ac:dyDescent="0.2">
      <c r="B61" t="s">
        <v>127</v>
      </c>
      <c r="C61" s="12">
        <v>13</v>
      </c>
      <c r="D61" s="8">
        <v>1.72</v>
      </c>
      <c r="E61" s="12">
        <v>7</v>
      </c>
      <c r="F61" s="8">
        <v>1.66</v>
      </c>
      <c r="G61" s="12">
        <v>6</v>
      </c>
      <c r="H61" s="8">
        <v>1.89</v>
      </c>
      <c r="I61" s="12">
        <v>0</v>
      </c>
    </row>
    <row r="62" spans="2:9" ht="15" customHeight="1" x14ac:dyDescent="0.2">
      <c r="B62" t="s">
        <v>117</v>
      </c>
      <c r="C62" s="12">
        <v>13</v>
      </c>
      <c r="D62" s="8">
        <v>1.72</v>
      </c>
      <c r="E62" s="12">
        <v>12</v>
      </c>
      <c r="F62" s="8">
        <v>2.85</v>
      </c>
      <c r="G62" s="12">
        <v>1</v>
      </c>
      <c r="H62" s="8">
        <v>0.31</v>
      </c>
      <c r="I62" s="12">
        <v>0</v>
      </c>
    </row>
    <row r="63" spans="2:9" ht="15" customHeight="1" x14ac:dyDescent="0.2">
      <c r="B63" t="s">
        <v>126</v>
      </c>
      <c r="C63" s="12">
        <v>12</v>
      </c>
      <c r="D63" s="8">
        <v>1.59</v>
      </c>
      <c r="E63" s="12">
        <v>7</v>
      </c>
      <c r="F63" s="8">
        <v>1.66</v>
      </c>
      <c r="G63" s="12">
        <v>5</v>
      </c>
      <c r="H63" s="8">
        <v>1.57</v>
      </c>
      <c r="I63" s="12">
        <v>0</v>
      </c>
    </row>
    <row r="64" spans="2:9" ht="15" customHeight="1" x14ac:dyDescent="0.2">
      <c r="B64" t="s">
        <v>105</v>
      </c>
      <c r="C64" s="12">
        <v>12</v>
      </c>
      <c r="D64" s="8">
        <v>1.59</v>
      </c>
      <c r="E64" s="12">
        <v>8</v>
      </c>
      <c r="F64" s="8">
        <v>1.9</v>
      </c>
      <c r="G64" s="12">
        <v>4</v>
      </c>
      <c r="H64" s="8">
        <v>1.26</v>
      </c>
      <c r="I64" s="12">
        <v>0</v>
      </c>
    </row>
    <row r="65" spans="2:9" ht="15" customHeight="1" x14ac:dyDescent="0.2">
      <c r="B65" t="s">
        <v>116</v>
      </c>
      <c r="C65" s="12">
        <v>12</v>
      </c>
      <c r="D65" s="8">
        <v>1.59</v>
      </c>
      <c r="E65" s="12">
        <v>11</v>
      </c>
      <c r="F65" s="8">
        <v>2.61</v>
      </c>
      <c r="G65" s="12">
        <v>1</v>
      </c>
      <c r="H65" s="8">
        <v>0.31</v>
      </c>
      <c r="I65" s="12">
        <v>0</v>
      </c>
    </row>
    <row r="66" spans="2:9" ht="15" customHeight="1" x14ac:dyDescent="0.2">
      <c r="B66" t="s">
        <v>128</v>
      </c>
      <c r="C66" s="12">
        <v>11</v>
      </c>
      <c r="D66" s="8">
        <v>1.45</v>
      </c>
      <c r="E66" s="12">
        <v>0</v>
      </c>
      <c r="F66" s="8">
        <v>0</v>
      </c>
      <c r="G66" s="12">
        <v>11</v>
      </c>
      <c r="H66" s="8">
        <v>3.46</v>
      </c>
      <c r="I66" s="12">
        <v>0</v>
      </c>
    </row>
    <row r="67" spans="2:9" ht="15" customHeight="1" x14ac:dyDescent="0.2">
      <c r="B67" t="s">
        <v>129</v>
      </c>
      <c r="C67" s="12">
        <v>11</v>
      </c>
      <c r="D67" s="8">
        <v>1.45</v>
      </c>
      <c r="E67" s="12">
        <v>10</v>
      </c>
      <c r="F67" s="8">
        <v>2.38</v>
      </c>
      <c r="G67" s="12">
        <v>1</v>
      </c>
      <c r="H67" s="8">
        <v>0.31</v>
      </c>
      <c r="I67" s="12">
        <v>0</v>
      </c>
    </row>
    <row r="68" spans="2:9" ht="15" customHeight="1" x14ac:dyDescent="0.2">
      <c r="B68" t="s">
        <v>108</v>
      </c>
      <c r="C68" s="12">
        <v>11</v>
      </c>
      <c r="D68" s="8">
        <v>1.45</v>
      </c>
      <c r="E68" s="12">
        <v>2</v>
      </c>
      <c r="F68" s="8">
        <v>0.48</v>
      </c>
      <c r="G68" s="12">
        <v>9</v>
      </c>
      <c r="H68" s="8">
        <v>2.83</v>
      </c>
      <c r="I68" s="12">
        <v>0</v>
      </c>
    </row>
    <row r="69" spans="2:9" ht="15" customHeight="1" x14ac:dyDescent="0.2">
      <c r="B69" t="s">
        <v>120</v>
      </c>
      <c r="C69" s="12">
        <v>11</v>
      </c>
      <c r="D69" s="8">
        <v>1.45</v>
      </c>
      <c r="E69" s="12">
        <v>6</v>
      </c>
      <c r="F69" s="8">
        <v>1.43</v>
      </c>
      <c r="G69" s="12">
        <v>5</v>
      </c>
      <c r="H69" s="8">
        <v>1.57</v>
      </c>
      <c r="I69" s="12">
        <v>0</v>
      </c>
    </row>
    <row r="70" spans="2:9" ht="15" customHeight="1" x14ac:dyDescent="0.2">
      <c r="B70" t="s">
        <v>130</v>
      </c>
      <c r="C70" s="12">
        <v>11</v>
      </c>
      <c r="D70" s="8">
        <v>1.45</v>
      </c>
      <c r="E70" s="12">
        <v>0</v>
      </c>
      <c r="F70" s="8">
        <v>0</v>
      </c>
      <c r="G70" s="12">
        <v>3</v>
      </c>
      <c r="H70" s="8">
        <v>0.94</v>
      </c>
      <c r="I70" s="12">
        <v>1</v>
      </c>
    </row>
    <row r="72" spans="2:9" ht="15" customHeight="1" x14ac:dyDescent="0.2">
      <c r="B72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4D29C-6D3C-45FF-8C66-E71C41885C7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207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0.32</v>
      </c>
      <c r="I5" s="12">
        <v>0</v>
      </c>
    </row>
    <row r="6" spans="2:9" ht="15" customHeight="1" x14ac:dyDescent="0.2">
      <c r="B6" t="s">
        <v>26</v>
      </c>
      <c r="C6" s="12">
        <v>106</v>
      </c>
      <c r="D6" s="8">
        <v>14.32</v>
      </c>
      <c r="E6" s="12">
        <v>32</v>
      </c>
      <c r="F6" s="8">
        <v>7.64</v>
      </c>
      <c r="G6" s="12">
        <v>74</v>
      </c>
      <c r="H6" s="8">
        <v>23.64</v>
      </c>
      <c r="I6" s="12">
        <v>0</v>
      </c>
    </row>
    <row r="7" spans="2:9" ht="15" customHeight="1" x14ac:dyDescent="0.2">
      <c r="B7" t="s">
        <v>27</v>
      </c>
      <c r="C7" s="12">
        <v>48</v>
      </c>
      <c r="D7" s="8">
        <v>6.49</v>
      </c>
      <c r="E7" s="12">
        <v>15</v>
      </c>
      <c r="F7" s="8">
        <v>3.58</v>
      </c>
      <c r="G7" s="12">
        <v>33</v>
      </c>
      <c r="H7" s="8">
        <v>10.54</v>
      </c>
      <c r="I7" s="12">
        <v>0</v>
      </c>
    </row>
    <row r="8" spans="2:9" ht="15" customHeight="1" x14ac:dyDescent="0.2">
      <c r="B8" t="s">
        <v>28</v>
      </c>
      <c r="C8" s="12">
        <v>5</v>
      </c>
      <c r="D8" s="8">
        <v>0.68</v>
      </c>
      <c r="E8" s="12">
        <v>0</v>
      </c>
      <c r="F8" s="8">
        <v>0</v>
      </c>
      <c r="G8" s="12">
        <v>4</v>
      </c>
      <c r="H8" s="8">
        <v>1.28</v>
      </c>
      <c r="I8" s="12">
        <v>0</v>
      </c>
    </row>
    <row r="9" spans="2:9" ht="15" customHeight="1" x14ac:dyDescent="0.2">
      <c r="B9" t="s">
        <v>29</v>
      </c>
      <c r="C9" s="12">
        <v>5</v>
      </c>
      <c r="D9" s="8">
        <v>0.68</v>
      </c>
      <c r="E9" s="12">
        <v>0</v>
      </c>
      <c r="F9" s="8">
        <v>0</v>
      </c>
      <c r="G9" s="12">
        <v>5</v>
      </c>
      <c r="H9" s="8">
        <v>1.6</v>
      </c>
      <c r="I9" s="12">
        <v>0</v>
      </c>
    </row>
    <row r="10" spans="2:9" ht="15" customHeight="1" x14ac:dyDescent="0.2">
      <c r="B10" t="s">
        <v>30</v>
      </c>
      <c r="C10" s="12">
        <v>6</v>
      </c>
      <c r="D10" s="8">
        <v>0.81</v>
      </c>
      <c r="E10" s="12">
        <v>0</v>
      </c>
      <c r="F10" s="8">
        <v>0</v>
      </c>
      <c r="G10" s="12">
        <v>6</v>
      </c>
      <c r="H10" s="8">
        <v>1.92</v>
      </c>
      <c r="I10" s="12">
        <v>0</v>
      </c>
    </row>
    <row r="11" spans="2:9" ht="15" customHeight="1" x14ac:dyDescent="0.2">
      <c r="B11" t="s">
        <v>31</v>
      </c>
      <c r="C11" s="12">
        <v>216</v>
      </c>
      <c r="D11" s="8">
        <v>29.19</v>
      </c>
      <c r="E11" s="12">
        <v>131</v>
      </c>
      <c r="F11" s="8">
        <v>31.26</v>
      </c>
      <c r="G11" s="12">
        <v>85</v>
      </c>
      <c r="H11" s="8">
        <v>27.16</v>
      </c>
      <c r="I11" s="12">
        <v>0</v>
      </c>
    </row>
    <row r="12" spans="2:9" ht="15" customHeight="1" x14ac:dyDescent="0.2">
      <c r="B12" t="s">
        <v>32</v>
      </c>
      <c r="C12" s="12">
        <v>3</v>
      </c>
      <c r="D12" s="8">
        <v>0.41</v>
      </c>
      <c r="E12" s="12">
        <v>1</v>
      </c>
      <c r="F12" s="8">
        <v>0.24</v>
      </c>
      <c r="G12" s="12">
        <v>2</v>
      </c>
      <c r="H12" s="8">
        <v>0.64</v>
      </c>
      <c r="I12" s="12">
        <v>0</v>
      </c>
    </row>
    <row r="13" spans="2:9" ht="15" customHeight="1" x14ac:dyDescent="0.2">
      <c r="B13" t="s">
        <v>33</v>
      </c>
      <c r="C13" s="12">
        <v>46</v>
      </c>
      <c r="D13" s="8">
        <v>6.22</v>
      </c>
      <c r="E13" s="12">
        <v>24</v>
      </c>
      <c r="F13" s="8">
        <v>5.73</v>
      </c>
      <c r="G13" s="12">
        <v>21</v>
      </c>
      <c r="H13" s="8">
        <v>6.71</v>
      </c>
      <c r="I13" s="12">
        <v>0</v>
      </c>
    </row>
    <row r="14" spans="2:9" ht="15" customHeight="1" x14ac:dyDescent="0.2">
      <c r="B14" t="s">
        <v>34</v>
      </c>
      <c r="C14" s="12">
        <v>26</v>
      </c>
      <c r="D14" s="8">
        <v>3.51</v>
      </c>
      <c r="E14" s="12">
        <v>11</v>
      </c>
      <c r="F14" s="8">
        <v>2.63</v>
      </c>
      <c r="G14" s="12">
        <v>13</v>
      </c>
      <c r="H14" s="8">
        <v>4.1500000000000004</v>
      </c>
      <c r="I14" s="12">
        <v>0</v>
      </c>
    </row>
    <row r="15" spans="2:9" ht="15" customHeight="1" x14ac:dyDescent="0.2">
      <c r="B15" t="s">
        <v>35</v>
      </c>
      <c r="C15" s="12">
        <v>80</v>
      </c>
      <c r="D15" s="8">
        <v>10.81</v>
      </c>
      <c r="E15" s="12">
        <v>62</v>
      </c>
      <c r="F15" s="8">
        <v>14.8</v>
      </c>
      <c r="G15" s="12">
        <v>17</v>
      </c>
      <c r="H15" s="8">
        <v>5.43</v>
      </c>
      <c r="I15" s="12">
        <v>1</v>
      </c>
    </row>
    <row r="16" spans="2:9" ht="15" customHeight="1" x14ac:dyDescent="0.2">
      <c r="B16" t="s">
        <v>36</v>
      </c>
      <c r="C16" s="12">
        <v>111</v>
      </c>
      <c r="D16" s="8">
        <v>15</v>
      </c>
      <c r="E16" s="12">
        <v>92</v>
      </c>
      <c r="F16" s="8">
        <v>21.96</v>
      </c>
      <c r="G16" s="12">
        <v>18</v>
      </c>
      <c r="H16" s="8">
        <v>5.75</v>
      </c>
      <c r="I16" s="12">
        <v>0</v>
      </c>
    </row>
    <row r="17" spans="2:9" ht="15" customHeight="1" x14ac:dyDescent="0.2">
      <c r="B17" t="s">
        <v>37</v>
      </c>
      <c r="C17" s="12">
        <v>18</v>
      </c>
      <c r="D17" s="8">
        <v>2.4300000000000002</v>
      </c>
      <c r="E17" s="12">
        <v>10</v>
      </c>
      <c r="F17" s="8">
        <v>2.39</v>
      </c>
      <c r="G17" s="12">
        <v>8</v>
      </c>
      <c r="H17" s="8">
        <v>2.56</v>
      </c>
      <c r="I17" s="12">
        <v>0</v>
      </c>
    </row>
    <row r="18" spans="2:9" ht="15" customHeight="1" x14ac:dyDescent="0.2">
      <c r="B18" t="s">
        <v>38</v>
      </c>
      <c r="C18" s="12">
        <v>27</v>
      </c>
      <c r="D18" s="8">
        <v>3.65</v>
      </c>
      <c r="E18" s="12">
        <v>15</v>
      </c>
      <c r="F18" s="8">
        <v>3.58</v>
      </c>
      <c r="G18" s="12">
        <v>11</v>
      </c>
      <c r="H18" s="8">
        <v>3.51</v>
      </c>
      <c r="I18" s="12">
        <v>0</v>
      </c>
    </row>
    <row r="19" spans="2:9" ht="15" customHeight="1" x14ac:dyDescent="0.2">
      <c r="B19" t="s">
        <v>39</v>
      </c>
      <c r="C19" s="12">
        <v>42</v>
      </c>
      <c r="D19" s="8">
        <v>5.68</v>
      </c>
      <c r="E19" s="12">
        <v>26</v>
      </c>
      <c r="F19" s="8">
        <v>6.21</v>
      </c>
      <c r="G19" s="12">
        <v>15</v>
      </c>
      <c r="H19" s="8">
        <v>4.79</v>
      </c>
      <c r="I19" s="12">
        <v>0</v>
      </c>
    </row>
    <row r="20" spans="2:9" ht="15" customHeight="1" x14ac:dyDescent="0.2">
      <c r="B20" s="9" t="s">
        <v>197</v>
      </c>
      <c r="C20" s="12">
        <f>SUM(LTBL_36207[総数／事業所数])</f>
        <v>740</v>
      </c>
      <c r="E20" s="12">
        <f>SUBTOTAL(109,LTBL_36207[個人／事業所数])</f>
        <v>419</v>
      </c>
      <c r="G20" s="12">
        <f>SUBTOTAL(109,LTBL_36207[法人／事業所数])</f>
        <v>313</v>
      </c>
      <c r="I20" s="12">
        <f>SUBTOTAL(109,LTBL_36207[法人以外の団体／事業所数])</f>
        <v>1</v>
      </c>
    </row>
    <row r="21" spans="2:9" ht="15" customHeight="1" x14ac:dyDescent="0.2">
      <c r="E21" s="11">
        <f>LTBL_36207[[#Totals],[個人／事業所数]]/LTBL_36207[[#Totals],[総数／事業所数]]</f>
        <v>0.56621621621621621</v>
      </c>
      <c r="G21" s="11">
        <f>LTBL_36207[[#Totals],[法人／事業所数]]/LTBL_36207[[#Totals],[総数／事業所数]]</f>
        <v>0.42297297297297298</v>
      </c>
      <c r="I21" s="11">
        <f>LTBL_36207[[#Totals],[法人以外の団体／事業所数]]/LTBL_36207[[#Totals],[総数／事業所数]]</f>
        <v>1.3513513513513514E-3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99</v>
      </c>
      <c r="D24" s="8">
        <v>13.38</v>
      </c>
      <c r="E24" s="12">
        <v>89</v>
      </c>
      <c r="F24" s="8">
        <v>21.24</v>
      </c>
      <c r="G24" s="12">
        <v>10</v>
      </c>
      <c r="H24" s="8">
        <v>3.19</v>
      </c>
      <c r="I24" s="12">
        <v>0</v>
      </c>
    </row>
    <row r="25" spans="2:9" ht="15" customHeight="1" x14ac:dyDescent="0.2">
      <c r="B25" t="s">
        <v>56</v>
      </c>
      <c r="C25" s="12">
        <v>78</v>
      </c>
      <c r="D25" s="8">
        <v>10.54</v>
      </c>
      <c r="E25" s="12">
        <v>44</v>
      </c>
      <c r="F25" s="8">
        <v>10.5</v>
      </c>
      <c r="G25" s="12">
        <v>34</v>
      </c>
      <c r="H25" s="8">
        <v>10.86</v>
      </c>
      <c r="I25" s="12">
        <v>0</v>
      </c>
    </row>
    <row r="26" spans="2:9" ht="15" customHeight="1" x14ac:dyDescent="0.2">
      <c r="B26" t="s">
        <v>61</v>
      </c>
      <c r="C26" s="12">
        <v>63</v>
      </c>
      <c r="D26" s="8">
        <v>8.51</v>
      </c>
      <c r="E26" s="12">
        <v>52</v>
      </c>
      <c r="F26" s="8">
        <v>12.41</v>
      </c>
      <c r="G26" s="12">
        <v>11</v>
      </c>
      <c r="H26" s="8">
        <v>3.51</v>
      </c>
      <c r="I26" s="12">
        <v>0</v>
      </c>
    </row>
    <row r="27" spans="2:9" ht="15" customHeight="1" x14ac:dyDescent="0.2">
      <c r="B27" t="s">
        <v>54</v>
      </c>
      <c r="C27" s="12">
        <v>60</v>
      </c>
      <c r="D27" s="8">
        <v>8.11</v>
      </c>
      <c r="E27" s="12">
        <v>51</v>
      </c>
      <c r="F27" s="8">
        <v>12.17</v>
      </c>
      <c r="G27" s="12">
        <v>9</v>
      </c>
      <c r="H27" s="8">
        <v>2.88</v>
      </c>
      <c r="I27" s="12">
        <v>0</v>
      </c>
    </row>
    <row r="28" spans="2:9" ht="15" customHeight="1" x14ac:dyDescent="0.2">
      <c r="B28" t="s">
        <v>48</v>
      </c>
      <c r="C28" s="12">
        <v>57</v>
      </c>
      <c r="D28" s="8">
        <v>7.7</v>
      </c>
      <c r="E28" s="12">
        <v>10</v>
      </c>
      <c r="F28" s="8">
        <v>2.39</v>
      </c>
      <c r="G28" s="12">
        <v>47</v>
      </c>
      <c r="H28" s="8">
        <v>15.02</v>
      </c>
      <c r="I28" s="12">
        <v>0</v>
      </c>
    </row>
    <row r="29" spans="2:9" ht="15" customHeight="1" x14ac:dyDescent="0.2">
      <c r="B29" t="s">
        <v>58</v>
      </c>
      <c r="C29" s="12">
        <v>31</v>
      </c>
      <c r="D29" s="8">
        <v>4.1900000000000004</v>
      </c>
      <c r="E29" s="12">
        <v>20</v>
      </c>
      <c r="F29" s="8">
        <v>4.7699999999999996</v>
      </c>
      <c r="G29" s="12">
        <v>10</v>
      </c>
      <c r="H29" s="8">
        <v>3.19</v>
      </c>
      <c r="I29" s="12">
        <v>0</v>
      </c>
    </row>
    <row r="30" spans="2:9" ht="15" customHeight="1" x14ac:dyDescent="0.2">
      <c r="B30" t="s">
        <v>67</v>
      </c>
      <c r="C30" s="12">
        <v>29</v>
      </c>
      <c r="D30" s="8">
        <v>3.92</v>
      </c>
      <c r="E30" s="12">
        <v>23</v>
      </c>
      <c r="F30" s="8">
        <v>5.49</v>
      </c>
      <c r="G30" s="12">
        <v>6</v>
      </c>
      <c r="H30" s="8">
        <v>1.92</v>
      </c>
      <c r="I30" s="12">
        <v>0</v>
      </c>
    </row>
    <row r="31" spans="2:9" ht="15" customHeight="1" x14ac:dyDescent="0.2">
      <c r="B31" t="s">
        <v>50</v>
      </c>
      <c r="C31" s="12">
        <v>25</v>
      </c>
      <c r="D31" s="8">
        <v>3.38</v>
      </c>
      <c r="E31" s="12">
        <v>8</v>
      </c>
      <c r="F31" s="8">
        <v>1.91</v>
      </c>
      <c r="G31" s="12">
        <v>17</v>
      </c>
      <c r="H31" s="8">
        <v>5.43</v>
      </c>
      <c r="I31" s="12">
        <v>0</v>
      </c>
    </row>
    <row r="32" spans="2:9" ht="15" customHeight="1" x14ac:dyDescent="0.2">
      <c r="B32" t="s">
        <v>55</v>
      </c>
      <c r="C32" s="12">
        <v>25</v>
      </c>
      <c r="D32" s="8">
        <v>3.38</v>
      </c>
      <c r="E32" s="12">
        <v>18</v>
      </c>
      <c r="F32" s="8">
        <v>4.3</v>
      </c>
      <c r="G32" s="12">
        <v>7</v>
      </c>
      <c r="H32" s="8">
        <v>2.2400000000000002</v>
      </c>
      <c r="I32" s="12">
        <v>0</v>
      </c>
    </row>
    <row r="33" spans="2:9" ht="15" customHeight="1" x14ac:dyDescent="0.2">
      <c r="B33" t="s">
        <v>49</v>
      </c>
      <c r="C33" s="12">
        <v>24</v>
      </c>
      <c r="D33" s="8">
        <v>3.24</v>
      </c>
      <c r="E33" s="12">
        <v>14</v>
      </c>
      <c r="F33" s="8">
        <v>3.34</v>
      </c>
      <c r="G33" s="12">
        <v>10</v>
      </c>
      <c r="H33" s="8">
        <v>3.19</v>
      </c>
      <c r="I33" s="12">
        <v>0</v>
      </c>
    </row>
    <row r="34" spans="2:9" ht="15" customHeight="1" x14ac:dyDescent="0.2">
      <c r="B34" t="s">
        <v>53</v>
      </c>
      <c r="C34" s="12">
        <v>20</v>
      </c>
      <c r="D34" s="8">
        <v>2.7</v>
      </c>
      <c r="E34" s="12">
        <v>15</v>
      </c>
      <c r="F34" s="8">
        <v>3.58</v>
      </c>
      <c r="G34" s="12">
        <v>5</v>
      </c>
      <c r="H34" s="8">
        <v>1.6</v>
      </c>
      <c r="I34" s="12">
        <v>0</v>
      </c>
    </row>
    <row r="35" spans="2:9" ht="15" customHeight="1" x14ac:dyDescent="0.2">
      <c r="B35" t="s">
        <v>60</v>
      </c>
      <c r="C35" s="12">
        <v>20</v>
      </c>
      <c r="D35" s="8">
        <v>2.7</v>
      </c>
      <c r="E35" s="12">
        <v>5</v>
      </c>
      <c r="F35" s="8">
        <v>1.19</v>
      </c>
      <c r="G35" s="12">
        <v>13</v>
      </c>
      <c r="H35" s="8">
        <v>4.1500000000000004</v>
      </c>
      <c r="I35" s="12">
        <v>0</v>
      </c>
    </row>
    <row r="36" spans="2:9" ht="15" customHeight="1" x14ac:dyDescent="0.2">
      <c r="B36" t="s">
        <v>64</v>
      </c>
      <c r="C36" s="12">
        <v>18</v>
      </c>
      <c r="D36" s="8">
        <v>2.4300000000000002</v>
      </c>
      <c r="E36" s="12">
        <v>10</v>
      </c>
      <c r="F36" s="8">
        <v>2.39</v>
      </c>
      <c r="G36" s="12">
        <v>8</v>
      </c>
      <c r="H36" s="8">
        <v>2.56</v>
      </c>
      <c r="I36" s="12">
        <v>0</v>
      </c>
    </row>
    <row r="37" spans="2:9" ht="15" customHeight="1" x14ac:dyDescent="0.2">
      <c r="B37" t="s">
        <v>65</v>
      </c>
      <c r="C37" s="12">
        <v>18</v>
      </c>
      <c r="D37" s="8">
        <v>2.4300000000000002</v>
      </c>
      <c r="E37" s="12">
        <v>15</v>
      </c>
      <c r="F37" s="8">
        <v>3.58</v>
      </c>
      <c r="G37" s="12">
        <v>3</v>
      </c>
      <c r="H37" s="8">
        <v>0.96</v>
      </c>
      <c r="I37" s="12">
        <v>0</v>
      </c>
    </row>
    <row r="38" spans="2:9" ht="15" customHeight="1" x14ac:dyDescent="0.2">
      <c r="B38" t="s">
        <v>69</v>
      </c>
      <c r="C38" s="12">
        <v>11</v>
      </c>
      <c r="D38" s="8">
        <v>1.49</v>
      </c>
      <c r="E38" s="12">
        <v>2</v>
      </c>
      <c r="F38" s="8">
        <v>0.48</v>
      </c>
      <c r="G38" s="12">
        <v>9</v>
      </c>
      <c r="H38" s="8">
        <v>2.88</v>
      </c>
      <c r="I38" s="12">
        <v>0</v>
      </c>
    </row>
    <row r="39" spans="2:9" ht="15" customHeight="1" x14ac:dyDescent="0.2">
      <c r="B39" t="s">
        <v>73</v>
      </c>
      <c r="C39" s="12">
        <v>10</v>
      </c>
      <c r="D39" s="8">
        <v>1.35</v>
      </c>
      <c r="E39" s="12">
        <v>2</v>
      </c>
      <c r="F39" s="8">
        <v>0.48</v>
      </c>
      <c r="G39" s="12">
        <v>8</v>
      </c>
      <c r="H39" s="8">
        <v>2.56</v>
      </c>
      <c r="I39" s="12">
        <v>0</v>
      </c>
    </row>
    <row r="40" spans="2:9" ht="15" customHeight="1" x14ac:dyDescent="0.2">
      <c r="B40" t="s">
        <v>72</v>
      </c>
      <c r="C40" s="12">
        <v>10</v>
      </c>
      <c r="D40" s="8">
        <v>1.35</v>
      </c>
      <c r="E40" s="12">
        <v>7</v>
      </c>
      <c r="F40" s="8">
        <v>1.67</v>
      </c>
      <c r="G40" s="12">
        <v>3</v>
      </c>
      <c r="H40" s="8">
        <v>0.96</v>
      </c>
      <c r="I40" s="12">
        <v>0</v>
      </c>
    </row>
    <row r="41" spans="2:9" ht="15" customHeight="1" x14ac:dyDescent="0.2">
      <c r="B41" t="s">
        <v>66</v>
      </c>
      <c r="C41" s="12">
        <v>9</v>
      </c>
      <c r="D41" s="8">
        <v>1.22</v>
      </c>
      <c r="E41" s="12">
        <v>0</v>
      </c>
      <c r="F41" s="8">
        <v>0</v>
      </c>
      <c r="G41" s="12">
        <v>8</v>
      </c>
      <c r="H41" s="8">
        <v>2.56</v>
      </c>
      <c r="I41" s="12">
        <v>0</v>
      </c>
    </row>
    <row r="42" spans="2:9" ht="15" customHeight="1" x14ac:dyDescent="0.2">
      <c r="B42" t="s">
        <v>80</v>
      </c>
      <c r="C42" s="12">
        <v>8</v>
      </c>
      <c r="D42" s="8">
        <v>1.08</v>
      </c>
      <c r="E42" s="12">
        <v>0</v>
      </c>
      <c r="F42" s="8">
        <v>0</v>
      </c>
      <c r="G42" s="12">
        <v>8</v>
      </c>
      <c r="H42" s="8">
        <v>2.56</v>
      </c>
      <c r="I42" s="12">
        <v>0</v>
      </c>
    </row>
    <row r="43" spans="2:9" ht="15" customHeight="1" x14ac:dyDescent="0.2">
      <c r="B43" t="s">
        <v>68</v>
      </c>
      <c r="C43" s="12">
        <v>7</v>
      </c>
      <c r="D43" s="8">
        <v>0.95</v>
      </c>
      <c r="E43" s="12">
        <v>1</v>
      </c>
      <c r="F43" s="8">
        <v>0.24</v>
      </c>
      <c r="G43" s="12">
        <v>6</v>
      </c>
      <c r="H43" s="8">
        <v>1.92</v>
      </c>
      <c r="I43" s="12">
        <v>0</v>
      </c>
    </row>
    <row r="44" spans="2:9" ht="15" customHeight="1" x14ac:dyDescent="0.2">
      <c r="B44" t="s">
        <v>57</v>
      </c>
      <c r="C44" s="12">
        <v>7</v>
      </c>
      <c r="D44" s="8">
        <v>0.95</v>
      </c>
      <c r="E44" s="12">
        <v>4</v>
      </c>
      <c r="F44" s="8">
        <v>0.95</v>
      </c>
      <c r="G44" s="12">
        <v>3</v>
      </c>
      <c r="H44" s="8">
        <v>0.96</v>
      </c>
      <c r="I44" s="12">
        <v>0</v>
      </c>
    </row>
    <row r="45" spans="2:9" ht="15" customHeight="1" x14ac:dyDescent="0.2">
      <c r="B45" t="s">
        <v>75</v>
      </c>
      <c r="C45" s="12">
        <v>7</v>
      </c>
      <c r="D45" s="8">
        <v>0.95</v>
      </c>
      <c r="E45" s="12">
        <v>3</v>
      </c>
      <c r="F45" s="8">
        <v>0.72</v>
      </c>
      <c r="G45" s="12">
        <v>3</v>
      </c>
      <c r="H45" s="8">
        <v>0.96</v>
      </c>
      <c r="I45" s="12">
        <v>1</v>
      </c>
    </row>
    <row r="46" spans="2:9" ht="15" customHeight="1" x14ac:dyDescent="0.2">
      <c r="B46" t="s">
        <v>63</v>
      </c>
      <c r="C46" s="12">
        <v>7</v>
      </c>
      <c r="D46" s="8">
        <v>0.95</v>
      </c>
      <c r="E46" s="12">
        <v>3</v>
      </c>
      <c r="F46" s="8">
        <v>0.72</v>
      </c>
      <c r="G46" s="12">
        <v>4</v>
      </c>
      <c r="H46" s="8">
        <v>1.28</v>
      </c>
      <c r="I46" s="12">
        <v>0</v>
      </c>
    </row>
    <row r="49" spans="2:9" ht="33" customHeight="1" x14ac:dyDescent="0.2">
      <c r="B49" t="s">
        <v>199</v>
      </c>
      <c r="C49" s="10" t="s">
        <v>41</v>
      </c>
      <c r="D49" s="10" t="s">
        <v>42</v>
      </c>
      <c r="E49" s="10" t="s">
        <v>43</v>
      </c>
      <c r="F49" s="10" t="s">
        <v>44</v>
      </c>
      <c r="G49" s="10" t="s">
        <v>45</v>
      </c>
      <c r="H49" s="10" t="s">
        <v>46</v>
      </c>
      <c r="I49" s="10" t="s">
        <v>47</v>
      </c>
    </row>
    <row r="50" spans="2:9" ht="15" customHeight="1" x14ac:dyDescent="0.2">
      <c r="B50" t="s">
        <v>114</v>
      </c>
      <c r="C50" s="12">
        <v>44</v>
      </c>
      <c r="D50" s="8">
        <v>5.95</v>
      </c>
      <c r="E50" s="12">
        <v>40</v>
      </c>
      <c r="F50" s="8">
        <v>9.5500000000000007</v>
      </c>
      <c r="G50" s="12">
        <v>4</v>
      </c>
      <c r="H50" s="8">
        <v>1.28</v>
      </c>
      <c r="I50" s="12">
        <v>0</v>
      </c>
    </row>
    <row r="51" spans="2:9" ht="15" customHeight="1" x14ac:dyDescent="0.2">
      <c r="B51" t="s">
        <v>113</v>
      </c>
      <c r="C51" s="12">
        <v>39</v>
      </c>
      <c r="D51" s="8">
        <v>5.27</v>
      </c>
      <c r="E51" s="12">
        <v>38</v>
      </c>
      <c r="F51" s="8">
        <v>9.07</v>
      </c>
      <c r="G51" s="12">
        <v>1</v>
      </c>
      <c r="H51" s="8">
        <v>0.32</v>
      </c>
      <c r="I51" s="12">
        <v>0</v>
      </c>
    </row>
    <row r="52" spans="2:9" ht="15" customHeight="1" x14ac:dyDescent="0.2">
      <c r="B52" t="s">
        <v>99</v>
      </c>
      <c r="C52" s="12">
        <v>32</v>
      </c>
      <c r="D52" s="8">
        <v>4.32</v>
      </c>
      <c r="E52" s="12">
        <v>3</v>
      </c>
      <c r="F52" s="8">
        <v>0.72</v>
      </c>
      <c r="G52" s="12">
        <v>29</v>
      </c>
      <c r="H52" s="8">
        <v>9.27</v>
      </c>
      <c r="I52" s="12">
        <v>0</v>
      </c>
    </row>
    <row r="53" spans="2:9" ht="15" customHeight="1" x14ac:dyDescent="0.2">
      <c r="B53" t="s">
        <v>118</v>
      </c>
      <c r="C53" s="12">
        <v>29</v>
      </c>
      <c r="D53" s="8">
        <v>3.92</v>
      </c>
      <c r="E53" s="12">
        <v>23</v>
      </c>
      <c r="F53" s="8">
        <v>5.49</v>
      </c>
      <c r="G53" s="12">
        <v>6</v>
      </c>
      <c r="H53" s="8">
        <v>1.92</v>
      </c>
      <c r="I53" s="12">
        <v>0</v>
      </c>
    </row>
    <row r="54" spans="2:9" ht="15" customHeight="1" x14ac:dyDescent="0.2">
      <c r="B54" t="s">
        <v>107</v>
      </c>
      <c r="C54" s="12">
        <v>27</v>
      </c>
      <c r="D54" s="8">
        <v>3.65</v>
      </c>
      <c r="E54" s="12">
        <v>19</v>
      </c>
      <c r="F54" s="8">
        <v>4.53</v>
      </c>
      <c r="G54" s="12">
        <v>7</v>
      </c>
      <c r="H54" s="8">
        <v>2.2400000000000002</v>
      </c>
      <c r="I54" s="12">
        <v>0</v>
      </c>
    </row>
    <row r="55" spans="2:9" ht="15" customHeight="1" x14ac:dyDescent="0.2">
      <c r="B55" t="s">
        <v>102</v>
      </c>
      <c r="C55" s="12">
        <v>23</v>
      </c>
      <c r="D55" s="8">
        <v>3.11</v>
      </c>
      <c r="E55" s="12">
        <v>20</v>
      </c>
      <c r="F55" s="8">
        <v>4.7699999999999996</v>
      </c>
      <c r="G55" s="12">
        <v>3</v>
      </c>
      <c r="H55" s="8">
        <v>0.96</v>
      </c>
      <c r="I55" s="12">
        <v>0</v>
      </c>
    </row>
    <row r="56" spans="2:9" ht="15" customHeight="1" x14ac:dyDescent="0.2">
      <c r="B56" t="s">
        <v>101</v>
      </c>
      <c r="C56" s="12">
        <v>19</v>
      </c>
      <c r="D56" s="8">
        <v>2.57</v>
      </c>
      <c r="E56" s="12">
        <v>7</v>
      </c>
      <c r="F56" s="8">
        <v>1.67</v>
      </c>
      <c r="G56" s="12">
        <v>12</v>
      </c>
      <c r="H56" s="8">
        <v>3.83</v>
      </c>
      <c r="I56" s="12">
        <v>0</v>
      </c>
    </row>
    <row r="57" spans="2:9" ht="15" customHeight="1" x14ac:dyDescent="0.2">
      <c r="B57" t="s">
        <v>122</v>
      </c>
      <c r="C57" s="12">
        <v>18</v>
      </c>
      <c r="D57" s="8">
        <v>2.4300000000000002</v>
      </c>
      <c r="E57" s="12">
        <v>8</v>
      </c>
      <c r="F57" s="8">
        <v>1.91</v>
      </c>
      <c r="G57" s="12">
        <v>10</v>
      </c>
      <c r="H57" s="8">
        <v>3.19</v>
      </c>
      <c r="I57" s="12">
        <v>0</v>
      </c>
    </row>
    <row r="58" spans="2:9" ht="15" customHeight="1" x14ac:dyDescent="0.2">
      <c r="B58" t="s">
        <v>103</v>
      </c>
      <c r="C58" s="12">
        <v>14</v>
      </c>
      <c r="D58" s="8">
        <v>1.89</v>
      </c>
      <c r="E58" s="12">
        <v>8</v>
      </c>
      <c r="F58" s="8">
        <v>1.91</v>
      </c>
      <c r="G58" s="12">
        <v>6</v>
      </c>
      <c r="H58" s="8">
        <v>1.92</v>
      </c>
      <c r="I58" s="12">
        <v>0</v>
      </c>
    </row>
    <row r="59" spans="2:9" ht="15" customHeight="1" x14ac:dyDescent="0.2">
      <c r="B59" t="s">
        <v>104</v>
      </c>
      <c r="C59" s="12">
        <v>14</v>
      </c>
      <c r="D59" s="8">
        <v>1.89</v>
      </c>
      <c r="E59" s="12">
        <v>5</v>
      </c>
      <c r="F59" s="8">
        <v>1.19</v>
      </c>
      <c r="G59" s="12">
        <v>9</v>
      </c>
      <c r="H59" s="8">
        <v>2.88</v>
      </c>
      <c r="I59" s="12">
        <v>0</v>
      </c>
    </row>
    <row r="60" spans="2:9" ht="15" customHeight="1" x14ac:dyDescent="0.2">
      <c r="B60" t="s">
        <v>108</v>
      </c>
      <c r="C60" s="12">
        <v>14</v>
      </c>
      <c r="D60" s="8">
        <v>1.89</v>
      </c>
      <c r="E60" s="12">
        <v>2</v>
      </c>
      <c r="F60" s="8">
        <v>0.48</v>
      </c>
      <c r="G60" s="12">
        <v>10</v>
      </c>
      <c r="H60" s="8">
        <v>3.19</v>
      </c>
      <c r="I60" s="12">
        <v>0</v>
      </c>
    </row>
    <row r="61" spans="2:9" ht="15" customHeight="1" x14ac:dyDescent="0.2">
      <c r="B61" t="s">
        <v>126</v>
      </c>
      <c r="C61" s="12">
        <v>13</v>
      </c>
      <c r="D61" s="8">
        <v>1.76</v>
      </c>
      <c r="E61" s="12">
        <v>10</v>
      </c>
      <c r="F61" s="8">
        <v>2.39</v>
      </c>
      <c r="G61" s="12">
        <v>3</v>
      </c>
      <c r="H61" s="8">
        <v>0.96</v>
      </c>
      <c r="I61" s="12">
        <v>0</v>
      </c>
    </row>
    <row r="62" spans="2:9" ht="15" customHeight="1" x14ac:dyDescent="0.2">
      <c r="B62" t="s">
        <v>131</v>
      </c>
      <c r="C62" s="12">
        <v>13</v>
      </c>
      <c r="D62" s="8">
        <v>1.76</v>
      </c>
      <c r="E62" s="12">
        <v>12</v>
      </c>
      <c r="F62" s="8">
        <v>2.86</v>
      </c>
      <c r="G62" s="12">
        <v>1</v>
      </c>
      <c r="H62" s="8">
        <v>0.32</v>
      </c>
      <c r="I62" s="12">
        <v>0</v>
      </c>
    </row>
    <row r="63" spans="2:9" ht="15" customHeight="1" x14ac:dyDescent="0.2">
      <c r="B63" t="s">
        <v>110</v>
      </c>
      <c r="C63" s="12">
        <v>12</v>
      </c>
      <c r="D63" s="8">
        <v>1.62</v>
      </c>
      <c r="E63" s="12">
        <v>10</v>
      </c>
      <c r="F63" s="8">
        <v>2.39</v>
      </c>
      <c r="G63" s="12">
        <v>2</v>
      </c>
      <c r="H63" s="8">
        <v>0.64</v>
      </c>
      <c r="I63" s="12">
        <v>0</v>
      </c>
    </row>
    <row r="64" spans="2:9" ht="15" customHeight="1" x14ac:dyDescent="0.2">
      <c r="B64" t="s">
        <v>117</v>
      </c>
      <c r="C64" s="12">
        <v>12</v>
      </c>
      <c r="D64" s="8">
        <v>1.62</v>
      </c>
      <c r="E64" s="12">
        <v>10</v>
      </c>
      <c r="F64" s="8">
        <v>2.39</v>
      </c>
      <c r="G64" s="12">
        <v>2</v>
      </c>
      <c r="H64" s="8">
        <v>0.64</v>
      </c>
      <c r="I64" s="12">
        <v>0</v>
      </c>
    </row>
    <row r="65" spans="2:9" ht="15" customHeight="1" x14ac:dyDescent="0.2">
      <c r="B65" t="s">
        <v>129</v>
      </c>
      <c r="C65" s="12">
        <v>11</v>
      </c>
      <c r="D65" s="8">
        <v>1.49</v>
      </c>
      <c r="E65" s="12">
        <v>8</v>
      </c>
      <c r="F65" s="8">
        <v>1.91</v>
      </c>
      <c r="G65" s="12">
        <v>3</v>
      </c>
      <c r="H65" s="8">
        <v>0.96</v>
      </c>
      <c r="I65" s="12">
        <v>0</v>
      </c>
    </row>
    <row r="66" spans="2:9" ht="15" customHeight="1" x14ac:dyDescent="0.2">
      <c r="B66" t="s">
        <v>105</v>
      </c>
      <c r="C66" s="12">
        <v>11</v>
      </c>
      <c r="D66" s="8">
        <v>1.49</v>
      </c>
      <c r="E66" s="12">
        <v>7</v>
      </c>
      <c r="F66" s="8">
        <v>1.67</v>
      </c>
      <c r="G66" s="12">
        <v>4</v>
      </c>
      <c r="H66" s="8">
        <v>1.28</v>
      </c>
      <c r="I66" s="12">
        <v>0</v>
      </c>
    </row>
    <row r="67" spans="2:9" ht="15" customHeight="1" x14ac:dyDescent="0.2">
      <c r="B67" t="s">
        <v>109</v>
      </c>
      <c r="C67" s="12">
        <v>11</v>
      </c>
      <c r="D67" s="8">
        <v>1.49</v>
      </c>
      <c r="E67" s="12">
        <v>9</v>
      </c>
      <c r="F67" s="8">
        <v>2.15</v>
      </c>
      <c r="G67" s="12">
        <v>2</v>
      </c>
      <c r="H67" s="8">
        <v>0.64</v>
      </c>
      <c r="I67" s="12">
        <v>0</v>
      </c>
    </row>
    <row r="68" spans="2:9" ht="15" customHeight="1" x14ac:dyDescent="0.2">
      <c r="B68" t="s">
        <v>112</v>
      </c>
      <c r="C68" s="12">
        <v>11</v>
      </c>
      <c r="D68" s="8">
        <v>1.49</v>
      </c>
      <c r="E68" s="12">
        <v>8</v>
      </c>
      <c r="F68" s="8">
        <v>1.91</v>
      </c>
      <c r="G68" s="12">
        <v>3</v>
      </c>
      <c r="H68" s="8">
        <v>0.96</v>
      </c>
      <c r="I68" s="12">
        <v>0</v>
      </c>
    </row>
    <row r="69" spans="2:9" ht="15" customHeight="1" x14ac:dyDescent="0.2">
      <c r="B69" t="s">
        <v>116</v>
      </c>
      <c r="C69" s="12">
        <v>11</v>
      </c>
      <c r="D69" s="8">
        <v>1.49</v>
      </c>
      <c r="E69" s="12">
        <v>8</v>
      </c>
      <c r="F69" s="8">
        <v>1.91</v>
      </c>
      <c r="G69" s="12">
        <v>3</v>
      </c>
      <c r="H69" s="8">
        <v>0.96</v>
      </c>
      <c r="I69" s="12">
        <v>0</v>
      </c>
    </row>
    <row r="71" spans="2:9" ht="15" customHeight="1" x14ac:dyDescent="0.2">
      <c r="B71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1470-BB64-4AE0-AEDC-F2D8F791DEF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208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134</v>
      </c>
      <c r="D6" s="8">
        <v>14.33</v>
      </c>
      <c r="E6" s="12">
        <v>68</v>
      </c>
      <c r="F6" s="8">
        <v>11.6</v>
      </c>
      <c r="G6" s="12">
        <v>66</v>
      </c>
      <c r="H6" s="8">
        <v>19.579999999999998</v>
      </c>
      <c r="I6" s="12">
        <v>0</v>
      </c>
    </row>
    <row r="7" spans="2:9" ht="15" customHeight="1" x14ac:dyDescent="0.2">
      <c r="B7" t="s">
        <v>27</v>
      </c>
      <c r="C7" s="12">
        <v>54</v>
      </c>
      <c r="D7" s="8">
        <v>5.78</v>
      </c>
      <c r="E7" s="12">
        <v>21</v>
      </c>
      <c r="F7" s="8">
        <v>3.58</v>
      </c>
      <c r="G7" s="12">
        <v>31</v>
      </c>
      <c r="H7" s="8">
        <v>9.1999999999999993</v>
      </c>
      <c r="I7" s="12">
        <v>2</v>
      </c>
    </row>
    <row r="8" spans="2:9" ht="15" customHeight="1" x14ac:dyDescent="0.2">
      <c r="B8" t="s">
        <v>28</v>
      </c>
      <c r="C8" s="12">
        <v>3</v>
      </c>
      <c r="D8" s="8">
        <v>0.32</v>
      </c>
      <c r="E8" s="12">
        <v>0</v>
      </c>
      <c r="F8" s="8">
        <v>0</v>
      </c>
      <c r="G8" s="12">
        <v>3</v>
      </c>
      <c r="H8" s="8">
        <v>0.89</v>
      </c>
      <c r="I8" s="12">
        <v>0</v>
      </c>
    </row>
    <row r="9" spans="2:9" ht="15" customHeight="1" x14ac:dyDescent="0.2">
      <c r="B9" t="s">
        <v>29</v>
      </c>
      <c r="C9" s="12">
        <v>9</v>
      </c>
      <c r="D9" s="8">
        <v>0.96</v>
      </c>
      <c r="E9" s="12">
        <v>0</v>
      </c>
      <c r="F9" s="8">
        <v>0</v>
      </c>
      <c r="G9" s="12">
        <v>9</v>
      </c>
      <c r="H9" s="8">
        <v>2.67</v>
      </c>
      <c r="I9" s="12">
        <v>0</v>
      </c>
    </row>
    <row r="10" spans="2:9" ht="15" customHeight="1" x14ac:dyDescent="0.2">
      <c r="B10" t="s">
        <v>30</v>
      </c>
      <c r="C10" s="12">
        <v>16</v>
      </c>
      <c r="D10" s="8">
        <v>1.71</v>
      </c>
      <c r="E10" s="12">
        <v>4</v>
      </c>
      <c r="F10" s="8">
        <v>0.68</v>
      </c>
      <c r="G10" s="12">
        <v>12</v>
      </c>
      <c r="H10" s="8">
        <v>3.56</v>
      </c>
      <c r="I10" s="12">
        <v>0</v>
      </c>
    </row>
    <row r="11" spans="2:9" ht="15" customHeight="1" x14ac:dyDescent="0.2">
      <c r="B11" t="s">
        <v>31</v>
      </c>
      <c r="C11" s="12">
        <v>277</v>
      </c>
      <c r="D11" s="8">
        <v>29.63</v>
      </c>
      <c r="E11" s="12">
        <v>161</v>
      </c>
      <c r="F11" s="8">
        <v>27.47</v>
      </c>
      <c r="G11" s="12">
        <v>116</v>
      </c>
      <c r="H11" s="8">
        <v>34.42</v>
      </c>
      <c r="I11" s="12">
        <v>0</v>
      </c>
    </row>
    <row r="12" spans="2:9" ht="15" customHeight="1" x14ac:dyDescent="0.2">
      <c r="B12" t="s">
        <v>32</v>
      </c>
      <c r="C12" s="12">
        <v>10</v>
      </c>
      <c r="D12" s="8">
        <v>1.07</v>
      </c>
      <c r="E12" s="12">
        <v>4</v>
      </c>
      <c r="F12" s="8">
        <v>0.68</v>
      </c>
      <c r="G12" s="12">
        <v>6</v>
      </c>
      <c r="H12" s="8">
        <v>1.78</v>
      </c>
      <c r="I12" s="12">
        <v>0</v>
      </c>
    </row>
    <row r="13" spans="2:9" ht="15" customHeight="1" x14ac:dyDescent="0.2">
      <c r="B13" t="s">
        <v>33</v>
      </c>
      <c r="C13" s="12">
        <v>73</v>
      </c>
      <c r="D13" s="8">
        <v>7.81</v>
      </c>
      <c r="E13" s="12">
        <v>61</v>
      </c>
      <c r="F13" s="8">
        <v>10.41</v>
      </c>
      <c r="G13" s="12">
        <v>12</v>
      </c>
      <c r="H13" s="8">
        <v>3.56</v>
      </c>
      <c r="I13" s="12">
        <v>0</v>
      </c>
    </row>
    <row r="14" spans="2:9" ht="15" customHeight="1" x14ac:dyDescent="0.2">
      <c r="B14" t="s">
        <v>34</v>
      </c>
      <c r="C14" s="12">
        <v>32</v>
      </c>
      <c r="D14" s="8">
        <v>3.42</v>
      </c>
      <c r="E14" s="12">
        <v>11</v>
      </c>
      <c r="F14" s="8">
        <v>1.88</v>
      </c>
      <c r="G14" s="12">
        <v>19</v>
      </c>
      <c r="H14" s="8">
        <v>5.64</v>
      </c>
      <c r="I14" s="12">
        <v>0</v>
      </c>
    </row>
    <row r="15" spans="2:9" ht="15" customHeight="1" x14ac:dyDescent="0.2">
      <c r="B15" t="s">
        <v>35</v>
      </c>
      <c r="C15" s="12">
        <v>127</v>
      </c>
      <c r="D15" s="8">
        <v>13.58</v>
      </c>
      <c r="E15" s="12">
        <v>99</v>
      </c>
      <c r="F15" s="8">
        <v>16.89</v>
      </c>
      <c r="G15" s="12">
        <v>24</v>
      </c>
      <c r="H15" s="8">
        <v>7.12</v>
      </c>
      <c r="I15" s="12">
        <v>1</v>
      </c>
    </row>
    <row r="16" spans="2:9" ht="15" customHeight="1" x14ac:dyDescent="0.2">
      <c r="B16" t="s">
        <v>36</v>
      </c>
      <c r="C16" s="12">
        <v>130</v>
      </c>
      <c r="D16" s="8">
        <v>13.9</v>
      </c>
      <c r="E16" s="12">
        <v>114</v>
      </c>
      <c r="F16" s="8">
        <v>19.45</v>
      </c>
      <c r="G16" s="12">
        <v>16</v>
      </c>
      <c r="H16" s="8">
        <v>4.75</v>
      </c>
      <c r="I16" s="12">
        <v>0</v>
      </c>
    </row>
    <row r="17" spans="2:9" ht="15" customHeight="1" x14ac:dyDescent="0.2">
      <c r="B17" t="s">
        <v>37</v>
      </c>
      <c r="C17" s="12">
        <v>21</v>
      </c>
      <c r="D17" s="8">
        <v>2.25</v>
      </c>
      <c r="E17" s="12">
        <v>16</v>
      </c>
      <c r="F17" s="8">
        <v>2.73</v>
      </c>
      <c r="G17" s="12">
        <v>5</v>
      </c>
      <c r="H17" s="8">
        <v>1.48</v>
      </c>
      <c r="I17" s="12">
        <v>0</v>
      </c>
    </row>
    <row r="18" spans="2:9" ht="15" customHeight="1" x14ac:dyDescent="0.2">
      <c r="B18" t="s">
        <v>38</v>
      </c>
      <c r="C18" s="12">
        <v>26</v>
      </c>
      <c r="D18" s="8">
        <v>2.78</v>
      </c>
      <c r="E18" s="12">
        <v>15</v>
      </c>
      <c r="F18" s="8">
        <v>2.56</v>
      </c>
      <c r="G18" s="12">
        <v>9</v>
      </c>
      <c r="H18" s="8">
        <v>2.67</v>
      </c>
      <c r="I18" s="12">
        <v>0</v>
      </c>
    </row>
    <row r="19" spans="2:9" ht="15" customHeight="1" x14ac:dyDescent="0.2">
      <c r="B19" t="s">
        <v>39</v>
      </c>
      <c r="C19" s="12">
        <v>23</v>
      </c>
      <c r="D19" s="8">
        <v>2.46</v>
      </c>
      <c r="E19" s="12">
        <v>12</v>
      </c>
      <c r="F19" s="8">
        <v>2.0499999999999998</v>
      </c>
      <c r="G19" s="12">
        <v>9</v>
      </c>
      <c r="H19" s="8">
        <v>2.67</v>
      </c>
      <c r="I19" s="12">
        <v>0</v>
      </c>
    </row>
    <row r="20" spans="2:9" ht="15" customHeight="1" x14ac:dyDescent="0.2">
      <c r="B20" s="9" t="s">
        <v>197</v>
      </c>
      <c r="C20" s="12">
        <f>SUM(LTBL_36208[総数／事業所数])</f>
        <v>935</v>
      </c>
      <c r="E20" s="12">
        <f>SUBTOTAL(109,LTBL_36208[個人／事業所数])</f>
        <v>586</v>
      </c>
      <c r="G20" s="12">
        <f>SUBTOTAL(109,LTBL_36208[法人／事業所数])</f>
        <v>337</v>
      </c>
      <c r="I20" s="12">
        <f>SUBTOTAL(109,LTBL_36208[法人以外の団体／事業所数])</f>
        <v>3</v>
      </c>
    </row>
    <row r="21" spans="2:9" ht="15" customHeight="1" x14ac:dyDescent="0.2">
      <c r="E21" s="11">
        <f>LTBL_36208[[#Totals],[個人／事業所数]]/LTBL_36208[[#Totals],[総数／事業所数]]</f>
        <v>0.62673796791443848</v>
      </c>
      <c r="G21" s="11">
        <f>LTBL_36208[[#Totals],[法人／事業所数]]/LTBL_36208[[#Totals],[総数／事業所数]]</f>
        <v>0.360427807486631</v>
      </c>
      <c r="I21" s="11">
        <f>LTBL_36208[[#Totals],[法人以外の団体／事業所数]]/LTBL_36208[[#Totals],[総数／事業所数]]</f>
        <v>3.2085561497326204E-3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109</v>
      </c>
      <c r="D24" s="8">
        <v>11.66</v>
      </c>
      <c r="E24" s="12">
        <v>103</v>
      </c>
      <c r="F24" s="8">
        <v>17.579999999999998</v>
      </c>
      <c r="G24" s="12">
        <v>6</v>
      </c>
      <c r="H24" s="8">
        <v>1.78</v>
      </c>
      <c r="I24" s="12">
        <v>0</v>
      </c>
    </row>
    <row r="25" spans="2:9" ht="15" customHeight="1" x14ac:dyDescent="0.2">
      <c r="B25" t="s">
        <v>54</v>
      </c>
      <c r="C25" s="12">
        <v>87</v>
      </c>
      <c r="D25" s="8">
        <v>9.3000000000000007</v>
      </c>
      <c r="E25" s="12">
        <v>67</v>
      </c>
      <c r="F25" s="8">
        <v>11.43</v>
      </c>
      <c r="G25" s="12">
        <v>20</v>
      </c>
      <c r="H25" s="8">
        <v>5.93</v>
      </c>
      <c r="I25" s="12">
        <v>0</v>
      </c>
    </row>
    <row r="26" spans="2:9" ht="15" customHeight="1" x14ac:dyDescent="0.2">
      <c r="B26" t="s">
        <v>56</v>
      </c>
      <c r="C26" s="12">
        <v>87</v>
      </c>
      <c r="D26" s="8">
        <v>9.3000000000000007</v>
      </c>
      <c r="E26" s="12">
        <v>45</v>
      </c>
      <c r="F26" s="8">
        <v>7.68</v>
      </c>
      <c r="G26" s="12">
        <v>42</v>
      </c>
      <c r="H26" s="8">
        <v>12.46</v>
      </c>
      <c r="I26" s="12">
        <v>0</v>
      </c>
    </row>
    <row r="27" spans="2:9" ht="15" customHeight="1" x14ac:dyDescent="0.2">
      <c r="B27" t="s">
        <v>61</v>
      </c>
      <c r="C27" s="12">
        <v>80</v>
      </c>
      <c r="D27" s="8">
        <v>8.56</v>
      </c>
      <c r="E27" s="12">
        <v>71</v>
      </c>
      <c r="F27" s="8">
        <v>12.12</v>
      </c>
      <c r="G27" s="12">
        <v>9</v>
      </c>
      <c r="H27" s="8">
        <v>2.67</v>
      </c>
      <c r="I27" s="12">
        <v>0</v>
      </c>
    </row>
    <row r="28" spans="2:9" ht="15" customHeight="1" x14ac:dyDescent="0.2">
      <c r="B28" t="s">
        <v>48</v>
      </c>
      <c r="C28" s="12">
        <v>73</v>
      </c>
      <c r="D28" s="8">
        <v>7.81</v>
      </c>
      <c r="E28" s="12">
        <v>23</v>
      </c>
      <c r="F28" s="8">
        <v>3.92</v>
      </c>
      <c r="G28" s="12">
        <v>50</v>
      </c>
      <c r="H28" s="8">
        <v>14.84</v>
      </c>
      <c r="I28" s="12">
        <v>0</v>
      </c>
    </row>
    <row r="29" spans="2:9" ht="15" customHeight="1" x14ac:dyDescent="0.2">
      <c r="B29" t="s">
        <v>58</v>
      </c>
      <c r="C29" s="12">
        <v>63</v>
      </c>
      <c r="D29" s="8">
        <v>6.74</v>
      </c>
      <c r="E29" s="12">
        <v>59</v>
      </c>
      <c r="F29" s="8">
        <v>10.07</v>
      </c>
      <c r="G29" s="12">
        <v>4</v>
      </c>
      <c r="H29" s="8">
        <v>1.19</v>
      </c>
      <c r="I29" s="12">
        <v>0</v>
      </c>
    </row>
    <row r="30" spans="2:9" ht="15" customHeight="1" x14ac:dyDescent="0.2">
      <c r="B30" t="s">
        <v>55</v>
      </c>
      <c r="C30" s="12">
        <v>40</v>
      </c>
      <c r="D30" s="8">
        <v>4.28</v>
      </c>
      <c r="E30" s="12">
        <v>22</v>
      </c>
      <c r="F30" s="8">
        <v>3.75</v>
      </c>
      <c r="G30" s="12">
        <v>18</v>
      </c>
      <c r="H30" s="8">
        <v>5.34</v>
      </c>
      <c r="I30" s="12">
        <v>0</v>
      </c>
    </row>
    <row r="31" spans="2:9" ht="15" customHeight="1" x14ac:dyDescent="0.2">
      <c r="B31" t="s">
        <v>49</v>
      </c>
      <c r="C31" s="12">
        <v>34</v>
      </c>
      <c r="D31" s="8">
        <v>3.64</v>
      </c>
      <c r="E31" s="12">
        <v>29</v>
      </c>
      <c r="F31" s="8">
        <v>4.95</v>
      </c>
      <c r="G31" s="12">
        <v>5</v>
      </c>
      <c r="H31" s="8">
        <v>1.48</v>
      </c>
      <c r="I31" s="12">
        <v>0</v>
      </c>
    </row>
    <row r="32" spans="2:9" ht="15" customHeight="1" x14ac:dyDescent="0.2">
      <c r="B32" t="s">
        <v>75</v>
      </c>
      <c r="C32" s="12">
        <v>33</v>
      </c>
      <c r="D32" s="8">
        <v>3.53</v>
      </c>
      <c r="E32" s="12">
        <v>25</v>
      </c>
      <c r="F32" s="8">
        <v>4.2699999999999996</v>
      </c>
      <c r="G32" s="12">
        <v>7</v>
      </c>
      <c r="H32" s="8">
        <v>2.08</v>
      </c>
      <c r="I32" s="12">
        <v>1</v>
      </c>
    </row>
    <row r="33" spans="2:9" ht="15" customHeight="1" x14ac:dyDescent="0.2">
      <c r="B33" t="s">
        <v>50</v>
      </c>
      <c r="C33" s="12">
        <v>27</v>
      </c>
      <c r="D33" s="8">
        <v>2.89</v>
      </c>
      <c r="E33" s="12">
        <v>16</v>
      </c>
      <c r="F33" s="8">
        <v>2.73</v>
      </c>
      <c r="G33" s="12">
        <v>11</v>
      </c>
      <c r="H33" s="8">
        <v>3.26</v>
      </c>
      <c r="I33" s="12">
        <v>0</v>
      </c>
    </row>
    <row r="34" spans="2:9" ht="15" customHeight="1" x14ac:dyDescent="0.2">
      <c r="B34" t="s">
        <v>53</v>
      </c>
      <c r="C34" s="12">
        <v>23</v>
      </c>
      <c r="D34" s="8">
        <v>2.46</v>
      </c>
      <c r="E34" s="12">
        <v>17</v>
      </c>
      <c r="F34" s="8">
        <v>2.9</v>
      </c>
      <c r="G34" s="12">
        <v>6</v>
      </c>
      <c r="H34" s="8">
        <v>1.78</v>
      </c>
      <c r="I34" s="12">
        <v>0</v>
      </c>
    </row>
    <row r="35" spans="2:9" ht="15" customHeight="1" x14ac:dyDescent="0.2">
      <c r="B35" t="s">
        <v>64</v>
      </c>
      <c r="C35" s="12">
        <v>21</v>
      </c>
      <c r="D35" s="8">
        <v>2.25</v>
      </c>
      <c r="E35" s="12">
        <v>16</v>
      </c>
      <c r="F35" s="8">
        <v>2.73</v>
      </c>
      <c r="G35" s="12">
        <v>5</v>
      </c>
      <c r="H35" s="8">
        <v>1.48</v>
      </c>
      <c r="I35" s="12">
        <v>0</v>
      </c>
    </row>
    <row r="36" spans="2:9" ht="15" customHeight="1" x14ac:dyDescent="0.2">
      <c r="B36" t="s">
        <v>51</v>
      </c>
      <c r="C36" s="12">
        <v>17</v>
      </c>
      <c r="D36" s="8">
        <v>1.82</v>
      </c>
      <c r="E36" s="12">
        <v>8</v>
      </c>
      <c r="F36" s="8">
        <v>1.37</v>
      </c>
      <c r="G36" s="12">
        <v>7</v>
      </c>
      <c r="H36" s="8">
        <v>2.08</v>
      </c>
      <c r="I36" s="12">
        <v>2</v>
      </c>
    </row>
    <row r="37" spans="2:9" ht="15" customHeight="1" x14ac:dyDescent="0.2">
      <c r="B37" t="s">
        <v>59</v>
      </c>
      <c r="C37" s="12">
        <v>16</v>
      </c>
      <c r="D37" s="8">
        <v>1.71</v>
      </c>
      <c r="E37" s="12">
        <v>9</v>
      </c>
      <c r="F37" s="8">
        <v>1.54</v>
      </c>
      <c r="G37" s="12">
        <v>7</v>
      </c>
      <c r="H37" s="8">
        <v>2.08</v>
      </c>
      <c r="I37" s="12">
        <v>0</v>
      </c>
    </row>
    <row r="38" spans="2:9" ht="15" customHeight="1" x14ac:dyDescent="0.2">
      <c r="B38" t="s">
        <v>68</v>
      </c>
      <c r="C38" s="12">
        <v>15</v>
      </c>
      <c r="D38" s="8">
        <v>1.6</v>
      </c>
      <c r="E38" s="12">
        <v>3</v>
      </c>
      <c r="F38" s="8">
        <v>0.51</v>
      </c>
      <c r="G38" s="12">
        <v>12</v>
      </c>
      <c r="H38" s="8">
        <v>3.56</v>
      </c>
      <c r="I38" s="12">
        <v>0</v>
      </c>
    </row>
    <row r="39" spans="2:9" ht="15" customHeight="1" x14ac:dyDescent="0.2">
      <c r="B39" t="s">
        <v>60</v>
      </c>
      <c r="C39" s="12">
        <v>15</v>
      </c>
      <c r="D39" s="8">
        <v>1.6</v>
      </c>
      <c r="E39" s="12">
        <v>2</v>
      </c>
      <c r="F39" s="8">
        <v>0.34</v>
      </c>
      <c r="G39" s="12">
        <v>11</v>
      </c>
      <c r="H39" s="8">
        <v>3.26</v>
      </c>
      <c r="I39" s="12">
        <v>0</v>
      </c>
    </row>
    <row r="40" spans="2:9" ht="15" customHeight="1" x14ac:dyDescent="0.2">
      <c r="B40" t="s">
        <v>65</v>
      </c>
      <c r="C40" s="12">
        <v>15</v>
      </c>
      <c r="D40" s="8">
        <v>1.6</v>
      </c>
      <c r="E40" s="12">
        <v>13</v>
      </c>
      <c r="F40" s="8">
        <v>2.2200000000000002</v>
      </c>
      <c r="G40" s="12">
        <v>1</v>
      </c>
      <c r="H40" s="8">
        <v>0.3</v>
      </c>
      <c r="I40" s="12">
        <v>0</v>
      </c>
    </row>
    <row r="41" spans="2:9" ht="15" customHeight="1" x14ac:dyDescent="0.2">
      <c r="B41" t="s">
        <v>67</v>
      </c>
      <c r="C41" s="12">
        <v>15</v>
      </c>
      <c r="D41" s="8">
        <v>1.6</v>
      </c>
      <c r="E41" s="12">
        <v>10</v>
      </c>
      <c r="F41" s="8">
        <v>1.71</v>
      </c>
      <c r="G41" s="12">
        <v>5</v>
      </c>
      <c r="H41" s="8">
        <v>1.48</v>
      </c>
      <c r="I41" s="12">
        <v>0</v>
      </c>
    </row>
    <row r="42" spans="2:9" ht="15" customHeight="1" x14ac:dyDescent="0.2">
      <c r="B42" t="s">
        <v>72</v>
      </c>
      <c r="C42" s="12">
        <v>14</v>
      </c>
      <c r="D42" s="8">
        <v>1.5</v>
      </c>
      <c r="E42" s="12">
        <v>3</v>
      </c>
      <c r="F42" s="8">
        <v>0.51</v>
      </c>
      <c r="G42" s="12">
        <v>8</v>
      </c>
      <c r="H42" s="8">
        <v>2.37</v>
      </c>
      <c r="I42" s="12">
        <v>0</v>
      </c>
    </row>
    <row r="43" spans="2:9" ht="15" customHeight="1" x14ac:dyDescent="0.2">
      <c r="B43" t="s">
        <v>81</v>
      </c>
      <c r="C43" s="12">
        <v>11</v>
      </c>
      <c r="D43" s="8">
        <v>1.18</v>
      </c>
      <c r="E43" s="12">
        <v>5</v>
      </c>
      <c r="F43" s="8">
        <v>0.85</v>
      </c>
      <c r="G43" s="12">
        <v>6</v>
      </c>
      <c r="H43" s="8">
        <v>1.78</v>
      </c>
      <c r="I43" s="12">
        <v>0</v>
      </c>
    </row>
    <row r="44" spans="2:9" ht="15" customHeight="1" x14ac:dyDescent="0.2">
      <c r="B44" t="s">
        <v>66</v>
      </c>
      <c r="C44" s="12">
        <v>11</v>
      </c>
      <c r="D44" s="8">
        <v>1.18</v>
      </c>
      <c r="E44" s="12">
        <v>2</v>
      </c>
      <c r="F44" s="8">
        <v>0.34</v>
      </c>
      <c r="G44" s="12">
        <v>8</v>
      </c>
      <c r="H44" s="8">
        <v>2.37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114</v>
      </c>
      <c r="C48" s="12">
        <v>61</v>
      </c>
      <c r="D48" s="8">
        <v>6.52</v>
      </c>
      <c r="E48" s="12">
        <v>58</v>
      </c>
      <c r="F48" s="8">
        <v>9.9</v>
      </c>
      <c r="G48" s="12">
        <v>3</v>
      </c>
      <c r="H48" s="8">
        <v>0.89</v>
      </c>
      <c r="I48" s="12">
        <v>0</v>
      </c>
    </row>
    <row r="49" spans="2:9" ht="15" customHeight="1" x14ac:dyDescent="0.2">
      <c r="B49" t="s">
        <v>107</v>
      </c>
      <c r="C49" s="12">
        <v>52</v>
      </c>
      <c r="D49" s="8">
        <v>5.56</v>
      </c>
      <c r="E49" s="12">
        <v>49</v>
      </c>
      <c r="F49" s="8">
        <v>8.36</v>
      </c>
      <c r="G49" s="12">
        <v>3</v>
      </c>
      <c r="H49" s="8">
        <v>0.89</v>
      </c>
      <c r="I49" s="12">
        <v>0</v>
      </c>
    </row>
    <row r="50" spans="2:9" ht="15" customHeight="1" x14ac:dyDescent="0.2">
      <c r="B50" t="s">
        <v>99</v>
      </c>
      <c r="C50" s="12">
        <v>39</v>
      </c>
      <c r="D50" s="8">
        <v>4.17</v>
      </c>
      <c r="E50" s="12">
        <v>4</v>
      </c>
      <c r="F50" s="8">
        <v>0.68</v>
      </c>
      <c r="G50" s="12">
        <v>35</v>
      </c>
      <c r="H50" s="8">
        <v>10.39</v>
      </c>
      <c r="I50" s="12">
        <v>0</v>
      </c>
    </row>
    <row r="51" spans="2:9" ht="15" customHeight="1" x14ac:dyDescent="0.2">
      <c r="B51" t="s">
        <v>113</v>
      </c>
      <c r="C51" s="12">
        <v>37</v>
      </c>
      <c r="D51" s="8">
        <v>3.96</v>
      </c>
      <c r="E51" s="12">
        <v>37</v>
      </c>
      <c r="F51" s="8">
        <v>6.31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102</v>
      </c>
      <c r="C52" s="12">
        <v>36</v>
      </c>
      <c r="D52" s="8">
        <v>3.85</v>
      </c>
      <c r="E52" s="12">
        <v>29</v>
      </c>
      <c r="F52" s="8">
        <v>4.95</v>
      </c>
      <c r="G52" s="12">
        <v>7</v>
      </c>
      <c r="H52" s="8">
        <v>2.08</v>
      </c>
      <c r="I52" s="12">
        <v>0</v>
      </c>
    </row>
    <row r="53" spans="2:9" ht="15" customHeight="1" x14ac:dyDescent="0.2">
      <c r="B53" t="s">
        <v>103</v>
      </c>
      <c r="C53" s="12">
        <v>24</v>
      </c>
      <c r="D53" s="8">
        <v>2.57</v>
      </c>
      <c r="E53" s="12">
        <v>11</v>
      </c>
      <c r="F53" s="8">
        <v>1.88</v>
      </c>
      <c r="G53" s="12">
        <v>13</v>
      </c>
      <c r="H53" s="8">
        <v>3.86</v>
      </c>
      <c r="I53" s="12">
        <v>0</v>
      </c>
    </row>
    <row r="54" spans="2:9" ht="15" customHeight="1" x14ac:dyDescent="0.2">
      <c r="B54" t="s">
        <v>111</v>
      </c>
      <c r="C54" s="12">
        <v>22</v>
      </c>
      <c r="D54" s="8">
        <v>2.35</v>
      </c>
      <c r="E54" s="12">
        <v>22</v>
      </c>
      <c r="F54" s="8">
        <v>3.75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133</v>
      </c>
      <c r="C55" s="12">
        <v>21</v>
      </c>
      <c r="D55" s="8">
        <v>2.25</v>
      </c>
      <c r="E55" s="12">
        <v>18</v>
      </c>
      <c r="F55" s="8">
        <v>3.07</v>
      </c>
      <c r="G55" s="12">
        <v>3</v>
      </c>
      <c r="H55" s="8">
        <v>0.89</v>
      </c>
      <c r="I55" s="12">
        <v>0</v>
      </c>
    </row>
    <row r="56" spans="2:9" ht="15" customHeight="1" x14ac:dyDescent="0.2">
      <c r="B56" t="s">
        <v>104</v>
      </c>
      <c r="C56" s="12">
        <v>20</v>
      </c>
      <c r="D56" s="8">
        <v>2.14</v>
      </c>
      <c r="E56" s="12">
        <v>7</v>
      </c>
      <c r="F56" s="8">
        <v>1.19</v>
      </c>
      <c r="G56" s="12">
        <v>13</v>
      </c>
      <c r="H56" s="8">
        <v>3.86</v>
      </c>
      <c r="I56" s="12">
        <v>0</v>
      </c>
    </row>
    <row r="57" spans="2:9" ht="15" customHeight="1" x14ac:dyDescent="0.2">
      <c r="B57" t="s">
        <v>122</v>
      </c>
      <c r="C57" s="12">
        <v>20</v>
      </c>
      <c r="D57" s="8">
        <v>2.14</v>
      </c>
      <c r="E57" s="12">
        <v>4</v>
      </c>
      <c r="F57" s="8">
        <v>0.68</v>
      </c>
      <c r="G57" s="12">
        <v>16</v>
      </c>
      <c r="H57" s="8">
        <v>4.75</v>
      </c>
      <c r="I57" s="12">
        <v>0</v>
      </c>
    </row>
    <row r="58" spans="2:9" ht="15" customHeight="1" x14ac:dyDescent="0.2">
      <c r="B58" t="s">
        <v>105</v>
      </c>
      <c r="C58" s="12">
        <v>20</v>
      </c>
      <c r="D58" s="8">
        <v>2.14</v>
      </c>
      <c r="E58" s="12">
        <v>14</v>
      </c>
      <c r="F58" s="8">
        <v>2.39</v>
      </c>
      <c r="G58" s="12">
        <v>6</v>
      </c>
      <c r="H58" s="8">
        <v>1.78</v>
      </c>
      <c r="I58" s="12">
        <v>0</v>
      </c>
    </row>
    <row r="59" spans="2:9" ht="15" customHeight="1" x14ac:dyDescent="0.2">
      <c r="B59" t="s">
        <v>101</v>
      </c>
      <c r="C59" s="12">
        <v>18</v>
      </c>
      <c r="D59" s="8">
        <v>1.93</v>
      </c>
      <c r="E59" s="12">
        <v>12</v>
      </c>
      <c r="F59" s="8">
        <v>2.0499999999999998</v>
      </c>
      <c r="G59" s="12">
        <v>6</v>
      </c>
      <c r="H59" s="8">
        <v>1.78</v>
      </c>
      <c r="I59" s="12">
        <v>0</v>
      </c>
    </row>
    <row r="60" spans="2:9" ht="15" customHeight="1" x14ac:dyDescent="0.2">
      <c r="B60" t="s">
        <v>100</v>
      </c>
      <c r="C60" s="12">
        <v>17</v>
      </c>
      <c r="D60" s="8">
        <v>1.82</v>
      </c>
      <c r="E60" s="12">
        <v>9</v>
      </c>
      <c r="F60" s="8">
        <v>1.54</v>
      </c>
      <c r="G60" s="12">
        <v>8</v>
      </c>
      <c r="H60" s="8">
        <v>2.37</v>
      </c>
      <c r="I60" s="12">
        <v>0</v>
      </c>
    </row>
    <row r="61" spans="2:9" ht="15" customHeight="1" x14ac:dyDescent="0.2">
      <c r="B61" t="s">
        <v>124</v>
      </c>
      <c r="C61" s="12">
        <v>15</v>
      </c>
      <c r="D61" s="8">
        <v>1.6</v>
      </c>
      <c r="E61" s="12">
        <v>10</v>
      </c>
      <c r="F61" s="8">
        <v>1.71</v>
      </c>
      <c r="G61" s="12">
        <v>5</v>
      </c>
      <c r="H61" s="8">
        <v>1.48</v>
      </c>
      <c r="I61" s="12">
        <v>0</v>
      </c>
    </row>
    <row r="62" spans="2:9" ht="15" customHeight="1" x14ac:dyDescent="0.2">
      <c r="B62" t="s">
        <v>118</v>
      </c>
      <c r="C62" s="12">
        <v>15</v>
      </c>
      <c r="D62" s="8">
        <v>1.6</v>
      </c>
      <c r="E62" s="12">
        <v>10</v>
      </c>
      <c r="F62" s="8">
        <v>1.71</v>
      </c>
      <c r="G62" s="12">
        <v>5</v>
      </c>
      <c r="H62" s="8">
        <v>1.48</v>
      </c>
      <c r="I62" s="12">
        <v>0</v>
      </c>
    </row>
    <row r="63" spans="2:9" ht="15" customHeight="1" x14ac:dyDescent="0.2">
      <c r="B63" t="s">
        <v>131</v>
      </c>
      <c r="C63" s="12">
        <v>14</v>
      </c>
      <c r="D63" s="8">
        <v>1.5</v>
      </c>
      <c r="E63" s="12">
        <v>12</v>
      </c>
      <c r="F63" s="8">
        <v>2.0499999999999998</v>
      </c>
      <c r="G63" s="12">
        <v>2</v>
      </c>
      <c r="H63" s="8">
        <v>0.59</v>
      </c>
      <c r="I63" s="12">
        <v>0</v>
      </c>
    </row>
    <row r="64" spans="2:9" ht="15" customHeight="1" x14ac:dyDescent="0.2">
      <c r="B64" t="s">
        <v>129</v>
      </c>
      <c r="C64" s="12">
        <v>14</v>
      </c>
      <c r="D64" s="8">
        <v>1.5</v>
      </c>
      <c r="E64" s="12">
        <v>10</v>
      </c>
      <c r="F64" s="8">
        <v>1.71</v>
      </c>
      <c r="G64" s="12">
        <v>4</v>
      </c>
      <c r="H64" s="8">
        <v>1.19</v>
      </c>
      <c r="I64" s="12">
        <v>0</v>
      </c>
    </row>
    <row r="65" spans="2:9" ht="15" customHeight="1" x14ac:dyDescent="0.2">
      <c r="B65" t="s">
        <v>112</v>
      </c>
      <c r="C65" s="12">
        <v>13</v>
      </c>
      <c r="D65" s="8">
        <v>1.39</v>
      </c>
      <c r="E65" s="12">
        <v>10</v>
      </c>
      <c r="F65" s="8">
        <v>1.71</v>
      </c>
      <c r="G65" s="12">
        <v>3</v>
      </c>
      <c r="H65" s="8">
        <v>0.89</v>
      </c>
      <c r="I65" s="12">
        <v>0</v>
      </c>
    </row>
    <row r="66" spans="2:9" ht="15" customHeight="1" x14ac:dyDescent="0.2">
      <c r="B66" t="s">
        <v>132</v>
      </c>
      <c r="C66" s="12">
        <v>12</v>
      </c>
      <c r="D66" s="8">
        <v>1.28</v>
      </c>
      <c r="E66" s="12">
        <v>11</v>
      </c>
      <c r="F66" s="8">
        <v>1.88</v>
      </c>
      <c r="G66" s="12">
        <v>1</v>
      </c>
      <c r="H66" s="8">
        <v>0.3</v>
      </c>
      <c r="I66" s="12">
        <v>0</v>
      </c>
    </row>
    <row r="67" spans="2:9" ht="15" customHeight="1" x14ac:dyDescent="0.2">
      <c r="B67" t="s">
        <v>116</v>
      </c>
      <c r="C67" s="12">
        <v>12</v>
      </c>
      <c r="D67" s="8">
        <v>1.28</v>
      </c>
      <c r="E67" s="12">
        <v>10</v>
      </c>
      <c r="F67" s="8">
        <v>1.71</v>
      </c>
      <c r="G67" s="12">
        <v>2</v>
      </c>
      <c r="H67" s="8">
        <v>0.59</v>
      </c>
      <c r="I67" s="12">
        <v>0</v>
      </c>
    </row>
    <row r="68" spans="2:9" ht="15" customHeight="1" x14ac:dyDescent="0.2">
      <c r="B68" t="s">
        <v>117</v>
      </c>
      <c r="C68" s="12">
        <v>12</v>
      </c>
      <c r="D68" s="8">
        <v>1.28</v>
      </c>
      <c r="E68" s="12">
        <v>11</v>
      </c>
      <c r="F68" s="8">
        <v>1.88</v>
      </c>
      <c r="G68" s="12">
        <v>1</v>
      </c>
      <c r="H68" s="8">
        <v>0.3</v>
      </c>
      <c r="I68" s="12">
        <v>0</v>
      </c>
    </row>
    <row r="70" spans="2:9" ht="15" customHeight="1" x14ac:dyDescent="0.2">
      <c r="B70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F95FB-BD04-4834-84EE-82A5D5912AEF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209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43</v>
      </c>
      <c r="D6" s="8">
        <v>23.37</v>
      </c>
      <c r="E6" s="12">
        <v>14</v>
      </c>
      <c r="F6" s="8">
        <v>12.17</v>
      </c>
      <c r="G6" s="12">
        <v>29</v>
      </c>
      <c r="H6" s="8">
        <v>44.62</v>
      </c>
      <c r="I6" s="12">
        <v>0</v>
      </c>
    </row>
    <row r="7" spans="2:9" ht="15" customHeight="1" x14ac:dyDescent="0.2">
      <c r="B7" t="s">
        <v>27</v>
      </c>
      <c r="C7" s="12">
        <v>18</v>
      </c>
      <c r="D7" s="8">
        <v>9.7799999999999994</v>
      </c>
      <c r="E7" s="12">
        <v>8</v>
      </c>
      <c r="F7" s="8">
        <v>6.96</v>
      </c>
      <c r="G7" s="12">
        <v>10</v>
      </c>
      <c r="H7" s="8">
        <v>15.38</v>
      </c>
      <c r="I7" s="12">
        <v>0</v>
      </c>
    </row>
    <row r="8" spans="2:9" ht="15" customHeight="1" x14ac:dyDescent="0.2">
      <c r="B8" t="s">
        <v>28</v>
      </c>
      <c r="C8" s="12">
        <v>5</v>
      </c>
      <c r="D8" s="8">
        <v>2.72</v>
      </c>
      <c r="E8" s="12">
        <v>0</v>
      </c>
      <c r="F8" s="8">
        <v>0</v>
      </c>
      <c r="G8" s="12">
        <v>4</v>
      </c>
      <c r="H8" s="8">
        <v>6.15</v>
      </c>
      <c r="I8" s="12">
        <v>0</v>
      </c>
    </row>
    <row r="9" spans="2:9" ht="15" customHeight="1" x14ac:dyDescent="0.2">
      <c r="B9" t="s">
        <v>29</v>
      </c>
      <c r="C9" s="12">
        <v>1</v>
      </c>
      <c r="D9" s="8">
        <v>0.54</v>
      </c>
      <c r="E9" s="12">
        <v>1</v>
      </c>
      <c r="F9" s="8">
        <v>0.87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31</v>
      </c>
      <c r="C11" s="12">
        <v>48</v>
      </c>
      <c r="D11" s="8">
        <v>26.09</v>
      </c>
      <c r="E11" s="12">
        <v>35</v>
      </c>
      <c r="F11" s="8">
        <v>30.43</v>
      </c>
      <c r="G11" s="12">
        <v>13</v>
      </c>
      <c r="H11" s="8">
        <v>20</v>
      </c>
      <c r="I11" s="12">
        <v>0</v>
      </c>
    </row>
    <row r="12" spans="2:9" ht="15" customHeight="1" x14ac:dyDescent="0.2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4</v>
      </c>
      <c r="D13" s="8">
        <v>2.17</v>
      </c>
      <c r="E13" s="12">
        <v>0</v>
      </c>
      <c r="F13" s="8">
        <v>0</v>
      </c>
      <c r="G13" s="12">
        <v>4</v>
      </c>
      <c r="H13" s="8">
        <v>6.15</v>
      </c>
      <c r="I13" s="12">
        <v>0</v>
      </c>
    </row>
    <row r="14" spans="2:9" ht="15" customHeight="1" x14ac:dyDescent="0.2">
      <c r="B14" t="s">
        <v>34</v>
      </c>
      <c r="C14" s="12">
        <v>7</v>
      </c>
      <c r="D14" s="8">
        <v>3.8</v>
      </c>
      <c r="E14" s="12">
        <v>5</v>
      </c>
      <c r="F14" s="8">
        <v>4.3499999999999996</v>
      </c>
      <c r="G14" s="12">
        <v>2</v>
      </c>
      <c r="H14" s="8">
        <v>3.08</v>
      </c>
      <c r="I14" s="12">
        <v>0</v>
      </c>
    </row>
    <row r="15" spans="2:9" ht="15" customHeight="1" x14ac:dyDescent="0.2">
      <c r="B15" t="s">
        <v>35</v>
      </c>
      <c r="C15" s="12">
        <v>11</v>
      </c>
      <c r="D15" s="8">
        <v>5.98</v>
      </c>
      <c r="E15" s="12">
        <v>11</v>
      </c>
      <c r="F15" s="8">
        <v>9.57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36</v>
      </c>
      <c r="C16" s="12">
        <v>22</v>
      </c>
      <c r="D16" s="8">
        <v>11.96</v>
      </c>
      <c r="E16" s="12">
        <v>22</v>
      </c>
      <c r="F16" s="8">
        <v>19.13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37</v>
      </c>
      <c r="C17" s="12">
        <v>8</v>
      </c>
      <c r="D17" s="8">
        <v>4.3499999999999996</v>
      </c>
      <c r="E17" s="12">
        <v>7</v>
      </c>
      <c r="F17" s="8">
        <v>6.09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8</v>
      </c>
      <c r="D18" s="8">
        <v>4.3499999999999996</v>
      </c>
      <c r="E18" s="12">
        <v>8</v>
      </c>
      <c r="F18" s="8">
        <v>6.96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39</v>
      </c>
      <c r="C19" s="12">
        <v>9</v>
      </c>
      <c r="D19" s="8">
        <v>4.8899999999999997</v>
      </c>
      <c r="E19" s="12">
        <v>4</v>
      </c>
      <c r="F19" s="8">
        <v>3.48</v>
      </c>
      <c r="G19" s="12">
        <v>3</v>
      </c>
      <c r="H19" s="8">
        <v>4.62</v>
      </c>
      <c r="I19" s="12">
        <v>0</v>
      </c>
    </row>
    <row r="20" spans="2:9" ht="15" customHeight="1" x14ac:dyDescent="0.2">
      <c r="B20" s="9" t="s">
        <v>197</v>
      </c>
      <c r="C20" s="12">
        <f>SUM(LTBL_36301[総数／事業所数])</f>
        <v>184</v>
      </c>
      <c r="E20" s="12">
        <f>SUBTOTAL(109,LTBL_36301[個人／事業所数])</f>
        <v>115</v>
      </c>
      <c r="G20" s="12">
        <f>SUBTOTAL(109,LTBL_36301[法人／事業所数])</f>
        <v>65</v>
      </c>
      <c r="I20" s="12">
        <f>SUBTOTAL(109,LTBL_36301[法人以外の団体／事業所数])</f>
        <v>0</v>
      </c>
    </row>
    <row r="21" spans="2:9" ht="15" customHeight="1" x14ac:dyDescent="0.2">
      <c r="E21" s="11">
        <f>LTBL_36301[[#Totals],[個人／事業所数]]/LTBL_36301[[#Totals],[総数／事業所数]]</f>
        <v>0.625</v>
      </c>
      <c r="G21" s="11">
        <f>LTBL_36301[[#Totals],[法人／事業所数]]/LTBL_36301[[#Totals],[総数／事業所数]]</f>
        <v>0.35326086956521741</v>
      </c>
      <c r="I21" s="11">
        <f>LTBL_36301[[#Totals],[法人以外の団体／事業所数]]/LTBL_36301[[#Totals],[総数／事業所数]]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48</v>
      </c>
      <c r="C24" s="12">
        <v>25</v>
      </c>
      <c r="D24" s="8">
        <v>13.59</v>
      </c>
      <c r="E24" s="12">
        <v>4</v>
      </c>
      <c r="F24" s="8">
        <v>3.48</v>
      </c>
      <c r="G24" s="12">
        <v>21</v>
      </c>
      <c r="H24" s="8">
        <v>32.31</v>
      </c>
      <c r="I24" s="12">
        <v>0</v>
      </c>
    </row>
    <row r="25" spans="2:9" ht="15" customHeight="1" x14ac:dyDescent="0.2">
      <c r="B25" t="s">
        <v>62</v>
      </c>
      <c r="C25" s="12">
        <v>21</v>
      </c>
      <c r="D25" s="8">
        <v>11.41</v>
      </c>
      <c r="E25" s="12">
        <v>21</v>
      </c>
      <c r="F25" s="8">
        <v>18.260000000000002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54</v>
      </c>
      <c r="C26" s="12">
        <v>19</v>
      </c>
      <c r="D26" s="8">
        <v>10.33</v>
      </c>
      <c r="E26" s="12">
        <v>15</v>
      </c>
      <c r="F26" s="8">
        <v>13.04</v>
      </c>
      <c r="G26" s="12">
        <v>4</v>
      </c>
      <c r="H26" s="8">
        <v>6.15</v>
      </c>
      <c r="I26" s="12">
        <v>0</v>
      </c>
    </row>
    <row r="27" spans="2:9" ht="15" customHeight="1" x14ac:dyDescent="0.2">
      <c r="B27" t="s">
        <v>56</v>
      </c>
      <c r="C27" s="12">
        <v>13</v>
      </c>
      <c r="D27" s="8">
        <v>7.07</v>
      </c>
      <c r="E27" s="12">
        <v>10</v>
      </c>
      <c r="F27" s="8">
        <v>8.6999999999999993</v>
      </c>
      <c r="G27" s="12">
        <v>3</v>
      </c>
      <c r="H27" s="8">
        <v>4.62</v>
      </c>
      <c r="I27" s="12">
        <v>0</v>
      </c>
    </row>
    <row r="28" spans="2:9" ht="15" customHeight="1" x14ac:dyDescent="0.2">
      <c r="B28" t="s">
        <v>49</v>
      </c>
      <c r="C28" s="12">
        <v>9</v>
      </c>
      <c r="D28" s="8">
        <v>4.8899999999999997</v>
      </c>
      <c r="E28" s="12">
        <v>5</v>
      </c>
      <c r="F28" s="8">
        <v>4.3499999999999996</v>
      </c>
      <c r="G28" s="12">
        <v>4</v>
      </c>
      <c r="H28" s="8">
        <v>6.15</v>
      </c>
      <c r="I28" s="12">
        <v>0</v>
      </c>
    </row>
    <row r="29" spans="2:9" ht="15" customHeight="1" x14ac:dyDescent="0.2">
      <c r="B29" t="s">
        <v>50</v>
      </c>
      <c r="C29" s="12">
        <v>9</v>
      </c>
      <c r="D29" s="8">
        <v>4.8899999999999997</v>
      </c>
      <c r="E29" s="12">
        <v>5</v>
      </c>
      <c r="F29" s="8">
        <v>4.3499999999999996</v>
      </c>
      <c r="G29" s="12">
        <v>4</v>
      </c>
      <c r="H29" s="8">
        <v>6.15</v>
      </c>
      <c r="I29" s="12">
        <v>0</v>
      </c>
    </row>
    <row r="30" spans="2:9" ht="15" customHeight="1" x14ac:dyDescent="0.2">
      <c r="B30" t="s">
        <v>61</v>
      </c>
      <c r="C30" s="12">
        <v>8</v>
      </c>
      <c r="D30" s="8">
        <v>4.3499999999999996</v>
      </c>
      <c r="E30" s="12">
        <v>8</v>
      </c>
      <c r="F30" s="8">
        <v>6.96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64</v>
      </c>
      <c r="C31" s="12">
        <v>8</v>
      </c>
      <c r="D31" s="8">
        <v>4.3499999999999996</v>
      </c>
      <c r="E31" s="12">
        <v>7</v>
      </c>
      <c r="F31" s="8">
        <v>6.09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65</v>
      </c>
      <c r="C32" s="12">
        <v>8</v>
      </c>
      <c r="D32" s="8">
        <v>4.3499999999999996</v>
      </c>
      <c r="E32" s="12">
        <v>8</v>
      </c>
      <c r="F32" s="8">
        <v>6.96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55</v>
      </c>
      <c r="C33" s="12">
        <v>6</v>
      </c>
      <c r="D33" s="8">
        <v>3.26</v>
      </c>
      <c r="E33" s="12">
        <v>6</v>
      </c>
      <c r="F33" s="8">
        <v>5.22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78</v>
      </c>
      <c r="C34" s="12">
        <v>5</v>
      </c>
      <c r="D34" s="8">
        <v>2.72</v>
      </c>
      <c r="E34" s="12">
        <v>0</v>
      </c>
      <c r="F34" s="8">
        <v>0</v>
      </c>
      <c r="G34" s="12">
        <v>4</v>
      </c>
      <c r="H34" s="8">
        <v>6.15</v>
      </c>
      <c r="I34" s="12">
        <v>0</v>
      </c>
    </row>
    <row r="35" spans="2:9" ht="15" customHeight="1" x14ac:dyDescent="0.2">
      <c r="B35" t="s">
        <v>51</v>
      </c>
      <c r="C35" s="12">
        <v>4</v>
      </c>
      <c r="D35" s="8">
        <v>2.17</v>
      </c>
      <c r="E35" s="12">
        <v>3</v>
      </c>
      <c r="F35" s="8">
        <v>2.61</v>
      </c>
      <c r="G35" s="12">
        <v>1</v>
      </c>
      <c r="H35" s="8">
        <v>1.54</v>
      </c>
      <c r="I35" s="12">
        <v>0</v>
      </c>
    </row>
    <row r="36" spans="2:9" ht="15" customHeight="1" x14ac:dyDescent="0.2">
      <c r="B36" t="s">
        <v>59</v>
      </c>
      <c r="C36" s="12">
        <v>4</v>
      </c>
      <c r="D36" s="8">
        <v>2.17</v>
      </c>
      <c r="E36" s="12">
        <v>4</v>
      </c>
      <c r="F36" s="8">
        <v>3.48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58</v>
      </c>
      <c r="C37" s="12">
        <v>3</v>
      </c>
      <c r="D37" s="8">
        <v>1.63</v>
      </c>
      <c r="E37" s="12">
        <v>0</v>
      </c>
      <c r="F37" s="8">
        <v>0</v>
      </c>
      <c r="G37" s="12">
        <v>3</v>
      </c>
      <c r="H37" s="8">
        <v>4.62</v>
      </c>
      <c r="I37" s="12">
        <v>0</v>
      </c>
    </row>
    <row r="38" spans="2:9" ht="15" customHeight="1" x14ac:dyDescent="0.2">
      <c r="B38" t="s">
        <v>60</v>
      </c>
      <c r="C38" s="12">
        <v>3</v>
      </c>
      <c r="D38" s="8">
        <v>1.63</v>
      </c>
      <c r="E38" s="12">
        <v>1</v>
      </c>
      <c r="F38" s="8">
        <v>0.87</v>
      </c>
      <c r="G38" s="12">
        <v>2</v>
      </c>
      <c r="H38" s="8">
        <v>3.08</v>
      </c>
      <c r="I38" s="12">
        <v>0</v>
      </c>
    </row>
    <row r="39" spans="2:9" ht="15" customHeight="1" x14ac:dyDescent="0.2">
      <c r="B39" t="s">
        <v>75</v>
      </c>
      <c r="C39" s="12">
        <v>3</v>
      </c>
      <c r="D39" s="8">
        <v>1.63</v>
      </c>
      <c r="E39" s="12">
        <v>3</v>
      </c>
      <c r="F39" s="8">
        <v>2.61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67</v>
      </c>
      <c r="C40" s="12">
        <v>3</v>
      </c>
      <c r="D40" s="8">
        <v>1.63</v>
      </c>
      <c r="E40" s="12">
        <v>3</v>
      </c>
      <c r="F40" s="8">
        <v>2.61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73</v>
      </c>
      <c r="C41" s="12">
        <v>2</v>
      </c>
      <c r="D41" s="8">
        <v>1.0900000000000001</v>
      </c>
      <c r="E41" s="12">
        <v>1</v>
      </c>
      <c r="F41" s="8">
        <v>0.87</v>
      </c>
      <c r="G41" s="12">
        <v>1</v>
      </c>
      <c r="H41" s="8">
        <v>1.54</v>
      </c>
      <c r="I41" s="12">
        <v>0</v>
      </c>
    </row>
    <row r="42" spans="2:9" ht="15" customHeight="1" x14ac:dyDescent="0.2">
      <c r="B42" t="s">
        <v>71</v>
      </c>
      <c r="C42" s="12">
        <v>2</v>
      </c>
      <c r="D42" s="8">
        <v>1.0900000000000001</v>
      </c>
      <c r="E42" s="12">
        <v>2</v>
      </c>
      <c r="F42" s="8">
        <v>1.74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79</v>
      </c>
      <c r="C43" s="12">
        <v>2</v>
      </c>
      <c r="D43" s="8">
        <v>1.0900000000000001</v>
      </c>
      <c r="E43" s="12">
        <v>0</v>
      </c>
      <c r="F43" s="8">
        <v>0</v>
      </c>
      <c r="G43" s="12">
        <v>2</v>
      </c>
      <c r="H43" s="8">
        <v>3.08</v>
      </c>
      <c r="I43" s="12">
        <v>0</v>
      </c>
    </row>
    <row r="44" spans="2:9" ht="15" customHeight="1" x14ac:dyDescent="0.2">
      <c r="B44" t="s">
        <v>52</v>
      </c>
      <c r="C44" s="12">
        <v>2</v>
      </c>
      <c r="D44" s="8">
        <v>1.0900000000000001</v>
      </c>
      <c r="E44" s="12">
        <v>1</v>
      </c>
      <c r="F44" s="8">
        <v>0.87</v>
      </c>
      <c r="G44" s="12">
        <v>1</v>
      </c>
      <c r="H44" s="8">
        <v>1.54</v>
      </c>
      <c r="I44" s="12">
        <v>0</v>
      </c>
    </row>
    <row r="45" spans="2:9" ht="15" customHeight="1" x14ac:dyDescent="0.2">
      <c r="B45" t="s">
        <v>53</v>
      </c>
      <c r="C45" s="12">
        <v>2</v>
      </c>
      <c r="D45" s="8">
        <v>1.0900000000000001</v>
      </c>
      <c r="E45" s="12">
        <v>1</v>
      </c>
      <c r="F45" s="8">
        <v>0.87</v>
      </c>
      <c r="G45" s="12">
        <v>1</v>
      </c>
      <c r="H45" s="8">
        <v>1.54</v>
      </c>
      <c r="I45" s="12">
        <v>0</v>
      </c>
    </row>
    <row r="46" spans="2:9" ht="15" customHeight="1" x14ac:dyDescent="0.2">
      <c r="B46" t="s">
        <v>82</v>
      </c>
      <c r="C46" s="12">
        <v>2</v>
      </c>
      <c r="D46" s="8">
        <v>1.0900000000000001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199</v>
      </c>
      <c r="C49" s="10" t="s">
        <v>41</v>
      </c>
      <c r="D49" s="10" t="s">
        <v>42</v>
      </c>
      <c r="E49" s="10" t="s">
        <v>43</v>
      </c>
      <c r="F49" s="10" t="s">
        <v>44</v>
      </c>
      <c r="G49" s="10" t="s">
        <v>45</v>
      </c>
      <c r="H49" s="10" t="s">
        <v>46</v>
      </c>
      <c r="I49" s="10" t="s">
        <v>47</v>
      </c>
    </row>
    <row r="50" spans="2:9" ht="15" customHeight="1" x14ac:dyDescent="0.2">
      <c r="B50" t="s">
        <v>99</v>
      </c>
      <c r="C50" s="12">
        <v>17</v>
      </c>
      <c r="D50" s="8">
        <v>9.24</v>
      </c>
      <c r="E50" s="12">
        <v>2</v>
      </c>
      <c r="F50" s="8">
        <v>1.74</v>
      </c>
      <c r="G50" s="12">
        <v>15</v>
      </c>
      <c r="H50" s="8">
        <v>23.08</v>
      </c>
      <c r="I50" s="12">
        <v>0</v>
      </c>
    </row>
    <row r="51" spans="2:9" ht="15" customHeight="1" x14ac:dyDescent="0.2">
      <c r="B51" t="s">
        <v>114</v>
      </c>
      <c r="C51" s="12">
        <v>12</v>
      </c>
      <c r="D51" s="8">
        <v>6.52</v>
      </c>
      <c r="E51" s="12">
        <v>12</v>
      </c>
      <c r="F51" s="8">
        <v>10.43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102</v>
      </c>
      <c r="C52" s="12">
        <v>7</v>
      </c>
      <c r="D52" s="8">
        <v>3.8</v>
      </c>
      <c r="E52" s="12">
        <v>6</v>
      </c>
      <c r="F52" s="8">
        <v>5.22</v>
      </c>
      <c r="G52" s="12">
        <v>1</v>
      </c>
      <c r="H52" s="8">
        <v>1.54</v>
      </c>
      <c r="I52" s="12">
        <v>0</v>
      </c>
    </row>
    <row r="53" spans="2:9" ht="15" customHeight="1" x14ac:dyDescent="0.2">
      <c r="B53" t="s">
        <v>113</v>
      </c>
      <c r="C53" s="12">
        <v>7</v>
      </c>
      <c r="D53" s="8">
        <v>3.8</v>
      </c>
      <c r="E53" s="12">
        <v>7</v>
      </c>
      <c r="F53" s="8">
        <v>6.09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117</v>
      </c>
      <c r="C54" s="12">
        <v>7</v>
      </c>
      <c r="D54" s="8">
        <v>3.8</v>
      </c>
      <c r="E54" s="12">
        <v>7</v>
      </c>
      <c r="F54" s="8">
        <v>6.09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135</v>
      </c>
      <c r="C55" s="12">
        <v>5</v>
      </c>
      <c r="D55" s="8">
        <v>2.72</v>
      </c>
      <c r="E55" s="12">
        <v>2</v>
      </c>
      <c r="F55" s="8">
        <v>1.74</v>
      </c>
      <c r="G55" s="12">
        <v>3</v>
      </c>
      <c r="H55" s="8">
        <v>4.62</v>
      </c>
      <c r="I55" s="12">
        <v>0</v>
      </c>
    </row>
    <row r="56" spans="2:9" ht="15" customHeight="1" x14ac:dyDescent="0.2">
      <c r="B56" t="s">
        <v>101</v>
      </c>
      <c r="C56" s="12">
        <v>5</v>
      </c>
      <c r="D56" s="8">
        <v>2.72</v>
      </c>
      <c r="E56" s="12">
        <v>3</v>
      </c>
      <c r="F56" s="8">
        <v>2.61</v>
      </c>
      <c r="G56" s="12">
        <v>2</v>
      </c>
      <c r="H56" s="8">
        <v>3.08</v>
      </c>
      <c r="I56" s="12">
        <v>0</v>
      </c>
    </row>
    <row r="57" spans="2:9" ht="15" customHeight="1" x14ac:dyDescent="0.2">
      <c r="B57" t="s">
        <v>128</v>
      </c>
      <c r="C57" s="12">
        <v>5</v>
      </c>
      <c r="D57" s="8">
        <v>2.72</v>
      </c>
      <c r="E57" s="12">
        <v>0</v>
      </c>
      <c r="F57" s="8">
        <v>0</v>
      </c>
      <c r="G57" s="12">
        <v>4</v>
      </c>
      <c r="H57" s="8">
        <v>6.15</v>
      </c>
      <c r="I57" s="12">
        <v>0</v>
      </c>
    </row>
    <row r="58" spans="2:9" ht="15" customHeight="1" x14ac:dyDescent="0.2">
      <c r="B58" t="s">
        <v>129</v>
      </c>
      <c r="C58" s="12">
        <v>4</v>
      </c>
      <c r="D58" s="8">
        <v>2.17</v>
      </c>
      <c r="E58" s="12">
        <v>2</v>
      </c>
      <c r="F58" s="8">
        <v>1.74</v>
      </c>
      <c r="G58" s="12">
        <v>2</v>
      </c>
      <c r="H58" s="8">
        <v>3.08</v>
      </c>
      <c r="I58" s="12">
        <v>0</v>
      </c>
    </row>
    <row r="59" spans="2:9" ht="15" customHeight="1" x14ac:dyDescent="0.2">
      <c r="B59" t="s">
        <v>103</v>
      </c>
      <c r="C59" s="12">
        <v>4</v>
      </c>
      <c r="D59" s="8">
        <v>2.17</v>
      </c>
      <c r="E59" s="12">
        <v>4</v>
      </c>
      <c r="F59" s="8">
        <v>3.48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134</v>
      </c>
      <c r="C60" s="12">
        <v>3</v>
      </c>
      <c r="D60" s="8">
        <v>1.63</v>
      </c>
      <c r="E60" s="12">
        <v>1</v>
      </c>
      <c r="F60" s="8">
        <v>0.87</v>
      </c>
      <c r="G60" s="12">
        <v>2</v>
      </c>
      <c r="H60" s="8">
        <v>3.08</v>
      </c>
      <c r="I60" s="12">
        <v>0</v>
      </c>
    </row>
    <row r="61" spans="2:9" ht="15" customHeight="1" x14ac:dyDescent="0.2">
      <c r="B61" t="s">
        <v>100</v>
      </c>
      <c r="C61" s="12">
        <v>3</v>
      </c>
      <c r="D61" s="8">
        <v>1.63</v>
      </c>
      <c r="E61" s="12">
        <v>0</v>
      </c>
      <c r="F61" s="8">
        <v>0</v>
      </c>
      <c r="G61" s="12">
        <v>3</v>
      </c>
      <c r="H61" s="8">
        <v>4.62</v>
      </c>
      <c r="I61" s="12">
        <v>0</v>
      </c>
    </row>
    <row r="62" spans="2:9" ht="15" customHeight="1" x14ac:dyDescent="0.2">
      <c r="B62" t="s">
        <v>136</v>
      </c>
      <c r="C62" s="12">
        <v>3</v>
      </c>
      <c r="D62" s="8">
        <v>1.63</v>
      </c>
      <c r="E62" s="12">
        <v>2</v>
      </c>
      <c r="F62" s="8">
        <v>1.74</v>
      </c>
      <c r="G62" s="12">
        <v>1</v>
      </c>
      <c r="H62" s="8">
        <v>1.54</v>
      </c>
      <c r="I62" s="12">
        <v>0</v>
      </c>
    </row>
    <row r="63" spans="2:9" ht="15" customHeight="1" x14ac:dyDescent="0.2">
      <c r="B63" t="s">
        <v>131</v>
      </c>
      <c r="C63" s="12">
        <v>3</v>
      </c>
      <c r="D63" s="8">
        <v>1.63</v>
      </c>
      <c r="E63" s="12">
        <v>3</v>
      </c>
      <c r="F63" s="8">
        <v>2.61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137</v>
      </c>
      <c r="C64" s="12">
        <v>3</v>
      </c>
      <c r="D64" s="8">
        <v>1.63</v>
      </c>
      <c r="E64" s="12">
        <v>2</v>
      </c>
      <c r="F64" s="8">
        <v>1.74</v>
      </c>
      <c r="G64" s="12">
        <v>1</v>
      </c>
      <c r="H64" s="8">
        <v>1.54</v>
      </c>
      <c r="I64" s="12">
        <v>0</v>
      </c>
    </row>
    <row r="65" spans="2:9" ht="15" customHeight="1" x14ac:dyDescent="0.2">
      <c r="B65" t="s">
        <v>105</v>
      </c>
      <c r="C65" s="12">
        <v>3</v>
      </c>
      <c r="D65" s="8">
        <v>1.63</v>
      </c>
      <c r="E65" s="12">
        <v>3</v>
      </c>
      <c r="F65" s="8">
        <v>2.61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138</v>
      </c>
      <c r="C66" s="12">
        <v>3</v>
      </c>
      <c r="D66" s="8">
        <v>1.63</v>
      </c>
      <c r="E66" s="12">
        <v>3</v>
      </c>
      <c r="F66" s="8">
        <v>2.61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108</v>
      </c>
      <c r="C67" s="12">
        <v>3</v>
      </c>
      <c r="D67" s="8">
        <v>1.63</v>
      </c>
      <c r="E67" s="12">
        <v>1</v>
      </c>
      <c r="F67" s="8">
        <v>0.87</v>
      </c>
      <c r="G67" s="12">
        <v>2</v>
      </c>
      <c r="H67" s="8">
        <v>3.08</v>
      </c>
      <c r="I67" s="12">
        <v>0</v>
      </c>
    </row>
    <row r="68" spans="2:9" ht="15" customHeight="1" x14ac:dyDescent="0.2">
      <c r="B68" t="s">
        <v>133</v>
      </c>
      <c r="C68" s="12">
        <v>3</v>
      </c>
      <c r="D68" s="8">
        <v>1.63</v>
      </c>
      <c r="E68" s="12">
        <v>3</v>
      </c>
      <c r="F68" s="8">
        <v>2.61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112</v>
      </c>
      <c r="C69" s="12">
        <v>3</v>
      </c>
      <c r="D69" s="8">
        <v>1.63</v>
      </c>
      <c r="E69" s="12">
        <v>3</v>
      </c>
      <c r="F69" s="8">
        <v>2.61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115</v>
      </c>
      <c r="C70" s="12">
        <v>3</v>
      </c>
      <c r="D70" s="8">
        <v>1.63</v>
      </c>
      <c r="E70" s="12">
        <v>3</v>
      </c>
      <c r="F70" s="8">
        <v>2.61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116</v>
      </c>
      <c r="C71" s="12">
        <v>3</v>
      </c>
      <c r="D71" s="8">
        <v>1.63</v>
      </c>
      <c r="E71" s="12">
        <v>3</v>
      </c>
      <c r="F71" s="8">
        <v>2.61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118</v>
      </c>
      <c r="C72" s="12">
        <v>3</v>
      </c>
      <c r="D72" s="8">
        <v>1.63</v>
      </c>
      <c r="E72" s="12">
        <v>3</v>
      </c>
      <c r="F72" s="8">
        <v>2.61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49663-4782-449A-A8CB-32CBDC3CC7D4}">
  <sheetPr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210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15</v>
      </c>
      <c r="D6" s="8">
        <v>21.43</v>
      </c>
      <c r="E6" s="12">
        <v>6</v>
      </c>
      <c r="F6" s="8">
        <v>15.38</v>
      </c>
      <c r="G6" s="12">
        <v>9</v>
      </c>
      <c r="H6" s="8">
        <v>31.03</v>
      </c>
      <c r="I6" s="12">
        <v>0</v>
      </c>
    </row>
    <row r="7" spans="2:9" ht="15" customHeight="1" x14ac:dyDescent="0.2">
      <c r="B7" t="s">
        <v>27</v>
      </c>
      <c r="C7" s="12">
        <v>9</v>
      </c>
      <c r="D7" s="8">
        <v>12.86</v>
      </c>
      <c r="E7" s="12">
        <v>1</v>
      </c>
      <c r="F7" s="8">
        <v>2.56</v>
      </c>
      <c r="G7" s="12">
        <v>8</v>
      </c>
      <c r="H7" s="8">
        <v>27.59</v>
      </c>
      <c r="I7" s="12">
        <v>0</v>
      </c>
    </row>
    <row r="8" spans="2:9" ht="15" customHeight="1" x14ac:dyDescent="0.2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30</v>
      </c>
      <c r="C10" s="12">
        <v>2</v>
      </c>
      <c r="D10" s="8">
        <v>2.86</v>
      </c>
      <c r="E10" s="12">
        <v>1</v>
      </c>
      <c r="F10" s="8">
        <v>2.56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31</v>
      </c>
      <c r="C11" s="12">
        <v>18</v>
      </c>
      <c r="D11" s="8">
        <v>25.71</v>
      </c>
      <c r="E11" s="12">
        <v>14</v>
      </c>
      <c r="F11" s="8">
        <v>35.9</v>
      </c>
      <c r="G11" s="12">
        <v>3</v>
      </c>
      <c r="H11" s="8">
        <v>10.34</v>
      </c>
      <c r="I11" s="12">
        <v>1</v>
      </c>
    </row>
    <row r="12" spans="2:9" ht="15" customHeight="1" x14ac:dyDescent="0.2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34</v>
      </c>
      <c r="C14" s="12">
        <v>4</v>
      </c>
      <c r="D14" s="8">
        <v>5.71</v>
      </c>
      <c r="E14" s="12">
        <v>1</v>
      </c>
      <c r="F14" s="8">
        <v>2.56</v>
      </c>
      <c r="G14" s="12">
        <v>3</v>
      </c>
      <c r="H14" s="8">
        <v>10.34</v>
      </c>
      <c r="I14" s="12">
        <v>0</v>
      </c>
    </row>
    <row r="15" spans="2:9" ht="15" customHeight="1" x14ac:dyDescent="0.2">
      <c r="B15" t="s">
        <v>35</v>
      </c>
      <c r="C15" s="12">
        <v>10</v>
      </c>
      <c r="D15" s="8">
        <v>14.29</v>
      </c>
      <c r="E15" s="12">
        <v>8</v>
      </c>
      <c r="F15" s="8">
        <v>20.51</v>
      </c>
      <c r="G15" s="12">
        <v>2</v>
      </c>
      <c r="H15" s="8">
        <v>6.9</v>
      </c>
      <c r="I15" s="12">
        <v>0</v>
      </c>
    </row>
    <row r="16" spans="2:9" ht="15" customHeight="1" x14ac:dyDescent="0.2">
      <c r="B16" t="s">
        <v>36</v>
      </c>
      <c r="C16" s="12">
        <v>7</v>
      </c>
      <c r="D16" s="8">
        <v>10</v>
      </c>
      <c r="E16" s="12">
        <v>7</v>
      </c>
      <c r="F16" s="8">
        <v>17.95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2</v>
      </c>
      <c r="D18" s="8">
        <v>2.86</v>
      </c>
      <c r="E18" s="12">
        <v>1</v>
      </c>
      <c r="F18" s="8">
        <v>2.56</v>
      </c>
      <c r="G18" s="12">
        <v>1</v>
      </c>
      <c r="H18" s="8">
        <v>3.45</v>
      </c>
      <c r="I18" s="12">
        <v>0</v>
      </c>
    </row>
    <row r="19" spans="2:9" ht="15" customHeight="1" x14ac:dyDescent="0.2">
      <c r="B19" t="s">
        <v>39</v>
      </c>
      <c r="C19" s="12">
        <v>3</v>
      </c>
      <c r="D19" s="8">
        <v>4.29</v>
      </c>
      <c r="E19" s="12">
        <v>0</v>
      </c>
      <c r="F19" s="8">
        <v>0</v>
      </c>
      <c r="G19" s="12">
        <v>3</v>
      </c>
      <c r="H19" s="8">
        <v>10.34</v>
      </c>
      <c r="I19" s="12">
        <v>0</v>
      </c>
    </row>
    <row r="20" spans="2:9" ht="15" customHeight="1" x14ac:dyDescent="0.2">
      <c r="B20" s="9" t="s">
        <v>197</v>
      </c>
      <c r="C20" s="12">
        <f>SUM(LTBL_36302[総数／事業所数])</f>
        <v>70</v>
      </c>
      <c r="E20" s="12">
        <f>SUBTOTAL(109,LTBL_36302[個人／事業所数])</f>
        <v>39</v>
      </c>
      <c r="G20" s="12">
        <f>SUBTOTAL(109,LTBL_36302[法人／事業所数])</f>
        <v>29</v>
      </c>
      <c r="I20" s="12">
        <f>SUBTOTAL(109,LTBL_36302[法人以外の団体／事業所数])</f>
        <v>2</v>
      </c>
    </row>
    <row r="21" spans="2:9" ht="15" customHeight="1" x14ac:dyDescent="0.2">
      <c r="E21" s="11">
        <f>LTBL_36302[[#Totals],[個人／事業所数]]/LTBL_36302[[#Totals],[総数／事業所数]]</f>
        <v>0.55714285714285716</v>
      </c>
      <c r="G21" s="11">
        <f>LTBL_36302[[#Totals],[法人／事業所数]]/LTBL_36302[[#Totals],[総数／事業所数]]</f>
        <v>0.41428571428571431</v>
      </c>
      <c r="I21" s="11">
        <f>LTBL_36302[[#Totals],[法人以外の団体／事業所数]]/LTBL_36302[[#Totals],[総数／事業所数]]</f>
        <v>2.8571428571428571E-2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54</v>
      </c>
      <c r="C24" s="12">
        <v>11</v>
      </c>
      <c r="D24" s="8">
        <v>15.71</v>
      </c>
      <c r="E24" s="12">
        <v>10</v>
      </c>
      <c r="F24" s="8">
        <v>25.64</v>
      </c>
      <c r="G24" s="12">
        <v>0</v>
      </c>
      <c r="H24" s="8">
        <v>0</v>
      </c>
      <c r="I24" s="12">
        <v>1</v>
      </c>
    </row>
    <row r="25" spans="2:9" ht="15" customHeight="1" x14ac:dyDescent="0.2">
      <c r="B25" t="s">
        <v>48</v>
      </c>
      <c r="C25" s="12">
        <v>10</v>
      </c>
      <c r="D25" s="8">
        <v>14.29</v>
      </c>
      <c r="E25" s="12">
        <v>3</v>
      </c>
      <c r="F25" s="8">
        <v>7.69</v>
      </c>
      <c r="G25" s="12">
        <v>7</v>
      </c>
      <c r="H25" s="8">
        <v>24.14</v>
      </c>
      <c r="I25" s="12">
        <v>0</v>
      </c>
    </row>
    <row r="26" spans="2:9" ht="15" customHeight="1" x14ac:dyDescent="0.2">
      <c r="B26" t="s">
        <v>62</v>
      </c>
      <c r="C26" s="12">
        <v>7</v>
      </c>
      <c r="D26" s="8">
        <v>10</v>
      </c>
      <c r="E26" s="12">
        <v>7</v>
      </c>
      <c r="F26" s="8">
        <v>17.95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75</v>
      </c>
      <c r="C27" s="12">
        <v>5</v>
      </c>
      <c r="D27" s="8">
        <v>7.14</v>
      </c>
      <c r="E27" s="12">
        <v>4</v>
      </c>
      <c r="F27" s="8">
        <v>10.26</v>
      </c>
      <c r="G27" s="12">
        <v>1</v>
      </c>
      <c r="H27" s="8">
        <v>3.45</v>
      </c>
      <c r="I27" s="12">
        <v>0</v>
      </c>
    </row>
    <row r="28" spans="2:9" ht="15" customHeight="1" x14ac:dyDescent="0.2">
      <c r="B28" t="s">
        <v>61</v>
      </c>
      <c r="C28" s="12">
        <v>5</v>
      </c>
      <c r="D28" s="8">
        <v>7.14</v>
      </c>
      <c r="E28" s="12">
        <v>4</v>
      </c>
      <c r="F28" s="8">
        <v>10.26</v>
      </c>
      <c r="G28" s="12">
        <v>1</v>
      </c>
      <c r="H28" s="8">
        <v>3.45</v>
      </c>
      <c r="I28" s="12">
        <v>0</v>
      </c>
    </row>
    <row r="29" spans="2:9" ht="15" customHeight="1" x14ac:dyDescent="0.2">
      <c r="B29" t="s">
        <v>83</v>
      </c>
      <c r="C29" s="12">
        <v>4</v>
      </c>
      <c r="D29" s="8">
        <v>5.71</v>
      </c>
      <c r="E29" s="12">
        <v>0</v>
      </c>
      <c r="F29" s="8">
        <v>0</v>
      </c>
      <c r="G29" s="12">
        <v>4</v>
      </c>
      <c r="H29" s="8">
        <v>13.79</v>
      </c>
      <c r="I29" s="12">
        <v>0</v>
      </c>
    </row>
    <row r="30" spans="2:9" ht="15" customHeight="1" x14ac:dyDescent="0.2">
      <c r="B30" t="s">
        <v>56</v>
      </c>
      <c r="C30" s="12">
        <v>4</v>
      </c>
      <c r="D30" s="8">
        <v>5.71</v>
      </c>
      <c r="E30" s="12">
        <v>3</v>
      </c>
      <c r="F30" s="8">
        <v>7.69</v>
      </c>
      <c r="G30" s="12">
        <v>1</v>
      </c>
      <c r="H30" s="8">
        <v>3.45</v>
      </c>
      <c r="I30" s="12">
        <v>0</v>
      </c>
    </row>
    <row r="31" spans="2:9" ht="15" customHeight="1" x14ac:dyDescent="0.2">
      <c r="B31" t="s">
        <v>59</v>
      </c>
      <c r="C31" s="12">
        <v>4</v>
      </c>
      <c r="D31" s="8">
        <v>5.71</v>
      </c>
      <c r="E31" s="12">
        <v>1</v>
      </c>
      <c r="F31" s="8">
        <v>2.56</v>
      </c>
      <c r="G31" s="12">
        <v>3</v>
      </c>
      <c r="H31" s="8">
        <v>10.34</v>
      </c>
      <c r="I31" s="12">
        <v>0</v>
      </c>
    </row>
    <row r="32" spans="2:9" ht="15" customHeight="1" x14ac:dyDescent="0.2">
      <c r="B32" t="s">
        <v>49</v>
      </c>
      <c r="C32" s="12">
        <v>3</v>
      </c>
      <c r="D32" s="8">
        <v>4.29</v>
      </c>
      <c r="E32" s="12">
        <v>2</v>
      </c>
      <c r="F32" s="8">
        <v>5.13</v>
      </c>
      <c r="G32" s="12">
        <v>1</v>
      </c>
      <c r="H32" s="8">
        <v>3.45</v>
      </c>
      <c r="I32" s="12">
        <v>0</v>
      </c>
    </row>
    <row r="33" spans="2:9" ht="15" customHeight="1" x14ac:dyDescent="0.2">
      <c r="B33" t="s">
        <v>50</v>
      </c>
      <c r="C33" s="12">
        <v>2</v>
      </c>
      <c r="D33" s="8">
        <v>2.86</v>
      </c>
      <c r="E33" s="12">
        <v>1</v>
      </c>
      <c r="F33" s="8">
        <v>2.56</v>
      </c>
      <c r="G33" s="12">
        <v>1</v>
      </c>
      <c r="H33" s="8">
        <v>3.45</v>
      </c>
      <c r="I33" s="12">
        <v>0</v>
      </c>
    </row>
    <row r="34" spans="2:9" ht="15" customHeight="1" x14ac:dyDescent="0.2">
      <c r="B34" t="s">
        <v>51</v>
      </c>
      <c r="C34" s="12">
        <v>2</v>
      </c>
      <c r="D34" s="8">
        <v>2.86</v>
      </c>
      <c r="E34" s="12">
        <v>0</v>
      </c>
      <c r="F34" s="8">
        <v>0</v>
      </c>
      <c r="G34" s="12">
        <v>2</v>
      </c>
      <c r="H34" s="8">
        <v>6.9</v>
      </c>
      <c r="I34" s="12">
        <v>0</v>
      </c>
    </row>
    <row r="35" spans="2:9" ht="15" customHeight="1" x14ac:dyDescent="0.2">
      <c r="B35" t="s">
        <v>73</v>
      </c>
      <c r="C35" s="12">
        <v>2</v>
      </c>
      <c r="D35" s="8">
        <v>2.86</v>
      </c>
      <c r="E35" s="12">
        <v>0</v>
      </c>
      <c r="F35" s="8">
        <v>0</v>
      </c>
      <c r="G35" s="12">
        <v>2</v>
      </c>
      <c r="H35" s="8">
        <v>6.9</v>
      </c>
      <c r="I35" s="12">
        <v>0</v>
      </c>
    </row>
    <row r="36" spans="2:9" ht="15" customHeight="1" x14ac:dyDescent="0.2">
      <c r="B36" t="s">
        <v>68</v>
      </c>
      <c r="C36" s="12">
        <v>2</v>
      </c>
      <c r="D36" s="8">
        <v>2.86</v>
      </c>
      <c r="E36" s="12">
        <v>0</v>
      </c>
      <c r="F36" s="8">
        <v>0</v>
      </c>
      <c r="G36" s="12">
        <v>2</v>
      </c>
      <c r="H36" s="8">
        <v>6.9</v>
      </c>
      <c r="I36" s="12">
        <v>0</v>
      </c>
    </row>
    <row r="37" spans="2:9" ht="15" customHeight="1" x14ac:dyDescent="0.2">
      <c r="B37" t="s">
        <v>70</v>
      </c>
      <c r="C37" s="12">
        <v>2</v>
      </c>
      <c r="D37" s="8">
        <v>2.86</v>
      </c>
      <c r="E37" s="12">
        <v>0</v>
      </c>
      <c r="F37" s="8">
        <v>0</v>
      </c>
      <c r="G37" s="12">
        <v>2</v>
      </c>
      <c r="H37" s="8">
        <v>6.9</v>
      </c>
      <c r="I37" s="12">
        <v>0</v>
      </c>
    </row>
    <row r="38" spans="2:9" ht="15" customHeight="1" x14ac:dyDescent="0.2">
      <c r="B38" t="s">
        <v>74</v>
      </c>
      <c r="C38" s="12">
        <v>1</v>
      </c>
      <c r="D38" s="8">
        <v>1.43</v>
      </c>
      <c r="E38" s="12">
        <v>1</v>
      </c>
      <c r="F38" s="8">
        <v>2.56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84</v>
      </c>
      <c r="C39" s="12">
        <v>1</v>
      </c>
      <c r="D39" s="8">
        <v>1.43</v>
      </c>
      <c r="E39" s="12">
        <v>1</v>
      </c>
      <c r="F39" s="8">
        <v>2.56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85</v>
      </c>
      <c r="C40" s="12">
        <v>1</v>
      </c>
      <c r="D40" s="8">
        <v>1.43</v>
      </c>
      <c r="E40" s="12">
        <v>0</v>
      </c>
      <c r="F40" s="8">
        <v>0</v>
      </c>
      <c r="G40" s="12">
        <v>0</v>
      </c>
      <c r="H40" s="8">
        <v>0</v>
      </c>
      <c r="I40" s="12">
        <v>1</v>
      </c>
    </row>
    <row r="41" spans="2:9" ht="15" customHeight="1" x14ac:dyDescent="0.2">
      <c r="B41" t="s">
        <v>53</v>
      </c>
      <c r="C41" s="12">
        <v>1</v>
      </c>
      <c r="D41" s="8">
        <v>1.43</v>
      </c>
      <c r="E41" s="12">
        <v>1</v>
      </c>
      <c r="F41" s="8">
        <v>2.56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65</v>
      </c>
      <c r="C42" s="12">
        <v>1</v>
      </c>
      <c r="D42" s="8">
        <v>1.43</v>
      </c>
      <c r="E42" s="12">
        <v>1</v>
      </c>
      <c r="F42" s="8">
        <v>2.56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66</v>
      </c>
      <c r="C43" s="12">
        <v>1</v>
      </c>
      <c r="D43" s="8">
        <v>1.43</v>
      </c>
      <c r="E43" s="12">
        <v>0</v>
      </c>
      <c r="F43" s="8">
        <v>0</v>
      </c>
      <c r="G43" s="12">
        <v>1</v>
      </c>
      <c r="H43" s="8">
        <v>3.45</v>
      </c>
      <c r="I43" s="12">
        <v>0</v>
      </c>
    </row>
    <row r="44" spans="2:9" ht="15" customHeight="1" x14ac:dyDescent="0.2">
      <c r="B44" t="s">
        <v>86</v>
      </c>
      <c r="C44" s="12">
        <v>1</v>
      </c>
      <c r="D44" s="8">
        <v>1.43</v>
      </c>
      <c r="E44" s="12">
        <v>0</v>
      </c>
      <c r="F44" s="8">
        <v>0</v>
      </c>
      <c r="G44" s="12">
        <v>1</v>
      </c>
      <c r="H44" s="8">
        <v>3.45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99</v>
      </c>
      <c r="C48" s="12">
        <v>8</v>
      </c>
      <c r="D48" s="8">
        <v>11.43</v>
      </c>
      <c r="E48" s="12">
        <v>1</v>
      </c>
      <c r="F48" s="8">
        <v>2.56</v>
      </c>
      <c r="G48" s="12">
        <v>7</v>
      </c>
      <c r="H48" s="8">
        <v>24.14</v>
      </c>
      <c r="I48" s="12">
        <v>0</v>
      </c>
    </row>
    <row r="49" spans="2:9" ht="15" customHeight="1" x14ac:dyDescent="0.2">
      <c r="B49" t="s">
        <v>114</v>
      </c>
      <c r="C49" s="12">
        <v>5</v>
      </c>
      <c r="D49" s="8">
        <v>7.14</v>
      </c>
      <c r="E49" s="12">
        <v>5</v>
      </c>
      <c r="F49" s="8">
        <v>12.82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102</v>
      </c>
      <c r="C50" s="12">
        <v>4</v>
      </c>
      <c r="D50" s="8">
        <v>5.71</v>
      </c>
      <c r="E50" s="12">
        <v>4</v>
      </c>
      <c r="F50" s="8">
        <v>10.26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133</v>
      </c>
      <c r="C51" s="12">
        <v>4</v>
      </c>
      <c r="D51" s="8">
        <v>5.71</v>
      </c>
      <c r="E51" s="12">
        <v>3</v>
      </c>
      <c r="F51" s="8">
        <v>7.69</v>
      </c>
      <c r="G51" s="12">
        <v>1</v>
      </c>
      <c r="H51" s="8">
        <v>3.45</v>
      </c>
      <c r="I51" s="12">
        <v>0</v>
      </c>
    </row>
    <row r="52" spans="2:9" ht="15" customHeight="1" x14ac:dyDescent="0.2">
      <c r="B52" t="s">
        <v>143</v>
      </c>
      <c r="C52" s="12">
        <v>3</v>
      </c>
      <c r="D52" s="8">
        <v>4.29</v>
      </c>
      <c r="E52" s="12">
        <v>0</v>
      </c>
      <c r="F52" s="8">
        <v>0</v>
      </c>
      <c r="G52" s="12">
        <v>3</v>
      </c>
      <c r="H52" s="8">
        <v>10.34</v>
      </c>
      <c r="I52" s="12">
        <v>0</v>
      </c>
    </row>
    <row r="53" spans="2:9" ht="15" customHeight="1" x14ac:dyDescent="0.2">
      <c r="B53" t="s">
        <v>150</v>
      </c>
      <c r="C53" s="12">
        <v>3</v>
      </c>
      <c r="D53" s="8">
        <v>4.29</v>
      </c>
      <c r="E53" s="12">
        <v>2</v>
      </c>
      <c r="F53" s="8">
        <v>5.13</v>
      </c>
      <c r="G53" s="12">
        <v>0</v>
      </c>
      <c r="H53" s="8">
        <v>0</v>
      </c>
      <c r="I53" s="12">
        <v>1</v>
      </c>
    </row>
    <row r="54" spans="2:9" ht="15" customHeight="1" x14ac:dyDescent="0.2">
      <c r="B54" t="s">
        <v>140</v>
      </c>
      <c r="C54" s="12">
        <v>2</v>
      </c>
      <c r="D54" s="8">
        <v>2.86</v>
      </c>
      <c r="E54" s="12">
        <v>2</v>
      </c>
      <c r="F54" s="8">
        <v>5.13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142</v>
      </c>
      <c r="C55" s="12">
        <v>2</v>
      </c>
      <c r="D55" s="8">
        <v>2.86</v>
      </c>
      <c r="E55" s="12">
        <v>0</v>
      </c>
      <c r="F55" s="8">
        <v>0</v>
      </c>
      <c r="G55" s="12">
        <v>2</v>
      </c>
      <c r="H55" s="8">
        <v>6.9</v>
      </c>
      <c r="I55" s="12">
        <v>0</v>
      </c>
    </row>
    <row r="56" spans="2:9" ht="15" customHeight="1" x14ac:dyDescent="0.2">
      <c r="B56" t="s">
        <v>145</v>
      </c>
      <c r="C56" s="12">
        <v>2</v>
      </c>
      <c r="D56" s="8">
        <v>2.86</v>
      </c>
      <c r="E56" s="12">
        <v>0</v>
      </c>
      <c r="F56" s="8">
        <v>0</v>
      </c>
      <c r="G56" s="12">
        <v>2</v>
      </c>
      <c r="H56" s="8">
        <v>6.9</v>
      </c>
      <c r="I56" s="12">
        <v>0</v>
      </c>
    </row>
    <row r="57" spans="2:9" ht="15" customHeight="1" x14ac:dyDescent="0.2">
      <c r="B57" t="s">
        <v>149</v>
      </c>
      <c r="C57" s="12">
        <v>2</v>
      </c>
      <c r="D57" s="8">
        <v>2.86</v>
      </c>
      <c r="E57" s="12">
        <v>0</v>
      </c>
      <c r="F57" s="8">
        <v>0</v>
      </c>
      <c r="G57" s="12">
        <v>2</v>
      </c>
      <c r="H57" s="8">
        <v>6.9</v>
      </c>
      <c r="I57" s="12">
        <v>0</v>
      </c>
    </row>
    <row r="58" spans="2:9" ht="15" customHeight="1" x14ac:dyDescent="0.2">
      <c r="B58" t="s">
        <v>131</v>
      </c>
      <c r="C58" s="12">
        <v>2</v>
      </c>
      <c r="D58" s="8">
        <v>2.86</v>
      </c>
      <c r="E58" s="12">
        <v>2</v>
      </c>
      <c r="F58" s="8">
        <v>5.13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137</v>
      </c>
      <c r="C59" s="12">
        <v>2</v>
      </c>
      <c r="D59" s="8">
        <v>2.86</v>
      </c>
      <c r="E59" s="12">
        <v>1</v>
      </c>
      <c r="F59" s="8">
        <v>2.56</v>
      </c>
      <c r="G59" s="12">
        <v>1</v>
      </c>
      <c r="H59" s="8">
        <v>3.45</v>
      </c>
      <c r="I59" s="12">
        <v>0</v>
      </c>
    </row>
    <row r="60" spans="2:9" ht="15" customHeight="1" x14ac:dyDescent="0.2">
      <c r="B60" t="s">
        <v>152</v>
      </c>
      <c r="C60" s="12">
        <v>2</v>
      </c>
      <c r="D60" s="8">
        <v>2.86</v>
      </c>
      <c r="E60" s="12">
        <v>0</v>
      </c>
      <c r="F60" s="8">
        <v>0</v>
      </c>
      <c r="G60" s="12">
        <v>2</v>
      </c>
      <c r="H60" s="8">
        <v>6.9</v>
      </c>
      <c r="I60" s="12">
        <v>0</v>
      </c>
    </row>
    <row r="61" spans="2:9" ht="15" customHeight="1" x14ac:dyDescent="0.2">
      <c r="B61" t="s">
        <v>153</v>
      </c>
      <c r="C61" s="12">
        <v>2</v>
      </c>
      <c r="D61" s="8">
        <v>2.86</v>
      </c>
      <c r="E61" s="12">
        <v>1</v>
      </c>
      <c r="F61" s="8">
        <v>2.56</v>
      </c>
      <c r="G61" s="12">
        <v>1</v>
      </c>
      <c r="H61" s="8">
        <v>3.45</v>
      </c>
      <c r="I61" s="12">
        <v>0</v>
      </c>
    </row>
    <row r="62" spans="2:9" ht="15" customHeight="1" x14ac:dyDescent="0.2">
      <c r="B62" t="s">
        <v>123</v>
      </c>
      <c r="C62" s="12">
        <v>2</v>
      </c>
      <c r="D62" s="8">
        <v>2.86</v>
      </c>
      <c r="E62" s="12">
        <v>2</v>
      </c>
      <c r="F62" s="8">
        <v>5.13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109</v>
      </c>
      <c r="C63" s="12">
        <v>2</v>
      </c>
      <c r="D63" s="8">
        <v>2.86</v>
      </c>
      <c r="E63" s="12">
        <v>2</v>
      </c>
      <c r="F63" s="8">
        <v>5.13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113</v>
      </c>
      <c r="C64" s="12">
        <v>2</v>
      </c>
      <c r="D64" s="8">
        <v>2.86</v>
      </c>
      <c r="E64" s="12">
        <v>2</v>
      </c>
      <c r="F64" s="8">
        <v>5.13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157</v>
      </c>
      <c r="C65" s="12">
        <v>2</v>
      </c>
      <c r="D65" s="8">
        <v>2.86</v>
      </c>
      <c r="E65" s="12">
        <v>0</v>
      </c>
      <c r="F65" s="8">
        <v>0</v>
      </c>
      <c r="G65" s="12">
        <v>2</v>
      </c>
      <c r="H65" s="8">
        <v>6.9</v>
      </c>
      <c r="I65" s="12">
        <v>0</v>
      </c>
    </row>
    <row r="66" spans="2:9" ht="15" customHeight="1" x14ac:dyDescent="0.2">
      <c r="B66" t="s">
        <v>127</v>
      </c>
      <c r="C66" s="12">
        <v>1</v>
      </c>
      <c r="D66" s="8">
        <v>1.43</v>
      </c>
      <c r="E66" s="12">
        <v>1</v>
      </c>
      <c r="F66" s="8">
        <v>2.56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139</v>
      </c>
      <c r="C67" s="12">
        <v>1</v>
      </c>
      <c r="D67" s="8">
        <v>1.43</v>
      </c>
      <c r="E67" s="12">
        <v>1</v>
      </c>
      <c r="F67" s="8">
        <v>2.56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132</v>
      </c>
      <c r="C68" s="12">
        <v>1</v>
      </c>
      <c r="D68" s="8">
        <v>1.43</v>
      </c>
      <c r="E68" s="12">
        <v>0</v>
      </c>
      <c r="F68" s="8">
        <v>0</v>
      </c>
      <c r="G68" s="12">
        <v>1</v>
      </c>
      <c r="H68" s="8">
        <v>3.45</v>
      </c>
      <c r="I68" s="12">
        <v>0</v>
      </c>
    </row>
    <row r="69" spans="2:9" ht="15" customHeight="1" x14ac:dyDescent="0.2">
      <c r="B69" t="s">
        <v>101</v>
      </c>
      <c r="C69" s="12">
        <v>1</v>
      </c>
      <c r="D69" s="8">
        <v>1.43</v>
      </c>
      <c r="E69" s="12">
        <v>0</v>
      </c>
      <c r="F69" s="8">
        <v>0</v>
      </c>
      <c r="G69" s="12">
        <v>1</v>
      </c>
      <c r="H69" s="8">
        <v>3.45</v>
      </c>
      <c r="I69" s="12">
        <v>0</v>
      </c>
    </row>
    <row r="70" spans="2:9" ht="15" customHeight="1" x14ac:dyDescent="0.2">
      <c r="B70" t="s">
        <v>141</v>
      </c>
      <c r="C70" s="12">
        <v>1</v>
      </c>
      <c r="D70" s="8">
        <v>1.43</v>
      </c>
      <c r="E70" s="12">
        <v>1</v>
      </c>
      <c r="F70" s="8">
        <v>2.56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144</v>
      </c>
      <c r="C71" s="12">
        <v>1</v>
      </c>
      <c r="D71" s="8">
        <v>1.43</v>
      </c>
      <c r="E71" s="12">
        <v>0</v>
      </c>
      <c r="F71" s="8">
        <v>0</v>
      </c>
      <c r="G71" s="12">
        <v>1</v>
      </c>
      <c r="H71" s="8">
        <v>3.45</v>
      </c>
      <c r="I71" s="12">
        <v>0</v>
      </c>
    </row>
    <row r="72" spans="2:9" ht="15" customHeight="1" x14ac:dyDescent="0.2">
      <c r="B72" t="s">
        <v>146</v>
      </c>
      <c r="C72" s="12">
        <v>1</v>
      </c>
      <c r="D72" s="8">
        <v>1.43</v>
      </c>
      <c r="E72" s="12">
        <v>1</v>
      </c>
      <c r="F72" s="8">
        <v>2.56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147</v>
      </c>
      <c r="C73" s="12">
        <v>1</v>
      </c>
      <c r="D73" s="8">
        <v>1.43</v>
      </c>
      <c r="E73" s="12">
        <v>1</v>
      </c>
      <c r="F73" s="8">
        <v>2.56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148</v>
      </c>
      <c r="C74" s="12">
        <v>1</v>
      </c>
      <c r="D74" s="8">
        <v>1.43</v>
      </c>
      <c r="E74" s="12">
        <v>0</v>
      </c>
      <c r="F74" s="8">
        <v>0</v>
      </c>
      <c r="G74" s="12">
        <v>0</v>
      </c>
      <c r="H74" s="8">
        <v>0</v>
      </c>
      <c r="I74" s="12">
        <v>1</v>
      </c>
    </row>
    <row r="75" spans="2:9" ht="15" customHeight="1" x14ac:dyDescent="0.2">
      <c r="B75" t="s">
        <v>126</v>
      </c>
      <c r="C75" s="12">
        <v>1</v>
      </c>
      <c r="D75" s="8">
        <v>1.43</v>
      </c>
      <c r="E75" s="12">
        <v>1</v>
      </c>
      <c r="F75" s="8">
        <v>2.56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151</v>
      </c>
      <c r="C76" s="12">
        <v>1</v>
      </c>
      <c r="D76" s="8">
        <v>1.43</v>
      </c>
      <c r="E76" s="12">
        <v>1</v>
      </c>
      <c r="F76" s="8">
        <v>2.56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129</v>
      </c>
      <c r="C77" s="12">
        <v>1</v>
      </c>
      <c r="D77" s="8">
        <v>1.43</v>
      </c>
      <c r="E77" s="12">
        <v>1</v>
      </c>
      <c r="F77" s="8">
        <v>2.56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122</v>
      </c>
      <c r="C78" s="12">
        <v>1</v>
      </c>
      <c r="D78" s="8">
        <v>1.43</v>
      </c>
      <c r="E78" s="12">
        <v>1</v>
      </c>
      <c r="F78" s="8">
        <v>2.56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105</v>
      </c>
      <c r="C79" s="12">
        <v>1</v>
      </c>
      <c r="D79" s="8">
        <v>1.43</v>
      </c>
      <c r="E79" s="12">
        <v>1</v>
      </c>
      <c r="F79" s="8">
        <v>2.56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154</v>
      </c>
      <c r="C80" s="12">
        <v>1</v>
      </c>
      <c r="D80" s="8">
        <v>1.43</v>
      </c>
      <c r="E80" s="12">
        <v>1</v>
      </c>
      <c r="F80" s="8">
        <v>2.56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112</v>
      </c>
      <c r="C81" s="12">
        <v>1</v>
      </c>
      <c r="D81" s="8">
        <v>1.43</v>
      </c>
      <c r="E81" s="12">
        <v>0</v>
      </c>
      <c r="F81" s="8">
        <v>0</v>
      </c>
      <c r="G81" s="12">
        <v>1</v>
      </c>
      <c r="H81" s="8">
        <v>3.45</v>
      </c>
      <c r="I81" s="12">
        <v>0</v>
      </c>
    </row>
    <row r="82" spans="2:9" ht="15" customHeight="1" x14ac:dyDescent="0.2">
      <c r="B82" t="s">
        <v>117</v>
      </c>
      <c r="C82" s="12">
        <v>1</v>
      </c>
      <c r="D82" s="8">
        <v>1.43</v>
      </c>
      <c r="E82" s="12">
        <v>1</v>
      </c>
      <c r="F82" s="8">
        <v>2.56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155</v>
      </c>
      <c r="C83" s="12">
        <v>1</v>
      </c>
      <c r="D83" s="8">
        <v>1.43</v>
      </c>
      <c r="E83" s="12">
        <v>0</v>
      </c>
      <c r="F83" s="8">
        <v>0</v>
      </c>
      <c r="G83" s="12">
        <v>1</v>
      </c>
      <c r="H83" s="8">
        <v>3.45</v>
      </c>
      <c r="I83" s="12">
        <v>0</v>
      </c>
    </row>
    <row r="84" spans="2:9" ht="15" customHeight="1" x14ac:dyDescent="0.2">
      <c r="B84" t="s">
        <v>156</v>
      </c>
      <c r="C84" s="12">
        <v>1</v>
      </c>
      <c r="D84" s="8">
        <v>1.43</v>
      </c>
      <c r="E84" s="12">
        <v>0</v>
      </c>
      <c r="F84" s="8">
        <v>0</v>
      </c>
      <c r="G84" s="12">
        <v>1</v>
      </c>
      <c r="H84" s="8">
        <v>3.45</v>
      </c>
      <c r="I84" s="12">
        <v>0</v>
      </c>
    </row>
    <row r="86" spans="2:9" ht="15" customHeight="1" x14ac:dyDescent="0.2">
      <c r="B86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3866-0E18-4BAD-9497-60C5E7CA25F7}">
  <sheetPr>
    <pageSetUpPr fitToPage="1"/>
  </sheetPr>
  <dimension ref="B2:I10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211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24</v>
      </c>
      <c r="D6" s="8">
        <v>35.82</v>
      </c>
      <c r="E6" s="12">
        <v>17</v>
      </c>
      <c r="F6" s="8">
        <v>39.53</v>
      </c>
      <c r="G6" s="12">
        <v>7</v>
      </c>
      <c r="H6" s="8">
        <v>33.33</v>
      </c>
      <c r="I6" s="12">
        <v>0</v>
      </c>
    </row>
    <row r="7" spans="2:9" ht="15" customHeight="1" x14ac:dyDescent="0.2">
      <c r="B7" t="s">
        <v>27</v>
      </c>
      <c r="C7" s="12">
        <v>4</v>
      </c>
      <c r="D7" s="8">
        <v>5.97</v>
      </c>
      <c r="E7" s="12">
        <v>2</v>
      </c>
      <c r="F7" s="8">
        <v>4.6500000000000004</v>
      </c>
      <c r="G7" s="12">
        <v>2</v>
      </c>
      <c r="H7" s="8">
        <v>9.52</v>
      </c>
      <c r="I7" s="12">
        <v>0</v>
      </c>
    </row>
    <row r="8" spans="2:9" ht="15" customHeight="1" x14ac:dyDescent="0.2">
      <c r="B8" t="s">
        <v>28</v>
      </c>
      <c r="C8" s="12">
        <v>2</v>
      </c>
      <c r="D8" s="8">
        <v>2.99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29</v>
      </c>
      <c r="C9" s="12">
        <v>2</v>
      </c>
      <c r="D9" s="8">
        <v>2.99</v>
      </c>
      <c r="E9" s="12">
        <v>0</v>
      </c>
      <c r="F9" s="8">
        <v>0</v>
      </c>
      <c r="G9" s="12">
        <v>2</v>
      </c>
      <c r="H9" s="8">
        <v>9.52</v>
      </c>
      <c r="I9" s="12">
        <v>0</v>
      </c>
    </row>
    <row r="10" spans="2:9" ht="15" customHeight="1" x14ac:dyDescent="0.2">
      <c r="B10" t="s">
        <v>30</v>
      </c>
      <c r="C10" s="12">
        <v>1</v>
      </c>
      <c r="D10" s="8">
        <v>1.49</v>
      </c>
      <c r="E10" s="12">
        <v>0</v>
      </c>
      <c r="F10" s="8">
        <v>0</v>
      </c>
      <c r="G10" s="12">
        <v>1</v>
      </c>
      <c r="H10" s="8">
        <v>4.76</v>
      </c>
      <c r="I10" s="12">
        <v>0</v>
      </c>
    </row>
    <row r="11" spans="2:9" ht="15" customHeight="1" x14ac:dyDescent="0.2">
      <c r="B11" t="s">
        <v>31</v>
      </c>
      <c r="C11" s="12">
        <v>19</v>
      </c>
      <c r="D11" s="8">
        <v>28.36</v>
      </c>
      <c r="E11" s="12">
        <v>14</v>
      </c>
      <c r="F11" s="8">
        <v>32.56</v>
      </c>
      <c r="G11" s="12">
        <v>5</v>
      </c>
      <c r="H11" s="8">
        <v>23.81</v>
      </c>
      <c r="I11" s="12">
        <v>0</v>
      </c>
    </row>
    <row r="12" spans="2:9" ht="15" customHeight="1" x14ac:dyDescent="0.2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34</v>
      </c>
      <c r="C14" s="12">
        <v>2</v>
      </c>
      <c r="D14" s="8">
        <v>2.99</v>
      </c>
      <c r="E14" s="12">
        <v>1</v>
      </c>
      <c r="F14" s="8">
        <v>2.33</v>
      </c>
      <c r="G14" s="12">
        <v>1</v>
      </c>
      <c r="H14" s="8">
        <v>4.76</v>
      </c>
      <c r="I14" s="12">
        <v>0</v>
      </c>
    </row>
    <row r="15" spans="2:9" ht="15" customHeight="1" x14ac:dyDescent="0.2">
      <c r="B15" t="s">
        <v>35</v>
      </c>
      <c r="C15" s="12">
        <v>4</v>
      </c>
      <c r="D15" s="8">
        <v>5.97</v>
      </c>
      <c r="E15" s="12">
        <v>2</v>
      </c>
      <c r="F15" s="8">
        <v>4.6500000000000004</v>
      </c>
      <c r="G15" s="12">
        <v>1</v>
      </c>
      <c r="H15" s="8">
        <v>4.76</v>
      </c>
      <c r="I15" s="12">
        <v>0</v>
      </c>
    </row>
    <row r="16" spans="2:9" ht="15" customHeight="1" x14ac:dyDescent="0.2">
      <c r="B16" t="s">
        <v>36</v>
      </c>
      <c r="C16" s="12">
        <v>3</v>
      </c>
      <c r="D16" s="8">
        <v>4.4800000000000004</v>
      </c>
      <c r="E16" s="12">
        <v>3</v>
      </c>
      <c r="F16" s="8">
        <v>6.98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37</v>
      </c>
      <c r="C17" s="12">
        <v>1</v>
      </c>
      <c r="D17" s="8">
        <v>1.49</v>
      </c>
      <c r="E17" s="12">
        <v>1</v>
      </c>
      <c r="F17" s="8">
        <v>2.33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3</v>
      </c>
      <c r="D18" s="8">
        <v>4.4800000000000004</v>
      </c>
      <c r="E18" s="12">
        <v>1</v>
      </c>
      <c r="F18" s="8">
        <v>2.33</v>
      </c>
      <c r="G18" s="12">
        <v>2</v>
      </c>
      <c r="H18" s="8">
        <v>9.52</v>
      </c>
      <c r="I18" s="12">
        <v>0</v>
      </c>
    </row>
    <row r="19" spans="2:9" ht="15" customHeight="1" x14ac:dyDescent="0.2">
      <c r="B19" t="s">
        <v>39</v>
      </c>
      <c r="C19" s="12">
        <v>2</v>
      </c>
      <c r="D19" s="8">
        <v>2.99</v>
      </c>
      <c r="E19" s="12">
        <v>2</v>
      </c>
      <c r="F19" s="8">
        <v>4.6500000000000004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197</v>
      </c>
      <c r="C20" s="12">
        <f>SUM(LTBL_36321[総数／事業所数])</f>
        <v>67</v>
      </c>
      <c r="E20" s="12">
        <f>SUBTOTAL(109,LTBL_36321[個人／事業所数])</f>
        <v>43</v>
      </c>
      <c r="G20" s="12">
        <f>SUBTOTAL(109,LTBL_36321[法人／事業所数])</f>
        <v>21</v>
      </c>
      <c r="I20" s="12">
        <f>SUBTOTAL(109,LTBL_36321[法人以外の団体／事業所数])</f>
        <v>0</v>
      </c>
    </row>
    <row r="21" spans="2:9" ht="15" customHeight="1" x14ac:dyDescent="0.2">
      <c r="E21" s="11">
        <f>LTBL_36321[[#Totals],[個人／事業所数]]/LTBL_36321[[#Totals],[総数／事業所数]]</f>
        <v>0.64179104477611937</v>
      </c>
      <c r="G21" s="11">
        <f>LTBL_36321[[#Totals],[法人／事業所数]]/LTBL_36321[[#Totals],[総数／事業所数]]</f>
        <v>0.31343283582089554</v>
      </c>
      <c r="I21" s="11">
        <f>LTBL_36321[[#Totals],[法人以外の団体／事業所数]]/LTBL_36321[[#Totals],[総数／事業所数]]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48</v>
      </c>
      <c r="C24" s="12">
        <v>10</v>
      </c>
      <c r="D24" s="8">
        <v>14.93</v>
      </c>
      <c r="E24" s="12">
        <v>5</v>
      </c>
      <c r="F24" s="8">
        <v>11.63</v>
      </c>
      <c r="G24" s="12">
        <v>5</v>
      </c>
      <c r="H24" s="8">
        <v>23.81</v>
      </c>
      <c r="I24" s="12">
        <v>0</v>
      </c>
    </row>
    <row r="25" spans="2:9" ht="15" customHeight="1" x14ac:dyDescent="0.2">
      <c r="B25" t="s">
        <v>49</v>
      </c>
      <c r="C25" s="12">
        <v>10</v>
      </c>
      <c r="D25" s="8">
        <v>14.93</v>
      </c>
      <c r="E25" s="12">
        <v>9</v>
      </c>
      <c r="F25" s="8">
        <v>20.93</v>
      </c>
      <c r="G25" s="12">
        <v>1</v>
      </c>
      <c r="H25" s="8">
        <v>4.76</v>
      </c>
      <c r="I25" s="12">
        <v>0</v>
      </c>
    </row>
    <row r="26" spans="2:9" ht="15" customHeight="1" x14ac:dyDescent="0.2">
      <c r="B26" t="s">
        <v>54</v>
      </c>
      <c r="C26" s="12">
        <v>6</v>
      </c>
      <c r="D26" s="8">
        <v>8.9600000000000009</v>
      </c>
      <c r="E26" s="12">
        <v>4</v>
      </c>
      <c r="F26" s="8">
        <v>9.3000000000000007</v>
      </c>
      <c r="G26" s="12">
        <v>2</v>
      </c>
      <c r="H26" s="8">
        <v>9.52</v>
      </c>
      <c r="I26" s="12">
        <v>0</v>
      </c>
    </row>
    <row r="27" spans="2:9" ht="15" customHeight="1" x14ac:dyDescent="0.2">
      <c r="B27" t="s">
        <v>50</v>
      </c>
      <c r="C27" s="12">
        <v>4</v>
      </c>
      <c r="D27" s="8">
        <v>5.97</v>
      </c>
      <c r="E27" s="12">
        <v>3</v>
      </c>
      <c r="F27" s="8">
        <v>6.98</v>
      </c>
      <c r="G27" s="12">
        <v>1</v>
      </c>
      <c r="H27" s="8">
        <v>4.76</v>
      </c>
      <c r="I27" s="12">
        <v>0</v>
      </c>
    </row>
    <row r="28" spans="2:9" ht="15" customHeight="1" x14ac:dyDescent="0.2">
      <c r="B28" t="s">
        <v>56</v>
      </c>
      <c r="C28" s="12">
        <v>4</v>
      </c>
      <c r="D28" s="8">
        <v>5.97</v>
      </c>
      <c r="E28" s="12">
        <v>3</v>
      </c>
      <c r="F28" s="8">
        <v>6.98</v>
      </c>
      <c r="G28" s="12">
        <v>1</v>
      </c>
      <c r="H28" s="8">
        <v>4.76</v>
      </c>
      <c r="I28" s="12">
        <v>0</v>
      </c>
    </row>
    <row r="29" spans="2:9" ht="15" customHeight="1" x14ac:dyDescent="0.2">
      <c r="B29" t="s">
        <v>90</v>
      </c>
      <c r="C29" s="12">
        <v>3</v>
      </c>
      <c r="D29" s="8">
        <v>4.4800000000000004</v>
      </c>
      <c r="E29" s="12">
        <v>3</v>
      </c>
      <c r="F29" s="8">
        <v>6.98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61</v>
      </c>
      <c r="C30" s="12">
        <v>3</v>
      </c>
      <c r="D30" s="8">
        <v>4.4800000000000004</v>
      </c>
      <c r="E30" s="12">
        <v>2</v>
      </c>
      <c r="F30" s="8">
        <v>4.6500000000000004</v>
      </c>
      <c r="G30" s="12">
        <v>1</v>
      </c>
      <c r="H30" s="8">
        <v>4.76</v>
      </c>
      <c r="I30" s="12">
        <v>0</v>
      </c>
    </row>
    <row r="31" spans="2:9" ht="15" customHeight="1" x14ac:dyDescent="0.2">
      <c r="B31" t="s">
        <v>62</v>
      </c>
      <c r="C31" s="12">
        <v>3</v>
      </c>
      <c r="D31" s="8">
        <v>4.4800000000000004</v>
      </c>
      <c r="E31" s="12">
        <v>3</v>
      </c>
      <c r="F31" s="8">
        <v>6.98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87</v>
      </c>
      <c r="C32" s="12">
        <v>2</v>
      </c>
      <c r="D32" s="8">
        <v>2.99</v>
      </c>
      <c r="E32" s="12">
        <v>0</v>
      </c>
      <c r="F32" s="8">
        <v>0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68</v>
      </c>
      <c r="C33" s="12">
        <v>2</v>
      </c>
      <c r="D33" s="8">
        <v>2.99</v>
      </c>
      <c r="E33" s="12">
        <v>1</v>
      </c>
      <c r="F33" s="8">
        <v>2.33</v>
      </c>
      <c r="G33" s="12">
        <v>1</v>
      </c>
      <c r="H33" s="8">
        <v>4.76</v>
      </c>
      <c r="I33" s="12">
        <v>0</v>
      </c>
    </row>
    <row r="34" spans="2:9" ht="15" customHeight="1" x14ac:dyDescent="0.2">
      <c r="B34" t="s">
        <v>59</v>
      </c>
      <c r="C34" s="12">
        <v>2</v>
      </c>
      <c r="D34" s="8">
        <v>2.99</v>
      </c>
      <c r="E34" s="12">
        <v>1</v>
      </c>
      <c r="F34" s="8">
        <v>2.33</v>
      </c>
      <c r="G34" s="12">
        <v>1</v>
      </c>
      <c r="H34" s="8">
        <v>4.76</v>
      </c>
      <c r="I34" s="12">
        <v>0</v>
      </c>
    </row>
    <row r="35" spans="2:9" ht="15" customHeight="1" x14ac:dyDescent="0.2">
      <c r="B35" t="s">
        <v>66</v>
      </c>
      <c r="C35" s="12">
        <v>2</v>
      </c>
      <c r="D35" s="8">
        <v>2.99</v>
      </c>
      <c r="E35" s="12">
        <v>0</v>
      </c>
      <c r="F35" s="8">
        <v>0</v>
      </c>
      <c r="G35" s="12">
        <v>2</v>
      </c>
      <c r="H35" s="8">
        <v>9.52</v>
      </c>
      <c r="I35" s="12">
        <v>0</v>
      </c>
    </row>
    <row r="36" spans="2:9" ht="15" customHeight="1" x14ac:dyDescent="0.2">
      <c r="B36" t="s">
        <v>67</v>
      </c>
      <c r="C36" s="12">
        <v>2</v>
      </c>
      <c r="D36" s="8">
        <v>2.99</v>
      </c>
      <c r="E36" s="12">
        <v>2</v>
      </c>
      <c r="F36" s="8">
        <v>4.6500000000000004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51</v>
      </c>
      <c r="C37" s="12">
        <v>1</v>
      </c>
      <c r="D37" s="8">
        <v>1.49</v>
      </c>
      <c r="E37" s="12">
        <v>0</v>
      </c>
      <c r="F37" s="8">
        <v>0</v>
      </c>
      <c r="G37" s="12">
        <v>1</v>
      </c>
      <c r="H37" s="8">
        <v>4.76</v>
      </c>
      <c r="I37" s="12">
        <v>0</v>
      </c>
    </row>
    <row r="38" spans="2:9" ht="15" customHeight="1" x14ac:dyDescent="0.2">
      <c r="B38" t="s">
        <v>73</v>
      </c>
      <c r="C38" s="12">
        <v>1</v>
      </c>
      <c r="D38" s="8">
        <v>1.49</v>
      </c>
      <c r="E38" s="12">
        <v>1</v>
      </c>
      <c r="F38" s="8">
        <v>2.33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74</v>
      </c>
      <c r="C39" s="12">
        <v>1</v>
      </c>
      <c r="D39" s="8">
        <v>1.49</v>
      </c>
      <c r="E39" s="12">
        <v>1</v>
      </c>
      <c r="F39" s="8">
        <v>2.33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71</v>
      </c>
      <c r="C40" s="12">
        <v>1</v>
      </c>
      <c r="D40" s="8">
        <v>1.49</v>
      </c>
      <c r="E40" s="12">
        <v>0</v>
      </c>
      <c r="F40" s="8">
        <v>0</v>
      </c>
      <c r="G40" s="12">
        <v>1</v>
      </c>
      <c r="H40" s="8">
        <v>4.76</v>
      </c>
      <c r="I40" s="12">
        <v>0</v>
      </c>
    </row>
    <row r="41" spans="2:9" ht="15" customHeight="1" x14ac:dyDescent="0.2">
      <c r="B41" t="s">
        <v>88</v>
      </c>
      <c r="C41" s="12">
        <v>1</v>
      </c>
      <c r="D41" s="8">
        <v>1.49</v>
      </c>
      <c r="E41" s="12">
        <v>0</v>
      </c>
      <c r="F41" s="8">
        <v>0</v>
      </c>
      <c r="G41" s="12">
        <v>1</v>
      </c>
      <c r="H41" s="8">
        <v>4.76</v>
      </c>
      <c r="I41" s="12">
        <v>0</v>
      </c>
    </row>
    <row r="42" spans="2:9" ht="15" customHeight="1" x14ac:dyDescent="0.2">
      <c r="B42" t="s">
        <v>89</v>
      </c>
      <c r="C42" s="12">
        <v>1</v>
      </c>
      <c r="D42" s="8">
        <v>1.49</v>
      </c>
      <c r="E42" s="12">
        <v>0</v>
      </c>
      <c r="F42" s="8">
        <v>0</v>
      </c>
      <c r="G42" s="12">
        <v>1</v>
      </c>
      <c r="H42" s="8">
        <v>4.76</v>
      </c>
      <c r="I42" s="12">
        <v>0</v>
      </c>
    </row>
    <row r="43" spans="2:9" ht="15" customHeight="1" x14ac:dyDescent="0.2">
      <c r="B43" t="s">
        <v>84</v>
      </c>
      <c r="C43" s="12">
        <v>1</v>
      </c>
      <c r="D43" s="8">
        <v>1.49</v>
      </c>
      <c r="E43" s="12">
        <v>0</v>
      </c>
      <c r="F43" s="8">
        <v>0</v>
      </c>
      <c r="G43" s="12">
        <v>1</v>
      </c>
      <c r="H43" s="8">
        <v>4.76</v>
      </c>
      <c r="I43" s="12">
        <v>0</v>
      </c>
    </row>
    <row r="44" spans="2:9" ht="15" customHeight="1" x14ac:dyDescent="0.2">
      <c r="B44" t="s">
        <v>79</v>
      </c>
      <c r="C44" s="12">
        <v>1</v>
      </c>
      <c r="D44" s="8">
        <v>1.49</v>
      </c>
      <c r="E44" s="12">
        <v>0</v>
      </c>
      <c r="F44" s="8">
        <v>0</v>
      </c>
      <c r="G44" s="12">
        <v>1</v>
      </c>
      <c r="H44" s="8">
        <v>4.76</v>
      </c>
      <c r="I44" s="12">
        <v>0</v>
      </c>
    </row>
    <row r="45" spans="2:9" ht="15" customHeight="1" x14ac:dyDescent="0.2">
      <c r="B45" t="s">
        <v>52</v>
      </c>
      <c r="C45" s="12">
        <v>1</v>
      </c>
      <c r="D45" s="8">
        <v>1.49</v>
      </c>
      <c r="E45" s="12">
        <v>1</v>
      </c>
      <c r="F45" s="8">
        <v>2.33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53</v>
      </c>
      <c r="C46" s="12">
        <v>1</v>
      </c>
      <c r="D46" s="8">
        <v>1.49</v>
      </c>
      <c r="E46" s="12">
        <v>1</v>
      </c>
      <c r="F46" s="8">
        <v>2.33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55</v>
      </c>
      <c r="C47" s="12">
        <v>1</v>
      </c>
      <c r="D47" s="8">
        <v>1.49</v>
      </c>
      <c r="E47" s="12">
        <v>1</v>
      </c>
      <c r="F47" s="8">
        <v>2.33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72</v>
      </c>
      <c r="C48" s="12">
        <v>1</v>
      </c>
      <c r="D48" s="8">
        <v>1.49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64</v>
      </c>
      <c r="C49" s="12">
        <v>1</v>
      </c>
      <c r="D49" s="8">
        <v>1.49</v>
      </c>
      <c r="E49" s="12">
        <v>1</v>
      </c>
      <c r="F49" s="8">
        <v>2.33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65</v>
      </c>
      <c r="C50" s="12">
        <v>1</v>
      </c>
      <c r="D50" s="8">
        <v>1.49</v>
      </c>
      <c r="E50" s="12">
        <v>1</v>
      </c>
      <c r="F50" s="8">
        <v>2.33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199</v>
      </c>
      <c r="C53" s="10" t="s">
        <v>41</v>
      </c>
      <c r="D53" s="10" t="s">
        <v>42</v>
      </c>
      <c r="E53" s="10" t="s">
        <v>43</v>
      </c>
      <c r="F53" s="10" t="s">
        <v>44</v>
      </c>
      <c r="G53" s="10" t="s">
        <v>45</v>
      </c>
      <c r="H53" s="10" t="s">
        <v>46</v>
      </c>
      <c r="I53" s="10" t="s">
        <v>47</v>
      </c>
    </row>
    <row r="54" spans="2:9" ht="15" customHeight="1" x14ac:dyDescent="0.2">
      <c r="B54" t="s">
        <v>99</v>
      </c>
      <c r="C54" s="12">
        <v>5</v>
      </c>
      <c r="D54" s="8">
        <v>7.46</v>
      </c>
      <c r="E54" s="12">
        <v>1</v>
      </c>
      <c r="F54" s="8">
        <v>2.33</v>
      </c>
      <c r="G54" s="12">
        <v>4</v>
      </c>
      <c r="H54" s="8">
        <v>19.05</v>
      </c>
      <c r="I54" s="12">
        <v>0</v>
      </c>
    </row>
    <row r="55" spans="2:9" ht="15" customHeight="1" x14ac:dyDescent="0.2">
      <c r="B55" t="s">
        <v>132</v>
      </c>
      <c r="C55" s="12">
        <v>3</v>
      </c>
      <c r="D55" s="8">
        <v>4.4800000000000004</v>
      </c>
      <c r="E55" s="12">
        <v>3</v>
      </c>
      <c r="F55" s="8">
        <v>6.98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158</v>
      </c>
      <c r="C56" s="12">
        <v>3</v>
      </c>
      <c r="D56" s="8">
        <v>4.4800000000000004</v>
      </c>
      <c r="E56" s="12">
        <v>2</v>
      </c>
      <c r="F56" s="8">
        <v>4.6500000000000004</v>
      </c>
      <c r="G56" s="12">
        <v>1</v>
      </c>
      <c r="H56" s="8">
        <v>4.76</v>
      </c>
      <c r="I56" s="12">
        <v>0</v>
      </c>
    </row>
    <row r="57" spans="2:9" ht="15" customHeight="1" x14ac:dyDescent="0.2">
      <c r="B57" t="s">
        <v>127</v>
      </c>
      <c r="C57" s="12">
        <v>2</v>
      </c>
      <c r="D57" s="8">
        <v>2.99</v>
      </c>
      <c r="E57" s="12">
        <v>2</v>
      </c>
      <c r="F57" s="8">
        <v>4.6500000000000004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139</v>
      </c>
      <c r="C58" s="12">
        <v>2</v>
      </c>
      <c r="D58" s="8">
        <v>2.99</v>
      </c>
      <c r="E58" s="12">
        <v>1</v>
      </c>
      <c r="F58" s="8">
        <v>2.33</v>
      </c>
      <c r="G58" s="12">
        <v>1</v>
      </c>
      <c r="H58" s="8">
        <v>4.76</v>
      </c>
      <c r="I58" s="12">
        <v>0</v>
      </c>
    </row>
    <row r="59" spans="2:9" ht="15" customHeight="1" x14ac:dyDescent="0.2">
      <c r="B59" t="s">
        <v>159</v>
      </c>
      <c r="C59" s="12">
        <v>2</v>
      </c>
      <c r="D59" s="8">
        <v>2.99</v>
      </c>
      <c r="E59" s="12">
        <v>2</v>
      </c>
      <c r="F59" s="8">
        <v>4.6500000000000004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136</v>
      </c>
      <c r="C60" s="12">
        <v>2</v>
      </c>
      <c r="D60" s="8">
        <v>2.99</v>
      </c>
      <c r="E60" s="12">
        <v>2</v>
      </c>
      <c r="F60" s="8">
        <v>4.6500000000000004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102</v>
      </c>
      <c r="C61" s="12">
        <v>2</v>
      </c>
      <c r="D61" s="8">
        <v>2.99</v>
      </c>
      <c r="E61" s="12">
        <v>1</v>
      </c>
      <c r="F61" s="8">
        <v>2.33</v>
      </c>
      <c r="G61" s="12">
        <v>1</v>
      </c>
      <c r="H61" s="8">
        <v>4.76</v>
      </c>
      <c r="I61" s="12">
        <v>0</v>
      </c>
    </row>
    <row r="62" spans="2:9" ht="15" customHeight="1" x14ac:dyDescent="0.2">
      <c r="B62" t="s">
        <v>171</v>
      </c>
      <c r="C62" s="12">
        <v>2</v>
      </c>
      <c r="D62" s="8">
        <v>2.99</v>
      </c>
      <c r="E62" s="12">
        <v>2</v>
      </c>
      <c r="F62" s="8">
        <v>4.6500000000000004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109</v>
      </c>
      <c r="C63" s="12">
        <v>2</v>
      </c>
      <c r="D63" s="8">
        <v>2.99</v>
      </c>
      <c r="E63" s="12">
        <v>1</v>
      </c>
      <c r="F63" s="8">
        <v>2.33</v>
      </c>
      <c r="G63" s="12">
        <v>1</v>
      </c>
      <c r="H63" s="8">
        <v>4.76</v>
      </c>
      <c r="I63" s="12">
        <v>0</v>
      </c>
    </row>
    <row r="64" spans="2:9" ht="15" customHeight="1" x14ac:dyDescent="0.2">
      <c r="B64" t="s">
        <v>113</v>
      </c>
      <c r="C64" s="12">
        <v>2</v>
      </c>
      <c r="D64" s="8">
        <v>2.99</v>
      </c>
      <c r="E64" s="12">
        <v>2</v>
      </c>
      <c r="F64" s="8">
        <v>4.6500000000000004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118</v>
      </c>
      <c r="C65" s="12">
        <v>2</v>
      </c>
      <c r="D65" s="8">
        <v>2.99</v>
      </c>
      <c r="E65" s="12">
        <v>2</v>
      </c>
      <c r="F65" s="8">
        <v>4.6500000000000004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100</v>
      </c>
      <c r="C66" s="12">
        <v>1</v>
      </c>
      <c r="D66" s="8">
        <v>1.49</v>
      </c>
      <c r="E66" s="12">
        <v>1</v>
      </c>
      <c r="F66" s="8">
        <v>2.33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140</v>
      </c>
      <c r="C67" s="12">
        <v>1</v>
      </c>
      <c r="D67" s="8">
        <v>1.49</v>
      </c>
      <c r="E67" s="12">
        <v>1</v>
      </c>
      <c r="F67" s="8">
        <v>2.33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135</v>
      </c>
      <c r="C68" s="12">
        <v>1</v>
      </c>
      <c r="D68" s="8">
        <v>1.49</v>
      </c>
      <c r="E68" s="12">
        <v>1</v>
      </c>
      <c r="F68" s="8">
        <v>2.33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101</v>
      </c>
      <c r="C69" s="12">
        <v>1</v>
      </c>
      <c r="D69" s="8">
        <v>1.49</v>
      </c>
      <c r="E69" s="12">
        <v>1</v>
      </c>
      <c r="F69" s="8">
        <v>2.33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160</v>
      </c>
      <c r="C70" s="12">
        <v>1</v>
      </c>
      <c r="D70" s="8">
        <v>1.49</v>
      </c>
      <c r="E70" s="12">
        <v>0</v>
      </c>
      <c r="F70" s="8">
        <v>0</v>
      </c>
      <c r="G70" s="12">
        <v>1</v>
      </c>
      <c r="H70" s="8">
        <v>4.76</v>
      </c>
      <c r="I70" s="12">
        <v>0</v>
      </c>
    </row>
    <row r="71" spans="2:9" ht="15" customHeight="1" x14ac:dyDescent="0.2">
      <c r="B71" t="s">
        <v>142</v>
      </c>
      <c r="C71" s="12">
        <v>1</v>
      </c>
      <c r="D71" s="8">
        <v>1.49</v>
      </c>
      <c r="E71" s="12">
        <v>0</v>
      </c>
      <c r="F71" s="8">
        <v>0</v>
      </c>
      <c r="G71" s="12">
        <v>1</v>
      </c>
      <c r="H71" s="8">
        <v>4.76</v>
      </c>
      <c r="I71" s="12">
        <v>0</v>
      </c>
    </row>
    <row r="72" spans="2:9" ht="15" customHeight="1" x14ac:dyDescent="0.2">
      <c r="B72" t="s">
        <v>145</v>
      </c>
      <c r="C72" s="12">
        <v>1</v>
      </c>
      <c r="D72" s="8">
        <v>1.49</v>
      </c>
      <c r="E72" s="12">
        <v>1</v>
      </c>
      <c r="F72" s="8">
        <v>2.33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146</v>
      </c>
      <c r="C73" s="12">
        <v>1</v>
      </c>
      <c r="D73" s="8">
        <v>1.49</v>
      </c>
      <c r="E73" s="12">
        <v>1</v>
      </c>
      <c r="F73" s="8">
        <v>2.33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161</v>
      </c>
      <c r="C74" s="12">
        <v>1</v>
      </c>
      <c r="D74" s="8">
        <v>1.49</v>
      </c>
      <c r="E74" s="12">
        <v>0</v>
      </c>
      <c r="F74" s="8">
        <v>0</v>
      </c>
      <c r="G74" s="12">
        <v>1</v>
      </c>
      <c r="H74" s="8">
        <v>4.76</v>
      </c>
      <c r="I74" s="12">
        <v>0</v>
      </c>
    </row>
    <row r="75" spans="2:9" ht="15" customHeight="1" x14ac:dyDescent="0.2">
      <c r="B75" t="s">
        <v>162</v>
      </c>
      <c r="C75" s="12">
        <v>1</v>
      </c>
      <c r="D75" s="8">
        <v>1.49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163</v>
      </c>
      <c r="C76" s="12">
        <v>1</v>
      </c>
      <c r="D76" s="8">
        <v>1.49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164</v>
      </c>
      <c r="C77" s="12">
        <v>1</v>
      </c>
      <c r="D77" s="8">
        <v>1.49</v>
      </c>
      <c r="E77" s="12">
        <v>0</v>
      </c>
      <c r="F77" s="8">
        <v>0</v>
      </c>
      <c r="G77" s="12">
        <v>1</v>
      </c>
      <c r="H77" s="8">
        <v>4.76</v>
      </c>
      <c r="I77" s="12">
        <v>0</v>
      </c>
    </row>
    <row r="78" spans="2:9" ht="15" customHeight="1" x14ac:dyDescent="0.2">
      <c r="B78" t="s">
        <v>165</v>
      </c>
      <c r="C78" s="12">
        <v>1</v>
      </c>
      <c r="D78" s="8">
        <v>1.49</v>
      </c>
      <c r="E78" s="12">
        <v>0</v>
      </c>
      <c r="F78" s="8">
        <v>0</v>
      </c>
      <c r="G78" s="12">
        <v>1</v>
      </c>
      <c r="H78" s="8">
        <v>4.76</v>
      </c>
      <c r="I78" s="12">
        <v>0</v>
      </c>
    </row>
    <row r="79" spans="2:9" ht="15" customHeight="1" x14ac:dyDescent="0.2">
      <c r="B79" t="s">
        <v>147</v>
      </c>
      <c r="C79" s="12">
        <v>1</v>
      </c>
      <c r="D79" s="8">
        <v>1.49</v>
      </c>
      <c r="E79" s="12">
        <v>0</v>
      </c>
      <c r="F79" s="8">
        <v>0</v>
      </c>
      <c r="G79" s="12">
        <v>1</v>
      </c>
      <c r="H79" s="8">
        <v>4.76</v>
      </c>
      <c r="I79" s="12">
        <v>0</v>
      </c>
    </row>
    <row r="80" spans="2:9" ht="15" customHeight="1" x14ac:dyDescent="0.2">
      <c r="B80" t="s">
        <v>166</v>
      </c>
      <c r="C80" s="12">
        <v>1</v>
      </c>
      <c r="D80" s="8">
        <v>1.49</v>
      </c>
      <c r="E80" s="12">
        <v>1</v>
      </c>
      <c r="F80" s="8">
        <v>2.33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149</v>
      </c>
      <c r="C81" s="12">
        <v>1</v>
      </c>
      <c r="D81" s="8">
        <v>1.49</v>
      </c>
      <c r="E81" s="12">
        <v>0</v>
      </c>
      <c r="F81" s="8">
        <v>0</v>
      </c>
      <c r="G81" s="12">
        <v>1</v>
      </c>
      <c r="H81" s="8">
        <v>4.76</v>
      </c>
      <c r="I81" s="12">
        <v>0</v>
      </c>
    </row>
    <row r="82" spans="2:9" ht="15" customHeight="1" x14ac:dyDescent="0.2">
      <c r="B82" t="s">
        <v>167</v>
      </c>
      <c r="C82" s="12">
        <v>1</v>
      </c>
      <c r="D82" s="8">
        <v>1.49</v>
      </c>
      <c r="E82" s="12">
        <v>0</v>
      </c>
      <c r="F82" s="8">
        <v>0</v>
      </c>
      <c r="G82" s="12">
        <v>1</v>
      </c>
      <c r="H82" s="8">
        <v>4.76</v>
      </c>
      <c r="I82" s="12">
        <v>0</v>
      </c>
    </row>
    <row r="83" spans="2:9" ht="15" customHeight="1" x14ac:dyDescent="0.2">
      <c r="B83" t="s">
        <v>168</v>
      </c>
      <c r="C83" s="12">
        <v>1</v>
      </c>
      <c r="D83" s="8">
        <v>1.49</v>
      </c>
      <c r="E83" s="12">
        <v>1</v>
      </c>
      <c r="F83" s="8">
        <v>2.33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126</v>
      </c>
      <c r="C84" s="12">
        <v>1</v>
      </c>
      <c r="D84" s="8">
        <v>1.49</v>
      </c>
      <c r="E84" s="12">
        <v>1</v>
      </c>
      <c r="F84" s="8">
        <v>2.33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150</v>
      </c>
      <c r="C85" s="12">
        <v>1</v>
      </c>
      <c r="D85" s="8">
        <v>1.49</v>
      </c>
      <c r="E85" s="12">
        <v>1</v>
      </c>
      <c r="F85" s="8">
        <v>2.33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151</v>
      </c>
      <c r="C86" s="12">
        <v>1</v>
      </c>
      <c r="D86" s="8">
        <v>1.49</v>
      </c>
      <c r="E86" s="12">
        <v>1</v>
      </c>
      <c r="F86" s="8">
        <v>2.33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131</v>
      </c>
      <c r="C87" s="12">
        <v>1</v>
      </c>
      <c r="D87" s="8">
        <v>1.49</v>
      </c>
      <c r="E87" s="12">
        <v>1</v>
      </c>
      <c r="F87" s="8">
        <v>2.33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129</v>
      </c>
      <c r="C88" s="12">
        <v>1</v>
      </c>
      <c r="D88" s="8">
        <v>1.49</v>
      </c>
      <c r="E88" s="12">
        <v>0</v>
      </c>
      <c r="F88" s="8">
        <v>0</v>
      </c>
      <c r="G88" s="12">
        <v>1</v>
      </c>
      <c r="H88" s="8">
        <v>4.76</v>
      </c>
      <c r="I88" s="12">
        <v>0</v>
      </c>
    </row>
    <row r="89" spans="2:9" ht="15" customHeight="1" x14ac:dyDescent="0.2">
      <c r="B89" t="s">
        <v>103</v>
      </c>
      <c r="C89" s="12">
        <v>1</v>
      </c>
      <c r="D89" s="8">
        <v>1.49</v>
      </c>
      <c r="E89" s="12">
        <v>1</v>
      </c>
      <c r="F89" s="8">
        <v>2.33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169</v>
      </c>
      <c r="C90" s="12">
        <v>1</v>
      </c>
      <c r="D90" s="8">
        <v>1.49</v>
      </c>
      <c r="E90" s="12">
        <v>1</v>
      </c>
      <c r="F90" s="8">
        <v>2.33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104</v>
      </c>
      <c r="C91" s="12">
        <v>1</v>
      </c>
      <c r="D91" s="8">
        <v>1.49</v>
      </c>
      <c r="E91" s="12">
        <v>1</v>
      </c>
      <c r="F91" s="8">
        <v>2.33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137</v>
      </c>
      <c r="C92" s="12">
        <v>1</v>
      </c>
      <c r="D92" s="8">
        <v>1.49</v>
      </c>
      <c r="E92" s="12">
        <v>0</v>
      </c>
      <c r="F92" s="8">
        <v>0</v>
      </c>
      <c r="G92" s="12">
        <v>1</v>
      </c>
      <c r="H92" s="8">
        <v>4.76</v>
      </c>
      <c r="I92" s="12">
        <v>0</v>
      </c>
    </row>
    <row r="93" spans="2:9" ht="15" customHeight="1" x14ac:dyDescent="0.2">
      <c r="B93" t="s">
        <v>105</v>
      </c>
      <c r="C93" s="12">
        <v>1</v>
      </c>
      <c r="D93" s="8">
        <v>1.49</v>
      </c>
      <c r="E93" s="12">
        <v>1</v>
      </c>
      <c r="F93" s="8">
        <v>2.33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170</v>
      </c>
      <c r="C94" s="12">
        <v>1</v>
      </c>
      <c r="D94" s="8">
        <v>1.49</v>
      </c>
      <c r="E94" s="12">
        <v>1</v>
      </c>
      <c r="F94" s="8">
        <v>2.33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172</v>
      </c>
      <c r="C95" s="12">
        <v>1</v>
      </c>
      <c r="D95" s="8">
        <v>1.49</v>
      </c>
      <c r="E95" s="12">
        <v>1</v>
      </c>
      <c r="F95" s="8">
        <v>2.33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153</v>
      </c>
      <c r="C96" s="12">
        <v>1</v>
      </c>
      <c r="D96" s="8">
        <v>1.49</v>
      </c>
      <c r="E96" s="12">
        <v>0</v>
      </c>
      <c r="F96" s="8">
        <v>0</v>
      </c>
      <c r="G96" s="12">
        <v>1</v>
      </c>
      <c r="H96" s="8">
        <v>4.76</v>
      </c>
      <c r="I96" s="12">
        <v>0</v>
      </c>
    </row>
    <row r="97" spans="2:9" ht="15" customHeight="1" x14ac:dyDescent="0.2">
      <c r="B97" t="s">
        <v>123</v>
      </c>
      <c r="C97" s="12">
        <v>1</v>
      </c>
      <c r="D97" s="8">
        <v>1.49</v>
      </c>
      <c r="E97" s="12">
        <v>1</v>
      </c>
      <c r="F97" s="8">
        <v>2.33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125</v>
      </c>
      <c r="C98" s="12">
        <v>1</v>
      </c>
      <c r="D98" s="8">
        <v>1.49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114</v>
      </c>
      <c r="C99" s="12">
        <v>1</v>
      </c>
      <c r="D99" s="8">
        <v>1.49</v>
      </c>
      <c r="E99" s="12">
        <v>1</v>
      </c>
      <c r="F99" s="8">
        <v>2.33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115</v>
      </c>
      <c r="C100" s="12">
        <v>1</v>
      </c>
      <c r="D100" s="8">
        <v>1.49</v>
      </c>
      <c r="E100" s="12">
        <v>1</v>
      </c>
      <c r="F100" s="8">
        <v>2.33</v>
      </c>
      <c r="G100" s="12">
        <v>0</v>
      </c>
      <c r="H100" s="8">
        <v>0</v>
      </c>
      <c r="I100" s="12">
        <v>0</v>
      </c>
    </row>
    <row r="101" spans="2:9" ht="15" customHeight="1" x14ac:dyDescent="0.2">
      <c r="B101" t="s">
        <v>117</v>
      </c>
      <c r="C101" s="12">
        <v>1</v>
      </c>
      <c r="D101" s="8">
        <v>1.49</v>
      </c>
      <c r="E101" s="12">
        <v>1</v>
      </c>
      <c r="F101" s="8">
        <v>2.33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155</v>
      </c>
      <c r="C102" s="12">
        <v>1</v>
      </c>
      <c r="D102" s="8">
        <v>1.49</v>
      </c>
      <c r="E102" s="12">
        <v>0</v>
      </c>
      <c r="F102" s="8">
        <v>0</v>
      </c>
      <c r="G102" s="12">
        <v>1</v>
      </c>
      <c r="H102" s="8">
        <v>4.76</v>
      </c>
      <c r="I102" s="12">
        <v>0</v>
      </c>
    </row>
    <row r="103" spans="2:9" ht="15" customHeight="1" x14ac:dyDescent="0.2">
      <c r="B103" t="s">
        <v>173</v>
      </c>
      <c r="C103" s="12">
        <v>1</v>
      </c>
      <c r="D103" s="8">
        <v>1.49</v>
      </c>
      <c r="E103" s="12">
        <v>0</v>
      </c>
      <c r="F103" s="8">
        <v>0</v>
      </c>
      <c r="G103" s="12">
        <v>1</v>
      </c>
      <c r="H103" s="8">
        <v>4.76</v>
      </c>
      <c r="I103" s="12">
        <v>0</v>
      </c>
    </row>
    <row r="105" spans="2:9" ht="15" customHeight="1" x14ac:dyDescent="0.2">
      <c r="B105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D284-1A03-4F9D-99A5-129252B267E9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212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2</v>
      </c>
      <c r="D5" s="8">
        <v>0.26</v>
      </c>
      <c r="E5" s="12">
        <v>1</v>
      </c>
      <c r="F5" s="8">
        <v>0.22</v>
      </c>
      <c r="G5" s="12">
        <v>1</v>
      </c>
      <c r="H5" s="8">
        <v>0.33</v>
      </c>
      <c r="I5" s="12">
        <v>0</v>
      </c>
    </row>
    <row r="6" spans="2:9" ht="15" customHeight="1" x14ac:dyDescent="0.2">
      <c r="B6" t="s">
        <v>26</v>
      </c>
      <c r="C6" s="12">
        <v>125</v>
      </c>
      <c r="D6" s="8">
        <v>16.32</v>
      </c>
      <c r="E6" s="12">
        <v>56</v>
      </c>
      <c r="F6" s="8">
        <v>12.28</v>
      </c>
      <c r="G6" s="12">
        <v>69</v>
      </c>
      <c r="H6" s="8">
        <v>23.08</v>
      </c>
      <c r="I6" s="12">
        <v>0</v>
      </c>
    </row>
    <row r="7" spans="2:9" ht="15" customHeight="1" x14ac:dyDescent="0.2">
      <c r="B7" t="s">
        <v>27</v>
      </c>
      <c r="C7" s="12">
        <v>48</v>
      </c>
      <c r="D7" s="8">
        <v>6.27</v>
      </c>
      <c r="E7" s="12">
        <v>16</v>
      </c>
      <c r="F7" s="8">
        <v>3.51</v>
      </c>
      <c r="G7" s="12">
        <v>32</v>
      </c>
      <c r="H7" s="8">
        <v>10.7</v>
      </c>
      <c r="I7" s="12">
        <v>0</v>
      </c>
    </row>
    <row r="8" spans="2:9" ht="15" customHeight="1" x14ac:dyDescent="0.2">
      <c r="B8" t="s">
        <v>28</v>
      </c>
      <c r="C8" s="12">
        <v>2</v>
      </c>
      <c r="D8" s="8">
        <v>0.26</v>
      </c>
      <c r="E8" s="12">
        <v>0</v>
      </c>
      <c r="F8" s="8">
        <v>0</v>
      </c>
      <c r="G8" s="12">
        <v>2</v>
      </c>
      <c r="H8" s="8">
        <v>0.67</v>
      </c>
      <c r="I8" s="12">
        <v>0</v>
      </c>
    </row>
    <row r="9" spans="2:9" ht="15" customHeight="1" x14ac:dyDescent="0.2">
      <c r="B9" t="s">
        <v>29</v>
      </c>
      <c r="C9" s="12">
        <v>2</v>
      </c>
      <c r="D9" s="8">
        <v>0.26</v>
      </c>
      <c r="E9" s="12">
        <v>0</v>
      </c>
      <c r="F9" s="8">
        <v>0</v>
      </c>
      <c r="G9" s="12">
        <v>2</v>
      </c>
      <c r="H9" s="8">
        <v>0.67</v>
      </c>
      <c r="I9" s="12">
        <v>0</v>
      </c>
    </row>
    <row r="10" spans="2:9" ht="15" customHeight="1" x14ac:dyDescent="0.2">
      <c r="B10" t="s">
        <v>30</v>
      </c>
      <c r="C10" s="12">
        <v>7</v>
      </c>
      <c r="D10" s="8">
        <v>0.91</v>
      </c>
      <c r="E10" s="12">
        <v>3</v>
      </c>
      <c r="F10" s="8">
        <v>0.66</v>
      </c>
      <c r="G10" s="12">
        <v>4</v>
      </c>
      <c r="H10" s="8">
        <v>1.34</v>
      </c>
      <c r="I10" s="12">
        <v>0</v>
      </c>
    </row>
    <row r="11" spans="2:9" ht="15" customHeight="1" x14ac:dyDescent="0.2">
      <c r="B11" t="s">
        <v>31</v>
      </c>
      <c r="C11" s="12">
        <v>150</v>
      </c>
      <c r="D11" s="8">
        <v>19.579999999999998</v>
      </c>
      <c r="E11" s="12">
        <v>71</v>
      </c>
      <c r="F11" s="8">
        <v>15.57</v>
      </c>
      <c r="G11" s="12">
        <v>79</v>
      </c>
      <c r="H11" s="8">
        <v>26.42</v>
      </c>
      <c r="I11" s="12">
        <v>0</v>
      </c>
    </row>
    <row r="12" spans="2:9" ht="15" customHeight="1" x14ac:dyDescent="0.2">
      <c r="B12" t="s">
        <v>32</v>
      </c>
      <c r="C12" s="12">
        <v>2</v>
      </c>
      <c r="D12" s="8">
        <v>0.26</v>
      </c>
      <c r="E12" s="12">
        <v>1</v>
      </c>
      <c r="F12" s="8">
        <v>0.22</v>
      </c>
      <c r="G12" s="12">
        <v>1</v>
      </c>
      <c r="H12" s="8">
        <v>0.33</v>
      </c>
      <c r="I12" s="12">
        <v>0</v>
      </c>
    </row>
    <row r="13" spans="2:9" ht="15" customHeight="1" x14ac:dyDescent="0.2">
      <c r="B13" t="s">
        <v>33</v>
      </c>
      <c r="C13" s="12">
        <v>94</v>
      </c>
      <c r="D13" s="8">
        <v>12.27</v>
      </c>
      <c r="E13" s="12">
        <v>70</v>
      </c>
      <c r="F13" s="8">
        <v>15.35</v>
      </c>
      <c r="G13" s="12">
        <v>23</v>
      </c>
      <c r="H13" s="8">
        <v>7.69</v>
      </c>
      <c r="I13" s="12">
        <v>0</v>
      </c>
    </row>
    <row r="14" spans="2:9" ht="15" customHeight="1" x14ac:dyDescent="0.2">
      <c r="B14" t="s">
        <v>34</v>
      </c>
      <c r="C14" s="12">
        <v>34</v>
      </c>
      <c r="D14" s="8">
        <v>4.4400000000000004</v>
      </c>
      <c r="E14" s="12">
        <v>24</v>
      </c>
      <c r="F14" s="8">
        <v>5.26</v>
      </c>
      <c r="G14" s="12">
        <v>10</v>
      </c>
      <c r="H14" s="8">
        <v>3.34</v>
      </c>
      <c r="I14" s="12">
        <v>0</v>
      </c>
    </row>
    <row r="15" spans="2:9" ht="15" customHeight="1" x14ac:dyDescent="0.2">
      <c r="B15" t="s">
        <v>35</v>
      </c>
      <c r="C15" s="12">
        <v>59</v>
      </c>
      <c r="D15" s="8">
        <v>7.7</v>
      </c>
      <c r="E15" s="12">
        <v>48</v>
      </c>
      <c r="F15" s="8">
        <v>10.53</v>
      </c>
      <c r="G15" s="12">
        <v>11</v>
      </c>
      <c r="H15" s="8">
        <v>3.68</v>
      </c>
      <c r="I15" s="12">
        <v>0</v>
      </c>
    </row>
    <row r="16" spans="2:9" ht="15" customHeight="1" x14ac:dyDescent="0.2">
      <c r="B16" t="s">
        <v>36</v>
      </c>
      <c r="C16" s="12">
        <v>95</v>
      </c>
      <c r="D16" s="8">
        <v>12.4</v>
      </c>
      <c r="E16" s="12">
        <v>73</v>
      </c>
      <c r="F16" s="8">
        <v>16.010000000000002</v>
      </c>
      <c r="G16" s="12">
        <v>21</v>
      </c>
      <c r="H16" s="8">
        <v>7.02</v>
      </c>
      <c r="I16" s="12">
        <v>0</v>
      </c>
    </row>
    <row r="17" spans="2:9" ht="15" customHeight="1" x14ac:dyDescent="0.2">
      <c r="B17" t="s">
        <v>37</v>
      </c>
      <c r="C17" s="12">
        <v>64</v>
      </c>
      <c r="D17" s="8">
        <v>8.36</v>
      </c>
      <c r="E17" s="12">
        <v>45</v>
      </c>
      <c r="F17" s="8">
        <v>9.8699999999999992</v>
      </c>
      <c r="G17" s="12">
        <v>13</v>
      </c>
      <c r="H17" s="8">
        <v>4.3499999999999996</v>
      </c>
      <c r="I17" s="12">
        <v>1</v>
      </c>
    </row>
    <row r="18" spans="2:9" ht="15" customHeight="1" x14ac:dyDescent="0.2">
      <c r="B18" t="s">
        <v>38</v>
      </c>
      <c r="C18" s="12">
        <v>46</v>
      </c>
      <c r="D18" s="8">
        <v>6.01</v>
      </c>
      <c r="E18" s="12">
        <v>22</v>
      </c>
      <c r="F18" s="8">
        <v>4.82</v>
      </c>
      <c r="G18" s="12">
        <v>23</v>
      </c>
      <c r="H18" s="8">
        <v>7.69</v>
      </c>
      <c r="I18" s="12">
        <v>0</v>
      </c>
    </row>
    <row r="19" spans="2:9" ht="15" customHeight="1" x14ac:dyDescent="0.2">
      <c r="B19" t="s">
        <v>39</v>
      </c>
      <c r="C19" s="12">
        <v>36</v>
      </c>
      <c r="D19" s="8">
        <v>4.7</v>
      </c>
      <c r="E19" s="12">
        <v>26</v>
      </c>
      <c r="F19" s="8">
        <v>5.7</v>
      </c>
      <c r="G19" s="12">
        <v>8</v>
      </c>
      <c r="H19" s="8">
        <v>2.68</v>
      </c>
      <c r="I19" s="12">
        <v>0</v>
      </c>
    </row>
    <row r="20" spans="2:9" ht="15" customHeight="1" x14ac:dyDescent="0.2">
      <c r="B20" s="9" t="s">
        <v>197</v>
      </c>
      <c r="C20" s="12">
        <f>SUM(LTBL_36341[総数／事業所数])</f>
        <v>766</v>
      </c>
      <c r="E20" s="12">
        <f>SUBTOTAL(109,LTBL_36341[個人／事業所数])</f>
        <v>456</v>
      </c>
      <c r="G20" s="12">
        <f>SUBTOTAL(109,LTBL_36341[法人／事業所数])</f>
        <v>299</v>
      </c>
      <c r="I20" s="12">
        <f>SUBTOTAL(109,LTBL_36341[法人以外の団体／事業所数])</f>
        <v>1</v>
      </c>
    </row>
    <row r="21" spans="2:9" ht="15" customHeight="1" x14ac:dyDescent="0.2">
      <c r="E21" s="11">
        <f>LTBL_36341[[#Totals],[個人／事業所数]]/LTBL_36341[[#Totals],[総数／事業所数]]</f>
        <v>0.59530026109660572</v>
      </c>
      <c r="G21" s="11">
        <f>LTBL_36341[[#Totals],[法人／事業所数]]/LTBL_36341[[#Totals],[総数／事業所数]]</f>
        <v>0.39033942558746737</v>
      </c>
      <c r="I21" s="11">
        <f>LTBL_36341[[#Totals],[法人以外の団体／事業所数]]/LTBL_36341[[#Totals],[総数／事業所数]]</f>
        <v>1.3054830287206266E-3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58</v>
      </c>
      <c r="C24" s="12">
        <v>85</v>
      </c>
      <c r="D24" s="8">
        <v>11.1</v>
      </c>
      <c r="E24" s="12">
        <v>67</v>
      </c>
      <c r="F24" s="8">
        <v>14.69</v>
      </c>
      <c r="G24" s="12">
        <v>17</v>
      </c>
      <c r="H24" s="8">
        <v>5.69</v>
      </c>
      <c r="I24" s="12">
        <v>0</v>
      </c>
    </row>
    <row r="25" spans="2:9" ht="15" customHeight="1" x14ac:dyDescent="0.2">
      <c r="B25" t="s">
        <v>62</v>
      </c>
      <c r="C25" s="12">
        <v>73</v>
      </c>
      <c r="D25" s="8">
        <v>9.5299999999999994</v>
      </c>
      <c r="E25" s="12">
        <v>63</v>
      </c>
      <c r="F25" s="8">
        <v>13.82</v>
      </c>
      <c r="G25" s="12">
        <v>10</v>
      </c>
      <c r="H25" s="8">
        <v>3.34</v>
      </c>
      <c r="I25" s="12">
        <v>0</v>
      </c>
    </row>
    <row r="26" spans="2:9" ht="15" customHeight="1" x14ac:dyDescent="0.2">
      <c r="B26" t="s">
        <v>64</v>
      </c>
      <c r="C26" s="12">
        <v>64</v>
      </c>
      <c r="D26" s="8">
        <v>8.36</v>
      </c>
      <c r="E26" s="12">
        <v>45</v>
      </c>
      <c r="F26" s="8">
        <v>9.8699999999999992</v>
      </c>
      <c r="G26" s="12">
        <v>13</v>
      </c>
      <c r="H26" s="8">
        <v>4.3499999999999996</v>
      </c>
      <c r="I26" s="12">
        <v>1</v>
      </c>
    </row>
    <row r="27" spans="2:9" ht="15" customHeight="1" x14ac:dyDescent="0.2">
      <c r="B27" t="s">
        <v>48</v>
      </c>
      <c r="C27" s="12">
        <v>58</v>
      </c>
      <c r="D27" s="8">
        <v>7.57</v>
      </c>
      <c r="E27" s="12">
        <v>19</v>
      </c>
      <c r="F27" s="8">
        <v>4.17</v>
      </c>
      <c r="G27" s="12">
        <v>39</v>
      </c>
      <c r="H27" s="8">
        <v>13.04</v>
      </c>
      <c r="I27" s="12">
        <v>0</v>
      </c>
    </row>
    <row r="28" spans="2:9" ht="15" customHeight="1" x14ac:dyDescent="0.2">
      <c r="B28" t="s">
        <v>56</v>
      </c>
      <c r="C28" s="12">
        <v>47</v>
      </c>
      <c r="D28" s="8">
        <v>6.14</v>
      </c>
      <c r="E28" s="12">
        <v>22</v>
      </c>
      <c r="F28" s="8">
        <v>4.82</v>
      </c>
      <c r="G28" s="12">
        <v>25</v>
      </c>
      <c r="H28" s="8">
        <v>8.36</v>
      </c>
      <c r="I28" s="12">
        <v>0</v>
      </c>
    </row>
    <row r="29" spans="2:9" ht="15" customHeight="1" x14ac:dyDescent="0.2">
      <c r="B29" t="s">
        <v>61</v>
      </c>
      <c r="C29" s="12">
        <v>45</v>
      </c>
      <c r="D29" s="8">
        <v>5.87</v>
      </c>
      <c r="E29" s="12">
        <v>40</v>
      </c>
      <c r="F29" s="8">
        <v>8.77</v>
      </c>
      <c r="G29" s="12">
        <v>5</v>
      </c>
      <c r="H29" s="8">
        <v>1.67</v>
      </c>
      <c r="I29" s="12">
        <v>0</v>
      </c>
    </row>
    <row r="30" spans="2:9" ht="15" customHeight="1" x14ac:dyDescent="0.2">
      <c r="B30" t="s">
        <v>49</v>
      </c>
      <c r="C30" s="12">
        <v>44</v>
      </c>
      <c r="D30" s="8">
        <v>5.74</v>
      </c>
      <c r="E30" s="12">
        <v>25</v>
      </c>
      <c r="F30" s="8">
        <v>5.48</v>
      </c>
      <c r="G30" s="12">
        <v>19</v>
      </c>
      <c r="H30" s="8">
        <v>6.35</v>
      </c>
      <c r="I30" s="12">
        <v>0</v>
      </c>
    </row>
    <row r="31" spans="2:9" ht="15" customHeight="1" x14ac:dyDescent="0.2">
      <c r="B31" t="s">
        <v>55</v>
      </c>
      <c r="C31" s="12">
        <v>29</v>
      </c>
      <c r="D31" s="8">
        <v>3.79</v>
      </c>
      <c r="E31" s="12">
        <v>21</v>
      </c>
      <c r="F31" s="8">
        <v>4.6100000000000003</v>
      </c>
      <c r="G31" s="12">
        <v>8</v>
      </c>
      <c r="H31" s="8">
        <v>2.68</v>
      </c>
      <c r="I31" s="12">
        <v>0</v>
      </c>
    </row>
    <row r="32" spans="2:9" ht="15" customHeight="1" x14ac:dyDescent="0.2">
      <c r="B32" t="s">
        <v>65</v>
      </c>
      <c r="C32" s="12">
        <v>25</v>
      </c>
      <c r="D32" s="8">
        <v>3.26</v>
      </c>
      <c r="E32" s="12">
        <v>22</v>
      </c>
      <c r="F32" s="8">
        <v>4.82</v>
      </c>
      <c r="G32" s="12">
        <v>3</v>
      </c>
      <c r="H32" s="8">
        <v>1</v>
      </c>
      <c r="I32" s="12">
        <v>0</v>
      </c>
    </row>
    <row r="33" spans="2:9" ht="15" customHeight="1" x14ac:dyDescent="0.2">
      <c r="B33" t="s">
        <v>54</v>
      </c>
      <c r="C33" s="12">
        <v>24</v>
      </c>
      <c r="D33" s="8">
        <v>3.13</v>
      </c>
      <c r="E33" s="12">
        <v>15</v>
      </c>
      <c r="F33" s="8">
        <v>3.29</v>
      </c>
      <c r="G33" s="12">
        <v>9</v>
      </c>
      <c r="H33" s="8">
        <v>3.01</v>
      </c>
      <c r="I33" s="12">
        <v>0</v>
      </c>
    </row>
    <row r="34" spans="2:9" ht="15" customHeight="1" x14ac:dyDescent="0.2">
      <c r="B34" t="s">
        <v>50</v>
      </c>
      <c r="C34" s="12">
        <v>23</v>
      </c>
      <c r="D34" s="8">
        <v>3</v>
      </c>
      <c r="E34" s="12">
        <v>12</v>
      </c>
      <c r="F34" s="8">
        <v>2.63</v>
      </c>
      <c r="G34" s="12">
        <v>11</v>
      </c>
      <c r="H34" s="8">
        <v>3.68</v>
      </c>
      <c r="I34" s="12">
        <v>0</v>
      </c>
    </row>
    <row r="35" spans="2:9" ht="15" customHeight="1" x14ac:dyDescent="0.2">
      <c r="B35" t="s">
        <v>66</v>
      </c>
      <c r="C35" s="12">
        <v>21</v>
      </c>
      <c r="D35" s="8">
        <v>2.74</v>
      </c>
      <c r="E35" s="12">
        <v>0</v>
      </c>
      <c r="F35" s="8">
        <v>0</v>
      </c>
      <c r="G35" s="12">
        <v>20</v>
      </c>
      <c r="H35" s="8">
        <v>6.69</v>
      </c>
      <c r="I35" s="12">
        <v>0</v>
      </c>
    </row>
    <row r="36" spans="2:9" ht="15" customHeight="1" x14ac:dyDescent="0.2">
      <c r="B36" t="s">
        <v>53</v>
      </c>
      <c r="C36" s="12">
        <v>20</v>
      </c>
      <c r="D36" s="8">
        <v>2.61</v>
      </c>
      <c r="E36" s="12">
        <v>5</v>
      </c>
      <c r="F36" s="8">
        <v>1.1000000000000001</v>
      </c>
      <c r="G36" s="12">
        <v>15</v>
      </c>
      <c r="H36" s="8">
        <v>5.0199999999999996</v>
      </c>
      <c r="I36" s="12">
        <v>0</v>
      </c>
    </row>
    <row r="37" spans="2:9" ht="15" customHeight="1" x14ac:dyDescent="0.2">
      <c r="B37" t="s">
        <v>59</v>
      </c>
      <c r="C37" s="12">
        <v>18</v>
      </c>
      <c r="D37" s="8">
        <v>2.35</v>
      </c>
      <c r="E37" s="12">
        <v>16</v>
      </c>
      <c r="F37" s="8">
        <v>3.51</v>
      </c>
      <c r="G37" s="12">
        <v>2</v>
      </c>
      <c r="H37" s="8">
        <v>0.67</v>
      </c>
      <c r="I37" s="12">
        <v>0</v>
      </c>
    </row>
    <row r="38" spans="2:9" ht="15" customHeight="1" x14ac:dyDescent="0.2">
      <c r="B38" t="s">
        <v>63</v>
      </c>
      <c r="C38" s="12">
        <v>17</v>
      </c>
      <c r="D38" s="8">
        <v>2.2200000000000002</v>
      </c>
      <c r="E38" s="12">
        <v>8</v>
      </c>
      <c r="F38" s="8">
        <v>1.75</v>
      </c>
      <c r="G38" s="12">
        <v>9</v>
      </c>
      <c r="H38" s="8">
        <v>3.01</v>
      </c>
      <c r="I38" s="12">
        <v>0</v>
      </c>
    </row>
    <row r="39" spans="2:9" ht="15" customHeight="1" x14ac:dyDescent="0.2">
      <c r="B39" t="s">
        <v>67</v>
      </c>
      <c r="C39" s="12">
        <v>16</v>
      </c>
      <c r="D39" s="8">
        <v>2.09</v>
      </c>
      <c r="E39" s="12">
        <v>16</v>
      </c>
      <c r="F39" s="8">
        <v>3.51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60</v>
      </c>
      <c r="C40" s="12">
        <v>15</v>
      </c>
      <c r="D40" s="8">
        <v>1.96</v>
      </c>
      <c r="E40" s="12">
        <v>8</v>
      </c>
      <c r="F40" s="8">
        <v>1.75</v>
      </c>
      <c r="G40" s="12">
        <v>7</v>
      </c>
      <c r="H40" s="8">
        <v>2.34</v>
      </c>
      <c r="I40" s="12">
        <v>0</v>
      </c>
    </row>
    <row r="41" spans="2:9" ht="15" customHeight="1" x14ac:dyDescent="0.2">
      <c r="B41" t="s">
        <v>72</v>
      </c>
      <c r="C41" s="12">
        <v>12</v>
      </c>
      <c r="D41" s="8">
        <v>1.57</v>
      </c>
      <c r="E41" s="12">
        <v>6</v>
      </c>
      <c r="F41" s="8">
        <v>1.32</v>
      </c>
      <c r="G41" s="12">
        <v>6</v>
      </c>
      <c r="H41" s="8">
        <v>2.0099999999999998</v>
      </c>
      <c r="I41" s="12">
        <v>0</v>
      </c>
    </row>
    <row r="42" spans="2:9" ht="15" customHeight="1" x14ac:dyDescent="0.2">
      <c r="B42" t="s">
        <v>51</v>
      </c>
      <c r="C42" s="12">
        <v>8</v>
      </c>
      <c r="D42" s="8">
        <v>1.04</v>
      </c>
      <c r="E42" s="12">
        <v>2</v>
      </c>
      <c r="F42" s="8">
        <v>0.44</v>
      </c>
      <c r="G42" s="12">
        <v>6</v>
      </c>
      <c r="H42" s="8">
        <v>2.0099999999999998</v>
      </c>
      <c r="I42" s="12">
        <v>0</v>
      </c>
    </row>
    <row r="43" spans="2:9" ht="15" customHeight="1" x14ac:dyDescent="0.2">
      <c r="B43" t="s">
        <v>74</v>
      </c>
      <c r="C43" s="12">
        <v>8</v>
      </c>
      <c r="D43" s="8">
        <v>1.04</v>
      </c>
      <c r="E43" s="12">
        <v>3</v>
      </c>
      <c r="F43" s="8">
        <v>0.66</v>
      </c>
      <c r="G43" s="12">
        <v>5</v>
      </c>
      <c r="H43" s="8">
        <v>1.67</v>
      </c>
      <c r="I43" s="12">
        <v>0</v>
      </c>
    </row>
    <row r="44" spans="2:9" ht="15" customHeight="1" x14ac:dyDescent="0.2">
      <c r="B44" t="s">
        <v>90</v>
      </c>
      <c r="C44" s="12">
        <v>8</v>
      </c>
      <c r="D44" s="8">
        <v>1.04</v>
      </c>
      <c r="E44" s="12">
        <v>3</v>
      </c>
      <c r="F44" s="8">
        <v>0.66</v>
      </c>
      <c r="G44" s="12">
        <v>5</v>
      </c>
      <c r="H44" s="8">
        <v>1.67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107</v>
      </c>
      <c r="C48" s="12">
        <v>69</v>
      </c>
      <c r="D48" s="8">
        <v>9.01</v>
      </c>
      <c r="E48" s="12">
        <v>57</v>
      </c>
      <c r="F48" s="8">
        <v>12.5</v>
      </c>
      <c r="G48" s="12">
        <v>11</v>
      </c>
      <c r="H48" s="8">
        <v>3.68</v>
      </c>
      <c r="I48" s="12">
        <v>0</v>
      </c>
    </row>
    <row r="49" spans="2:9" ht="15" customHeight="1" x14ac:dyDescent="0.2">
      <c r="B49" t="s">
        <v>116</v>
      </c>
      <c r="C49" s="12">
        <v>42</v>
      </c>
      <c r="D49" s="8">
        <v>5.48</v>
      </c>
      <c r="E49" s="12">
        <v>33</v>
      </c>
      <c r="F49" s="8">
        <v>7.24</v>
      </c>
      <c r="G49" s="12">
        <v>8</v>
      </c>
      <c r="H49" s="8">
        <v>2.68</v>
      </c>
      <c r="I49" s="12">
        <v>1</v>
      </c>
    </row>
    <row r="50" spans="2:9" ht="15" customHeight="1" x14ac:dyDescent="0.2">
      <c r="B50" t="s">
        <v>114</v>
      </c>
      <c r="C50" s="12">
        <v>33</v>
      </c>
      <c r="D50" s="8">
        <v>4.3099999999999996</v>
      </c>
      <c r="E50" s="12">
        <v>31</v>
      </c>
      <c r="F50" s="8">
        <v>6.8</v>
      </c>
      <c r="G50" s="12">
        <v>2</v>
      </c>
      <c r="H50" s="8">
        <v>0.67</v>
      </c>
      <c r="I50" s="12">
        <v>0</v>
      </c>
    </row>
    <row r="51" spans="2:9" ht="15" customHeight="1" x14ac:dyDescent="0.2">
      <c r="B51" t="s">
        <v>113</v>
      </c>
      <c r="C51" s="12">
        <v>27</v>
      </c>
      <c r="D51" s="8">
        <v>3.52</v>
      </c>
      <c r="E51" s="12">
        <v>25</v>
      </c>
      <c r="F51" s="8">
        <v>5.48</v>
      </c>
      <c r="G51" s="12">
        <v>2</v>
      </c>
      <c r="H51" s="8">
        <v>0.67</v>
      </c>
      <c r="I51" s="12">
        <v>0</v>
      </c>
    </row>
    <row r="52" spans="2:9" ht="15" customHeight="1" x14ac:dyDescent="0.2">
      <c r="B52" t="s">
        <v>99</v>
      </c>
      <c r="C52" s="12">
        <v>20</v>
      </c>
      <c r="D52" s="8">
        <v>2.61</v>
      </c>
      <c r="E52" s="12">
        <v>6</v>
      </c>
      <c r="F52" s="8">
        <v>1.32</v>
      </c>
      <c r="G52" s="12">
        <v>14</v>
      </c>
      <c r="H52" s="8">
        <v>4.68</v>
      </c>
      <c r="I52" s="12">
        <v>0</v>
      </c>
    </row>
    <row r="53" spans="2:9" ht="15" customHeight="1" x14ac:dyDescent="0.2">
      <c r="B53" t="s">
        <v>103</v>
      </c>
      <c r="C53" s="12">
        <v>19</v>
      </c>
      <c r="D53" s="8">
        <v>2.48</v>
      </c>
      <c r="E53" s="12">
        <v>15</v>
      </c>
      <c r="F53" s="8">
        <v>3.29</v>
      </c>
      <c r="G53" s="12">
        <v>4</v>
      </c>
      <c r="H53" s="8">
        <v>1.34</v>
      </c>
      <c r="I53" s="12">
        <v>0</v>
      </c>
    </row>
    <row r="54" spans="2:9" ht="15" customHeight="1" x14ac:dyDescent="0.2">
      <c r="B54" t="s">
        <v>139</v>
      </c>
      <c r="C54" s="12">
        <v>17</v>
      </c>
      <c r="D54" s="8">
        <v>2.2200000000000002</v>
      </c>
      <c r="E54" s="12">
        <v>10</v>
      </c>
      <c r="F54" s="8">
        <v>2.19</v>
      </c>
      <c r="G54" s="12">
        <v>7</v>
      </c>
      <c r="H54" s="8">
        <v>2.34</v>
      </c>
      <c r="I54" s="12">
        <v>0</v>
      </c>
    </row>
    <row r="55" spans="2:9" ht="15" customHeight="1" x14ac:dyDescent="0.2">
      <c r="B55" t="s">
        <v>115</v>
      </c>
      <c r="C55" s="12">
        <v>16</v>
      </c>
      <c r="D55" s="8">
        <v>2.09</v>
      </c>
      <c r="E55" s="12">
        <v>11</v>
      </c>
      <c r="F55" s="8">
        <v>2.41</v>
      </c>
      <c r="G55" s="12">
        <v>5</v>
      </c>
      <c r="H55" s="8">
        <v>1.67</v>
      </c>
      <c r="I55" s="12">
        <v>0</v>
      </c>
    </row>
    <row r="56" spans="2:9" ht="15" customHeight="1" x14ac:dyDescent="0.2">
      <c r="B56" t="s">
        <v>118</v>
      </c>
      <c r="C56" s="12">
        <v>16</v>
      </c>
      <c r="D56" s="8">
        <v>2.09</v>
      </c>
      <c r="E56" s="12">
        <v>16</v>
      </c>
      <c r="F56" s="8">
        <v>3.51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105</v>
      </c>
      <c r="C57" s="12">
        <v>14</v>
      </c>
      <c r="D57" s="8">
        <v>1.83</v>
      </c>
      <c r="E57" s="12">
        <v>10</v>
      </c>
      <c r="F57" s="8">
        <v>2.19</v>
      </c>
      <c r="G57" s="12">
        <v>4</v>
      </c>
      <c r="H57" s="8">
        <v>1.34</v>
      </c>
      <c r="I57" s="12">
        <v>0</v>
      </c>
    </row>
    <row r="58" spans="2:9" ht="15" customHeight="1" x14ac:dyDescent="0.2">
      <c r="B58" t="s">
        <v>117</v>
      </c>
      <c r="C58" s="12">
        <v>14</v>
      </c>
      <c r="D58" s="8">
        <v>1.83</v>
      </c>
      <c r="E58" s="12">
        <v>12</v>
      </c>
      <c r="F58" s="8">
        <v>2.63</v>
      </c>
      <c r="G58" s="12">
        <v>2</v>
      </c>
      <c r="H58" s="8">
        <v>0.67</v>
      </c>
      <c r="I58" s="12">
        <v>0</v>
      </c>
    </row>
    <row r="59" spans="2:9" ht="15" customHeight="1" x14ac:dyDescent="0.2">
      <c r="B59" t="s">
        <v>109</v>
      </c>
      <c r="C59" s="12">
        <v>13</v>
      </c>
      <c r="D59" s="8">
        <v>1.7</v>
      </c>
      <c r="E59" s="12">
        <v>11</v>
      </c>
      <c r="F59" s="8">
        <v>2.41</v>
      </c>
      <c r="G59" s="12">
        <v>2</v>
      </c>
      <c r="H59" s="8">
        <v>0.67</v>
      </c>
      <c r="I59" s="12">
        <v>0</v>
      </c>
    </row>
    <row r="60" spans="2:9" ht="15" customHeight="1" x14ac:dyDescent="0.2">
      <c r="B60" t="s">
        <v>174</v>
      </c>
      <c r="C60" s="12">
        <v>13</v>
      </c>
      <c r="D60" s="8">
        <v>1.7</v>
      </c>
      <c r="E60" s="12">
        <v>7</v>
      </c>
      <c r="F60" s="8">
        <v>1.54</v>
      </c>
      <c r="G60" s="12">
        <v>6</v>
      </c>
      <c r="H60" s="8">
        <v>2.0099999999999998</v>
      </c>
      <c r="I60" s="12">
        <v>0</v>
      </c>
    </row>
    <row r="61" spans="2:9" ht="15" customHeight="1" x14ac:dyDescent="0.2">
      <c r="B61" t="s">
        <v>102</v>
      </c>
      <c r="C61" s="12">
        <v>12</v>
      </c>
      <c r="D61" s="8">
        <v>1.57</v>
      </c>
      <c r="E61" s="12">
        <v>5</v>
      </c>
      <c r="F61" s="8">
        <v>1.1000000000000001</v>
      </c>
      <c r="G61" s="12">
        <v>7</v>
      </c>
      <c r="H61" s="8">
        <v>2.34</v>
      </c>
      <c r="I61" s="12">
        <v>0</v>
      </c>
    </row>
    <row r="62" spans="2:9" ht="15" customHeight="1" x14ac:dyDescent="0.2">
      <c r="B62" t="s">
        <v>101</v>
      </c>
      <c r="C62" s="12">
        <v>11</v>
      </c>
      <c r="D62" s="8">
        <v>1.44</v>
      </c>
      <c r="E62" s="12">
        <v>6</v>
      </c>
      <c r="F62" s="8">
        <v>1.32</v>
      </c>
      <c r="G62" s="12">
        <v>5</v>
      </c>
      <c r="H62" s="8">
        <v>1.67</v>
      </c>
      <c r="I62" s="12">
        <v>0</v>
      </c>
    </row>
    <row r="63" spans="2:9" ht="15" customHeight="1" x14ac:dyDescent="0.2">
      <c r="B63" t="s">
        <v>126</v>
      </c>
      <c r="C63" s="12">
        <v>11</v>
      </c>
      <c r="D63" s="8">
        <v>1.44</v>
      </c>
      <c r="E63" s="12">
        <v>1</v>
      </c>
      <c r="F63" s="8">
        <v>0.22</v>
      </c>
      <c r="G63" s="12">
        <v>10</v>
      </c>
      <c r="H63" s="8">
        <v>3.34</v>
      </c>
      <c r="I63" s="12">
        <v>0</v>
      </c>
    </row>
    <row r="64" spans="2:9" ht="15" customHeight="1" x14ac:dyDescent="0.2">
      <c r="B64" t="s">
        <v>100</v>
      </c>
      <c r="C64" s="12">
        <v>10</v>
      </c>
      <c r="D64" s="8">
        <v>1.31</v>
      </c>
      <c r="E64" s="12">
        <v>2</v>
      </c>
      <c r="F64" s="8">
        <v>0.44</v>
      </c>
      <c r="G64" s="12">
        <v>8</v>
      </c>
      <c r="H64" s="8">
        <v>2.68</v>
      </c>
      <c r="I64" s="12">
        <v>0</v>
      </c>
    </row>
    <row r="65" spans="2:9" ht="15" customHeight="1" x14ac:dyDescent="0.2">
      <c r="B65" t="s">
        <v>110</v>
      </c>
      <c r="C65" s="12">
        <v>10</v>
      </c>
      <c r="D65" s="8">
        <v>1.31</v>
      </c>
      <c r="E65" s="12">
        <v>9</v>
      </c>
      <c r="F65" s="8">
        <v>1.97</v>
      </c>
      <c r="G65" s="12">
        <v>1</v>
      </c>
      <c r="H65" s="8">
        <v>0.33</v>
      </c>
      <c r="I65" s="12">
        <v>0</v>
      </c>
    </row>
    <row r="66" spans="2:9" ht="15" customHeight="1" x14ac:dyDescent="0.2">
      <c r="B66" t="s">
        <v>155</v>
      </c>
      <c r="C66" s="12">
        <v>10</v>
      </c>
      <c r="D66" s="8">
        <v>1.31</v>
      </c>
      <c r="E66" s="12">
        <v>0</v>
      </c>
      <c r="F66" s="8">
        <v>0</v>
      </c>
      <c r="G66" s="12">
        <v>10</v>
      </c>
      <c r="H66" s="8">
        <v>3.34</v>
      </c>
      <c r="I66" s="12">
        <v>0</v>
      </c>
    </row>
    <row r="67" spans="2:9" ht="15" customHeight="1" x14ac:dyDescent="0.2">
      <c r="B67" t="s">
        <v>159</v>
      </c>
      <c r="C67" s="12">
        <v>9</v>
      </c>
      <c r="D67" s="8">
        <v>1.17</v>
      </c>
      <c r="E67" s="12">
        <v>5</v>
      </c>
      <c r="F67" s="8">
        <v>1.1000000000000001</v>
      </c>
      <c r="G67" s="12">
        <v>4</v>
      </c>
      <c r="H67" s="8">
        <v>1.34</v>
      </c>
      <c r="I67" s="12">
        <v>0</v>
      </c>
    </row>
    <row r="68" spans="2:9" ht="15" customHeight="1" x14ac:dyDescent="0.2">
      <c r="B68" t="s">
        <v>136</v>
      </c>
      <c r="C68" s="12">
        <v>9</v>
      </c>
      <c r="D68" s="8">
        <v>1.17</v>
      </c>
      <c r="E68" s="12">
        <v>6</v>
      </c>
      <c r="F68" s="8">
        <v>1.32</v>
      </c>
      <c r="G68" s="12">
        <v>3</v>
      </c>
      <c r="H68" s="8">
        <v>1</v>
      </c>
      <c r="I68" s="12">
        <v>0</v>
      </c>
    </row>
    <row r="69" spans="2:9" ht="15" customHeight="1" x14ac:dyDescent="0.2">
      <c r="B69" t="s">
        <v>106</v>
      </c>
      <c r="C69" s="12">
        <v>9</v>
      </c>
      <c r="D69" s="8">
        <v>1.17</v>
      </c>
      <c r="E69" s="12">
        <v>6</v>
      </c>
      <c r="F69" s="8">
        <v>1.32</v>
      </c>
      <c r="G69" s="12">
        <v>3</v>
      </c>
      <c r="H69" s="8">
        <v>1</v>
      </c>
      <c r="I69" s="12">
        <v>0</v>
      </c>
    </row>
    <row r="70" spans="2:9" ht="15" customHeight="1" x14ac:dyDescent="0.2">
      <c r="B70" t="s">
        <v>120</v>
      </c>
      <c r="C70" s="12">
        <v>9</v>
      </c>
      <c r="D70" s="8">
        <v>1.17</v>
      </c>
      <c r="E70" s="12">
        <v>5</v>
      </c>
      <c r="F70" s="8">
        <v>1.1000000000000001</v>
      </c>
      <c r="G70" s="12">
        <v>4</v>
      </c>
      <c r="H70" s="8">
        <v>1.34</v>
      </c>
      <c r="I70" s="12">
        <v>0</v>
      </c>
    </row>
    <row r="71" spans="2:9" ht="15" customHeight="1" x14ac:dyDescent="0.2">
      <c r="B71" t="s">
        <v>175</v>
      </c>
      <c r="C71" s="12">
        <v>9</v>
      </c>
      <c r="D71" s="8">
        <v>1.17</v>
      </c>
      <c r="E71" s="12">
        <v>9</v>
      </c>
      <c r="F71" s="8">
        <v>1.97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E792-3318-49F2-AE88-C69BBD11BEE8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45</v>
      </c>
      <c r="D6" s="8">
        <v>23.44</v>
      </c>
      <c r="E6" s="12">
        <v>23</v>
      </c>
      <c r="F6" s="8">
        <v>18.55</v>
      </c>
      <c r="G6" s="12">
        <v>22</v>
      </c>
      <c r="H6" s="8">
        <v>36.07</v>
      </c>
      <c r="I6" s="12">
        <v>0</v>
      </c>
    </row>
    <row r="7" spans="2:9" ht="15" customHeight="1" x14ac:dyDescent="0.2">
      <c r="B7" t="s">
        <v>27</v>
      </c>
      <c r="C7" s="12">
        <v>22</v>
      </c>
      <c r="D7" s="8">
        <v>11.46</v>
      </c>
      <c r="E7" s="12">
        <v>12</v>
      </c>
      <c r="F7" s="8">
        <v>9.68</v>
      </c>
      <c r="G7" s="12">
        <v>10</v>
      </c>
      <c r="H7" s="8">
        <v>16.39</v>
      </c>
      <c r="I7" s="12">
        <v>0</v>
      </c>
    </row>
    <row r="8" spans="2:9" ht="15" customHeight="1" x14ac:dyDescent="0.2">
      <c r="B8" t="s">
        <v>28</v>
      </c>
      <c r="C8" s="12">
        <v>1</v>
      </c>
      <c r="D8" s="8">
        <v>0.52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29</v>
      </c>
      <c r="C9" s="12">
        <v>2</v>
      </c>
      <c r="D9" s="8">
        <v>1.04</v>
      </c>
      <c r="E9" s="12">
        <v>0</v>
      </c>
      <c r="F9" s="8">
        <v>0</v>
      </c>
      <c r="G9" s="12">
        <v>2</v>
      </c>
      <c r="H9" s="8">
        <v>3.28</v>
      </c>
      <c r="I9" s="12">
        <v>0</v>
      </c>
    </row>
    <row r="10" spans="2:9" ht="15" customHeight="1" x14ac:dyDescent="0.2">
      <c r="B10" t="s">
        <v>30</v>
      </c>
      <c r="C10" s="12">
        <v>1</v>
      </c>
      <c r="D10" s="8">
        <v>0.52</v>
      </c>
      <c r="E10" s="12">
        <v>1</v>
      </c>
      <c r="F10" s="8">
        <v>0.81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31</v>
      </c>
      <c r="C11" s="12">
        <v>56</v>
      </c>
      <c r="D11" s="8">
        <v>29.17</v>
      </c>
      <c r="E11" s="12">
        <v>43</v>
      </c>
      <c r="F11" s="8">
        <v>34.68</v>
      </c>
      <c r="G11" s="12">
        <v>13</v>
      </c>
      <c r="H11" s="8">
        <v>21.31</v>
      </c>
      <c r="I11" s="12">
        <v>0</v>
      </c>
    </row>
    <row r="12" spans="2:9" ht="15" customHeight="1" x14ac:dyDescent="0.2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3</v>
      </c>
      <c r="D13" s="8">
        <v>1.56</v>
      </c>
      <c r="E13" s="12">
        <v>1</v>
      </c>
      <c r="F13" s="8">
        <v>0.81</v>
      </c>
      <c r="G13" s="12">
        <v>1</v>
      </c>
      <c r="H13" s="8">
        <v>1.64</v>
      </c>
      <c r="I13" s="12">
        <v>0</v>
      </c>
    </row>
    <row r="14" spans="2:9" ht="15" customHeight="1" x14ac:dyDescent="0.2">
      <c r="B14" t="s">
        <v>34</v>
      </c>
      <c r="C14" s="12">
        <v>3</v>
      </c>
      <c r="D14" s="8">
        <v>1.56</v>
      </c>
      <c r="E14" s="12">
        <v>3</v>
      </c>
      <c r="F14" s="8">
        <v>2.42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35</v>
      </c>
      <c r="C15" s="12">
        <v>27</v>
      </c>
      <c r="D15" s="8">
        <v>14.06</v>
      </c>
      <c r="E15" s="12">
        <v>18</v>
      </c>
      <c r="F15" s="8">
        <v>14.52</v>
      </c>
      <c r="G15" s="12">
        <v>9</v>
      </c>
      <c r="H15" s="8">
        <v>14.75</v>
      </c>
      <c r="I15" s="12">
        <v>0</v>
      </c>
    </row>
    <row r="16" spans="2:9" ht="15" customHeight="1" x14ac:dyDescent="0.2">
      <c r="B16" t="s">
        <v>36</v>
      </c>
      <c r="C16" s="12">
        <v>16</v>
      </c>
      <c r="D16" s="8">
        <v>8.33</v>
      </c>
      <c r="E16" s="12">
        <v>16</v>
      </c>
      <c r="F16" s="8">
        <v>12.9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37</v>
      </c>
      <c r="C17" s="12">
        <v>6</v>
      </c>
      <c r="D17" s="8">
        <v>3.13</v>
      </c>
      <c r="E17" s="12">
        <v>2</v>
      </c>
      <c r="F17" s="8">
        <v>1.61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2</v>
      </c>
      <c r="D18" s="8">
        <v>1.04</v>
      </c>
      <c r="E18" s="12">
        <v>0</v>
      </c>
      <c r="F18" s="8">
        <v>0</v>
      </c>
      <c r="G18" s="12">
        <v>2</v>
      </c>
      <c r="H18" s="8">
        <v>3.28</v>
      </c>
      <c r="I18" s="12">
        <v>0</v>
      </c>
    </row>
    <row r="19" spans="2:9" ht="15" customHeight="1" x14ac:dyDescent="0.2">
      <c r="B19" t="s">
        <v>39</v>
      </c>
      <c r="C19" s="12">
        <v>8</v>
      </c>
      <c r="D19" s="8">
        <v>4.17</v>
      </c>
      <c r="E19" s="12">
        <v>5</v>
      </c>
      <c r="F19" s="8">
        <v>4.03</v>
      </c>
      <c r="G19" s="12">
        <v>2</v>
      </c>
      <c r="H19" s="8">
        <v>3.28</v>
      </c>
      <c r="I19" s="12">
        <v>0</v>
      </c>
    </row>
    <row r="20" spans="2:9" ht="15" customHeight="1" x14ac:dyDescent="0.2">
      <c r="B20" s="9" t="s">
        <v>197</v>
      </c>
      <c r="C20" s="12">
        <f>SUM(LTBL_36342[総数／事業所数])</f>
        <v>192</v>
      </c>
      <c r="E20" s="12">
        <f>SUBTOTAL(109,LTBL_36342[個人／事業所数])</f>
        <v>124</v>
      </c>
      <c r="G20" s="12">
        <f>SUBTOTAL(109,LTBL_36342[法人／事業所数])</f>
        <v>61</v>
      </c>
      <c r="I20" s="12">
        <f>SUBTOTAL(109,LTBL_36342[法人以外の団体／事業所数])</f>
        <v>0</v>
      </c>
    </row>
    <row r="21" spans="2:9" ht="15" customHeight="1" x14ac:dyDescent="0.2">
      <c r="E21" s="11">
        <f>LTBL_36342[[#Totals],[個人／事業所数]]/LTBL_36342[[#Totals],[総数／事業所数]]</f>
        <v>0.64583333333333337</v>
      </c>
      <c r="G21" s="11">
        <f>LTBL_36342[[#Totals],[法人／事業所数]]/LTBL_36342[[#Totals],[総数／事業所数]]</f>
        <v>0.31770833333333331</v>
      </c>
      <c r="I21" s="11">
        <f>LTBL_36342[[#Totals],[法人以外の団体／事業所数]]/LTBL_36342[[#Totals],[総数／事業所数]]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48</v>
      </c>
      <c r="C24" s="12">
        <v>25</v>
      </c>
      <c r="D24" s="8">
        <v>13.02</v>
      </c>
      <c r="E24" s="12">
        <v>6</v>
      </c>
      <c r="F24" s="8">
        <v>4.84</v>
      </c>
      <c r="G24" s="12">
        <v>19</v>
      </c>
      <c r="H24" s="8">
        <v>31.15</v>
      </c>
      <c r="I24" s="12">
        <v>0</v>
      </c>
    </row>
    <row r="25" spans="2:9" ht="15" customHeight="1" x14ac:dyDescent="0.2">
      <c r="B25" t="s">
        <v>56</v>
      </c>
      <c r="C25" s="12">
        <v>20</v>
      </c>
      <c r="D25" s="8">
        <v>10.42</v>
      </c>
      <c r="E25" s="12">
        <v>15</v>
      </c>
      <c r="F25" s="8">
        <v>12.1</v>
      </c>
      <c r="G25" s="12">
        <v>5</v>
      </c>
      <c r="H25" s="8">
        <v>8.1999999999999993</v>
      </c>
      <c r="I25" s="12">
        <v>0</v>
      </c>
    </row>
    <row r="26" spans="2:9" ht="15" customHeight="1" x14ac:dyDescent="0.2">
      <c r="B26" t="s">
        <v>54</v>
      </c>
      <c r="C26" s="12">
        <v>18</v>
      </c>
      <c r="D26" s="8">
        <v>9.3800000000000008</v>
      </c>
      <c r="E26" s="12">
        <v>17</v>
      </c>
      <c r="F26" s="8">
        <v>13.71</v>
      </c>
      <c r="G26" s="12">
        <v>1</v>
      </c>
      <c r="H26" s="8">
        <v>1.64</v>
      </c>
      <c r="I26" s="12">
        <v>0</v>
      </c>
    </row>
    <row r="27" spans="2:9" ht="15" customHeight="1" x14ac:dyDescent="0.2">
      <c r="B27" t="s">
        <v>49</v>
      </c>
      <c r="C27" s="12">
        <v>16</v>
      </c>
      <c r="D27" s="8">
        <v>8.33</v>
      </c>
      <c r="E27" s="12">
        <v>14</v>
      </c>
      <c r="F27" s="8">
        <v>11.29</v>
      </c>
      <c r="G27" s="12">
        <v>2</v>
      </c>
      <c r="H27" s="8">
        <v>3.28</v>
      </c>
      <c r="I27" s="12">
        <v>0</v>
      </c>
    </row>
    <row r="28" spans="2:9" ht="15" customHeight="1" x14ac:dyDescent="0.2">
      <c r="B28" t="s">
        <v>62</v>
      </c>
      <c r="C28" s="12">
        <v>16</v>
      </c>
      <c r="D28" s="8">
        <v>8.33</v>
      </c>
      <c r="E28" s="12">
        <v>16</v>
      </c>
      <c r="F28" s="8">
        <v>12.9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61</v>
      </c>
      <c r="C29" s="12">
        <v>14</v>
      </c>
      <c r="D29" s="8">
        <v>7.29</v>
      </c>
      <c r="E29" s="12">
        <v>10</v>
      </c>
      <c r="F29" s="8">
        <v>8.06</v>
      </c>
      <c r="G29" s="12">
        <v>4</v>
      </c>
      <c r="H29" s="8">
        <v>6.56</v>
      </c>
      <c r="I29" s="12">
        <v>0</v>
      </c>
    </row>
    <row r="30" spans="2:9" ht="15" customHeight="1" x14ac:dyDescent="0.2">
      <c r="B30" t="s">
        <v>73</v>
      </c>
      <c r="C30" s="12">
        <v>10</v>
      </c>
      <c r="D30" s="8">
        <v>5.21</v>
      </c>
      <c r="E30" s="12">
        <v>5</v>
      </c>
      <c r="F30" s="8">
        <v>4.03</v>
      </c>
      <c r="G30" s="12">
        <v>5</v>
      </c>
      <c r="H30" s="8">
        <v>8.1999999999999993</v>
      </c>
      <c r="I30" s="12">
        <v>0</v>
      </c>
    </row>
    <row r="31" spans="2:9" ht="15" customHeight="1" x14ac:dyDescent="0.2">
      <c r="B31" t="s">
        <v>55</v>
      </c>
      <c r="C31" s="12">
        <v>8</v>
      </c>
      <c r="D31" s="8">
        <v>4.17</v>
      </c>
      <c r="E31" s="12">
        <v>5</v>
      </c>
      <c r="F31" s="8">
        <v>4.03</v>
      </c>
      <c r="G31" s="12">
        <v>3</v>
      </c>
      <c r="H31" s="8">
        <v>4.92</v>
      </c>
      <c r="I31" s="12">
        <v>0</v>
      </c>
    </row>
    <row r="32" spans="2:9" ht="15" customHeight="1" x14ac:dyDescent="0.2">
      <c r="B32" t="s">
        <v>72</v>
      </c>
      <c r="C32" s="12">
        <v>7</v>
      </c>
      <c r="D32" s="8">
        <v>3.65</v>
      </c>
      <c r="E32" s="12">
        <v>3</v>
      </c>
      <c r="F32" s="8">
        <v>2.42</v>
      </c>
      <c r="G32" s="12">
        <v>4</v>
      </c>
      <c r="H32" s="8">
        <v>6.56</v>
      </c>
      <c r="I32" s="12">
        <v>0</v>
      </c>
    </row>
    <row r="33" spans="2:9" ht="15" customHeight="1" x14ac:dyDescent="0.2">
      <c r="B33" t="s">
        <v>53</v>
      </c>
      <c r="C33" s="12">
        <v>6</v>
      </c>
      <c r="D33" s="8">
        <v>3.13</v>
      </c>
      <c r="E33" s="12">
        <v>5</v>
      </c>
      <c r="F33" s="8">
        <v>4.03</v>
      </c>
      <c r="G33" s="12">
        <v>1</v>
      </c>
      <c r="H33" s="8">
        <v>1.64</v>
      </c>
      <c r="I33" s="12">
        <v>0</v>
      </c>
    </row>
    <row r="34" spans="2:9" ht="15" customHeight="1" x14ac:dyDescent="0.2">
      <c r="B34" t="s">
        <v>75</v>
      </c>
      <c r="C34" s="12">
        <v>6</v>
      </c>
      <c r="D34" s="8">
        <v>3.13</v>
      </c>
      <c r="E34" s="12">
        <v>5</v>
      </c>
      <c r="F34" s="8">
        <v>4.03</v>
      </c>
      <c r="G34" s="12">
        <v>1</v>
      </c>
      <c r="H34" s="8">
        <v>1.64</v>
      </c>
      <c r="I34" s="12">
        <v>0</v>
      </c>
    </row>
    <row r="35" spans="2:9" ht="15" customHeight="1" x14ac:dyDescent="0.2">
      <c r="B35" t="s">
        <v>64</v>
      </c>
      <c r="C35" s="12">
        <v>6</v>
      </c>
      <c r="D35" s="8">
        <v>3.13</v>
      </c>
      <c r="E35" s="12">
        <v>2</v>
      </c>
      <c r="F35" s="8">
        <v>1.61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67</v>
      </c>
      <c r="C36" s="12">
        <v>5</v>
      </c>
      <c r="D36" s="8">
        <v>2.6</v>
      </c>
      <c r="E36" s="12">
        <v>5</v>
      </c>
      <c r="F36" s="8">
        <v>4.03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50</v>
      </c>
      <c r="C37" s="12">
        <v>4</v>
      </c>
      <c r="D37" s="8">
        <v>2.08</v>
      </c>
      <c r="E37" s="12">
        <v>3</v>
      </c>
      <c r="F37" s="8">
        <v>2.42</v>
      </c>
      <c r="G37" s="12">
        <v>1</v>
      </c>
      <c r="H37" s="8">
        <v>1.64</v>
      </c>
      <c r="I37" s="12">
        <v>0</v>
      </c>
    </row>
    <row r="38" spans="2:9" ht="15" customHeight="1" x14ac:dyDescent="0.2">
      <c r="B38" t="s">
        <v>77</v>
      </c>
      <c r="C38" s="12">
        <v>4</v>
      </c>
      <c r="D38" s="8">
        <v>2.08</v>
      </c>
      <c r="E38" s="12">
        <v>2</v>
      </c>
      <c r="F38" s="8">
        <v>1.61</v>
      </c>
      <c r="G38" s="12">
        <v>2</v>
      </c>
      <c r="H38" s="8">
        <v>3.28</v>
      </c>
      <c r="I38" s="12">
        <v>0</v>
      </c>
    </row>
    <row r="39" spans="2:9" ht="15" customHeight="1" x14ac:dyDescent="0.2">
      <c r="B39" t="s">
        <v>51</v>
      </c>
      <c r="C39" s="12">
        <v>3</v>
      </c>
      <c r="D39" s="8">
        <v>1.56</v>
      </c>
      <c r="E39" s="12">
        <v>2</v>
      </c>
      <c r="F39" s="8">
        <v>1.61</v>
      </c>
      <c r="G39" s="12">
        <v>1</v>
      </c>
      <c r="H39" s="8">
        <v>1.64</v>
      </c>
      <c r="I39" s="12">
        <v>0</v>
      </c>
    </row>
    <row r="40" spans="2:9" ht="15" customHeight="1" x14ac:dyDescent="0.2">
      <c r="B40" t="s">
        <v>83</v>
      </c>
      <c r="C40" s="12">
        <v>2</v>
      </c>
      <c r="D40" s="8">
        <v>1.04</v>
      </c>
      <c r="E40" s="12">
        <v>1</v>
      </c>
      <c r="F40" s="8">
        <v>0.81</v>
      </c>
      <c r="G40" s="12">
        <v>1</v>
      </c>
      <c r="H40" s="8">
        <v>1.64</v>
      </c>
      <c r="I40" s="12">
        <v>0</v>
      </c>
    </row>
    <row r="41" spans="2:9" ht="15" customHeight="1" x14ac:dyDescent="0.2">
      <c r="B41" t="s">
        <v>79</v>
      </c>
      <c r="C41" s="12">
        <v>2</v>
      </c>
      <c r="D41" s="8">
        <v>1.04</v>
      </c>
      <c r="E41" s="12">
        <v>1</v>
      </c>
      <c r="F41" s="8">
        <v>0.81</v>
      </c>
      <c r="G41" s="12">
        <v>1</v>
      </c>
      <c r="H41" s="8">
        <v>1.64</v>
      </c>
      <c r="I41" s="12">
        <v>0</v>
      </c>
    </row>
    <row r="42" spans="2:9" ht="15" customHeight="1" x14ac:dyDescent="0.2">
      <c r="B42" t="s">
        <v>58</v>
      </c>
      <c r="C42" s="12">
        <v>2</v>
      </c>
      <c r="D42" s="8">
        <v>1.04</v>
      </c>
      <c r="E42" s="12">
        <v>0</v>
      </c>
      <c r="F42" s="8">
        <v>0</v>
      </c>
      <c r="G42" s="12">
        <v>1</v>
      </c>
      <c r="H42" s="8">
        <v>1.64</v>
      </c>
      <c r="I42" s="12">
        <v>0</v>
      </c>
    </row>
    <row r="43" spans="2:9" ht="15" customHeight="1" x14ac:dyDescent="0.2">
      <c r="B43" t="s">
        <v>59</v>
      </c>
      <c r="C43" s="12">
        <v>2</v>
      </c>
      <c r="D43" s="8">
        <v>1.04</v>
      </c>
      <c r="E43" s="12">
        <v>2</v>
      </c>
      <c r="F43" s="8">
        <v>1.61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86</v>
      </c>
      <c r="C44" s="12">
        <v>2</v>
      </c>
      <c r="D44" s="8">
        <v>1.04</v>
      </c>
      <c r="E44" s="12">
        <v>0</v>
      </c>
      <c r="F44" s="8">
        <v>0</v>
      </c>
      <c r="G44" s="12">
        <v>1</v>
      </c>
      <c r="H44" s="8">
        <v>1.64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99</v>
      </c>
      <c r="C48" s="12">
        <v>17</v>
      </c>
      <c r="D48" s="8">
        <v>8.85</v>
      </c>
      <c r="E48" s="12">
        <v>0</v>
      </c>
      <c r="F48" s="8">
        <v>0</v>
      </c>
      <c r="G48" s="12">
        <v>17</v>
      </c>
      <c r="H48" s="8">
        <v>27.87</v>
      </c>
      <c r="I48" s="12">
        <v>0</v>
      </c>
    </row>
    <row r="49" spans="2:9" ht="15" customHeight="1" x14ac:dyDescent="0.2">
      <c r="B49" t="s">
        <v>122</v>
      </c>
      <c r="C49" s="12">
        <v>9</v>
      </c>
      <c r="D49" s="8">
        <v>4.6900000000000004</v>
      </c>
      <c r="E49" s="12">
        <v>5</v>
      </c>
      <c r="F49" s="8">
        <v>4.03</v>
      </c>
      <c r="G49" s="12">
        <v>4</v>
      </c>
      <c r="H49" s="8">
        <v>6.56</v>
      </c>
      <c r="I49" s="12">
        <v>0</v>
      </c>
    </row>
    <row r="50" spans="2:9" ht="15" customHeight="1" x14ac:dyDescent="0.2">
      <c r="B50" t="s">
        <v>132</v>
      </c>
      <c r="C50" s="12">
        <v>8</v>
      </c>
      <c r="D50" s="8">
        <v>4.17</v>
      </c>
      <c r="E50" s="12">
        <v>7</v>
      </c>
      <c r="F50" s="8">
        <v>5.65</v>
      </c>
      <c r="G50" s="12">
        <v>1</v>
      </c>
      <c r="H50" s="8">
        <v>1.64</v>
      </c>
      <c r="I50" s="12">
        <v>0</v>
      </c>
    </row>
    <row r="51" spans="2:9" ht="15" customHeight="1" x14ac:dyDescent="0.2">
      <c r="B51" t="s">
        <v>145</v>
      </c>
      <c r="C51" s="12">
        <v>7</v>
      </c>
      <c r="D51" s="8">
        <v>3.65</v>
      </c>
      <c r="E51" s="12">
        <v>3</v>
      </c>
      <c r="F51" s="8">
        <v>2.42</v>
      </c>
      <c r="G51" s="12">
        <v>4</v>
      </c>
      <c r="H51" s="8">
        <v>6.56</v>
      </c>
      <c r="I51" s="12">
        <v>0</v>
      </c>
    </row>
    <row r="52" spans="2:9" ht="15" customHeight="1" x14ac:dyDescent="0.2">
      <c r="B52" t="s">
        <v>123</v>
      </c>
      <c r="C52" s="12">
        <v>7</v>
      </c>
      <c r="D52" s="8">
        <v>3.65</v>
      </c>
      <c r="E52" s="12">
        <v>5</v>
      </c>
      <c r="F52" s="8">
        <v>4.03</v>
      </c>
      <c r="G52" s="12">
        <v>2</v>
      </c>
      <c r="H52" s="8">
        <v>3.28</v>
      </c>
      <c r="I52" s="12">
        <v>0</v>
      </c>
    </row>
    <row r="53" spans="2:9" ht="15" customHeight="1" x14ac:dyDescent="0.2">
      <c r="B53" t="s">
        <v>125</v>
      </c>
      <c r="C53" s="12">
        <v>7</v>
      </c>
      <c r="D53" s="8">
        <v>3.65</v>
      </c>
      <c r="E53" s="12">
        <v>3</v>
      </c>
      <c r="F53" s="8">
        <v>2.42</v>
      </c>
      <c r="G53" s="12">
        <v>4</v>
      </c>
      <c r="H53" s="8">
        <v>6.56</v>
      </c>
      <c r="I53" s="12">
        <v>0</v>
      </c>
    </row>
    <row r="54" spans="2:9" ht="15" customHeight="1" x14ac:dyDescent="0.2">
      <c r="B54" t="s">
        <v>113</v>
      </c>
      <c r="C54" s="12">
        <v>7</v>
      </c>
      <c r="D54" s="8">
        <v>3.65</v>
      </c>
      <c r="E54" s="12">
        <v>7</v>
      </c>
      <c r="F54" s="8">
        <v>5.65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114</v>
      </c>
      <c r="C55" s="12">
        <v>7</v>
      </c>
      <c r="D55" s="8">
        <v>3.65</v>
      </c>
      <c r="E55" s="12">
        <v>7</v>
      </c>
      <c r="F55" s="8">
        <v>5.65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150</v>
      </c>
      <c r="C56" s="12">
        <v>5</v>
      </c>
      <c r="D56" s="8">
        <v>2.6</v>
      </c>
      <c r="E56" s="12">
        <v>5</v>
      </c>
      <c r="F56" s="8">
        <v>4.03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102</v>
      </c>
      <c r="C57" s="12">
        <v>5</v>
      </c>
      <c r="D57" s="8">
        <v>2.6</v>
      </c>
      <c r="E57" s="12">
        <v>4</v>
      </c>
      <c r="F57" s="8">
        <v>3.23</v>
      </c>
      <c r="G57" s="12">
        <v>1</v>
      </c>
      <c r="H57" s="8">
        <v>1.64</v>
      </c>
      <c r="I57" s="12">
        <v>0</v>
      </c>
    </row>
    <row r="58" spans="2:9" ht="15" customHeight="1" x14ac:dyDescent="0.2">
      <c r="B58" t="s">
        <v>103</v>
      </c>
      <c r="C58" s="12">
        <v>5</v>
      </c>
      <c r="D58" s="8">
        <v>2.6</v>
      </c>
      <c r="E58" s="12">
        <v>3</v>
      </c>
      <c r="F58" s="8">
        <v>2.42</v>
      </c>
      <c r="G58" s="12">
        <v>2</v>
      </c>
      <c r="H58" s="8">
        <v>3.28</v>
      </c>
      <c r="I58" s="12">
        <v>0</v>
      </c>
    </row>
    <row r="59" spans="2:9" ht="15" customHeight="1" x14ac:dyDescent="0.2">
      <c r="B59" t="s">
        <v>109</v>
      </c>
      <c r="C59" s="12">
        <v>5</v>
      </c>
      <c r="D59" s="8">
        <v>2.6</v>
      </c>
      <c r="E59" s="12">
        <v>3</v>
      </c>
      <c r="F59" s="8">
        <v>2.42</v>
      </c>
      <c r="G59" s="12">
        <v>2</v>
      </c>
      <c r="H59" s="8">
        <v>3.28</v>
      </c>
      <c r="I59" s="12">
        <v>0</v>
      </c>
    </row>
    <row r="60" spans="2:9" ht="15" customHeight="1" x14ac:dyDescent="0.2">
      <c r="B60" t="s">
        <v>118</v>
      </c>
      <c r="C60" s="12">
        <v>5</v>
      </c>
      <c r="D60" s="8">
        <v>2.6</v>
      </c>
      <c r="E60" s="12">
        <v>5</v>
      </c>
      <c r="F60" s="8">
        <v>4.03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127</v>
      </c>
      <c r="C61" s="12">
        <v>4</v>
      </c>
      <c r="D61" s="8">
        <v>2.08</v>
      </c>
      <c r="E61" s="12">
        <v>4</v>
      </c>
      <c r="F61" s="8">
        <v>3.23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126</v>
      </c>
      <c r="C62" s="12">
        <v>4</v>
      </c>
      <c r="D62" s="8">
        <v>2.08</v>
      </c>
      <c r="E62" s="12">
        <v>3</v>
      </c>
      <c r="F62" s="8">
        <v>2.42</v>
      </c>
      <c r="G62" s="12">
        <v>1</v>
      </c>
      <c r="H62" s="8">
        <v>1.64</v>
      </c>
      <c r="I62" s="12">
        <v>0</v>
      </c>
    </row>
    <row r="63" spans="2:9" ht="15" customHeight="1" x14ac:dyDescent="0.2">
      <c r="B63" t="s">
        <v>129</v>
      </c>
      <c r="C63" s="12">
        <v>4</v>
      </c>
      <c r="D63" s="8">
        <v>2.08</v>
      </c>
      <c r="E63" s="12">
        <v>4</v>
      </c>
      <c r="F63" s="8">
        <v>3.23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105</v>
      </c>
      <c r="C64" s="12">
        <v>4</v>
      </c>
      <c r="D64" s="8">
        <v>2.08</v>
      </c>
      <c r="E64" s="12">
        <v>4</v>
      </c>
      <c r="F64" s="8">
        <v>3.23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133</v>
      </c>
      <c r="C65" s="12">
        <v>4</v>
      </c>
      <c r="D65" s="8">
        <v>2.08</v>
      </c>
      <c r="E65" s="12">
        <v>3</v>
      </c>
      <c r="F65" s="8">
        <v>2.42</v>
      </c>
      <c r="G65" s="12">
        <v>1</v>
      </c>
      <c r="H65" s="8">
        <v>1.64</v>
      </c>
      <c r="I65" s="12">
        <v>0</v>
      </c>
    </row>
    <row r="66" spans="2:9" ht="15" customHeight="1" x14ac:dyDescent="0.2">
      <c r="B66" t="s">
        <v>130</v>
      </c>
      <c r="C66" s="12">
        <v>4</v>
      </c>
      <c r="D66" s="8">
        <v>2.08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100</v>
      </c>
      <c r="C67" s="12">
        <v>3</v>
      </c>
      <c r="D67" s="8">
        <v>1.56</v>
      </c>
      <c r="E67" s="12">
        <v>2</v>
      </c>
      <c r="F67" s="8">
        <v>1.61</v>
      </c>
      <c r="G67" s="12">
        <v>1</v>
      </c>
      <c r="H67" s="8">
        <v>1.64</v>
      </c>
      <c r="I67" s="12">
        <v>0</v>
      </c>
    </row>
    <row r="68" spans="2:9" ht="15" customHeight="1" x14ac:dyDescent="0.2">
      <c r="B68" t="s">
        <v>176</v>
      </c>
      <c r="C68" s="12">
        <v>3</v>
      </c>
      <c r="D68" s="8">
        <v>1.56</v>
      </c>
      <c r="E68" s="12">
        <v>1</v>
      </c>
      <c r="F68" s="8">
        <v>0.81</v>
      </c>
      <c r="G68" s="12">
        <v>2</v>
      </c>
      <c r="H68" s="8">
        <v>3.28</v>
      </c>
      <c r="I68" s="12">
        <v>0</v>
      </c>
    </row>
    <row r="69" spans="2:9" ht="15" customHeight="1" x14ac:dyDescent="0.2">
      <c r="B69" t="s">
        <v>124</v>
      </c>
      <c r="C69" s="12">
        <v>3</v>
      </c>
      <c r="D69" s="8">
        <v>1.56</v>
      </c>
      <c r="E69" s="12">
        <v>2</v>
      </c>
      <c r="F69" s="8">
        <v>1.61</v>
      </c>
      <c r="G69" s="12">
        <v>1</v>
      </c>
      <c r="H69" s="8">
        <v>1.64</v>
      </c>
      <c r="I69" s="12">
        <v>0</v>
      </c>
    </row>
    <row r="70" spans="2:9" ht="15" customHeight="1" x14ac:dyDescent="0.2">
      <c r="B70" t="s">
        <v>137</v>
      </c>
      <c r="C70" s="12">
        <v>3</v>
      </c>
      <c r="D70" s="8">
        <v>1.56</v>
      </c>
      <c r="E70" s="12">
        <v>3</v>
      </c>
      <c r="F70" s="8">
        <v>2.42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3BE7-97FA-4709-89D8-8F1D4D0E11BD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214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35</v>
      </c>
      <c r="D6" s="8">
        <v>13.41</v>
      </c>
      <c r="E6" s="12">
        <v>25</v>
      </c>
      <c r="F6" s="8">
        <v>13.3</v>
      </c>
      <c r="G6" s="12">
        <v>10</v>
      </c>
      <c r="H6" s="8">
        <v>16.13</v>
      </c>
      <c r="I6" s="12">
        <v>0</v>
      </c>
    </row>
    <row r="7" spans="2:9" ht="15" customHeight="1" x14ac:dyDescent="0.2">
      <c r="B7" t="s">
        <v>27</v>
      </c>
      <c r="C7" s="12">
        <v>28</v>
      </c>
      <c r="D7" s="8">
        <v>10.73</v>
      </c>
      <c r="E7" s="12">
        <v>13</v>
      </c>
      <c r="F7" s="8">
        <v>6.91</v>
      </c>
      <c r="G7" s="12">
        <v>13</v>
      </c>
      <c r="H7" s="8">
        <v>20.97</v>
      </c>
      <c r="I7" s="12">
        <v>2</v>
      </c>
    </row>
    <row r="8" spans="2:9" ht="15" customHeight="1" x14ac:dyDescent="0.2">
      <c r="B8" t="s">
        <v>28</v>
      </c>
      <c r="C8" s="12">
        <v>2</v>
      </c>
      <c r="D8" s="8">
        <v>0.77</v>
      </c>
      <c r="E8" s="12">
        <v>0</v>
      </c>
      <c r="F8" s="8">
        <v>0</v>
      </c>
      <c r="G8" s="12">
        <v>2</v>
      </c>
      <c r="H8" s="8">
        <v>3.23</v>
      </c>
      <c r="I8" s="12">
        <v>0</v>
      </c>
    </row>
    <row r="9" spans="2:9" ht="15" customHeight="1" x14ac:dyDescent="0.2">
      <c r="B9" t="s">
        <v>29</v>
      </c>
      <c r="C9" s="12">
        <v>2</v>
      </c>
      <c r="D9" s="8">
        <v>0.77</v>
      </c>
      <c r="E9" s="12">
        <v>0</v>
      </c>
      <c r="F9" s="8">
        <v>0</v>
      </c>
      <c r="G9" s="12">
        <v>2</v>
      </c>
      <c r="H9" s="8">
        <v>3.23</v>
      </c>
      <c r="I9" s="12">
        <v>0</v>
      </c>
    </row>
    <row r="10" spans="2:9" ht="15" customHeight="1" x14ac:dyDescent="0.2">
      <c r="B10" t="s">
        <v>30</v>
      </c>
      <c r="C10" s="12">
        <v>5</v>
      </c>
      <c r="D10" s="8">
        <v>1.92</v>
      </c>
      <c r="E10" s="12">
        <v>0</v>
      </c>
      <c r="F10" s="8">
        <v>0</v>
      </c>
      <c r="G10" s="12">
        <v>5</v>
      </c>
      <c r="H10" s="8">
        <v>8.06</v>
      </c>
      <c r="I10" s="12">
        <v>0</v>
      </c>
    </row>
    <row r="11" spans="2:9" ht="15" customHeight="1" x14ac:dyDescent="0.2">
      <c r="B11" t="s">
        <v>31</v>
      </c>
      <c r="C11" s="12">
        <v>82</v>
      </c>
      <c r="D11" s="8">
        <v>31.42</v>
      </c>
      <c r="E11" s="12">
        <v>67</v>
      </c>
      <c r="F11" s="8">
        <v>35.64</v>
      </c>
      <c r="G11" s="12">
        <v>14</v>
      </c>
      <c r="H11" s="8">
        <v>22.58</v>
      </c>
      <c r="I11" s="12">
        <v>1</v>
      </c>
    </row>
    <row r="12" spans="2:9" ht="15" customHeight="1" x14ac:dyDescent="0.2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3</v>
      </c>
      <c r="D13" s="8">
        <v>1.1499999999999999</v>
      </c>
      <c r="E13" s="12">
        <v>3</v>
      </c>
      <c r="F13" s="8">
        <v>1.6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34</v>
      </c>
      <c r="C14" s="12">
        <v>2</v>
      </c>
      <c r="D14" s="8">
        <v>0.77</v>
      </c>
      <c r="E14" s="12">
        <v>0</v>
      </c>
      <c r="F14" s="8">
        <v>0</v>
      </c>
      <c r="G14" s="12">
        <v>1</v>
      </c>
      <c r="H14" s="8">
        <v>1.61</v>
      </c>
      <c r="I14" s="12">
        <v>0</v>
      </c>
    </row>
    <row r="15" spans="2:9" ht="15" customHeight="1" x14ac:dyDescent="0.2">
      <c r="B15" t="s">
        <v>35</v>
      </c>
      <c r="C15" s="12">
        <v>43</v>
      </c>
      <c r="D15" s="8">
        <v>16.48</v>
      </c>
      <c r="E15" s="12">
        <v>31</v>
      </c>
      <c r="F15" s="8">
        <v>16.489999999999998</v>
      </c>
      <c r="G15" s="12">
        <v>9</v>
      </c>
      <c r="H15" s="8">
        <v>14.52</v>
      </c>
      <c r="I15" s="12">
        <v>0</v>
      </c>
    </row>
    <row r="16" spans="2:9" ht="15" customHeight="1" x14ac:dyDescent="0.2">
      <c r="B16" t="s">
        <v>36</v>
      </c>
      <c r="C16" s="12">
        <v>35</v>
      </c>
      <c r="D16" s="8">
        <v>13.41</v>
      </c>
      <c r="E16" s="12">
        <v>33</v>
      </c>
      <c r="F16" s="8">
        <v>17.55</v>
      </c>
      <c r="G16" s="12">
        <v>2</v>
      </c>
      <c r="H16" s="8">
        <v>3.23</v>
      </c>
      <c r="I16" s="12">
        <v>0</v>
      </c>
    </row>
    <row r="17" spans="2:9" ht="15" customHeight="1" x14ac:dyDescent="0.2">
      <c r="B17" t="s">
        <v>37</v>
      </c>
      <c r="C17" s="12">
        <v>9</v>
      </c>
      <c r="D17" s="8">
        <v>3.45</v>
      </c>
      <c r="E17" s="12">
        <v>8</v>
      </c>
      <c r="F17" s="8">
        <v>4.26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6</v>
      </c>
      <c r="D18" s="8">
        <v>2.2999999999999998</v>
      </c>
      <c r="E18" s="12">
        <v>1</v>
      </c>
      <c r="F18" s="8">
        <v>0.53</v>
      </c>
      <c r="G18" s="12">
        <v>3</v>
      </c>
      <c r="H18" s="8">
        <v>4.84</v>
      </c>
      <c r="I18" s="12">
        <v>0</v>
      </c>
    </row>
    <row r="19" spans="2:9" ht="15" customHeight="1" x14ac:dyDescent="0.2">
      <c r="B19" t="s">
        <v>39</v>
      </c>
      <c r="C19" s="12">
        <v>9</v>
      </c>
      <c r="D19" s="8">
        <v>3.45</v>
      </c>
      <c r="E19" s="12">
        <v>7</v>
      </c>
      <c r="F19" s="8">
        <v>3.72</v>
      </c>
      <c r="G19" s="12">
        <v>1</v>
      </c>
      <c r="H19" s="8">
        <v>1.61</v>
      </c>
      <c r="I19" s="12">
        <v>0</v>
      </c>
    </row>
    <row r="20" spans="2:9" ht="15" customHeight="1" x14ac:dyDescent="0.2">
      <c r="B20" s="9" t="s">
        <v>197</v>
      </c>
      <c r="C20" s="12">
        <f>SUM(LTBL_36368[総数／事業所数])</f>
        <v>261</v>
      </c>
      <c r="E20" s="12">
        <f>SUBTOTAL(109,LTBL_36368[個人／事業所数])</f>
        <v>188</v>
      </c>
      <c r="G20" s="12">
        <f>SUBTOTAL(109,LTBL_36368[法人／事業所数])</f>
        <v>62</v>
      </c>
      <c r="I20" s="12">
        <f>SUBTOTAL(109,LTBL_36368[法人以外の団体／事業所数])</f>
        <v>3</v>
      </c>
    </row>
    <row r="21" spans="2:9" ht="15" customHeight="1" x14ac:dyDescent="0.2">
      <c r="E21" s="11">
        <f>LTBL_36368[[#Totals],[個人／事業所数]]/LTBL_36368[[#Totals],[総数／事業所数]]</f>
        <v>0.72030651340996166</v>
      </c>
      <c r="G21" s="11">
        <f>LTBL_36368[[#Totals],[法人／事業所数]]/LTBL_36368[[#Totals],[総数／事業所数]]</f>
        <v>0.23754789272030652</v>
      </c>
      <c r="I21" s="11">
        <f>LTBL_36368[[#Totals],[法人以外の団体／事業所数]]/LTBL_36368[[#Totals],[総数／事業所数]]</f>
        <v>1.1494252873563218E-2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32</v>
      </c>
      <c r="D24" s="8">
        <v>12.26</v>
      </c>
      <c r="E24" s="12">
        <v>30</v>
      </c>
      <c r="F24" s="8">
        <v>15.96</v>
      </c>
      <c r="G24" s="12">
        <v>2</v>
      </c>
      <c r="H24" s="8">
        <v>3.23</v>
      </c>
      <c r="I24" s="12">
        <v>0</v>
      </c>
    </row>
    <row r="25" spans="2:9" ht="15" customHeight="1" x14ac:dyDescent="0.2">
      <c r="B25" t="s">
        <v>54</v>
      </c>
      <c r="C25" s="12">
        <v>28</v>
      </c>
      <c r="D25" s="8">
        <v>10.73</v>
      </c>
      <c r="E25" s="12">
        <v>26</v>
      </c>
      <c r="F25" s="8">
        <v>13.83</v>
      </c>
      <c r="G25" s="12">
        <v>1</v>
      </c>
      <c r="H25" s="8">
        <v>1.61</v>
      </c>
      <c r="I25" s="12">
        <v>1</v>
      </c>
    </row>
    <row r="26" spans="2:9" ht="15" customHeight="1" x14ac:dyDescent="0.2">
      <c r="B26" t="s">
        <v>56</v>
      </c>
      <c r="C26" s="12">
        <v>28</v>
      </c>
      <c r="D26" s="8">
        <v>10.73</v>
      </c>
      <c r="E26" s="12">
        <v>22</v>
      </c>
      <c r="F26" s="8">
        <v>11.7</v>
      </c>
      <c r="G26" s="12">
        <v>6</v>
      </c>
      <c r="H26" s="8">
        <v>9.68</v>
      </c>
      <c r="I26" s="12">
        <v>0</v>
      </c>
    </row>
    <row r="27" spans="2:9" ht="15" customHeight="1" x14ac:dyDescent="0.2">
      <c r="B27" t="s">
        <v>61</v>
      </c>
      <c r="C27" s="12">
        <v>27</v>
      </c>
      <c r="D27" s="8">
        <v>10.34</v>
      </c>
      <c r="E27" s="12">
        <v>23</v>
      </c>
      <c r="F27" s="8">
        <v>12.23</v>
      </c>
      <c r="G27" s="12">
        <v>4</v>
      </c>
      <c r="H27" s="8">
        <v>6.45</v>
      </c>
      <c r="I27" s="12">
        <v>0</v>
      </c>
    </row>
    <row r="28" spans="2:9" ht="15" customHeight="1" x14ac:dyDescent="0.2">
      <c r="B28" t="s">
        <v>48</v>
      </c>
      <c r="C28" s="12">
        <v>17</v>
      </c>
      <c r="D28" s="8">
        <v>6.51</v>
      </c>
      <c r="E28" s="12">
        <v>10</v>
      </c>
      <c r="F28" s="8">
        <v>5.32</v>
      </c>
      <c r="G28" s="12">
        <v>7</v>
      </c>
      <c r="H28" s="8">
        <v>11.29</v>
      </c>
      <c r="I28" s="12">
        <v>0</v>
      </c>
    </row>
    <row r="29" spans="2:9" ht="15" customHeight="1" x14ac:dyDescent="0.2">
      <c r="B29" t="s">
        <v>50</v>
      </c>
      <c r="C29" s="12">
        <v>11</v>
      </c>
      <c r="D29" s="8">
        <v>4.21</v>
      </c>
      <c r="E29" s="12">
        <v>8</v>
      </c>
      <c r="F29" s="8">
        <v>4.26</v>
      </c>
      <c r="G29" s="12">
        <v>3</v>
      </c>
      <c r="H29" s="8">
        <v>4.84</v>
      </c>
      <c r="I29" s="12">
        <v>0</v>
      </c>
    </row>
    <row r="30" spans="2:9" ht="15" customHeight="1" x14ac:dyDescent="0.2">
      <c r="B30" t="s">
        <v>73</v>
      </c>
      <c r="C30" s="12">
        <v>11</v>
      </c>
      <c r="D30" s="8">
        <v>4.21</v>
      </c>
      <c r="E30" s="12">
        <v>4</v>
      </c>
      <c r="F30" s="8">
        <v>2.13</v>
      </c>
      <c r="G30" s="12">
        <v>7</v>
      </c>
      <c r="H30" s="8">
        <v>11.29</v>
      </c>
      <c r="I30" s="12">
        <v>0</v>
      </c>
    </row>
    <row r="31" spans="2:9" ht="15" customHeight="1" x14ac:dyDescent="0.2">
      <c r="B31" t="s">
        <v>55</v>
      </c>
      <c r="C31" s="12">
        <v>11</v>
      </c>
      <c r="D31" s="8">
        <v>4.21</v>
      </c>
      <c r="E31" s="12">
        <v>10</v>
      </c>
      <c r="F31" s="8">
        <v>5.32</v>
      </c>
      <c r="G31" s="12">
        <v>1</v>
      </c>
      <c r="H31" s="8">
        <v>1.61</v>
      </c>
      <c r="I31" s="12">
        <v>0</v>
      </c>
    </row>
    <row r="32" spans="2:9" ht="15" customHeight="1" x14ac:dyDescent="0.2">
      <c r="B32" t="s">
        <v>75</v>
      </c>
      <c r="C32" s="12">
        <v>9</v>
      </c>
      <c r="D32" s="8">
        <v>3.45</v>
      </c>
      <c r="E32" s="12">
        <v>7</v>
      </c>
      <c r="F32" s="8">
        <v>3.72</v>
      </c>
      <c r="G32" s="12">
        <v>2</v>
      </c>
      <c r="H32" s="8">
        <v>3.23</v>
      </c>
      <c r="I32" s="12">
        <v>0</v>
      </c>
    </row>
    <row r="33" spans="2:9" ht="15" customHeight="1" x14ac:dyDescent="0.2">
      <c r="B33" t="s">
        <v>64</v>
      </c>
      <c r="C33" s="12">
        <v>9</v>
      </c>
      <c r="D33" s="8">
        <v>3.45</v>
      </c>
      <c r="E33" s="12">
        <v>8</v>
      </c>
      <c r="F33" s="8">
        <v>4.26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49</v>
      </c>
      <c r="C34" s="12">
        <v>7</v>
      </c>
      <c r="D34" s="8">
        <v>2.68</v>
      </c>
      <c r="E34" s="12">
        <v>7</v>
      </c>
      <c r="F34" s="8">
        <v>3.72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53</v>
      </c>
      <c r="C35" s="12">
        <v>7</v>
      </c>
      <c r="D35" s="8">
        <v>2.68</v>
      </c>
      <c r="E35" s="12">
        <v>7</v>
      </c>
      <c r="F35" s="8">
        <v>3.72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72</v>
      </c>
      <c r="C36" s="12">
        <v>7</v>
      </c>
      <c r="D36" s="8">
        <v>2.68</v>
      </c>
      <c r="E36" s="12">
        <v>1</v>
      </c>
      <c r="F36" s="8">
        <v>0.53</v>
      </c>
      <c r="G36" s="12">
        <v>3</v>
      </c>
      <c r="H36" s="8">
        <v>4.84</v>
      </c>
      <c r="I36" s="12">
        <v>0</v>
      </c>
    </row>
    <row r="37" spans="2:9" ht="15" customHeight="1" x14ac:dyDescent="0.2">
      <c r="B37" t="s">
        <v>67</v>
      </c>
      <c r="C37" s="12">
        <v>7</v>
      </c>
      <c r="D37" s="8">
        <v>2.68</v>
      </c>
      <c r="E37" s="12">
        <v>7</v>
      </c>
      <c r="F37" s="8">
        <v>3.72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51</v>
      </c>
      <c r="C38" s="12">
        <v>5</v>
      </c>
      <c r="D38" s="8">
        <v>1.92</v>
      </c>
      <c r="E38" s="12">
        <v>2</v>
      </c>
      <c r="F38" s="8">
        <v>1.06</v>
      </c>
      <c r="G38" s="12">
        <v>1</v>
      </c>
      <c r="H38" s="8">
        <v>1.61</v>
      </c>
      <c r="I38" s="12">
        <v>2</v>
      </c>
    </row>
    <row r="39" spans="2:9" ht="15" customHeight="1" x14ac:dyDescent="0.2">
      <c r="B39" t="s">
        <v>84</v>
      </c>
      <c r="C39" s="12">
        <v>5</v>
      </c>
      <c r="D39" s="8">
        <v>1.92</v>
      </c>
      <c r="E39" s="12">
        <v>0</v>
      </c>
      <c r="F39" s="8">
        <v>0</v>
      </c>
      <c r="G39" s="12">
        <v>5</v>
      </c>
      <c r="H39" s="8">
        <v>8.06</v>
      </c>
      <c r="I39" s="12">
        <v>0</v>
      </c>
    </row>
    <row r="40" spans="2:9" ht="15" customHeight="1" x14ac:dyDescent="0.2">
      <c r="B40" t="s">
        <v>66</v>
      </c>
      <c r="C40" s="12">
        <v>5</v>
      </c>
      <c r="D40" s="8">
        <v>1.92</v>
      </c>
      <c r="E40" s="12">
        <v>0</v>
      </c>
      <c r="F40" s="8">
        <v>0</v>
      </c>
      <c r="G40" s="12">
        <v>3</v>
      </c>
      <c r="H40" s="8">
        <v>4.84</v>
      </c>
      <c r="I40" s="12">
        <v>0</v>
      </c>
    </row>
    <row r="41" spans="2:9" ht="15" customHeight="1" x14ac:dyDescent="0.2">
      <c r="B41" t="s">
        <v>74</v>
      </c>
      <c r="C41" s="12">
        <v>4</v>
      </c>
      <c r="D41" s="8">
        <v>1.53</v>
      </c>
      <c r="E41" s="12">
        <v>3</v>
      </c>
      <c r="F41" s="8">
        <v>1.6</v>
      </c>
      <c r="G41" s="12">
        <v>1</v>
      </c>
      <c r="H41" s="8">
        <v>1.61</v>
      </c>
      <c r="I41" s="12">
        <v>0</v>
      </c>
    </row>
    <row r="42" spans="2:9" ht="15" customHeight="1" x14ac:dyDescent="0.2">
      <c r="B42" t="s">
        <v>79</v>
      </c>
      <c r="C42" s="12">
        <v>4</v>
      </c>
      <c r="D42" s="8">
        <v>1.53</v>
      </c>
      <c r="E42" s="12">
        <v>0</v>
      </c>
      <c r="F42" s="8">
        <v>0</v>
      </c>
      <c r="G42" s="12">
        <v>4</v>
      </c>
      <c r="H42" s="8">
        <v>6.45</v>
      </c>
      <c r="I42" s="12">
        <v>0</v>
      </c>
    </row>
    <row r="43" spans="2:9" ht="15" customHeight="1" x14ac:dyDescent="0.2">
      <c r="B43" t="s">
        <v>77</v>
      </c>
      <c r="C43" s="12">
        <v>3</v>
      </c>
      <c r="D43" s="8">
        <v>1.1499999999999999</v>
      </c>
      <c r="E43" s="12">
        <v>1</v>
      </c>
      <c r="F43" s="8">
        <v>0.53</v>
      </c>
      <c r="G43" s="12">
        <v>2</v>
      </c>
      <c r="H43" s="8">
        <v>3.23</v>
      </c>
      <c r="I43" s="12">
        <v>0</v>
      </c>
    </row>
    <row r="44" spans="2:9" ht="15" customHeight="1" x14ac:dyDescent="0.2">
      <c r="B44" t="s">
        <v>68</v>
      </c>
      <c r="C44" s="12">
        <v>3</v>
      </c>
      <c r="D44" s="8">
        <v>1.1499999999999999</v>
      </c>
      <c r="E44" s="12">
        <v>2</v>
      </c>
      <c r="F44" s="8">
        <v>1.06</v>
      </c>
      <c r="G44" s="12">
        <v>1</v>
      </c>
      <c r="H44" s="8">
        <v>1.61</v>
      </c>
      <c r="I44" s="12">
        <v>0</v>
      </c>
    </row>
    <row r="45" spans="2:9" ht="15" customHeight="1" x14ac:dyDescent="0.2">
      <c r="B45" t="s">
        <v>58</v>
      </c>
      <c r="C45" s="12">
        <v>3</v>
      </c>
      <c r="D45" s="8">
        <v>1.1499999999999999</v>
      </c>
      <c r="E45" s="12">
        <v>3</v>
      </c>
      <c r="F45" s="8">
        <v>1.6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199</v>
      </c>
      <c r="C48" s="10" t="s">
        <v>41</v>
      </c>
      <c r="D48" s="10" t="s">
        <v>42</v>
      </c>
      <c r="E48" s="10" t="s">
        <v>43</v>
      </c>
      <c r="F48" s="10" t="s">
        <v>44</v>
      </c>
      <c r="G48" s="10" t="s">
        <v>45</v>
      </c>
      <c r="H48" s="10" t="s">
        <v>46</v>
      </c>
      <c r="I48" s="10" t="s">
        <v>47</v>
      </c>
    </row>
    <row r="49" spans="2:9" ht="15" customHeight="1" x14ac:dyDescent="0.2">
      <c r="B49" t="s">
        <v>114</v>
      </c>
      <c r="C49" s="12">
        <v>17</v>
      </c>
      <c r="D49" s="8">
        <v>6.51</v>
      </c>
      <c r="E49" s="12">
        <v>16</v>
      </c>
      <c r="F49" s="8">
        <v>8.51</v>
      </c>
      <c r="G49" s="12">
        <v>1</v>
      </c>
      <c r="H49" s="8">
        <v>1.61</v>
      </c>
      <c r="I49" s="12">
        <v>0</v>
      </c>
    </row>
    <row r="50" spans="2:9" ht="15" customHeight="1" x14ac:dyDescent="0.2">
      <c r="B50" t="s">
        <v>113</v>
      </c>
      <c r="C50" s="12">
        <v>11</v>
      </c>
      <c r="D50" s="8">
        <v>4.21</v>
      </c>
      <c r="E50" s="12">
        <v>11</v>
      </c>
      <c r="F50" s="8">
        <v>5.85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109</v>
      </c>
      <c r="C51" s="12">
        <v>10</v>
      </c>
      <c r="D51" s="8">
        <v>3.83</v>
      </c>
      <c r="E51" s="12">
        <v>8</v>
      </c>
      <c r="F51" s="8">
        <v>4.26</v>
      </c>
      <c r="G51" s="12">
        <v>2</v>
      </c>
      <c r="H51" s="8">
        <v>3.23</v>
      </c>
      <c r="I51" s="12">
        <v>0</v>
      </c>
    </row>
    <row r="52" spans="2:9" ht="15" customHeight="1" x14ac:dyDescent="0.2">
      <c r="B52" t="s">
        <v>102</v>
      </c>
      <c r="C52" s="12">
        <v>9</v>
      </c>
      <c r="D52" s="8">
        <v>3.45</v>
      </c>
      <c r="E52" s="12">
        <v>8</v>
      </c>
      <c r="F52" s="8">
        <v>4.26</v>
      </c>
      <c r="G52" s="12">
        <v>0</v>
      </c>
      <c r="H52" s="8">
        <v>0</v>
      </c>
      <c r="I52" s="12">
        <v>1</v>
      </c>
    </row>
    <row r="53" spans="2:9" ht="15" customHeight="1" x14ac:dyDescent="0.2">
      <c r="B53" t="s">
        <v>122</v>
      </c>
      <c r="C53" s="12">
        <v>9</v>
      </c>
      <c r="D53" s="8">
        <v>3.45</v>
      </c>
      <c r="E53" s="12">
        <v>7</v>
      </c>
      <c r="F53" s="8">
        <v>3.72</v>
      </c>
      <c r="G53" s="12">
        <v>2</v>
      </c>
      <c r="H53" s="8">
        <v>3.23</v>
      </c>
      <c r="I53" s="12">
        <v>0</v>
      </c>
    </row>
    <row r="54" spans="2:9" ht="15" customHeight="1" x14ac:dyDescent="0.2">
      <c r="B54" t="s">
        <v>101</v>
      </c>
      <c r="C54" s="12">
        <v>8</v>
      </c>
      <c r="D54" s="8">
        <v>3.07</v>
      </c>
      <c r="E54" s="12">
        <v>6</v>
      </c>
      <c r="F54" s="8">
        <v>3.19</v>
      </c>
      <c r="G54" s="12">
        <v>2</v>
      </c>
      <c r="H54" s="8">
        <v>3.23</v>
      </c>
      <c r="I54" s="12">
        <v>0</v>
      </c>
    </row>
    <row r="55" spans="2:9" ht="15" customHeight="1" x14ac:dyDescent="0.2">
      <c r="B55" t="s">
        <v>104</v>
      </c>
      <c r="C55" s="12">
        <v>8</v>
      </c>
      <c r="D55" s="8">
        <v>3.07</v>
      </c>
      <c r="E55" s="12">
        <v>4</v>
      </c>
      <c r="F55" s="8">
        <v>2.13</v>
      </c>
      <c r="G55" s="12">
        <v>4</v>
      </c>
      <c r="H55" s="8">
        <v>6.45</v>
      </c>
      <c r="I55" s="12">
        <v>0</v>
      </c>
    </row>
    <row r="56" spans="2:9" ht="15" customHeight="1" x14ac:dyDescent="0.2">
      <c r="B56" t="s">
        <v>133</v>
      </c>
      <c r="C56" s="12">
        <v>8</v>
      </c>
      <c r="D56" s="8">
        <v>3.07</v>
      </c>
      <c r="E56" s="12">
        <v>7</v>
      </c>
      <c r="F56" s="8">
        <v>3.72</v>
      </c>
      <c r="G56" s="12">
        <v>1</v>
      </c>
      <c r="H56" s="8">
        <v>1.61</v>
      </c>
      <c r="I56" s="12">
        <v>0</v>
      </c>
    </row>
    <row r="57" spans="2:9" ht="15" customHeight="1" x14ac:dyDescent="0.2">
      <c r="B57" t="s">
        <v>123</v>
      </c>
      <c r="C57" s="12">
        <v>8</v>
      </c>
      <c r="D57" s="8">
        <v>3.07</v>
      </c>
      <c r="E57" s="12">
        <v>6</v>
      </c>
      <c r="F57" s="8">
        <v>3.19</v>
      </c>
      <c r="G57" s="12">
        <v>2</v>
      </c>
      <c r="H57" s="8">
        <v>3.23</v>
      </c>
      <c r="I57" s="12">
        <v>0</v>
      </c>
    </row>
    <row r="58" spans="2:9" ht="15" customHeight="1" x14ac:dyDescent="0.2">
      <c r="B58" t="s">
        <v>99</v>
      </c>
      <c r="C58" s="12">
        <v>7</v>
      </c>
      <c r="D58" s="8">
        <v>2.68</v>
      </c>
      <c r="E58" s="12">
        <v>2</v>
      </c>
      <c r="F58" s="8">
        <v>1.06</v>
      </c>
      <c r="G58" s="12">
        <v>5</v>
      </c>
      <c r="H58" s="8">
        <v>8.06</v>
      </c>
      <c r="I58" s="12">
        <v>0</v>
      </c>
    </row>
    <row r="59" spans="2:9" ht="15" customHeight="1" x14ac:dyDescent="0.2">
      <c r="B59" t="s">
        <v>145</v>
      </c>
      <c r="C59" s="12">
        <v>7</v>
      </c>
      <c r="D59" s="8">
        <v>2.68</v>
      </c>
      <c r="E59" s="12">
        <v>3</v>
      </c>
      <c r="F59" s="8">
        <v>1.6</v>
      </c>
      <c r="G59" s="12">
        <v>4</v>
      </c>
      <c r="H59" s="8">
        <v>6.45</v>
      </c>
      <c r="I59" s="12">
        <v>0</v>
      </c>
    </row>
    <row r="60" spans="2:9" ht="15" customHeight="1" x14ac:dyDescent="0.2">
      <c r="B60" t="s">
        <v>131</v>
      </c>
      <c r="C60" s="12">
        <v>7</v>
      </c>
      <c r="D60" s="8">
        <v>2.68</v>
      </c>
      <c r="E60" s="12">
        <v>6</v>
      </c>
      <c r="F60" s="8">
        <v>3.19</v>
      </c>
      <c r="G60" s="12">
        <v>1</v>
      </c>
      <c r="H60" s="8">
        <v>1.61</v>
      </c>
      <c r="I60" s="12">
        <v>0</v>
      </c>
    </row>
    <row r="61" spans="2:9" ht="15" customHeight="1" x14ac:dyDescent="0.2">
      <c r="B61" t="s">
        <v>125</v>
      </c>
      <c r="C61" s="12">
        <v>7</v>
      </c>
      <c r="D61" s="8">
        <v>2.68</v>
      </c>
      <c r="E61" s="12">
        <v>1</v>
      </c>
      <c r="F61" s="8">
        <v>0.53</v>
      </c>
      <c r="G61" s="12">
        <v>3</v>
      </c>
      <c r="H61" s="8">
        <v>4.84</v>
      </c>
      <c r="I61" s="12">
        <v>0</v>
      </c>
    </row>
    <row r="62" spans="2:9" ht="15" customHeight="1" x14ac:dyDescent="0.2">
      <c r="B62" t="s">
        <v>118</v>
      </c>
      <c r="C62" s="12">
        <v>7</v>
      </c>
      <c r="D62" s="8">
        <v>2.68</v>
      </c>
      <c r="E62" s="12">
        <v>7</v>
      </c>
      <c r="F62" s="8">
        <v>3.72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124</v>
      </c>
      <c r="C63" s="12">
        <v>6</v>
      </c>
      <c r="D63" s="8">
        <v>2.2999999999999998</v>
      </c>
      <c r="E63" s="12">
        <v>5</v>
      </c>
      <c r="F63" s="8">
        <v>2.66</v>
      </c>
      <c r="G63" s="12">
        <v>1</v>
      </c>
      <c r="H63" s="8">
        <v>1.61</v>
      </c>
      <c r="I63" s="12">
        <v>0</v>
      </c>
    </row>
    <row r="64" spans="2:9" ht="15" customHeight="1" x14ac:dyDescent="0.2">
      <c r="B64" t="s">
        <v>116</v>
      </c>
      <c r="C64" s="12">
        <v>6</v>
      </c>
      <c r="D64" s="8">
        <v>2.2999999999999998</v>
      </c>
      <c r="E64" s="12">
        <v>6</v>
      </c>
      <c r="F64" s="8">
        <v>3.19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127</v>
      </c>
      <c r="C65" s="12">
        <v>5</v>
      </c>
      <c r="D65" s="8">
        <v>1.92</v>
      </c>
      <c r="E65" s="12">
        <v>5</v>
      </c>
      <c r="F65" s="8">
        <v>2.66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147</v>
      </c>
      <c r="C66" s="12">
        <v>5</v>
      </c>
      <c r="D66" s="8">
        <v>1.92</v>
      </c>
      <c r="E66" s="12">
        <v>0</v>
      </c>
      <c r="F66" s="8">
        <v>0</v>
      </c>
      <c r="G66" s="12">
        <v>5</v>
      </c>
      <c r="H66" s="8">
        <v>8.06</v>
      </c>
      <c r="I66" s="12">
        <v>0</v>
      </c>
    </row>
    <row r="67" spans="2:9" ht="15" customHeight="1" x14ac:dyDescent="0.2">
      <c r="B67" t="s">
        <v>126</v>
      </c>
      <c r="C67" s="12">
        <v>5</v>
      </c>
      <c r="D67" s="8">
        <v>1.92</v>
      </c>
      <c r="E67" s="12">
        <v>5</v>
      </c>
      <c r="F67" s="8">
        <v>2.66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150</v>
      </c>
      <c r="C68" s="12">
        <v>5</v>
      </c>
      <c r="D68" s="8">
        <v>1.92</v>
      </c>
      <c r="E68" s="12">
        <v>5</v>
      </c>
      <c r="F68" s="8">
        <v>2.66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129</v>
      </c>
      <c r="C69" s="12">
        <v>5</v>
      </c>
      <c r="D69" s="8">
        <v>1.92</v>
      </c>
      <c r="E69" s="12">
        <v>5</v>
      </c>
      <c r="F69" s="8">
        <v>2.66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103</v>
      </c>
      <c r="C70" s="12">
        <v>5</v>
      </c>
      <c r="D70" s="8">
        <v>1.92</v>
      </c>
      <c r="E70" s="12">
        <v>5</v>
      </c>
      <c r="F70" s="8">
        <v>2.66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3B8E5-EC0C-42FF-9FEA-CFB1D12C3E6B}">
  <sheetPr>
    <pageSetUpPr fitToPage="1"/>
  </sheetPr>
  <dimension ref="A1:H40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40</v>
      </c>
      <c r="B1" s="7" t="s">
        <v>41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  <c r="H1" s="7" t="s">
        <v>47</v>
      </c>
    </row>
    <row r="2" spans="1:8" x14ac:dyDescent="0.2">
      <c r="A2" s="1" t="s">
        <v>0</v>
      </c>
      <c r="B2" s="4">
        <v>20872</v>
      </c>
      <c r="C2" s="5">
        <v>100.01</v>
      </c>
      <c r="D2" s="4">
        <v>11343</v>
      </c>
      <c r="E2" s="5">
        <v>100.00999999999998</v>
      </c>
      <c r="F2" s="4">
        <v>9144</v>
      </c>
      <c r="G2" s="5">
        <v>99.97999999999999</v>
      </c>
      <c r="H2" s="4">
        <v>66</v>
      </c>
    </row>
    <row r="3" spans="1:8" x14ac:dyDescent="0.2">
      <c r="A3" s="2" t="s">
        <v>25</v>
      </c>
      <c r="B3" s="4">
        <v>6</v>
      </c>
      <c r="C3" s="5">
        <v>0.03</v>
      </c>
      <c r="D3" s="4">
        <v>1</v>
      </c>
      <c r="E3" s="5">
        <v>0.01</v>
      </c>
      <c r="F3" s="4">
        <v>5</v>
      </c>
      <c r="G3" s="5">
        <v>0.05</v>
      </c>
      <c r="H3" s="4">
        <v>0</v>
      </c>
    </row>
    <row r="4" spans="1:8" x14ac:dyDescent="0.2">
      <c r="A4" s="2" t="s">
        <v>26</v>
      </c>
      <c r="B4" s="4">
        <v>2667</v>
      </c>
      <c r="C4" s="5">
        <v>12.78</v>
      </c>
      <c r="D4" s="4">
        <v>851</v>
      </c>
      <c r="E4" s="5">
        <v>7.5</v>
      </c>
      <c r="F4" s="4">
        <v>1816</v>
      </c>
      <c r="G4" s="5">
        <v>19.86</v>
      </c>
      <c r="H4" s="4">
        <v>0</v>
      </c>
    </row>
    <row r="5" spans="1:8" x14ac:dyDescent="0.2">
      <c r="A5" s="2" t="s">
        <v>27</v>
      </c>
      <c r="B5" s="4">
        <v>1518</v>
      </c>
      <c r="C5" s="5">
        <v>7.27</v>
      </c>
      <c r="D5" s="4">
        <v>582</v>
      </c>
      <c r="E5" s="5">
        <v>5.13</v>
      </c>
      <c r="F5" s="4">
        <v>928</v>
      </c>
      <c r="G5" s="5">
        <v>10.15</v>
      </c>
      <c r="H5" s="4">
        <v>8</v>
      </c>
    </row>
    <row r="6" spans="1:8" x14ac:dyDescent="0.2">
      <c r="A6" s="2" t="s">
        <v>28</v>
      </c>
      <c r="B6" s="4">
        <v>133</v>
      </c>
      <c r="C6" s="5">
        <v>0.64</v>
      </c>
      <c r="D6" s="4">
        <v>2</v>
      </c>
      <c r="E6" s="5">
        <v>0.02</v>
      </c>
      <c r="F6" s="4">
        <v>112</v>
      </c>
      <c r="G6" s="5">
        <v>1.22</v>
      </c>
      <c r="H6" s="4">
        <v>0</v>
      </c>
    </row>
    <row r="7" spans="1:8" x14ac:dyDescent="0.2">
      <c r="A7" s="2" t="s">
        <v>29</v>
      </c>
      <c r="B7" s="4">
        <v>137</v>
      </c>
      <c r="C7" s="5">
        <v>0.66</v>
      </c>
      <c r="D7" s="4">
        <v>7</v>
      </c>
      <c r="E7" s="5">
        <v>0.06</v>
      </c>
      <c r="F7" s="4">
        <v>130</v>
      </c>
      <c r="G7" s="5">
        <v>1.42</v>
      </c>
      <c r="H7" s="4">
        <v>0</v>
      </c>
    </row>
    <row r="8" spans="1:8" x14ac:dyDescent="0.2">
      <c r="A8" s="2" t="s">
        <v>30</v>
      </c>
      <c r="B8" s="4">
        <v>213</v>
      </c>
      <c r="C8" s="5">
        <v>1.02</v>
      </c>
      <c r="D8" s="4">
        <v>51</v>
      </c>
      <c r="E8" s="5">
        <v>0.45</v>
      </c>
      <c r="F8" s="4">
        <v>157</v>
      </c>
      <c r="G8" s="5">
        <v>1.72</v>
      </c>
      <c r="H8" s="4">
        <v>3</v>
      </c>
    </row>
    <row r="9" spans="1:8" x14ac:dyDescent="0.2">
      <c r="A9" s="2" t="s">
        <v>31</v>
      </c>
      <c r="B9" s="4">
        <v>5074</v>
      </c>
      <c r="C9" s="5">
        <v>24.31</v>
      </c>
      <c r="D9" s="4">
        <v>2638</v>
      </c>
      <c r="E9" s="5">
        <v>23.26</v>
      </c>
      <c r="F9" s="4">
        <v>2427</v>
      </c>
      <c r="G9" s="5">
        <v>26.54</v>
      </c>
      <c r="H9" s="4">
        <v>8</v>
      </c>
    </row>
    <row r="10" spans="1:8" x14ac:dyDescent="0.2">
      <c r="A10" s="2" t="s">
        <v>32</v>
      </c>
      <c r="B10" s="4">
        <v>144</v>
      </c>
      <c r="C10" s="5">
        <v>0.69</v>
      </c>
      <c r="D10" s="4">
        <v>26</v>
      </c>
      <c r="E10" s="5">
        <v>0.23</v>
      </c>
      <c r="F10" s="4">
        <v>118</v>
      </c>
      <c r="G10" s="5">
        <v>1.29</v>
      </c>
      <c r="H10" s="4">
        <v>0</v>
      </c>
    </row>
    <row r="11" spans="1:8" x14ac:dyDescent="0.2">
      <c r="A11" s="2" t="s">
        <v>33</v>
      </c>
      <c r="B11" s="4">
        <v>1951</v>
      </c>
      <c r="C11" s="5">
        <v>9.35</v>
      </c>
      <c r="D11" s="4">
        <v>795</v>
      </c>
      <c r="E11" s="5">
        <v>7.01</v>
      </c>
      <c r="F11" s="4">
        <v>1148</v>
      </c>
      <c r="G11" s="5">
        <v>12.55</v>
      </c>
      <c r="H11" s="4">
        <v>0</v>
      </c>
    </row>
    <row r="12" spans="1:8" x14ac:dyDescent="0.2">
      <c r="A12" s="2" t="s">
        <v>34</v>
      </c>
      <c r="B12" s="4">
        <v>1005</v>
      </c>
      <c r="C12" s="5">
        <v>4.82</v>
      </c>
      <c r="D12" s="4">
        <v>536</v>
      </c>
      <c r="E12" s="5">
        <v>4.7300000000000004</v>
      </c>
      <c r="F12" s="4">
        <v>457</v>
      </c>
      <c r="G12" s="5">
        <v>5</v>
      </c>
      <c r="H12" s="4">
        <v>1</v>
      </c>
    </row>
    <row r="13" spans="1:8" x14ac:dyDescent="0.2">
      <c r="A13" s="2" t="s">
        <v>35</v>
      </c>
      <c r="B13" s="4">
        <v>2553</v>
      </c>
      <c r="C13" s="5">
        <v>12.23</v>
      </c>
      <c r="D13" s="4">
        <v>2113</v>
      </c>
      <c r="E13" s="5">
        <v>18.63</v>
      </c>
      <c r="F13" s="4">
        <v>425</v>
      </c>
      <c r="G13" s="5">
        <v>4.6500000000000004</v>
      </c>
      <c r="H13" s="4">
        <v>2</v>
      </c>
    </row>
    <row r="14" spans="1:8" x14ac:dyDescent="0.2">
      <c r="A14" s="2" t="s">
        <v>36</v>
      </c>
      <c r="B14" s="4">
        <v>2761</v>
      </c>
      <c r="C14" s="5">
        <v>13.23</v>
      </c>
      <c r="D14" s="4">
        <v>2268</v>
      </c>
      <c r="E14" s="5">
        <v>19.989999999999998</v>
      </c>
      <c r="F14" s="4">
        <v>475</v>
      </c>
      <c r="G14" s="5">
        <v>5.19</v>
      </c>
      <c r="H14" s="4">
        <v>3</v>
      </c>
    </row>
    <row r="15" spans="1:8" x14ac:dyDescent="0.2">
      <c r="A15" s="2" t="s">
        <v>37</v>
      </c>
      <c r="B15" s="4">
        <v>870</v>
      </c>
      <c r="C15" s="5">
        <v>4.17</v>
      </c>
      <c r="D15" s="4">
        <v>560</v>
      </c>
      <c r="E15" s="5">
        <v>4.9400000000000004</v>
      </c>
      <c r="F15" s="4">
        <v>193</v>
      </c>
      <c r="G15" s="5">
        <v>2.11</v>
      </c>
      <c r="H15" s="4">
        <v>8</v>
      </c>
    </row>
    <row r="16" spans="1:8" x14ac:dyDescent="0.2">
      <c r="A16" s="2" t="s">
        <v>38</v>
      </c>
      <c r="B16" s="4">
        <v>965</v>
      </c>
      <c r="C16" s="5">
        <v>4.62</v>
      </c>
      <c r="D16" s="4">
        <v>516</v>
      </c>
      <c r="E16" s="5">
        <v>4.55</v>
      </c>
      <c r="F16" s="4">
        <v>355</v>
      </c>
      <c r="G16" s="5">
        <v>3.88</v>
      </c>
      <c r="H16" s="4">
        <v>14</v>
      </c>
    </row>
    <row r="17" spans="1:8" x14ac:dyDescent="0.2">
      <c r="A17" s="2" t="s">
        <v>39</v>
      </c>
      <c r="B17" s="4">
        <v>875</v>
      </c>
      <c r="C17" s="5">
        <v>4.1900000000000004</v>
      </c>
      <c r="D17" s="4">
        <v>397</v>
      </c>
      <c r="E17" s="5">
        <v>3.5</v>
      </c>
      <c r="F17" s="4">
        <v>398</v>
      </c>
      <c r="G17" s="5">
        <v>4.3499999999999996</v>
      </c>
      <c r="H17" s="4">
        <v>19</v>
      </c>
    </row>
    <row r="18" spans="1:8" x14ac:dyDescent="0.2">
      <c r="A18" s="1" t="s">
        <v>1</v>
      </c>
      <c r="B18" s="4">
        <v>8019</v>
      </c>
      <c r="C18" s="5">
        <v>100.02</v>
      </c>
      <c r="D18" s="4">
        <v>3916</v>
      </c>
      <c r="E18" s="5">
        <v>100</v>
      </c>
      <c r="F18" s="4">
        <v>3999</v>
      </c>
      <c r="G18" s="5">
        <v>100.01999999999998</v>
      </c>
      <c r="H18" s="4">
        <v>29</v>
      </c>
    </row>
    <row r="19" spans="1:8" x14ac:dyDescent="0.2">
      <c r="A19" s="2" t="s">
        <v>25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26</v>
      </c>
      <c r="B20" s="4">
        <v>820</v>
      </c>
      <c r="C20" s="5">
        <v>10.23</v>
      </c>
      <c r="D20" s="4">
        <v>176</v>
      </c>
      <c r="E20" s="5">
        <v>4.49</v>
      </c>
      <c r="F20" s="4">
        <v>644</v>
      </c>
      <c r="G20" s="5">
        <v>16.100000000000001</v>
      </c>
      <c r="H20" s="4">
        <v>0</v>
      </c>
    </row>
    <row r="21" spans="1:8" x14ac:dyDescent="0.2">
      <c r="A21" s="2" t="s">
        <v>27</v>
      </c>
      <c r="B21" s="4">
        <v>456</v>
      </c>
      <c r="C21" s="5">
        <v>5.69</v>
      </c>
      <c r="D21" s="4">
        <v>143</v>
      </c>
      <c r="E21" s="5">
        <v>3.65</v>
      </c>
      <c r="F21" s="4">
        <v>312</v>
      </c>
      <c r="G21" s="5">
        <v>7.8</v>
      </c>
      <c r="H21" s="4">
        <v>1</v>
      </c>
    </row>
    <row r="22" spans="1:8" x14ac:dyDescent="0.2">
      <c r="A22" s="2" t="s">
        <v>28</v>
      </c>
      <c r="B22" s="4">
        <v>39</v>
      </c>
      <c r="C22" s="5">
        <v>0.49</v>
      </c>
      <c r="D22" s="4">
        <v>0</v>
      </c>
      <c r="E22" s="5">
        <v>0</v>
      </c>
      <c r="F22" s="4">
        <v>35</v>
      </c>
      <c r="G22" s="5">
        <v>0.88</v>
      </c>
      <c r="H22" s="4">
        <v>0</v>
      </c>
    </row>
    <row r="23" spans="1:8" x14ac:dyDescent="0.2">
      <c r="A23" s="2" t="s">
        <v>29</v>
      </c>
      <c r="B23" s="4">
        <v>75</v>
      </c>
      <c r="C23" s="5">
        <v>0.94</v>
      </c>
      <c r="D23" s="4">
        <v>3</v>
      </c>
      <c r="E23" s="5">
        <v>0.08</v>
      </c>
      <c r="F23" s="4">
        <v>72</v>
      </c>
      <c r="G23" s="5">
        <v>1.8</v>
      </c>
      <c r="H23" s="4">
        <v>0</v>
      </c>
    </row>
    <row r="24" spans="1:8" x14ac:dyDescent="0.2">
      <c r="A24" s="2" t="s">
        <v>30</v>
      </c>
      <c r="B24" s="4">
        <v>64</v>
      </c>
      <c r="C24" s="5">
        <v>0.8</v>
      </c>
      <c r="D24" s="4">
        <v>22</v>
      </c>
      <c r="E24" s="5">
        <v>0.56000000000000005</v>
      </c>
      <c r="F24" s="4">
        <v>42</v>
      </c>
      <c r="G24" s="5">
        <v>1.05</v>
      </c>
      <c r="H24" s="4">
        <v>0</v>
      </c>
    </row>
    <row r="25" spans="1:8" x14ac:dyDescent="0.2">
      <c r="A25" s="2" t="s">
        <v>31</v>
      </c>
      <c r="B25" s="4">
        <v>1810</v>
      </c>
      <c r="C25" s="5">
        <v>22.57</v>
      </c>
      <c r="D25" s="4">
        <v>724</v>
      </c>
      <c r="E25" s="5">
        <v>18.489999999999998</v>
      </c>
      <c r="F25" s="4">
        <v>1082</v>
      </c>
      <c r="G25" s="5">
        <v>27.06</v>
      </c>
      <c r="H25" s="4">
        <v>4</v>
      </c>
    </row>
    <row r="26" spans="1:8" x14ac:dyDescent="0.2">
      <c r="A26" s="2" t="s">
        <v>32</v>
      </c>
      <c r="B26" s="4">
        <v>80</v>
      </c>
      <c r="C26" s="5">
        <v>1</v>
      </c>
      <c r="D26" s="4">
        <v>9</v>
      </c>
      <c r="E26" s="5">
        <v>0.23</v>
      </c>
      <c r="F26" s="4">
        <v>71</v>
      </c>
      <c r="G26" s="5">
        <v>1.78</v>
      </c>
      <c r="H26" s="4">
        <v>0</v>
      </c>
    </row>
    <row r="27" spans="1:8" x14ac:dyDescent="0.2">
      <c r="A27" s="2" t="s">
        <v>33</v>
      </c>
      <c r="B27" s="4">
        <v>1095</v>
      </c>
      <c r="C27" s="5">
        <v>13.66</v>
      </c>
      <c r="D27" s="4">
        <v>402</v>
      </c>
      <c r="E27" s="5">
        <v>10.27</v>
      </c>
      <c r="F27" s="4">
        <v>693</v>
      </c>
      <c r="G27" s="5">
        <v>17.329999999999998</v>
      </c>
      <c r="H27" s="4">
        <v>0</v>
      </c>
    </row>
    <row r="28" spans="1:8" x14ac:dyDescent="0.2">
      <c r="A28" s="2" t="s">
        <v>34</v>
      </c>
      <c r="B28" s="4">
        <v>518</v>
      </c>
      <c r="C28" s="5">
        <v>6.46</v>
      </c>
      <c r="D28" s="4">
        <v>262</v>
      </c>
      <c r="E28" s="5">
        <v>6.69</v>
      </c>
      <c r="F28" s="4">
        <v>255</v>
      </c>
      <c r="G28" s="5">
        <v>6.38</v>
      </c>
      <c r="H28" s="4">
        <v>1</v>
      </c>
    </row>
    <row r="29" spans="1:8" x14ac:dyDescent="0.2">
      <c r="A29" s="2" t="s">
        <v>35</v>
      </c>
      <c r="B29" s="4">
        <v>1118</v>
      </c>
      <c r="C29" s="5">
        <v>13.94</v>
      </c>
      <c r="D29" s="4">
        <v>928</v>
      </c>
      <c r="E29" s="5">
        <v>23.7</v>
      </c>
      <c r="F29" s="4">
        <v>190</v>
      </c>
      <c r="G29" s="5">
        <v>4.75</v>
      </c>
      <c r="H29" s="4">
        <v>0</v>
      </c>
    </row>
    <row r="30" spans="1:8" x14ac:dyDescent="0.2">
      <c r="A30" s="2" t="s">
        <v>36</v>
      </c>
      <c r="B30" s="4">
        <v>968</v>
      </c>
      <c r="C30" s="5">
        <v>12.07</v>
      </c>
      <c r="D30" s="4">
        <v>759</v>
      </c>
      <c r="E30" s="5">
        <v>19.38</v>
      </c>
      <c r="F30" s="4">
        <v>207</v>
      </c>
      <c r="G30" s="5">
        <v>5.18</v>
      </c>
      <c r="H30" s="4">
        <v>1</v>
      </c>
    </row>
    <row r="31" spans="1:8" x14ac:dyDescent="0.2">
      <c r="A31" s="2" t="s">
        <v>37</v>
      </c>
      <c r="B31" s="4">
        <v>319</v>
      </c>
      <c r="C31" s="5">
        <v>3.98</v>
      </c>
      <c r="D31" s="4">
        <v>199</v>
      </c>
      <c r="E31" s="5">
        <v>5.08</v>
      </c>
      <c r="F31" s="4">
        <v>85</v>
      </c>
      <c r="G31" s="5">
        <v>2.13</v>
      </c>
      <c r="H31" s="4">
        <v>4</v>
      </c>
    </row>
    <row r="32" spans="1:8" x14ac:dyDescent="0.2">
      <c r="A32" s="2" t="s">
        <v>38</v>
      </c>
      <c r="B32" s="4">
        <v>356</v>
      </c>
      <c r="C32" s="5">
        <v>4.4400000000000004</v>
      </c>
      <c r="D32" s="4">
        <v>196</v>
      </c>
      <c r="E32" s="5">
        <v>5.01</v>
      </c>
      <c r="F32" s="4">
        <v>129</v>
      </c>
      <c r="G32" s="5">
        <v>3.23</v>
      </c>
      <c r="H32" s="4">
        <v>2</v>
      </c>
    </row>
    <row r="33" spans="1:8" x14ac:dyDescent="0.2">
      <c r="A33" s="2" t="s">
        <v>39</v>
      </c>
      <c r="B33" s="4">
        <v>301</v>
      </c>
      <c r="C33" s="5">
        <v>3.75</v>
      </c>
      <c r="D33" s="4">
        <v>93</v>
      </c>
      <c r="E33" s="5">
        <v>2.37</v>
      </c>
      <c r="F33" s="4">
        <v>182</v>
      </c>
      <c r="G33" s="5">
        <v>4.55</v>
      </c>
      <c r="H33" s="4">
        <v>16</v>
      </c>
    </row>
    <row r="34" spans="1:8" x14ac:dyDescent="0.2">
      <c r="A34" s="1" t="s">
        <v>2</v>
      </c>
      <c r="B34" s="4">
        <v>1565</v>
      </c>
      <c r="C34" s="5">
        <v>100.00000000000001</v>
      </c>
      <c r="D34" s="4">
        <v>903</v>
      </c>
      <c r="E34" s="5">
        <v>99.990000000000009</v>
      </c>
      <c r="F34" s="4">
        <v>642</v>
      </c>
      <c r="G34" s="5">
        <v>99.99</v>
      </c>
      <c r="H34" s="4">
        <v>5</v>
      </c>
    </row>
    <row r="35" spans="1:8" x14ac:dyDescent="0.2">
      <c r="A35" s="2" t="s">
        <v>25</v>
      </c>
      <c r="B35" s="4">
        <v>2</v>
      </c>
      <c r="C35" s="5">
        <v>0.13</v>
      </c>
      <c r="D35" s="4">
        <v>0</v>
      </c>
      <c r="E35" s="5">
        <v>0</v>
      </c>
      <c r="F35" s="4">
        <v>2</v>
      </c>
      <c r="G35" s="5">
        <v>0.31</v>
      </c>
      <c r="H35" s="4">
        <v>0</v>
      </c>
    </row>
    <row r="36" spans="1:8" x14ac:dyDescent="0.2">
      <c r="A36" s="2" t="s">
        <v>26</v>
      </c>
      <c r="B36" s="4">
        <v>156</v>
      </c>
      <c r="C36" s="5">
        <v>9.9700000000000006</v>
      </c>
      <c r="D36" s="4">
        <v>46</v>
      </c>
      <c r="E36" s="5">
        <v>5.09</v>
      </c>
      <c r="F36" s="4">
        <v>110</v>
      </c>
      <c r="G36" s="5">
        <v>17.13</v>
      </c>
      <c r="H36" s="4">
        <v>0</v>
      </c>
    </row>
    <row r="37" spans="1:8" x14ac:dyDescent="0.2">
      <c r="A37" s="2" t="s">
        <v>27</v>
      </c>
      <c r="B37" s="4">
        <v>163</v>
      </c>
      <c r="C37" s="5">
        <v>10.42</v>
      </c>
      <c r="D37" s="4">
        <v>69</v>
      </c>
      <c r="E37" s="5">
        <v>7.64</v>
      </c>
      <c r="F37" s="4">
        <v>94</v>
      </c>
      <c r="G37" s="5">
        <v>14.64</v>
      </c>
      <c r="H37" s="4">
        <v>0</v>
      </c>
    </row>
    <row r="38" spans="1:8" x14ac:dyDescent="0.2">
      <c r="A38" s="2" t="s">
        <v>28</v>
      </c>
      <c r="B38" s="4">
        <v>9</v>
      </c>
      <c r="C38" s="5">
        <v>0.57999999999999996</v>
      </c>
      <c r="D38" s="4">
        <v>0</v>
      </c>
      <c r="E38" s="5">
        <v>0</v>
      </c>
      <c r="F38" s="4">
        <v>9</v>
      </c>
      <c r="G38" s="5">
        <v>1.4</v>
      </c>
      <c r="H38" s="4">
        <v>0</v>
      </c>
    </row>
    <row r="39" spans="1:8" x14ac:dyDescent="0.2">
      <c r="A39" s="2" t="s">
        <v>29</v>
      </c>
      <c r="B39" s="4">
        <v>10</v>
      </c>
      <c r="C39" s="5">
        <v>0.64</v>
      </c>
      <c r="D39" s="4">
        <v>0</v>
      </c>
      <c r="E39" s="5">
        <v>0</v>
      </c>
      <c r="F39" s="4">
        <v>10</v>
      </c>
      <c r="G39" s="5">
        <v>1.56</v>
      </c>
      <c r="H39" s="4">
        <v>0</v>
      </c>
    </row>
    <row r="40" spans="1:8" x14ac:dyDescent="0.2">
      <c r="A40" s="2" t="s">
        <v>30</v>
      </c>
      <c r="B40" s="4">
        <v>18</v>
      </c>
      <c r="C40" s="5">
        <v>1.1499999999999999</v>
      </c>
      <c r="D40" s="4">
        <v>7</v>
      </c>
      <c r="E40" s="5">
        <v>0.78</v>
      </c>
      <c r="F40" s="4">
        <v>11</v>
      </c>
      <c r="G40" s="5">
        <v>1.71</v>
      </c>
      <c r="H40" s="4">
        <v>0</v>
      </c>
    </row>
    <row r="41" spans="1:8" x14ac:dyDescent="0.2">
      <c r="A41" s="2" t="s">
        <v>31</v>
      </c>
      <c r="B41" s="4">
        <v>380</v>
      </c>
      <c r="C41" s="5">
        <v>24.28</v>
      </c>
      <c r="D41" s="4">
        <v>222</v>
      </c>
      <c r="E41" s="5">
        <v>24.58</v>
      </c>
      <c r="F41" s="4">
        <v>158</v>
      </c>
      <c r="G41" s="5">
        <v>24.61</v>
      </c>
      <c r="H41" s="4">
        <v>0</v>
      </c>
    </row>
    <row r="42" spans="1:8" x14ac:dyDescent="0.2">
      <c r="A42" s="2" t="s">
        <v>32</v>
      </c>
      <c r="B42" s="4">
        <v>6</v>
      </c>
      <c r="C42" s="5">
        <v>0.38</v>
      </c>
      <c r="D42" s="4">
        <v>2</v>
      </c>
      <c r="E42" s="5">
        <v>0.22</v>
      </c>
      <c r="F42" s="4">
        <v>4</v>
      </c>
      <c r="G42" s="5">
        <v>0.62</v>
      </c>
      <c r="H42" s="4">
        <v>0</v>
      </c>
    </row>
    <row r="43" spans="1:8" x14ac:dyDescent="0.2">
      <c r="A43" s="2" t="s">
        <v>33</v>
      </c>
      <c r="B43" s="4">
        <v>126</v>
      </c>
      <c r="C43" s="5">
        <v>8.0500000000000007</v>
      </c>
      <c r="D43" s="4">
        <v>51</v>
      </c>
      <c r="E43" s="5">
        <v>5.65</v>
      </c>
      <c r="F43" s="4">
        <v>75</v>
      </c>
      <c r="G43" s="5">
        <v>11.68</v>
      </c>
      <c r="H43" s="4">
        <v>0</v>
      </c>
    </row>
    <row r="44" spans="1:8" x14ac:dyDescent="0.2">
      <c r="A44" s="2" t="s">
        <v>34</v>
      </c>
      <c r="B44" s="4">
        <v>72</v>
      </c>
      <c r="C44" s="5">
        <v>4.5999999999999996</v>
      </c>
      <c r="D44" s="4">
        <v>45</v>
      </c>
      <c r="E44" s="5">
        <v>4.9800000000000004</v>
      </c>
      <c r="F44" s="4">
        <v>27</v>
      </c>
      <c r="G44" s="5">
        <v>4.21</v>
      </c>
      <c r="H44" s="4">
        <v>0</v>
      </c>
    </row>
    <row r="45" spans="1:8" x14ac:dyDescent="0.2">
      <c r="A45" s="2" t="s">
        <v>35</v>
      </c>
      <c r="B45" s="4">
        <v>178</v>
      </c>
      <c r="C45" s="5">
        <v>11.37</v>
      </c>
      <c r="D45" s="4">
        <v>143</v>
      </c>
      <c r="E45" s="5">
        <v>15.84</v>
      </c>
      <c r="F45" s="4">
        <v>34</v>
      </c>
      <c r="G45" s="5">
        <v>5.3</v>
      </c>
      <c r="H45" s="4">
        <v>0</v>
      </c>
    </row>
    <row r="46" spans="1:8" x14ac:dyDescent="0.2">
      <c r="A46" s="2" t="s">
        <v>36</v>
      </c>
      <c r="B46" s="4">
        <v>211</v>
      </c>
      <c r="C46" s="5">
        <v>13.48</v>
      </c>
      <c r="D46" s="4">
        <v>175</v>
      </c>
      <c r="E46" s="5">
        <v>19.38</v>
      </c>
      <c r="F46" s="4">
        <v>33</v>
      </c>
      <c r="G46" s="5">
        <v>5.14</v>
      </c>
      <c r="H46" s="4">
        <v>2</v>
      </c>
    </row>
    <row r="47" spans="1:8" x14ac:dyDescent="0.2">
      <c r="A47" s="2" t="s">
        <v>37</v>
      </c>
      <c r="B47" s="4">
        <v>88</v>
      </c>
      <c r="C47" s="5">
        <v>5.62</v>
      </c>
      <c r="D47" s="4">
        <v>65</v>
      </c>
      <c r="E47" s="5">
        <v>7.2</v>
      </c>
      <c r="F47" s="4">
        <v>12</v>
      </c>
      <c r="G47" s="5">
        <v>1.87</v>
      </c>
      <c r="H47" s="4">
        <v>0</v>
      </c>
    </row>
    <row r="48" spans="1:8" x14ac:dyDescent="0.2">
      <c r="A48" s="2" t="s">
        <v>38</v>
      </c>
      <c r="B48" s="4">
        <v>82</v>
      </c>
      <c r="C48" s="5">
        <v>5.24</v>
      </c>
      <c r="D48" s="4">
        <v>46</v>
      </c>
      <c r="E48" s="5">
        <v>5.09</v>
      </c>
      <c r="F48" s="4">
        <v>33</v>
      </c>
      <c r="G48" s="5">
        <v>5.14</v>
      </c>
      <c r="H48" s="4">
        <v>2</v>
      </c>
    </row>
    <row r="49" spans="1:8" x14ac:dyDescent="0.2">
      <c r="A49" s="2" t="s">
        <v>39</v>
      </c>
      <c r="B49" s="4">
        <v>64</v>
      </c>
      <c r="C49" s="5">
        <v>4.09</v>
      </c>
      <c r="D49" s="4">
        <v>32</v>
      </c>
      <c r="E49" s="5">
        <v>3.54</v>
      </c>
      <c r="F49" s="4">
        <v>30</v>
      </c>
      <c r="G49" s="5">
        <v>4.67</v>
      </c>
      <c r="H49" s="4">
        <v>1</v>
      </c>
    </row>
    <row r="50" spans="1:8" x14ac:dyDescent="0.2">
      <c r="A50" s="1" t="s">
        <v>3</v>
      </c>
      <c r="B50" s="4">
        <v>961</v>
      </c>
      <c r="C50" s="5">
        <v>100.02000000000001</v>
      </c>
      <c r="D50" s="4">
        <v>573</v>
      </c>
      <c r="E50" s="5">
        <v>100</v>
      </c>
      <c r="F50" s="4">
        <v>381</v>
      </c>
      <c r="G50" s="5">
        <v>99.989999999999981</v>
      </c>
      <c r="H50" s="4">
        <v>2</v>
      </c>
    </row>
    <row r="51" spans="1:8" x14ac:dyDescent="0.2">
      <c r="A51" s="2" t="s">
        <v>25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26</v>
      </c>
      <c r="B52" s="4">
        <v>127</v>
      </c>
      <c r="C52" s="5">
        <v>13.22</v>
      </c>
      <c r="D52" s="4">
        <v>46</v>
      </c>
      <c r="E52" s="5">
        <v>8.0299999999999994</v>
      </c>
      <c r="F52" s="4">
        <v>81</v>
      </c>
      <c r="G52" s="5">
        <v>21.26</v>
      </c>
      <c r="H52" s="4">
        <v>0</v>
      </c>
    </row>
    <row r="53" spans="1:8" x14ac:dyDescent="0.2">
      <c r="A53" s="2" t="s">
        <v>27</v>
      </c>
      <c r="B53" s="4">
        <v>86</v>
      </c>
      <c r="C53" s="5">
        <v>8.9499999999999993</v>
      </c>
      <c r="D53" s="4">
        <v>37</v>
      </c>
      <c r="E53" s="5">
        <v>6.46</v>
      </c>
      <c r="F53" s="4">
        <v>49</v>
      </c>
      <c r="G53" s="5">
        <v>12.86</v>
      </c>
      <c r="H53" s="4">
        <v>0</v>
      </c>
    </row>
    <row r="54" spans="1:8" x14ac:dyDescent="0.2">
      <c r="A54" s="2" t="s">
        <v>28</v>
      </c>
      <c r="B54" s="4">
        <v>5</v>
      </c>
      <c r="C54" s="5">
        <v>0.52</v>
      </c>
      <c r="D54" s="4">
        <v>1</v>
      </c>
      <c r="E54" s="5">
        <v>0.17</v>
      </c>
      <c r="F54" s="4">
        <v>4</v>
      </c>
      <c r="G54" s="5">
        <v>1.05</v>
      </c>
      <c r="H54" s="4">
        <v>0</v>
      </c>
    </row>
    <row r="55" spans="1:8" x14ac:dyDescent="0.2">
      <c r="A55" s="2" t="s">
        <v>29</v>
      </c>
      <c r="B55" s="4">
        <v>4</v>
      </c>
      <c r="C55" s="5">
        <v>0.42</v>
      </c>
      <c r="D55" s="4">
        <v>1</v>
      </c>
      <c r="E55" s="5">
        <v>0.17</v>
      </c>
      <c r="F55" s="4">
        <v>3</v>
      </c>
      <c r="G55" s="5">
        <v>0.79</v>
      </c>
      <c r="H55" s="4">
        <v>0</v>
      </c>
    </row>
    <row r="56" spans="1:8" x14ac:dyDescent="0.2">
      <c r="A56" s="2" t="s">
        <v>30</v>
      </c>
      <c r="B56" s="4">
        <v>11</v>
      </c>
      <c r="C56" s="5">
        <v>1.1399999999999999</v>
      </c>
      <c r="D56" s="4">
        <v>1</v>
      </c>
      <c r="E56" s="5">
        <v>0.17</v>
      </c>
      <c r="F56" s="4">
        <v>10</v>
      </c>
      <c r="G56" s="5">
        <v>2.62</v>
      </c>
      <c r="H56" s="4">
        <v>0</v>
      </c>
    </row>
    <row r="57" spans="1:8" x14ac:dyDescent="0.2">
      <c r="A57" s="2" t="s">
        <v>31</v>
      </c>
      <c r="B57" s="4">
        <v>248</v>
      </c>
      <c r="C57" s="5">
        <v>25.81</v>
      </c>
      <c r="D57" s="4">
        <v>148</v>
      </c>
      <c r="E57" s="5">
        <v>25.83</v>
      </c>
      <c r="F57" s="4">
        <v>100</v>
      </c>
      <c r="G57" s="5">
        <v>26.25</v>
      </c>
      <c r="H57" s="4">
        <v>0</v>
      </c>
    </row>
    <row r="58" spans="1:8" x14ac:dyDescent="0.2">
      <c r="A58" s="2" t="s">
        <v>32</v>
      </c>
      <c r="B58" s="4">
        <v>9</v>
      </c>
      <c r="C58" s="5">
        <v>0.94</v>
      </c>
      <c r="D58" s="4">
        <v>2</v>
      </c>
      <c r="E58" s="5">
        <v>0.35</v>
      </c>
      <c r="F58" s="4">
        <v>7</v>
      </c>
      <c r="G58" s="5">
        <v>1.84</v>
      </c>
      <c r="H58" s="4">
        <v>0</v>
      </c>
    </row>
    <row r="59" spans="1:8" x14ac:dyDescent="0.2">
      <c r="A59" s="2" t="s">
        <v>33</v>
      </c>
      <c r="B59" s="4">
        <v>71</v>
      </c>
      <c r="C59" s="5">
        <v>7.39</v>
      </c>
      <c r="D59" s="4">
        <v>33</v>
      </c>
      <c r="E59" s="5">
        <v>5.76</v>
      </c>
      <c r="F59" s="4">
        <v>38</v>
      </c>
      <c r="G59" s="5">
        <v>9.9700000000000006</v>
      </c>
      <c r="H59" s="4">
        <v>0</v>
      </c>
    </row>
    <row r="60" spans="1:8" x14ac:dyDescent="0.2">
      <c r="A60" s="2" t="s">
        <v>34</v>
      </c>
      <c r="B60" s="4">
        <v>32</v>
      </c>
      <c r="C60" s="5">
        <v>3.33</v>
      </c>
      <c r="D60" s="4">
        <v>24</v>
      </c>
      <c r="E60" s="5">
        <v>4.1900000000000004</v>
      </c>
      <c r="F60" s="4">
        <v>8</v>
      </c>
      <c r="G60" s="5">
        <v>2.1</v>
      </c>
      <c r="H60" s="4">
        <v>0</v>
      </c>
    </row>
    <row r="61" spans="1:8" x14ac:dyDescent="0.2">
      <c r="A61" s="2" t="s">
        <v>35</v>
      </c>
      <c r="B61" s="4">
        <v>110</v>
      </c>
      <c r="C61" s="5">
        <v>11.45</v>
      </c>
      <c r="D61" s="4">
        <v>88</v>
      </c>
      <c r="E61" s="5">
        <v>15.36</v>
      </c>
      <c r="F61" s="4">
        <v>22</v>
      </c>
      <c r="G61" s="5">
        <v>5.77</v>
      </c>
      <c r="H61" s="4">
        <v>0</v>
      </c>
    </row>
    <row r="62" spans="1:8" x14ac:dyDescent="0.2">
      <c r="A62" s="2" t="s">
        <v>36</v>
      </c>
      <c r="B62" s="4">
        <v>133</v>
      </c>
      <c r="C62" s="5">
        <v>13.84</v>
      </c>
      <c r="D62" s="4">
        <v>105</v>
      </c>
      <c r="E62" s="5">
        <v>18.32</v>
      </c>
      <c r="F62" s="4">
        <v>28</v>
      </c>
      <c r="G62" s="5">
        <v>7.35</v>
      </c>
      <c r="H62" s="4">
        <v>0</v>
      </c>
    </row>
    <row r="63" spans="1:8" x14ac:dyDescent="0.2">
      <c r="A63" s="2" t="s">
        <v>37</v>
      </c>
      <c r="B63" s="4">
        <v>37</v>
      </c>
      <c r="C63" s="5">
        <v>3.85</v>
      </c>
      <c r="D63" s="4">
        <v>31</v>
      </c>
      <c r="E63" s="5">
        <v>5.41</v>
      </c>
      <c r="F63" s="4">
        <v>6</v>
      </c>
      <c r="G63" s="5">
        <v>1.57</v>
      </c>
      <c r="H63" s="4">
        <v>0</v>
      </c>
    </row>
    <row r="64" spans="1:8" x14ac:dyDescent="0.2">
      <c r="A64" s="2" t="s">
        <v>38</v>
      </c>
      <c r="B64" s="4">
        <v>46</v>
      </c>
      <c r="C64" s="5">
        <v>4.79</v>
      </c>
      <c r="D64" s="4">
        <v>30</v>
      </c>
      <c r="E64" s="5">
        <v>5.24</v>
      </c>
      <c r="F64" s="4">
        <v>12</v>
      </c>
      <c r="G64" s="5">
        <v>3.15</v>
      </c>
      <c r="H64" s="4">
        <v>1</v>
      </c>
    </row>
    <row r="65" spans="1:8" x14ac:dyDescent="0.2">
      <c r="A65" s="2" t="s">
        <v>39</v>
      </c>
      <c r="B65" s="4">
        <v>42</v>
      </c>
      <c r="C65" s="5">
        <v>4.37</v>
      </c>
      <c r="D65" s="4">
        <v>26</v>
      </c>
      <c r="E65" s="5">
        <v>4.54</v>
      </c>
      <c r="F65" s="4">
        <v>13</v>
      </c>
      <c r="G65" s="5">
        <v>3.41</v>
      </c>
      <c r="H65" s="4">
        <v>1</v>
      </c>
    </row>
    <row r="66" spans="1:8" x14ac:dyDescent="0.2">
      <c r="A66" s="1" t="s">
        <v>4</v>
      </c>
      <c r="B66" s="4">
        <v>1744</v>
      </c>
      <c r="C66" s="5">
        <v>100.01</v>
      </c>
      <c r="D66" s="4">
        <v>934</v>
      </c>
      <c r="E66" s="5">
        <v>100.02000000000001</v>
      </c>
      <c r="F66" s="4">
        <v>752</v>
      </c>
      <c r="G66" s="5">
        <v>99.990000000000009</v>
      </c>
      <c r="H66" s="4">
        <v>8</v>
      </c>
    </row>
    <row r="67" spans="1:8" x14ac:dyDescent="0.2">
      <c r="A67" s="2" t="s">
        <v>25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26</v>
      </c>
      <c r="B68" s="4">
        <v>250</v>
      </c>
      <c r="C68" s="5">
        <v>14.33</v>
      </c>
      <c r="D68" s="4">
        <v>77</v>
      </c>
      <c r="E68" s="5">
        <v>8.24</v>
      </c>
      <c r="F68" s="4">
        <v>173</v>
      </c>
      <c r="G68" s="5">
        <v>23.01</v>
      </c>
      <c r="H68" s="4">
        <v>0</v>
      </c>
    </row>
    <row r="69" spans="1:8" x14ac:dyDescent="0.2">
      <c r="A69" s="2" t="s">
        <v>27</v>
      </c>
      <c r="B69" s="4">
        <v>161</v>
      </c>
      <c r="C69" s="5">
        <v>9.23</v>
      </c>
      <c r="D69" s="4">
        <v>73</v>
      </c>
      <c r="E69" s="5">
        <v>7.82</v>
      </c>
      <c r="F69" s="4">
        <v>88</v>
      </c>
      <c r="G69" s="5">
        <v>11.7</v>
      </c>
      <c r="H69" s="4">
        <v>0</v>
      </c>
    </row>
    <row r="70" spans="1:8" x14ac:dyDescent="0.2">
      <c r="A70" s="2" t="s">
        <v>28</v>
      </c>
      <c r="B70" s="4">
        <v>19</v>
      </c>
      <c r="C70" s="5">
        <v>1.0900000000000001</v>
      </c>
      <c r="D70" s="4">
        <v>0</v>
      </c>
      <c r="E70" s="5">
        <v>0</v>
      </c>
      <c r="F70" s="4">
        <v>18</v>
      </c>
      <c r="G70" s="5">
        <v>2.39</v>
      </c>
      <c r="H70" s="4">
        <v>0</v>
      </c>
    </row>
    <row r="71" spans="1:8" x14ac:dyDescent="0.2">
      <c r="A71" s="2" t="s">
        <v>29</v>
      </c>
      <c r="B71" s="4">
        <v>9</v>
      </c>
      <c r="C71" s="5">
        <v>0.52</v>
      </c>
      <c r="D71" s="4">
        <v>1</v>
      </c>
      <c r="E71" s="5">
        <v>0.11</v>
      </c>
      <c r="F71" s="4">
        <v>8</v>
      </c>
      <c r="G71" s="5">
        <v>1.06</v>
      </c>
      <c r="H71" s="4">
        <v>0</v>
      </c>
    </row>
    <row r="72" spans="1:8" x14ac:dyDescent="0.2">
      <c r="A72" s="2" t="s">
        <v>30</v>
      </c>
      <c r="B72" s="4">
        <v>20</v>
      </c>
      <c r="C72" s="5">
        <v>1.1499999999999999</v>
      </c>
      <c r="D72" s="4">
        <v>1</v>
      </c>
      <c r="E72" s="5">
        <v>0.11</v>
      </c>
      <c r="F72" s="4">
        <v>18</v>
      </c>
      <c r="G72" s="5">
        <v>2.39</v>
      </c>
      <c r="H72" s="4">
        <v>1</v>
      </c>
    </row>
    <row r="73" spans="1:8" x14ac:dyDescent="0.2">
      <c r="A73" s="2" t="s">
        <v>31</v>
      </c>
      <c r="B73" s="4">
        <v>457</v>
      </c>
      <c r="C73" s="5">
        <v>26.2</v>
      </c>
      <c r="D73" s="4">
        <v>258</v>
      </c>
      <c r="E73" s="5">
        <v>27.62</v>
      </c>
      <c r="F73" s="4">
        <v>198</v>
      </c>
      <c r="G73" s="5">
        <v>26.33</v>
      </c>
      <c r="H73" s="4">
        <v>0</v>
      </c>
    </row>
    <row r="74" spans="1:8" x14ac:dyDescent="0.2">
      <c r="A74" s="2" t="s">
        <v>32</v>
      </c>
      <c r="B74" s="4">
        <v>13</v>
      </c>
      <c r="C74" s="5">
        <v>0.75</v>
      </c>
      <c r="D74" s="4">
        <v>2</v>
      </c>
      <c r="E74" s="5">
        <v>0.21</v>
      </c>
      <c r="F74" s="4">
        <v>11</v>
      </c>
      <c r="G74" s="5">
        <v>1.46</v>
      </c>
      <c r="H74" s="4">
        <v>0</v>
      </c>
    </row>
    <row r="75" spans="1:8" x14ac:dyDescent="0.2">
      <c r="A75" s="2" t="s">
        <v>33</v>
      </c>
      <c r="B75" s="4">
        <v>97</v>
      </c>
      <c r="C75" s="5">
        <v>5.56</v>
      </c>
      <c r="D75" s="4">
        <v>32</v>
      </c>
      <c r="E75" s="5">
        <v>3.43</v>
      </c>
      <c r="F75" s="4">
        <v>65</v>
      </c>
      <c r="G75" s="5">
        <v>8.64</v>
      </c>
      <c r="H75" s="4">
        <v>0</v>
      </c>
    </row>
    <row r="76" spans="1:8" x14ac:dyDescent="0.2">
      <c r="A76" s="2" t="s">
        <v>34</v>
      </c>
      <c r="B76" s="4">
        <v>62</v>
      </c>
      <c r="C76" s="5">
        <v>3.56</v>
      </c>
      <c r="D76" s="4">
        <v>32</v>
      </c>
      <c r="E76" s="5">
        <v>3.43</v>
      </c>
      <c r="F76" s="4">
        <v>30</v>
      </c>
      <c r="G76" s="5">
        <v>3.99</v>
      </c>
      <c r="H76" s="4">
        <v>0</v>
      </c>
    </row>
    <row r="77" spans="1:8" x14ac:dyDescent="0.2">
      <c r="A77" s="2" t="s">
        <v>35</v>
      </c>
      <c r="B77" s="4">
        <v>178</v>
      </c>
      <c r="C77" s="5">
        <v>10.210000000000001</v>
      </c>
      <c r="D77" s="4">
        <v>151</v>
      </c>
      <c r="E77" s="5">
        <v>16.170000000000002</v>
      </c>
      <c r="F77" s="4">
        <v>27</v>
      </c>
      <c r="G77" s="5">
        <v>3.59</v>
      </c>
      <c r="H77" s="4">
        <v>0</v>
      </c>
    </row>
    <row r="78" spans="1:8" x14ac:dyDescent="0.2">
      <c r="A78" s="2" t="s">
        <v>36</v>
      </c>
      <c r="B78" s="4">
        <v>240</v>
      </c>
      <c r="C78" s="5">
        <v>13.76</v>
      </c>
      <c r="D78" s="4">
        <v>201</v>
      </c>
      <c r="E78" s="5">
        <v>21.52</v>
      </c>
      <c r="F78" s="4">
        <v>36</v>
      </c>
      <c r="G78" s="5">
        <v>4.79</v>
      </c>
      <c r="H78" s="4">
        <v>0</v>
      </c>
    </row>
    <row r="79" spans="1:8" x14ac:dyDescent="0.2">
      <c r="A79" s="2" t="s">
        <v>37</v>
      </c>
      <c r="B79" s="4">
        <v>67</v>
      </c>
      <c r="C79" s="5">
        <v>3.84</v>
      </c>
      <c r="D79" s="4">
        <v>32</v>
      </c>
      <c r="E79" s="5">
        <v>3.43</v>
      </c>
      <c r="F79" s="4">
        <v>17</v>
      </c>
      <c r="G79" s="5">
        <v>2.2599999999999998</v>
      </c>
      <c r="H79" s="4">
        <v>1</v>
      </c>
    </row>
    <row r="80" spans="1:8" x14ac:dyDescent="0.2">
      <c r="A80" s="2" t="s">
        <v>38</v>
      </c>
      <c r="B80" s="4">
        <v>73</v>
      </c>
      <c r="C80" s="5">
        <v>4.1900000000000004</v>
      </c>
      <c r="D80" s="4">
        <v>35</v>
      </c>
      <c r="E80" s="5">
        <v>3.75</v>
      </c>
      <c r="F80" s="4">
        <v>21</v>
      </c>
      <c r="G80" s="5">
        <v>2.79</v>
      </c>
      <c r="H80" s="4">
        <v>6</v>
      </c>
    </row>
    <row r="81" spans="1:8" x14ac:dyDescent="0.2">
      <c r="A81" s="2" t="s">
        <v>39</v>
      </c>
      <c r="B81" s="4">
        <v>98</v>
      </c>
      <c r="C81" s="5">
        <v>5.62</v>
      </c>
      <c r="D81" s="4">
        <v>39</v>
      </c>
      <c r="E81" s="5">
        <v>4.18</v>
      </c>
      <c r="F81" s="4">
        <v>42</v>
      </c>
      <c r="G81" s="5">
        <v>5.59</v>
      </c>
      <c r="H81" s="4">
        <v>0</v>
      </c>
    </row>
    <row r="82" spans="1:8" x14ac:dyDescent="0.2">
      <c r="A82" s="1" t="s">
        <v>5</v>
      </c>
      <c r="B82" s="4">
        <v>1140</v>
      </c>
      <c r="C82" s="5">
        <v>100.00000000000001</v>
      </c>
      <c r="D82" s="4">
        <v>647</v>
      </c>
      <c r="E82" s="5">
        <v>100.01</v>
      </c>
      <c r="F82" s="4">
        <v>460</v>
      </c>
      <c r="G82" s="5">
        <v>99.970000000000013</v>
      </c>
      <c r="H82" s="4">
        <v>5</v>
      </c>
    </row>
    <row r="83" spans="1:8" x14ac:dyDescent="0.2">
      <c r="A83" s="2" t="s">
        <v>25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26</v>
      </c>
      <c r="B84" s="4">
        <v>157</v>
      </c>
      <c r="C84" s="5">
        <v>13.77</v>
      </c>
      <c r="D84" s="4">
        <v>50</v>
      </c>
      <c r="E84" s="5">
        <v>7.73</v>
      </c>
      <c r="F84" s="4">
        <v>107</v>
      </c>
      <c r="G84" s="5">
        <v>23.26</v>
      </c>
      <c r="H84" s="4">
        <v>0</v>
      </c>
    </row>
    <row r="85" spans="1:8" x14ac:dyDescent="0.2">
      <c r="A85" s="2" t="s">
        <v>27</v>
      </c>
      <c r="B85" s="4">
        <v>78</v>
      </c>
      <c r="C85" s="5">
        <v>6.84</v>
      </c>
      <c r="D85" s="4">
        <v>29</v>
      </c>
      <c r="E85" s="5">
        <v>4.4800000000000004</v>
      </c>
      <c r="F85" s="4">
        <v>48</v>
      </c>
      <c r="G85" s="5">
        <v>10.43</v>
      </c>
      <c r="H85" s="4">
        <v>1</v>
      </c>
    </row>
    <row r="86" spans="1:8" x14ac:dyDescent="0.2">
      <c r="A86" s="2" t="s">
        <v>28</v>
      </c>
      <c r="B86" s="4">
        <v>14</v>
      </c>
      <c r="C86" s="5">
        <v>1.23</v>
      </c>
      <c r="D86" s="4">
        <v>1</v>
      </c>
      <c r="E86" s="5">
        <v>0.15</v>
      </c>
      <c r="F86" s="4">
        <v>12</v>
      </c>
      <c r="G86" s="5">
        <v>2.61</v>
      </c>
      <c r="H86" s="4">
        <v>0</v>
      </c>
    </row>
    <row r="87" spans="1:8" x14ac:dyDescent="0.2">
      <c r="A87" s="2" t="s">
        <v>29</v>
      </c>
      <c r="B87" s="4">
        <v>2</v>
      </c>
      <c r="C87" s="5">
        <v>0.18</v>
      </c>
      <c r="D87" s="4">
        <v>0</v>
      </c>
      <c r="E87" s="5">
        <v>0</v>
      </c>
      <c r="F87" s="4">
        <v>2</v>
      </c>
      <c r="G87" s="5">
        <v>0.43</v>
      </c>
      <c r="H87" s="4">
        <v>0</v>
      </c>
    </row>
    <row r="88" spans="1:8" x14ac:dyDescent="0.2">
      <c r="A88" s="2" t="s">
        <v>30</v>
      </c>
      <c r="B88" s="4">
        <v>7</v>
      </c>
      <c r="C88" s="5">
        <v>0.61</v>
      </c>
      <c r="D88" s="4">
        <v>0</v>
      </c>
      <c r="E88" s="5">
        <v>0</v>
      </c>
      <c r="F88" s="4">
        <v>7</v>
      </c>
      <c r="G88" s="5">
        <v>1.52</v>
      </c>
      <c r="H88" s="4">
        <v>0</v>
      </c>
    </row>
    <row r="89" spans="1:8" x14ac:dyDescent="0.2">
      <c r="A89" s="2" t="s">
        <v>31</v>
      </c>
      <c r="B89" s="4">
        <v>274</v>
      </c>
      <c r="C89" s="5">
        <v>24.04</v>
      </c>
      <c r="D89" s="4">
        <v>152</v>
      </c>
      <c r="E89" s="5">
        <v>23.49</v>
      </c>
      <c r="F89" s="4">
        <v>122</v>
      </c>
      <c r="G89" s="5">
        <v>26.52</v>
      </c>
      <c r="H89" s="4">
        <v>0</v>
      </c>
    </row>
    <row r="90" spans="1:8" x14ac:dyDescent="0.2">
      <c r="A90" s="2" t="s">
        <v>32</v>
      </c>
      <c r="B90" s="4">
        <v>5</v>
      </c>
      <c r="C90" s="5">
        <v>0.44</v>
      </c>
      <c r="D90" s="4">
        <v>3</v>
      </c>
      <c r="E90" s="5">
        <v>0.46</v>
      </c>
      <c r="F90" s="4">
        <v>2</v>
      </c>
      <c r="G90" s="5">
        <v>0.43</v>
      </c>
      <c r="H90" s="4">
        <v>0</v>
      </c>
    </row>
    <row r="91" spans="1:8" x14ac:dyDescent="0.2">
      <c r="A91" s="2" t="s">
        <v>33</v>
      </c>
      <c r="B91" s="4">
        <v>71</v>
      </c>
      <c r="C91" s="5">
        <v>6.23</v>
      </c>
      <c r="D91" s="4">
        <v>28</v>
      </c>
      <c r="E91" s="5">
        <v>4.33</v>
      </c>
      <c r="F91" s="4">
        <v>41</v>
      </c>
      <c r="G91" s="5">
        <v>8.91</v>
      </c>
      <c r="H91" s="4">
        <v>0</v>
      </c>
    </row>
    <row r="92" spans="1:8" x14ac:dyDescent="0.2">
      <c r="A92" s="2" t="s">
        <v>34</v>
      </c>
      <c r="B92" s="4">
        <v>52</v>
      </c>
      <c r="C92" s="5">
        <v>4.5599999999999996</v>
      </c>
      <c r="D92" s="4">
        <v>28</v>
      </c>
      <c r="E92" s="5">
        <v>4.33</v>
      </c>
      <c r="F92" s="4">
        <v>23</v>
      </c>
      <c r="G92" s="5">
        <v>5</v>
      </c>
      <c r="H92" s="4">
        <v>0</v>
      </c>
    </row>
    <row r="93" spans="1:8" x14ac:dyDescent="0.2">
      <c r="A93" s="2" t="s">
        <v>35</v>
      </c>
      <c r="B93" s="4">
        <v>151</v>
      </c>
      <c r="C93" s="5">
        <v>13.25</v>
      </c>
      <c r="D93" s="4">
        <v>133</v>
      </c>
      <c r="E93" s="5">
        <v>20.56</v>
      </c>
      <c r="F93" s="4">
        <v>18</v>
      </c>
      <c r="G93" s="5">
        <v>3.91</v>
      </c>
      <c r="H93" s="4">
        <v>0</v>
      </c>
    </row>
    <row r="94" spans="1:8" x14ac:dyDescent="0.2">
      <c r="A94" s="2" t="s">
        <v>36</v>
      </c>
      <c r="B94" s="4">
        <v>157</v>
      </c>
      <c r="C94" s="5">
        <v>13.77</v>
      </c>
      <c r="D94" s="4">
        <v>131</v>
      </c>
      <c r="E94" s="5">
        <v>20.25</v>
      </c>
      <c r="F94" s="4">
        <v>26</v>
      </c>
      <c r="G94" s="5">
        <v>5.65</v>
      </c>
      <c r="H94" s="4">
        <v>0</v>
      </c>
    </row>
    <row r="95" spans="1:8" x14ac:dyDescent="0.2">
      <c r="A95" s="2" t="s">
        <v>37</v>
      </c>
      <c r="B95" s="4">
        <v>55</v>
      </c>
      <c r="C95" s="5">
        <v>4.82</v>
      </c>
      <c r="D95" s="4">
        <v>34</v>
      </c>
      <c r="E95" s="5">
        <v>5.26</v>
      </c>
      <c r="F95" s="4">
        <v>11</v>
      </c>
      <c r="G95" s="5">
        <v>2.39</v>
      </c>
      <c r="H95" s="4">
        <v>1</v>
      </c>
    </row>
    <row r="96" spans="1:8" x14ac:dyDescent="0.2">
      <c r="A96" s="2" t="s">
        <v>38</v>
      </c>
      <c r="B96" s="4">
        <v>65</v>
      </c>
      <c r="C96" s="5">
        <v>5.7</v>
      </c>
      <c r="D96" s="4">
        <v>26</v>
      </c>
      <c r="E96" s="5">
        <v>4.0199999999999996</v>
      </c>
      <c r="F96" s="4">
        <v>27</v>
      </c>
      <c r="G96" s="5">
        <v>5.87</v>
      </c>
      <c r="H96" s="4">
        <v>3</v>
      </c>
    </row>
    <row r="97" spans="1:8" x14ac:dyDescent="0.2">
      <c r="A97" s="2" t="s">
        <v>39</v>
      </c>
      <c r="B97" s="4">
        <v>52</v>
      </c>
      <c r="C97" s="5">
        <v>4.5599999999999996</v>
      </c>
      <c r="D97" s="4">
        <v>32</v>
      </c>
      <c r="E97" s="5">
        <v>4.95</v>
      </c>
      <c r="F97" s="4">
        <v>14</v>
      </c>
      <c r="G97" s="5">
        <v>3.04</v>
      </c>
      <c r="H97" s="4">
        <v>0</v>
      </c>
    </row>
    <row r="98" spans="1:8" x14ac:dyDescent="0.2">
      <c r="A98" s="1" t="s">
        <v>6</v>
      </c>
      <c r="B98" s="4">
        <v>757</v>
      </c>
      <c r="C98" s="5">
        <v>99.98</v>
      </c>
      <c r="D98" s="4">
        <v>421</v>
      </c>
      <c r="E98" s="5">
        <v>100.01000000000002</v>
      </c>
      <c r="F98" s="4">
        <v>318</v>
      </c>
      <c r="G98" s="5">
        <v>99.999999999999986</v>
      </c>
      <c r="H98" s="4">
        <v>3</v>
      </c>
    </row>
    <row r="99" spans="1:8" x14ac:dyDescent="0.2">
      <c r="A99" s="2" t="s">
        <v>25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26</v>
      </c>
      <c r="B100" s="4">
        <v>149</v>
      </c>
      <c r="C100" s="5">
        <v>19.68</v>
      </c>
      <c r="D100" s="4">
        <v>39</v>
      </c>
      <c r="E100" s="5">
        <v>9.26</v>
      </c>
      <c r="F100" s="4">
        <v>110</v>
      </c>
      <c r="G100" s="5">
        <v>34.590000000000003</v>
      </c>
      <c r="H100" s="4">
        <v>0</v>
      </c>
    </row>
    <row r="101" spans="1:8" x14ac:dyDescent="0.2">
      <c r="A101" s="2" t="s">
        <v>27</v>
      </c>
      <c r="B101" s="4">
        <v>72</v>
      </c>
      <c r="C101" s="5">
        <v>9.51</v>
      </c>
      <c r="D101" s="4">
        <v>30</v>
      </c>
      <c r="E101" s="5">
        <v>7.13</v>
      </c>
      <c r="F101" s="4">
        <v>41</v>
      </c>
      <c r="G101" s="5">
        <v>12.89</v>
      </c>
      <c r="H101" s="4">
        <v>1</v>
      </c>
    </row>
    <row r="102" spans="1:8" x14ac:dyDescent="0.2">
      <c r="A102" s="2" t="s">
        <v>28</v>
      </c>
      <c r="B102" s="4">
        <v>11</v>
      </c>
      <c r="C102" s="5">
        <v>1.45</v>
      </c>
      <c r="D102" s="4">
        <v>0</v>
      </c>
      <c r="E102" s="5">
        <v>0</v>
      </c>
      <c r="F102" s="4">
        <v>11</v>
      </c>
      <c r="G102" s="5">
        <v>3.46</v>
      </c>
      <c r="H102" s="4">
        <v>0</v>
      </c>
    </row>
    <row r="103" spans="1:8" x14ac:dyDescent="0.2">
      <c r="A103" s="2" t="s">
        <v>29</v>
      </c>
      <c r="B103" s="4">
        <v>0</v>
      </c>
      <c r="C103" s="5">
        <v>0</v>
      </c>
      <c r="D103" s="4">
        <v>0</v>
      </c>
      <c r="E103" s="5">
        <v>0</v>
      </c>
      <c r="F103" s="4">
        <v>0</v>
      </c>
      <c r="G103" s="5">
        <v>0</v>
      </c>
      <c r="H103" s="4">
        <v>0</v>
      </c>
    </row>
    <row r="104" spans="1:8" x14ac:dyDescent="0.2">
      <c r="A104" s="2" t="s">
        <v>30</v>
      </c>
      <c r="B104" s="4">
        <v>4</v>
      </c>
      <c r="C104" s="5">
        <v>0.53</v>
      </c>
      <c r="D104" s="4">
        <v>0</v>
      </c>
      <c r="E104" s="5">
        <v>0</v>
      </c>
      <c r="F104" s="4">
        <v>4</v>
      </c>
      <c r="G104" s="5">
        <v>1.26</v>
      </c>
      <c r="H104" s="4">
        <v>0</v>
      </c>
    </row>
    <row r="105" spans="1:8" x14ac:dyDescent="0.2">
      <c r="A105" s="2" t="s">
        <v>31</v>
      </c>
      <c r="B105" s="4">
        <v>181</v>
      </c>
      <c r="C105" s="5">
        <v>23.91</v>
      </c>
      <c r="D105" s="4">
        <v>111</v>
      </c>
      <c r="E105" s="5">
        <v>26.37</v>
      </c>
      <c r="F105" s="4">
        <v>70</v>
      </c>
      <c r="G105" s="5">
        <v>22.01</v>
      </c>
      <c r="H105" s="4">
        <v>0</v>
      </c>
    </row>
    <row r="106" spans="1:8" x14ac:dyDescent="0.2">
      <c r="A106" s="2" t="s">
        <v>32</v>
      </c>
      <c r="B106" s="4">
        <v>2</v>
      </c>
      <c r="C106" s="5">
        <v>0.26</v>
      </c>
      <c r="D106" s="4">
        <v>1</v>
      </c>
      <c r="E106" s="5">
        <v>0.24</v>
      </c>
      <c r="F106" s="4">
        <v>1</v>
      </c>
      <c r="G106" s="5">
        <v>0.31</v>
      </c>
      <c r="H106" s="4">
        <v>0</v>
      </c>
    </row>
    <row r="107" spans="1:8" x14ac:dyDescent="0.2">
      <c r="A107" s="2" t="s">
        <v>33</v>
      </c>
      <c r="B107" s="4">
        <v>20</v>
      </c>
      <c r="C107" s="5">
        <v>2.64</v>
      </c>
      <c r="D107" s="4">
        <v>8</v>
      </c>
      <c r="E107" s="5">
        <v>1.9</v>
      </c>
      <c r="F107" s="4">
        <v>12</v>
      </c>
      <c r="G107" s="5">
        <v>3.77</v>
      </c>
      <c r="H107" s="4">
        <v>0</v>
      </c>
    </row>
    <row r="108" spans="1:8" x14ac:dyDescent="0.2">
      <c r="A108" s="2" t="s">
        <v>34</v>
      </c>
      <c r="B108" s="4">
        <v>26</v>
      </c>
      <c r="C108" s="5">
        <v>3.43</v>
      </c>
      <c r="D108" s="4">
        <v>9</v>
      </c>
      <c r="E108" s="5">
        <v>2.14</v>
      </c>
      <c r="F108" s="4">
        <v>17</v>
      </c>
      <c r="G108" s="5">
        <v>5.35</v>
      </c>
      <c r="H108" s="4">
        <v>0</v>
      </c>
    </row>
    <row r="109" spans="1:8" x14ac:dyDescent="0.2">
      <c r="A109" s="2" t="s">
        <v>35</v>
      </c>
      <c r="B109" s="4">
        <v>77</v>
      </c>
      <c r="C109" s="5">
        <v>10.17</v>
      </c>
      <c r="D109" s="4">
        <v>66</v>
      </c>
      <c r="E109" s="5">
        <v>15.68</v>
      </c>
      <c r="F109" s="4">
        <v>11</v>
      </c>
      <c r="G109" s="5">
        <v>3.46</v>
      </c>
      <c r="H109" s="4">
        <v>0</v>
      </c>
    </row>
    <row r="110" spans="1:8" x14ac:dyDescent="0.2">
      <c r="A110" s="2" t="s">
        <v>36</v>
      </c>
      <c r="B110" s="4">
        <v>101</v>
      </c>
      <c r="C110" s="5">
        <v>13.34</v>
      </c>
      <c r="D110" s="4">
        <v>89</v>
      </c>
      <c r="E110" s="5">
        <v>21.14</v>
      </c>
      <c r="F110" s="4">
        <v>11</v>
      </c>
      <c r="G110" s="5">
        <v>3.46</v>
      </c>
      <c r="H110" s="4">
        <v>0</v>
      </c>
    </row>
    <row r="111" spans="1:8" x14ac:dyDescent="0.2">
      <c r="A111" s="2" t="s">
        <v>37</v>
      </c>
      <c r="B111" s="4">
        <v>33</v>
      </c>
      <c r="C111" s="5">
        <v>4.3600000000000003</v>
      </c>
      <c r="D111" s="4">
        <v>19</v>
      </c>
      <c r="E111" s="5">
        <v>4.51</v>
      </c>
      <c r="F111" s="4">
        <v>6</v>
      </c>
      <c r="G111" s="5">
        <v>1.89</v>
      </c>
      <c r="H111" s="4">
        <v>1</v>
      </c>
    </row>
    <row r="112" spans="1:8" x14ac:dyDescent="0.2">
      <c r="A112" s="2" t="s">
        <v>38</v>
      </c>
      <c r="B112" s="4">
        <v>36</v>
      </c>
      <c r="C112" s="5">
        <v>4.76</v>
      </c>
      <c r="D112" s="4">
        <v>20</v>
      </c>
      <c r="E112" s="5">
        <v>4.75</v>
      </c>
      <c r="F112" s="4">
        <v>13</v>
      </c>
      <c r="G112" s="5">
        <v>4.09</v>
      </c>
      <c r="H112" s="4">
        <v>0</v>
      </c>
    </row>
    <row r="113" spans="1:8" x14ac:dyDescent="0.2">
      <c r="A113" s="2" t="s">
        <v>39</v>
      </c>
      <c r="B113" s="4">
        <v>45</v>
      </c>
      <c r="C113" s="5">
        <v>5.94</v>
      </c>
      <c r="D113" s="4">
        <v>29</v>
      </c>
      <c r="E113" s="5">
        <v>6.89</v>
      </c>
      <c r="F113" s="4">
        <v>11</v>
      </c>
      <c r="G113" s="5">
        <v>3.46</v>
      </c>
      <c r="H113" s="4">
        <v>1</v>
      </c>
    </row>
    <row r="114" spans="1:8" x14ac:dyDescent="0.2">
      <c r="A114" s="1" t="s">
        <v>7</v>
      </c>
      <c r="B114" s="4">
        <v>740</v>
      </c>
      <c r="C114" s="5">
        <v>100.02000000000001</v>
      </c>
      <c r="D114" s="4">
        <v>419</v>
      </c>
      <c r="E114" s="5">
        <v>100.02</v>
      </c>
      <c r="F114" s="4">
        <v>313</v>
      </c>
      <c r="G114" s="5">
        <v>100.00000000000003</v>
      </c>
      <c r="H114" s="4">
        <v>1</v>
      </c>
    </row>
    <row r="115" spans="1:8" x14ac:dyDescent="0.2">
      <c r="A115" s="2" t="s">
        <v>25</v>
      </c>
      <c r="B115" s="4">
        <v>1</v>
      </c>
      <c r="C115" s="5">
        <v>0.14000000000000001</v>
      </c>
      <c r="D115" s="4">
        <v>0</v>
      </c>
      <c r="E115" s="5">
        <v>0</v>
      </c>
      <c r="F115" s="4">
        <v>1</v>
      </c>
      <c r="G115" s="5">
        <v>0.32</v>
      </c>
      <c r="H115" s="4">
        <v>0</v>
      </c>
    </row>
    <row r="116" spans="1:8" x14ac:dyDescent="0.2">
      <c r="A116" s="2" t="s">
        <v>26</v>
      </c>
      <c r="B116" s="4">
        <v>106</v>
      </c>
      <c r="C116" s="5">
        <v>14.32</v>
      </c>
      <c r="D116" s="4">
        <v>32</v>
      </c>
      <c r="E116" s="5">
        <v>7.64</v>
      </c>
      <c r="F116" s="4">
        <v>74</v>
      </c>
      <c r="G116" s="5">
        <v>23.64</v>
      </c>
      <c r="H116" s="4">
        <v>0</v>
      </c>
    </row>
    <row r="117" spans="1:8" x14ac:dyDescent="0.2">
      <c r="A117" s="2" t="s">
        <v>27</v>
      </c>
      <c r="B117" s="4">
        <v>48</v>
      </c>
      <c r="C117" s="5">
        <v>6.49</v>
      </c>
      <c r="D117" s="4">
        <v>15</v>
      </c>
      <c r="E117" s="5">
        <v>3.58</v>
      </c>
      <c r="F117" s="4">
        <v>33</v>
      </c>
      <c r="G117" s="5">
        <v>10.54</v>
      </c>
      <c r="H117" s="4">
        <v>0</v>
      </c>
    </row>
    <row r="118" spans="1:8" x14ac:dyDescent="0.2">
      <c r="A118" s="2" t="s">
        <v>28</v>
      </c>
      <c r="B118" s="4">
        <v>5</v>
      </c>
      <c r="C118" s="5">
        <v>0.68</v>
      </c>
      <c r="D118" s="4">
        <v>0</v>
      </c>
      <c r="E118" s="5">
        <v>0</v>
      </c>
      <c r="F118" s="4">
        <v>4</v>
      </c>
      <c r="G118" s="5">
        <v>1.28</v>
      </c>
      <c r="H118" s="4">
        <v>0</v>
      </c>
    </row>
    <row r="119" spans="1:8" x14ac:dyDescent="0.2">
      <c r="A119" s="2" t="s">
        <v>29</v>
      </c>
      <c r="B119" s="4">
        <v>5</v>
      </c>
      <c r="C119" s="5">
        <v>0.68</v>
      </c>
      <c r="D119" s="4">
        <v>0</v>
      </c>
      <c r="E119" s="5">
        <v>0</v>
      </c>
      <c r="F119" s="4">
        <v>5</v>
      </c>
      <c r="G119" s="5">
        <v>1.6</v>
      </c>
      <c r="H119" s="4">
        <v>0</v>
      </c>
    </row>
    <row r="120" spans="1:8" x14ac:dyDescent="0.2">
      <c r="A120" s="2" t="s">
        <v>30</v>
      </c>
      <c r="B120" s="4">
        <v>6</v>
      </c>
      <c r="C120" s="5">
        <v>0.81</v>
      </c>
      <c r="D120" s="4">
        <v>0</v>
      </c>
      <c r="E120" s="5">
        <v>0</v>
      </c>
      <c r="F120" s="4">
        <v>6</v>
      </c>
      <c r="G120" s="5">
        <v>1.92</v>
      </c>
      <c r="H120" s="4">
        <v>0</v>
      </c>
    </row>
    <row r="121" spans="1:8" x14ac:dyDescent="0.2">
      <c r="A121" s="2" t="s">
        <v>31</v>
      </c>
      <c r="B121" s="4">
        <v>216</v>
      </c>
      <c r="C121" s="5">
        <v>29.19</v>
      </c>
      <c r="D121" s="4">
        <v>131</v>
      </c>
      <c r="E121" s="5">
        <v>31.26</v>
      </c>
      <c r="F121" s="4">
        <v>85</v>
      </c>
      <c r="G121" s="5">
        <v>27.16</v>
      </c>
      <c r="H121" s="4">
        <v>0</v>
      </c>
    </row>
    <row r="122" spans="1:8" x14ac:dyDescent="0.2">
      <c r="A122" s="2" t="s">
        <v>32</v>
      </c>
      <c r="B122" s="4">
        <v>3</v>
      </c>
      <c r="C122" s="5">
        <v>0.41</v>
      </c>
      <c r="D122" s="4">
        <v>1</v>
      </c>
      <c r="E122" s="5">
        <v>0.24</v>
      </c>
      <c r="F122" s="4">
        <v>2</v>
      </c>
      <c r="G122" s="5">
        <v>0.64</v>
      </c>
      <c r="H122" s="4">
        <v>0</v>
      </c>
    </row>
    <row r="123" spans="1:8" x14ac:dyDescent="0.2">
      <c r="A123" s="2" t="s">
        <v>33</v>
      </c>
      <c r="B123" s="4">
        <v>46</v>
      </c>
      <c r="C123" s="5">
        <v>6.22</v>
      </c>
      <c r="D123" s="4">
        <v>24</v>
      </c>
      <c r="E123" s="5">
        <v>5.73</v>
      </c>
      <c r="F123" s="4">
        <v>21</v>
      </c>
      <c r="G123" s="5">
        <v>6.71</v>
      </c>
      <c r="H123" s="4">
        <v>0</v>
      </c>
    </row>
    <row r="124" spans="1:8" x14ac:dyDescent="0.2">
      <c r="A124" s="2" t="s">
        <v>34</v>
      </c>
      <c r="B124" s="4">
        <v>26</v>
      </c>
      <c r="C124" s="5">
        <v>3.51</v>
      </c>
      <c r="D124" s="4">
        <v>11</v>
      </c>
      <c r="E124" s="5">
        <v>2.63</v>
      </c>
      <c r="F124" s="4">
        <v>13</v>
      </c>
      <c r="G124" s="5">
        <v>4.1500000000000004</v>
      </c>
      <c r="H124" s="4">
        <v>0</v>
      </c>
    </row>
    <row r="125" spans="1:8" x14ac:dyDescent="0.2">
      <c r="A125" s="2" t="s">
        <v>35</v>
      </c>
      <c r="B125" s="4">
        <v>80</v>
      </c>
      <c r="C125" s="5">
        <v>10.81</v>
      </c>
      <c r="D125" s="4">
        <v>62</v>
      </c>
      <c r="E125" s="5">
        <v>14.8</v>
      </c>
      <c r="F125" s="4">
        <v>17</v>
      </c>
      <c r="G125" s="5">
        <v>5.43</v>
      </c>
      <c r="H125" s="4">
        <v>1</v>
      </c>
    </row>
    <row r="126" spans="1:8" x14ac:dyDescent="0.2">
      <c r="A126" s="2" t="s">
        <v>36</v>
      </c>
      <c r="B126" s="4">
        <v>111</v>
      </c>
      <c r="C126" s="5">
        <v>15</v>
      </c>
      <c r="D126" s="4">
        <v>92</v>
      </c>
      <c r="E126" s="5">
        <v>21.96</v>
      </c>
      <c r="F126" s="4">
        <v>18</v>
      </c>
      <c r="G126" s="5">
        <v>5.75</v>
      </c>
      <c r="H126" s="4">
        <v>0</v>
      </c>
    </row>
    <row r="127" spans="1:8" x14ac:dyDescent="0.2">
      <c r="A127" s="2" t="s">
        <v>37</v>
      </c>
      <c r="B127" s="4">
        <v>18</v>
      </c>
      <c r="C127" s="5">
        <v>2.4300000000000002</v>
      </c>
      <c r="D127" s="4">
        <v>10</v>
      </c>
      <c r="E127" s="5">
        <v>2.39</v>
      </c>
      <c r="F127" s="4">
        <v>8</v>
      </c>
      <c r="G127" s="5">
        <v>2.56</v>
      </c>
      <c r="H127" s="4">
        <v>0</v>
      </c>
    </row>
    <row r="128" spans="1:8" x14ac:dyDescent="0.2">
      <c r="A128" s="2" t="s">
        <v>38</v>
      </c>
      <c r="B128" s="4">
        <v>27</v>
      </c>
      <c r="C128" s="5">
        <v>3.65</v>
      </c>
      <c r="D128" s="4">
        <v>15</v>
      </c>
      <c r="E128" s="5">
        <v>3.58</v>
      </c>
      <c r="F128" s="4">
        <v>11</v>
      </c>
      <c r="G128" s="5">
        <v>3.51</v>
      </c>
      <c r="H128" s="4">
        <v>0</v>
      </c>
    </row>
    <row r="129" spans="1:8" x14ac:dyDescent="0.2">
      <c r="A129" s="2" t="s">
        <v>39</v>
      </c>
      <c r="B129" s="4">
        <v>42</v>
      </c>
      <c r="C129" s="5">
        <v>5.68</v>
      </c>
      <c r="D129" s="4">
        <v>26</v>
      </c>
      <c r="E129" s="5">
        <v>6.21</v>
      </c>
      <c r="F129" s="4">
        <v>15</v>
      </c>
      <c r="G129" s="5">
        <v>4.79</v>
      </c>
      <c r="H129" s="4">
        <v>0</v>
      </c>
    </row>
    <row r="130" spans="1:8" x14ac:dyDescent="0.2">
      <c r="A130" s="1" t="s">
        <v>8</v>
      </c>
      <c r="B130" s="4">
        <v>935</v>
      </c>
      <c r="C130" s="5">
        <v>100</v>
      </c>
      <c r="D130" s="4">
        <v>586</v>
      </c>
      <c r="E130" s="5">
        <v>99.98</v>
      </c>
      <c r="F130" s="4">
        <v>337</v>
      </c>
      <c r="G130" s="5">
        <v>99.990000000000009</v>
      </c>
      <c r="H130" s="4">
        <v>3</v>
      </c>
    </row>
    <row r="131" spans="1:8" x14ac:dyDescent="0.2">
      <c r="A131" s="2" t="s">
        <v>25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26</v>
      </c>
      <c r="B132" s="4">
        <v>134</v>
      </c>
      <c r="C132" s="5">
        <v>14.33</v>
      </c>
      <c r="D132" s="4">
        <v>68</v>
      </c>
      <c r="E132" s="5">
        <v>11.6</v>
      </c>
      <c r="F132" s="4">
        <v>66</v>
      </c>
      <c r="G132" s="5">
        <v>19.579999999999998</v>
      </c>
      <c r="H132" s="4">
        <v>0</v>
      </c>
    </row>
    <row r="133" spans="1:8" x14ac:dyDescent="0.2">
      <c r="A133" s="2" t="s">
        <v>27</v>
      </c>
      <c r="B133" s="4">
        <v>54</v>
      </c>
      <c r="C133" s="5">
        <v>5.78</v>
      </c>
      <c r="D133" s="4">
        <v>21</v>
      </c>
      <c r="E133" s="5">
        <v>3.58</v>
      </c>
      <c r="F133" s="4">
        <v>31</v>
      </c>
      <c r="G133" s="5">
        <v>9.1999999999999993</v>
      </c>
      <c r="H133" s="4">
        <v>2</v>
      </c>
    </row>
    <row r="134" spans="1:8" x14ac:dyDescent="0.2">
      <c r="A134" s="2" t="s">
        <v>28</v>
      </c>
      <c r="B134" s="4">
        <v>3</v>
      </c>
      <c r="C134" s="5">
        <v>0.32</v>
      </c>
      <c r="D134" s="4">
        <v>0</v>
      </c>
      <c r="E134" s="5">
        <v>0</v>
      </c>
      <c r="F134" s="4">
        <v>3</v>
      </c>
      <c r="G134" s="5">
        <v>0.89</v>
      </c>
      <c r="H134" s="4">
        <v>0</v>
      </c>
    </row>
    <row r="135" spans="1:8" x14ac:dyDescent="0.2">
      <c r="A135" s="2" t="s">
        <v>29</v>
      </c>
      <c r="B135" s="4">
        <v>9</v>
      </c>
      <c r="C135" s="5">
        <v>0.96</v>
      </c>
      <c r="D135" s="4">
        <v>0</v>
      </c>
      <c r="E135" s="5">
        <v>0</v>
      </c>
      <c r="F135" s="4">
        <v>9</v>
      </c>
      <c r="G135" s="5">
        <v>2.67</v>
      </c>
      <c r="H135" s="4">
        <v>0</v>
      </c>
    </row>
    <row r="136" spans="1:8" x14ac:dyDescent="0.2">
      <c r="A136" s="2" t="s">
        <v>30</v>
      </c>
      <c r="B136" s="4">
        <v>16</v>
      </c>
      <c r="C136" s="5">
        <v>1.71</v>
      </c>
      <c r="D136" s="4">
        <v>4</v>
      </c>
      <c r="E136" s="5">
        <v>0.68</v>
      </c>
      <c r="F136" s="4">
        <v>12</v>
      </c>
      <c r="G136" s="5">
        <v>3.56</v>
      </c>
      <c r="H136" s="4">
        <v>0</v>
      </c>
    </row>
    <row r="137" spans="1:8" x14ac:dyDescent="0.2">
      <c r="A137" s="2" t="s">
        <v>31</v>
      </c>
      <c r="B137" s="4">
        <v>277</v>
      </c>
      <c r="C137" s="5">
        <v>29.63</v>
      </c>
      <c r="D137" s="4">
        <v>161</v>
      </c>
      <c r="E137" s="5">
        <v>27.47</v>
      </c>
      <c r="F137" s="4">
        <v>116</v>
      </c>
      <c r="G137" s="5">
        <v>34.42</v>
      </c>
      <c r="H137" s="4">
        <v>0</v>
      </c>
    </row>
    <row r="138" spans="1:8" x14ac:dyDescent="0.2">
      <c r="A138" s="2" t="s">
        <v>32</v>
      </c>
      <c r="B138" s="4">
        <v>10</v>
      </c>
      <c r="C138" s="5">
        <v>1.07</v>
      </c>
      <c r="D138" s="4">
        <v>4</v>
      </c>
      <c r="E138" s="5">
        <v>0.68</v>
      </c>
      <c r="F138" s="4">
        <v>6</v>
      </c>
      <c r="G138" s="5">
        <v>1.78</v>
      </c>
      <c r="H138" s="4">
        <v>0</v>
      </c>
    </row>
    <row r="139" spans="1:8" x14ac:dyDescent="0.2">
      <c r="A139" s="2" t="s">
        <v>33</v>
      </c>
      <c r="B139" s="4">
        <v>73</v>
      </c>
      <c r="C139" s="5">
        <v>7.81</v>
      </c>
      <c r="D139" s="4">
        <v>61</v>
      </c>
      <c r="E139" s="5">
        <v>10.41</v>
      </c>
      <c r="F139" s="4">
        <v>12</v>
      </c>
      <c r="G139" s="5">
        <v>3.56</v>
      </c>
      <c r="H139" s="4">
        <v>0</v>
      </c>
    </row>
    <row r="140" spans="1:8" x14ac:dyDescent="0.2">
      <c r="A140" s="2" t="s">
        <v>34</v>
      </c>
      <c r="B140" s="4">
        <v>32</v>
      </c>
      <c r="C140" s="5">
        <v>3.42</v>
      </c>
      <c r="D140" s="4">
        <v>11</v>
      </c>
      <c r="E140" s="5">
        <v>1.88</v>
      </c>
      <c r="F140" s="4">
        <v>19</v>
      </c>
      <c r="G140" s="5">
        <v>5.64</v>
      </c>
      <c r="H140" s="4">
        <v>0</v>
      </c>
    </row>
    <row r="141" spans="1:8" x14ac:dyDescent="0.2">
      <c r="A141" s="2" t="s">
        <v>35</v>
      </c>
      <c r="B141" s="4">
        <v>127</v>
      </c>
      <c r="C141" s="5">
        <v>13.58</v>
      </c>
      <c r="D141" s="4">
        <v>99</v>
      </c>
      <c r="E141" s="5">
        <v>16.89</v>
      </c>
      <c r="F141" s="4">
        <v>24</v>
      </c>
      <c r="G141" s="5">
        <v>7.12</v>
      </c>
      <c r="H141" s="4">
        <v>1</v>
      </c>
    </row>
    <row r="142" spans="1:8" x14ac:dyDescent="0.2">
      <c r="A142" s="2" t="s">
        <v>36</v>
      </c>
      <c r="B142" s="4">
        <v>130</v>
      </c>
      <c r="C142" s="5">
        <v>13.9</v>
      </c>
      <c r="D142" s="4">
        <v>114</v>
      </c>
      <c r="E142" s="5">
        <v>19.45</v>
      </c>
      <c r="F142" s="4">
        <v>16</v>
      </c>
      <c r="G142" s="5">
        <v>4.75</v>
      </c>
      <c r="H142" s="4">
        <v>0</v>
      </c>
    </row>
    <row r="143" spans="1:8" x14ac:dyDescent="0.2">
      <c r="A143" s="2" t="s">
        <v>37</v>
      </c>
      <c r="B143" s="4">
        <v>21</v>
      </c>
      <c r="C143" s="5">
        <v>2.25</v>
      </c>
      <c r="D143" s="4">
        <v>16</v>
      </c>
      <c r="E143" s="5">
        <v>2.73</v>
      </c>
      <c r="F143" s="4">
        <v>5</v>
      </c>
      <c r="G143" s="5">
        <v>1.48</v>
      </c>
      <c r="H143" s="4">
        <v>0</v>
      </c>
    </row>
    <row r="144" spans="1:8" x14ac:dyDescent="0.2">
      <c r="A144" s="2" t="s">
        <v>38</v>
      </c>
      <c r="B144" s="4">
        <v>26</v>
      </c>
      <c r="C144" s="5">
        <v>2.78</v>
      </c>
      <c r="D144" s="4">
        <v>15</v>
      </c>
      <c r="E144" s="5">
        <v>2.56</v>
      </c>
      <c r="F144" s="4">
        <v>9</v>
      </c>
      <c r="G144" s="5">
        <v>2.67</v>
      </c>
      <c r="H144" s="4">
        <v>0</v>
      </c>
    </row>
    <row r="145" spans="1:8" x14ac:dyDescent="0.2">
      <c r="A145" s="2" t="s">
        <v>39</v>
      </c>
      <c r="B145" s="4">
        <v>23</v>
      </c>
      <c r="C145" s="5">
        <v>2.46</v>
      </c>
      <c r="D145" s="4">
        <v>12</v>
      </c>
      <c r="E145" s="5">
        <v>2.0499999999999998</v>
      </c>
      <c r="F145" s="4">
        <v>9</v>
      </c>
      <c r="G145" s="5">
        <v>2.67</v>
      </c>
      <c r="H145" s="4">
        <v>0</v>
      </c>
    </row>
    <row r="146" spans="1:8" x14ac:dyDescent="0.2">
      <c r="A146" s="1" t="s">
        <v>9</v>
      </c>
      <c r="B146" s="4">
        <v>184</v>
      </c>
      <c r="C146" s="5">
        <v>99.999999999999986</v>
      </c>
      <c r="D146" s="4">
        <v>115</v>
      </c>
      <c r="E146" s="5">
        <v>100.00999999999999</v>
      </c>
      <c r="F146" s="4">
        <v>65</v>
      </c>
      <c r="G146" s="5">
        <v>100.00000000000001</v>
      </c>
      <c r="H146" s="4">
        <v>0</v>
      </c>
    </row>
    <row r="147" spans="1:8" x14ac:dyDescent="0.2">
      <c r="A147" s="2" t="s">
        <v>25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26</v>
      </c>
      <c r="B148" s="4">
        <v>43</v>
      </c>
      <c r="C148" s="5">
        <v>23.37</v>
      </c>
      <c r="D148" s="4">
        <v>14</v>
      </c>
      <c r="E148" s="5">
        <v>12.17</v>
      </c>
      <c r="F148" s="4">
        <v>29</v>
      </c>
      <c r="G148" s="5">
        <v>44.62</v>
      </c>
      <c r="H148" s="4">
        <v>0</v>
      </c>
    </row>
    <row r="149" spans="1:8" x14ac:dyDescent="0.2">
      <c r="A149" s="2" t="s">
        <v>27</v>
      </c>
      <c r="B149" s="4">
        <v>18</v>
      </c>
      <c r="C149" s="5">
        <v>9.7799999999999994</v>
      </c>
      <c r="D149" s="4">
        <v>8</v>
      </c>
      <c r="E149" s="5">
        <v>6.96</v>
      </c>
      <c r="F149" s="4">
        <v>10</v>
      </c>
      <c r="G149" s="5">
        <v>15.38</v>
      </c>
      <c r="H149" s="4">
        <v>0</v>
      </c>
    </row>
    <row r="150" spans="1:8" x14ac:dyDescent="0.2">
      <c r="A150" s="2" t="s">
        <v>28</v>
      </c>
      <c r="B150" s="4">
        <v>5</v>
      </c>
      <c r="C150" s="5">
        <v>2.72</v>
      </c>
      <c r="D150" s="4">
        <v>0</v>
      </c>
      <c r="E150" s="5">
        <v>0</v>
      </c>
      <c r="F150" s="4">
        <v>4</v>
      </c>
      <c r="G150" s="5">
        <v>6.15</v>
      </c>
      <c r="H150" s="4">
        <v>0</v>
      </c>
    </row>
    <row r="151" spans="1:8" x14ac:dyDescent="0.2">
      <c r="A151" s="2" t="s">
        <v>29</v>
      </c>
      <c r="B151" s="4">
        <v>1</v>
      </c>
      <c r="C151" s="5">
        <v>0.54</v>
      </c>
      <c r="D151" s="4">
        <v>1</v>
      </c>
      <c r="E151" s="5">
        <v>0.87</v>
      </c>
      <c r="F151" s="4">
        <v>0</v>
      </c>
      <c r="G151" s="5">
        <v>0</v>
      </c>
      <c r="H151" s="4">
        <v>0</v>
      </c>
    </row>
    <row r="152" spans="1:8" x14ac:dyDescent="0.2">
      <c r="A152" s="2" t="s">
        <v>30</v>
      </c>
      <c r="B152" s="4">
        <v>0</v>
      </c>
      <c r="C152" s="5">
        <v>0</v>
      </c>
      <c r="D152" s="4">
        <v>0</v>
      </c>
      <c r="E152" s="5">
        <v>0</v>
      </c>
      <c r="F152" s="4">
        <v>0</v>
      </c>
      <c r="G152" s="5">
        <v>0</v>
      </c>
      <c r="H152" s="4">
        <v>0</v>
      </c>
    </row>
    <row r="153" spans="1:8" x14ac:dyDescent="0.2">
      <c r="A153" s="2" t="s">
        <v>31</v>
      </c>
      <c r="B153" s="4">
        <v>48</v>
      </c>
      <c r="C153" s="5">
        <v>26.09</v>
      </c>
      <c r="D153" s="4">
        <v>35</v>
      </c>
      <c r="E153" s="5">
        <v>30.43</v>
      </c>
      <c r="F153" s="4">
        <v>13</v>
      </c>
      <c r="G153" s="5">
        <v>20</v>
      </c>
      <c r="H153" s="4">
        <v>0</v>
      </c>
    </row>
    <row r="154" spans="1:8" x14ac:dyDescent="0.2">
      <c r="A154" s="2" t="s">
        <v>32</v>
      </c>
      <c r="B154" s="4">
        <v>0</v>
      </c>
      <c r="C154" s="5">
        <v>0</v>
      </c>
      <c r="D154" s="4">
        <v>0</v>
      </c>
      <c r="E154" s="5">
        <v>0</v>
      </c>
      <c r="F154" s="4">
        <v>0</v>
      </c>
      <c r="G154" s="5">
        <v>0</v>
      </c>
      <c r="H154" s="4">
        <v>0</v>
      </c>
    </row>
    <row r="155" spans="1:8" x14ac:dyDescent="0.2">
      <c r="A155" s="2" t="s">
        <v>33</v>
      </c>
      <c r="B155" s="4">
        <v>4</v>
      </c>
      <c r="C155" s="5">
        <v>2.17</v>
      </c>
      <c r="D155" s="4">
        <v>0</v>
      </c>
      <c r="E155" s="5">
        <v>0</v>
      </c>
      <c r="F155" s="4">
        <v>4</v>
      </c>
      <c r="G155" s="5">
        <v>6.15</v>
      </c>
      <c r="H155" s="4">
        <v>0</v>
      </c>
    </row>
    <row r="156" spans="1:8" x14ac:dyDescent="0.2">
      <c r="A156" s="2" t="s">
        <v>34</v>
      </c>
      <c r="B156" s="4">
        <v>7</v>
      </c>
      <c r="C156" s="5">
        <v>3.8</v>
      </c>
      <c r="D156" s="4">
        <v>5</v>
      </c>
      <c r="E156" s="5">
        <v>4.3499999999999996</v>
      </c>
      <c r="F156" s="4">
        <v>2</v>
      </c>
      <c r="G156" s="5">
        <v>3.08</v>
      </c>
      <c r="H156" s="4">
        <v>0</v>
      </c>
    </row>
    <row r="157" spans="1:8" x14ac:dyDescent="0.2">
      <c r="A157" s="2" t="s">
        <v>35</v>
      </c>
      <c r="B157" s="4">
        <v>11</v>
      </c>
      <c r="C157" s="5">
        <v>5.98</v>
      </c>
      <c r="D157" s="4">
        <v>11</v>
      </c>
      <c r="E157" s="5">
        <v>9.57</v>
      </c>
      <c r="F157" s="4">
        <v>0</v>
      </c>
      <c r="G157" s="5">
        <v>0</v>
      </c>
      <c r="H157" s="4">
        <v>0</v>
      </c>
    </row>
    <row r="158" spans="1:8" x14ac:dyDescent="0.2">
      <c r="A158" s="2" t="s">
        <v>36</v>
      </c>
      <c r="B158" s="4">
        <v>22</v>
      </c>
      <c r="C158" s="5">
        <v>11.96</v>
      </c>
      <c r="D158" s="4">
        <v>22</v>
      </c>
      <c r="E158" s="5">
        <v>19.13</v>
      </c>
      <c r="F158" s="4">
        <v>0</v>
      </c>
      <c r="G158" s="5">
        <v>0</v>
      </c>
      <c r="H158" s="4">
        <v>0</v>
      </c>
    </row>
    <row r="159" spans="1:8" x14ac:dyDescent="0.2">
      <c r="A159" s="2" t="s">
        <v>37</v>
      </c>
      <c r="B159" s="4">
        <v>8</v>
      </c>
      <c r="C159" s="5">
        <v>4.3499999999999996</v>
      </c>
      <c r="D159" s="4">
        <v>7</v>
      </c>
      <c r="E159" s="5">
        <v>6.09</v>
      </c>
      <c r="F159" s="4">
        <v>0</v>
      </c>
      <c r="G159" s="5">
        <v>0</v>
      </c>
      <c r="H159" s="4">
        <v>0</v>
      </c>
    </row>
    <row r="160" spans="1:8" x14ac:dyDescent="0.2">
      <c r="A160" s="2" t="s">
        <v>38</v>
      </c>
      <c r="B160" s="4">
        <v>8</v>
      </c>
      <c r="C160" s="5">
        <v>4.3499999999999996</v>
      </c>
      <c r="D160" s="4">
        <v>8</v>
      </c>
      <c r="E160" s="5">
        <v>6.96</v>
      </c>
      <c r="F160" s="4">
        <v>0</v>
      </c>
      <c r="G160" s="5">
        <v>0</v>
      </c>
      <c r="H160" s="4">
        <v>0</v>
      </c>
    </row>
    <row r="161" spans="1:8" x14ac:dyDescent="0.2">
      <c r="A161" s="2" t="s">
        <v>39</v>
      </c>
      <c r="B161" s="4">
        <v>9</v>
      </c>
      <c r="C161" s="5">
        <v>4.8899999999999997</v>
      </c>
      <c r="D161" s="4">
        <v>4</v>
      </c>
      <c r="E161" s="5">
        <v>3.48</v>
      </c>
      <c r="F161" s="4">
        <v>3</v>
      </c>
      <c r="G161" s="5">
        <v>4.62</v>
      </c>
      <c r="H161" s="4">
        <v>0</v>
      </c>
    </row>
    <row r="162" spans="1:8" x14ac:dyDescent="0.2">
      <c r="A162" s="1" t="s">
        <v>10</v>
      </c>
      <c r="B162" s="4">
        <v>70</v>
      </c>
      <c r="C162" s="5">
        <v>100.00999999999999</v>
      </c>
      <c r="D162" s="4">
        <v>39</v>
      </c>
      <c r="E162" s="5">
        <v>99.98</v>
      </c>
      <c r="F162" s="4">
        <v>29</v>
      </c>
      <c r="G162" s="5">
        <v>99.990000000000023</v>
      </c>
      <c r="H162" s="4">
        <v>2</v>
      </c>
    </row>
    <row r="163" spans="1:8" x14ac:dyDescent="0.2">
      <c r="A163" s="2" t="s">
        <v>25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26</v>
      </c>
      <c r="B164" s="4">
        <v>15</v>
      </c>
      <c r="C164" s="5">
        <v>21.43</v>
      </c>
      <c r="D164" s="4">
        <v>6</v>
      </c>
      <c r="E164" s="5">
        <v>15.38</v>
      </c>
      <c r="F164" s="4">
        <v>9</v>
      </c>
      <c r="G164" s="5">
        <v>31.03</v>
      </c>
      <c r="H164" s="4">
        <v>0</v>
      </c>
    </row>
    <row r="165" spans="1:8" x14ac:dyDescent="0.2">
      <c r="A165" s="2" t="s">
        <v>27</v>
      </c>
      <c r="B165" s="4">
        <v>9</v>
      </c>
      <c r="C165" s="5">
        <v>12.86</v>
      </c>
      <c r="D165" s="4">
        <v>1</v>
      </c>
      <c r="E165" s="5">
        <v>2.56</v>
      </c>
      <c r="F165" s="4">
        <v>8</v>
      </c>
      <c r="G165" s="5">
        <v>27.59</v>
      </c>
      <c r="H165" s="4">
        <v>0</v>
      </c>
    </row>
    <row r="166" spans="1:8" x14ac:dyDescent="0.2">
      <c r="A166" s="2" t="s">
        <v>28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2">
      <c r="A167" s="2" t="s">
        <v>29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2">
      <c r="A168" s="2" t="s">
        <v>30</v>
      </c>
      <c r="B168" s="4">
        <v>2</v>
      </c>
      <c r="C168" s="5">
        <v>2.86</v>
      </c>
      <c r="D168" s="4">
        <v>1</v>
      </c>
      <c r="E168" s="5">
        <v>2.56</v>
      </c>
      <c r="F168" s="4">
        <v>0</v>
      </c>
      <c r="G168" s="5">
        <v>0</v>
      </c>
      <c r="H168" s="4">
        <v>1</v>
      </c>
    </row>
    <row r="169" spans="1:8" x14ac:dyDescent="0.2">
      <c r="A169" s="2" t="s">
        <v>31</v>
      </c>
      <c r="B169" s="4">
        <v>18</v>
      </c>
      <c r="C169" s="5">
        <v>25.71</v>
      </c>
      <c r="D169" s="4">
        <v>14</v>
      </c>
      <c r="E169" s="5">
        <v>35.9</v>
      </c>
      <c r="F169" s="4">
        <v>3</v>
      </c>
      <c r="G169" s="5">
        <v>10.34</v>
      </c>
      <c r="H169" s="4">
        <v>1</v>
      </c>
    </row>
    <row r="170" spans="1:8" x14ac:dyDescent="0.2">
      <c r="A170" s="2" t="s">
        <v>32</v>
      </c>
      <c r="B170" s="4">
        <v>0</v>
      </c>
      <c r="C170" s="5">
        <v>0</v>
      </c>
      <c r="D170" s="4">
        <v>0</v>
      </c>
      <c r="E170" s="5">
        <v>0</v>
      </c>
      <c r="F170" s="4">
        <v>0</v>
      </c>
      <c r="G170" s="5">
        <v>0</v>
      </c>
      <c r="H170" s="4">
        <v>0</v>
      </c>
    </row>
    <row r="171" spans="1:8" x14ac:dyDescent="0.2">
      <c r="A171" s="2" t="s">
        <v>33</v>
      </c>
      <c r="B171" s="4">
        <v>0</v>
      </c>
      <c r="C171" s="5">
        <v>0</v>
      </c>
      <c r="D171" s="4">
        <v>0</v>
      </c>
      <c r="E171" s="5">
        <v>0</v>
      </c>
      <c r="F171" s="4">
        <v>0</v>
      </c>
      <c r="G171" s="5">
        <v>0</v>
      </c>
      <c r="H171" s="4">
        <v>0</v>
      </c>
    </row>
    <row r="172" spans="1:8" x14ac:dyDescent="0.2">
      <c r="A172" s="2" t="s">
        <v>34</v>
      </c>
      <c r="B172" s="4">
        <v>4</v>
      </c>
      <c r="C172" s="5">
        <v>5.71</v>
      </c>
      <c r="D172" s="4">
        <v>1</v>
      </c>
      <c r="E172" s="5">
        <v>2.56</v>
      </c>
      <c r="F172" s="4">
        <v>3</v>
      </c>
      <c r="G172" s="5">
        <v>10.34</v>
      </c>
      <c r="H172" s="4">
        <v>0</v>
      </c>
    </row>
    <row r="173" spans="1:8" x14ac:dyDescent="0.2">
      <c r="A173" s="2" t="s">
        <v>35</v>
      </c>
      <c r="B173" s="4">
        <v>10</v>
      </c>
      <c r="C173" s="5">
        <v>14.29</v>
      </c>
      <c r="D173" s="4">
        <v>8</v>
      </c>
      <c r="E173" s="5">
        <v>20.51</v>
      </c>
      <c r="F173" s="4">
        <v>2</v>
      </c>
      <c r="G173" s="5">
        <v>6.9</v>
      </c>
      <c r="H173" s="4">
        <v>0</v>
      </c>
    </row>
    <row r="174" spans="1:8" x14ac:dyDescent="0.2">
      <c r="A174" s="2" t="s">
        <v>36</v>
      </c>
      <c r="B174" s="4">
        <v>7</v>
      </c>
      <c r="C174" s="5">
        <v>10</v>
      </c>
      <c r="D174" s="4">
        <v>7</v>
      </c>
      <c r="E174" s="5">
        <v>17.95</v>
      </c>
      <c r="F174" s="4">
        <v>0</v>
      </c>
      <c r="G174" s="5">
        <v>0</v>
      </c>
      <c r="H174" s="4">
        <v>0</v>
      </c>
    </row>
    <row r="175" spans="1:8" x14ac:dyDescent="0.2">
      <c r="A175" s="2" t="s">
        <v>37</v>
      </c>
      <c r="B175" s="4">
        <v>0</v>
      </c>
      <c r="C175" s="5">
        <v>0</v>
      </c>
      <c r="D175" s="4">
        <v>0</v>
      </c>
      <c r="E175" s="5">
        <v>0</v>
      </c>
      <c r="F175" s="4">
        <v>0</v>
      </c>
      <c r="G175" s="5">
        <v>0</v>
      </c>
      <c r="H175" s="4">
        <v>0</v>
      </c>
    </row>
    <row r="176" spans="1:8" x14ac:dyDescent="0.2">
      <c r="A176" s="2" t="s">
        <v>38</v>
      </c>
      <c r="B176" s="4">
        <v>2</v>
      </c>
      <c r="C176" s="5">
        <v>2.86</v>
      </c>
      <c r="D176" s="4">
        <v>1</v>
      </c>
      <c r="E176" s="5">
        <v>2.56</v>
      </c>
      <c r="F176" s="4">
        <v>1</v>
      </c>
      <c r="G176" s="5">
        <v>3.45</v>
      </c>
      <c r="H176" s="4">
        <v>0</v>
      </c>
    </row>
    <row r="177" spans="1:8" x14ac:dyDescent="0.2">
      <c r="A177" s="2" t="s">
        <v>39</v>
      </c>
      <c r="B177" s="4">
        <v>3</v>
      </c>
      <c r="C177" s="5">
        <v>4.29</v>
      </c>
      <c r="D177" s="4">
        <v>0</v>
      </c>
      <c r="E177" s="5">
        <v>0</v>
      </c>
      <c r="F177" s="4">
        <v>3</v>
      </c>
      <c r="G177" s="5">
        <v>10.34</v>
      </c>
      <c r="H177" s="4">
        <v>0</v>
      </c>
    </row>
    <row r="178" spans="1:8" x14ac:dyDescent="0.2">
      <c r="A178" s="1" t="s">
        <v>11</v>
      </c>
      <c r="B178" s="4">
        <v>67</v>
      </c>
      <c r="C178" s="5">
        <v>100.02</v>
      </c>
      <c r="D178" s="4">
        <v>43</v>
      </c>
      <c r="E178" s="5">
        <v>100.01000000000002</v>
      </c>
      <c r="F178" s="4">
        <v>21</v>
      </c>
      <c r="G178" s="5">
        <v>99.97999999999999</v>
      </c>
      <c r="H178" s="4">
        <v>0</v>
      </c>
    </row>
    <row r="179" spans="1:8" x14ac:dyDescent="0.2">
      <c r="A179" s="2" t="s">
        <v>25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26</v>
      </c>
      <c r="B180" s="4">
        <v>24</v>
      </c>
      <c r="C180" s="5">
        <v>35.82</v>
      </c>
      <c r="D180" s="4">
        <v>17</v>
      </c>
      <c r="E180" s="5">
        <v>39.53</v>
      </c>
      <c r="F180" s="4">
        <v>7</v>
      </c>
      <c r="G180" s="5">
        <v>33.33</v>
      </c>
      <c r="H180" s="4">
        <v>0</v>
      </c>
    </row>
    <row r="181" spans="1:8" x14ac:dyDescent="0.2">
      <c r="A181" s="2" t="s">
        <v>27</v>
      </c>
      <c r="B181" s="4">
        <v>4</v>
      </c>
      <c r="C181" s="5">
        <v>5.97</v>
      </c>
      <c r="D181" s="4">
        <v>2</v>
      </c>
      <c r="E181" s="5">
        <v>4.6500000000000004</v>
      </c>
      <c r="F181" s="4">
        <v>2</v>
      </c>
      <c r="G181" s="5">
        <v>9.52</v>
      </c>
      <c r="H181" s="4">
        <v>0</v>
      </c>
    </row>
    <row r="182" spans="1:8" x14ac:dyDescent="0.2">
      <c r="A182" s="2" t="s">
        <v>28</v>
      </c>
      <c r="B182" s="4">
        <v>2</v>
      </c>
      <c r="C182" s="5">
        <v>2.99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2">
      <c r="A183" s="2" t="s">
        <v>29</v>
      </c>
      <c r="B183" s="4">
        <v>2</v>
      </c>
      <c r="C183" s="5">
        <v>2.99</v>
      </c>
      <c r="D183" s="4">
        <v>0</v>
      </c>
      <c r="E183" s="5">
        <v>0</v>
      </c>
      <c r="F183" s="4">
        <v>2</v>
      </c>
      <c r="G183" s="5">
        <v>9.52</v>
      </c>
      <c r="H183" s="4">
        <v>0</v>
      </c>
    </row>
    <row r="184" spans="1:8" x14ac:dyDescent="0.2">
      <c r="A184" s="2" t="s">
        <v>30</v>
      </c>
      <c r="B184" s="4">
        <v>1</v>
      </c>
      <c r="C184" s="5">
        <v>1.49</v>
      </c>
      <c r="D184" s="4">
        <v>0</v>
      </c>
      <c r="E184" s="5">
        <v>0</v>
      </c>
      <c r="F184" s="4">
        <v>1</v>
      </c>
      <c r="G184" s="5">
        <v>4.76</v>
      </c>
      <c r="H184" s="4">
        <v>0</v>
      </c>
    </row>
    <row r="185" spans="1:8" x14ac:dyDescent="0.2">
      <c r="A185" s="2" t="s">
        <v>31</v>
      </c>
      <c r="B185" s="4">
        <v>19</v>
      </c>
      <c r="C185" s="5">
        <v>28.36</v>
      </c>
      <c r="D185" s="4">
        <v>14</v>
      </c>
      <c r="E185" s="5">
        <v>32.56</v>
      </c>
      <c r="F185" s="4">
        <v>5</v>
      </c>
      <c r="G185" s="5">
        <v>23.81</v>
      </c>
      <c r="H185" s="4">
        <v>0</v>
      </c>
    </row>
    <row r="186" spans="1:8" x14ac:dyDescent="0.2">
      <c r="A186" s="2" t="s">
        <v>32</v>
      </c>
      <c r="B186" s="4">
        <v>0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4">
        <v>0</v>
      </c>
    </row>
    <row r="187" spans="1:8" x14ac:dyDescent="0.2">
      <c r="A187" s="2" t="s">
        <v>33</v>
      </c>
      <c r="B187" s="4">
        <v>0</v>
      </c>
      <c r="C187" s="5">
        <v>0</v>
      </c>
      <c r="D187" s="4">
        <v>0</v>
      </c>
      <c r="E187" s="5">
        <v>0</v>
      </c>
      <c r="F187" s="4">
        <v>0</v>
      </c>
      <c r="G187" s="5">
        <v>0</v>
      </c>
      <c r="H187" s="4">
        <v>0</v>
      </c>
    </row>
    <row r="188" spans="1:8" x14ac:dyDescent="0.2">
      <c r="A188" s="2" t="s">
        <v>34</v>
      </c>
      <c r="B188" s="4">
        <v>2</v>
      </c>
      <c r="C188" s="5">
        <v>2.99</v>
      </c>
      <c r="D188" s="4">
        <v>1</v>
      </c>
      <c r="E188" s="5">
        <v>2.33</v>
      </c>
      <c r="F188" s="4">
        <v>1</v>
      </c>
      <c r="G188" s="5">
        <v>4.76</v>
      </c>
      <c r="H188" s="4">
        <v>0</v>
      </c>
    </row>
    <row r="189" spans="1:8" x14ac:dyDescent="0.2">
      <c r="A189" s="2" t="s">
        <v>35</v>
      </c>
      <c r="B189" s="4">
        <v>4</v>
      </c>
      <c r="C189" s="5">
        <v>5.97</v>
      </c>
      <c r="D189" s="4">
        <v>2</v>
      </c>
      <c r="E189" s="5">
        <v>4.6500000000000004</v>
      </c>
      <c r="F189" s="4">
        <v>1</v>
      </c>
      <c r="G189" s="5">
        <v>4.76</v>
      </c>
      <c r="H189" s="4">
        <v>0</v>
      </c>
    </row>
    <row r="190" spans="1:8" x14ac:dyDescent="0.2">
      <c r="A190" s="2" t="s">
        <v>36</v>
      </c>
      <c r="B190" s="4">
        <v>3</v>
      </c>
      <c r="C190" s="5">
        <v>4.4800000000000004</v>
      </c>
      <c r="D190" s="4">
        <v>3</v>
      </c>
      <c r="E190" s="5">
        <v>6.98</v>
      </c>
      <c r="F190" s="4">
        <v>0</v>
      </c>
      <c r="G190" s="5">
        <v>0</v>
      </c>
      <c r="H190" s="4">
        <v>0</v>
      </c>
    </row>
    <row r="191" spans="1:8" x14ac:dyDescent="0.2">
      <c r="A191" s="2" t="s">
        <v>37</v>
      </c>
      <c r="B191" s="4">
        <v>1</v>
      </c>
      <c r="C191" s="5">
        <v>1.49</v>
      </c>
      <c r="D191" s="4">
        <v>1</v>
      </c>
      <c r="E191" s="5">
        <v>2.33</v>
      </c>
      <c r="F191" s="4">
        <v>0</v>
      </c>
      <c r="G191" s="5">
        <v>0</v>
      </c>
      <c r="H191" s="4">
        <v>0</v>
      </c>
    </row>
    <row r="192" spans="1:8" x14ac:dyDescent="0.2">
      <c r="A192" s="2" t="s">
        <v>38</v>
      </c>
      <c r="B192" s="4">
        <v>3</v>
      </c>
      <c r="C192" s="5">
        <v>4.4800000000000004</v>
      </c>
      <c r="D192" s="4">
        <v>1</v>
      </c>
      <c r="E192" s="5">
        <v>2.33</v>
      </c>
      <c r="F192" s="4">
        <v>2</v>
      </c>
      <c r="G192" s="5">
        <v>9.52</v>
      </c>
      <c r="H192" s="4">
        <v>0</v>
      </c>
    </row>
    <row r="193" spans="1:8" x14ac:dyDescent="0.2">
      <c r="A193" s="2" t="s">
        <v>39</v>
      </c>
      <c r="B193" s="4">
        <v>2</v>
      </c>
      <c r="C193" s="5">
        <v>2.99</v>
      </c>
      <c r="D193" s="4">
        <v>2</v>
      </c>
      <c r="E193" s="5">
        <v>4.6500000000000004</v>
      </c>
      <c r="F193" s="4">
        <v>0</v>
      </c>
      <c r="G193" s="5">
        <v>0</v>
      </c>
      <c r="H193" s="4">
        <v>0</v>
      </c>
    </row>
    <row r="194" spans="1:8" x14ac:dyDescent="0.2">
      <c r="A194" s="1" t="s">
        <v>12</v>
      </c>
      <c r="B194" s="4">
        <v>766</v>
      </c>
      <c r="C194" s="5">
        <v>100.00000000000001</v>
      </c>
      <c r="D194" s="4">
        <v>456</v>
      </c>
      <c r="E194" s="5">
        <v>100.00000000000001</v>
      </c>
      <c r="F194" s="4">
        <v>299</v>
      </c>
      <c r="G194" s="5">
        <v>99.990000000000009</v>
      </c>
      <c r="H194" s="4">
        <v>1</v>
      </c>
    </row>
    <row r="195" spans="1:8" x14ac:dyDescent="0.2">
      <c r="A195" s="2" t="s">
        <v>25</v>
      </c>
      <c r="B195" s="4">
        <v>2</v>
      </c>
      <c r="C195" s="5">
        <v>0.26</v>
      </c>
      <c r="D195" s="4">
        <v>1</v>
      </c>
      <c r="E195" s="5">
        <v>0.22</v>
      </c>
      <c r="F195" s="4">
        <v>1</v>
      </c>
      <c r="G195" s="5">
        <v>0.33</v>
      </c>
      <c r="H195" s="4">
        <v>0</v>
      </c>
    </row>
    <row r="196" spans="1:8" x14ac:dyDescent="0.2">
      <c r="A196" s="2" t="s">
        <v>26</v>
      </c>
      <c r="B196" s="4">
        <v>125</v>
      </c>
      <c r="C196" s="5">
        <v>16.32</v>
      </c>
      <c r="D196" s="4">
        <v>56</v>
      </c>
      <c r="E196" s="5">
        <v>12.28</v>
      </c>
      <c r="F196" s="4">
        <v>69</v>
      </c>
      <c r="G196" s="5">
        <v>23.08</v>
      </c>
      <c r="H196" s="4">
        <v>0</v>
      </c>
    </row>
    <row r="197" spans="1:8" x14ac:dyDescent="0.2">
      <c r="A197" s="2" t="s">
        <v>27</v>
      </c>
      <c r="B197" s="4">
        <v>48</v>
      </c>
      <c r="C197" s="5">
        <v>6.27</v>
      </c>
      <c r="D197" s="4">
        <v>16</v>
      </c>
      <c r="E197" s="5">
        <v>3.51</v>
      </c>
      <c r="F197" s="4">
        <v>32</v>
      </c>
      <c r="G197" s="5">
        <v>10.7</v>
      </c>
      <c r="H197" s="4">
        <v>0</v>
      </c>
    </row>
    <row r="198" spans="1:8" x14ac:dyDescent="0.2">
      <c r="A198" s="2" t="s">
        <v>28</v>
      </c>
      <c r="B198" s="4">
        <v>2</v>
      </c>
      <c r="C198" s="5">
        <v>0.26</v>
      </c>
      <c r="D198" s="4">
        <v>0</v>
      </c>
      <c r="E198" s="5">
        <v>0</v>
      </c>
      <c r="F198" s="4">
        <v>2</v>
      </c>
      <c r="G198" s="5">
        <v>0.67</v>
      </c>
      <c r="H198" s="4">
        <v>0</v>
      </c>
    </row>
    <row r="199" spans="1:8" x14ac:dyDescent="0.2">
      <c r="A199" s="2" t="s">
        <v>29</v>
      </c>
      <c r="B199" s="4">
        <v>2</v>
      </c>
      <c r="C199" s="5">
        <v>0.26</v>
      </c>
      <c r="D199" s="4">
        <v>0</v>
      </c>
      <c r="E199" s="5">
        <v>0</v>
      </c>
      <c r="F199" s="4">
        <v>2</v>
      </c>
      <c r="G199" s="5">
        <v>0.67</v>
      </c>
      <c r="H199" s="4">
        <v>0</v>
      </c>
    </row>
    <row r="200" spans="1:8" x14ac:dyDescent="0.2">
      <c r="A200" s="2" t="s">
        <v>30</v>
      </c>
      <c r="B200" s="4">
        <v>7</v>
      </c>
      <c r="C200" s="5">
        <v>0.91</v>
      </c>
      <c r="D200" s="4">
        <v>3</v>
      </c>
      <c r="E200" s="5">
        <v>0.66</v>
      </c>
      <c r="F200" s="4">
        <v>4</v>
      </c>
      <c r="G200" s="5">
        <v>1.34</v>
      </c>
      <c r="H200" s="4">
        <v>0</v>
      </c>
    </row>
    <row r="201" spans="1:8" x14ac:dyDescent="0.2">
      <c r="A201" s="2" t="s">
        <v>31</v>
      </c>
      <c r="B201" s="4">
        <v>150</v>
      </c>
      <c r="C201" s="5">
        <v>19.579999999999998</v>
      </c>
      <c r="D201" s="4">
        <v>71</v>
      </c>
      <c r="E201" s="5">
        <v>15.57</v>
      </c>
      <c r="F201" s="4">
        <v>79</v>
      </c>
      <c r="G201" s="5">
        <v>26.42</v>
      </c>
      <c r="H201" s="4">
        <v>0</v>
      </c>
    </row>
    <row r="202" spans="1:8" x14ac:dyDescent="0.2">
      <c r="A202" s="2" t="s">
        <v>32</v>
      </c>
      <c r="B202" s="4">
        <v>2</v>
      </c>
      <c r="C202" s="5">
        <v>0.26</v>
      </c>
      <c r="D202" s="4">
        <v>1</v>
      </c>
      <c r="E202" s="5">
        <v>0.22</v>
      </c>
      <c r="F202" s="4">
        <v>1</v>
      </c>
      <c r="G202" s="5">
        <v>0.33</v>
      </c>
      <c r="H202" s="4">
        <v>0</v>
      </c>
    </row>
    <row r="203" spans="1:8" x14ac:dyDescent="0.2">
      <c r="A203" s="2" t="s">
        <v>33</v>
      </c>
      <c r="B203" s="4">
        <v>94</v>
      </c>
      <c r="C203" s="5">
        <v>12.27</v>
      </c>
      <c r="D203" s="4">
        <v>70</v>
      </c>
      <c r="E203" s="5">
        <v>15.35</v>
      </c>
      <c r="F203" s="4">
        <v>23</v>
      </c>
      <c r="G203" s="5">
        <v>7.69</v>
      </c>
      <c r="H203" s="4">
        <v>0</v>
      </c>
    </row>
    <row r="204" spans="1:8" x14ac:dyDescent="0.2">
      <c r="A204" s="2" t="s">
        <v>34</v>
      </c>
      <c r="B204" s="4">
        <v>34</v>
      </c>
      <c r="C204" s="5">
        <v>4.4400000000000004</v>
      </c>
      <c r="D204" s="4">
        <v>24</v>
      </c>
      <c r="E204" s="5">
        <v>5.26</v>
      </c>
      <c r="F204" s="4">
        <v>10</v>
      </c>
      <c r="G204" s="5">
        <v>3.34</v>
      </c>
      <c r="H204" s="4">
        <v>0</v>
      </c>
    </row>
    <row r="205" spans="1:8" x14ac:dyDescent="0.2">
      <c r="A205" s="2" t="s">
        <v>35</v>
      </c>
      <c r="B205" s="4">
        <v>59</v>
      </c>
      <c r="C205" s="5">
        <v>7.7</v>
      </c>
      <c r="D205" s="4">
        <v>48</v>
      </c>
      <c r="E205" s="5">
        <v>10.53</v>
      </c>
      <c r="F205" s="4">
        <v>11</v>
      </c>
      <c r="G205" s="5">
        <v>3.68</v>
      </c>
      <c r="H205" s="4">
        <v>0</v>
      </c>
    </row>
    <row r="206" spans="1:8" x14ac:dyDescent="0.2">
      <c r="A206" s="2" t="s">
        <v>36</v>
      </c>
      <c r="B206" s="4">
        <v>95</v>
      </c>
      <c r="C206" s="5">
        <v>12.4</v>
      </c>
      <c r="D206" s="4">
        <v>73</v>
      </c>
      <c r="E206" s="5">
        <v>16.010000000000002</v>
      </c>
      <c r="F206" s="4">
        <v>21</v>
      </c>
      <c r="G206" s="5">
        <v>7.02</v>
      </c>
      <c r="H206" s="4">
        <v>0</v>
      </c>
    </row>
    <row r="207" spans="1:8" x14ac:dyDescent="0.2">
      <c r="A207" s="2" t="s">
        <v>37</v>
      </c>
      <c r="B207" s="4">
        <v>64</v>
      </c>
      <c r="C207" s="5">
        <v>8.36</v>
      </c>
      <c r="D207" s="4">
        <v>45</v>
      </c>
      <c r="E207" s="5">
        <v>9.8699999999999992</v>
      </c>
      <c r="F207" s="4">
        <v>13</v>
      </c>
      <c r="G207" s="5">
        <v>4.3499999999999996</v>
      </c>
      <c r="H207" s="4">
        <v>1</v>
      </c>
    </row>
    <row r="208" spans="1:8" x14ac:dyDescent="0.2">
      <c r="A208" s="2" t="s">
        <v>38</v>
      </c>
      <c r="B208" s="4">
        <v>46</v>
      </c>
      <c r="C208" s="5">
        <v>6.01</v>
      </c>
      <c r="D208" s="4">
        <v>22</v>
      </c>
      <c r="E208" s="5">
        <v>4.82</v>
      </c>
      <c r="F208" s="4">
        <v>23</v>
      </c>
      <c r="G208" s="5">
        <v>7.69</v>
      </c>
      <c r="H208" s="4">
        <v>0</v>
      </c>
    </row>
    <row r="209" spans="1:8" x14ac:dyDescent="0.2">
      <c r="A209" s="2" t="s">
        <v>39</v>
      </c>
      <c r="B209" s="4">
        <v>36</v>
      </c>
      <c r="C209" s="5">
        <v>4.7</v>
      </c>
      <c r="D209" s="4">
        <v>26</v>
      </c>
      <c r="E209" s="5">
        <v>5.7</v>
      </c>
      <c r="F209" s="4">
        <v>8</v>
      </c>
      <c r="G209" s="5">
        <v>2.68</v>
      </c>
      <c r="H209" s="4">
        <v>0</v>
      </c>
    </row>
    <row r="210" spans="1:8" x14ac:dyDescent="0.2">
      <c r="A210" s="1" t="s">
        <v>13</v>
      </c>
      <c r="B210" s="4">
        <v>192</v>
      </c>
      <c r="C210" s="5">
        <v>100.00000000000001</v>
      </c>
      <c r="D210" s="4">
        <v>124</v>
      </c>
      <c r="E210" s="5">
        <v>100.01</v>
      </c>
      <c r="F210" s="4">
        <v>61</v>
      </c>
      <c r="G210" s="5">
        <v>100</v>
      </c>
      <c r="H210" s="4">
        <v>0</v>
      </c>
    </row>
    <row r="211" spans="1:8" x14ac:dyDescent="0.2">
      <c r="A211" s="2" t="s">
        <v>25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26</v>
      </c>
      <c r="B212" s="4">
        <v>45</v>
      </c>
      <c r="C212" s="5">
        <v>23.44</v>
      </c>
      <c r="D212" s="4">
        <v>23</v>
      </c>
      <c r="E212" s="5">
        <v>18.55</v>
      </c>
      <c r="F212" s="4">
        <v>22</v>
      </c>
      <c r="G212" s="5">
        <v>36.07</v>
      </c>
      <c r="H212" s="4">
        <v>0</v>
      </c>
    </row>
    <row r="213" spans="1:8" x14ac:dyDescent="0.2">
      <c r="A213" s="2" t="s">
        <v>27</v>
      </c>
      <c r="B213" s="4">
        <v>22</v>
      </c>
      <c r="C213" s="5">
        <v>11.46</v>
      </c>
      <c r="D213" s="4">
        <v>12</v>
      </c>
      <c r="E213" s="5">
        <v>9.68</v>
      </c>
      <c r="F213" s="4">
        <v>10</v>
      </c>
      <c r="G213" s="5">
        <v>16.39</v>
      </c>
      <c r="H213" s="4">
        <v>0</v>
      </c>
    </row>
    <row r="214" spans="1:8" x14ac:dyDescent="0.2">
      <c r="A214" s="2" t="s">
        <v>28</v>
      </c>
      <c r="B214" s="4">
        <v>1</v>
      </c>
      <c r="C214" s="5">
        <v>0.52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29</v>
      </c>
      <c r="B215" s="4">
        <v>2</v>
      </c>
      <c r="C215" s="5">
        <v>1.04</v>
      </c>
      <c r="D215" s="4">
        <v>0</v>
      </c>
      <c r="E215" s="5">
        <v>0</v>
      </c>
      <c r="F215" s="4">
        <v>2</v>
      </c>
      <c r="G215" s="5">
        <v>3.28</v>
      </c>
      <c r="H215" s="4">
        <v>0</v>
      </c>
    </row>
    <row r="216" spans="1:8" x14ac:dyDescent="0.2">
      <c r="A216" s="2" t="s">
        <v>30</v>
      </c>
      <c r="B216" s="4">
        <v>1</v>
      </c>
      <c r="C216" s="5">
        <v>0.52</v>
      </c>
      <c r="D216" s="4">
        <v>1</v>
      </c>
      <c r="E216" s="5">
        <v>0.81</v>
      </c>
      <c r="F216" s="4">
        <v>0</v>
      </c>
      <c r="G216" s="5">
        <v>0</v>
      </c>
      <c r="H216" s="4">
        <v>0</v>
      </c>
    </row>
    <row r="217" spans="1:8" x14ac:dyDescent="0.2">
      <c r="A217" s="2" t="s">
        <v>31</v>
      </c>
      <c r="B217" s="4">
        <v>56</v>
      </c>
      <c r="C217" s="5">
        <v>29.17</v>
      </c>
      <c r="D217" s="4">
        <v>43</v>
      </c>
      <c r="E217" s="5">
        <v>34.68</v>
      </c>
      <c r="F217" s="4">
        <v>13</v>
      </c>
      <c r="G217" s="5">
        <v>21.31</v>
      </c>
      <c r="H217" s="4">
        <v>0</v>
      </c>
    </row>
    <row r="218" spans="1:8" x14ac:dyDescent="0.2">
      <c r="A218" s="2" t="s">
        <v>32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33</v>
      </c>
      <c r="B219" s="4">
        <v>3</v>
      </c>
      <c r="C219" s="5">
        <v>1.56</v>
      </c>
      <c r="D219" s="4">
        <v>1</v>
      </c>
      <c r="E219" s="5">
        <v>0.81</v>
      </c>
      <c r="F219" s="4">
        <v>1</v>
      </c>
      <c r="G219" s="5">
        <v>1.64</v>
      </c>
      <c r="H219" s="4">
        <v>0</v>
      </c>
    </row>
    <row r="220" spans="1:8" x14ac:dyDescent="0.2">
      <c r="A220" s="2" t="s">
        <v>34</v>
      </c>
      <c r="B220" s="4">
        <v>3</v>
      </c>
      <c r="C220" s="5">
        <v>1.56</v>
      </c>
      <c r="D220" s="4">
        <v>3</v>
      </c>
      <c r="E220" s="5">
        <v>2.42</v>
      </c>
      <c r="F220" s="4">
        <v>0</v>
      </c>
      <c r="G220" s="5">
        <v>0</v>
      </c>
      <c r="H220" s="4">
        <v>0</v>
      </c>
    </row>
    <row r="221" spans="1:8" x14ac:dyDescent="0.2">
      <c r="A221" s="2" t="s">
        <v>35</v>
      </c>
      <c r="B221" s="4">
        <v>27</v>
      </c>
      <c r="C221" s="5">
        <v>14.06</v>
      </c>
      <c r="D221" s="4">
        <v>18</v>
      </c>
      <c r="E221" s="5">
        <v>14.52</v>
      </c>
      <c r="F221" s="4">
        <v>9</v>
      </c>
      <c r="G221" s="5">
        <v>14.75</v>
      </c>
      <c r="H221" s="4">
        <v>0</v>
      </c>
    </row>
    <row r="222" spans="1:8" x14ac:dyDescent="0.2">
      <c r="A222" s="2" t="s">
        <v>36</v>
      </c>
      <c r="B222" s="4">
        <v>16</v>
      </c>
      <c r="C222" s="5">
        <v>8.33</v>
      </c>
      <c r="D222" s="4">
        <v>16</v>
      </c>
      <c r="E222" s="5">
        <v>12.9</v>
      </c>
      <c r="F222" s="4">
        <v>0</v>
      </c>
      <c r="G222" s="5">
        <v>0</v>
      </c>
      <c r="H222" s="4">
        <v>0</v>
      </c>
    </row>
    <row r="223" spans="1:8" x14ac:dyDescent="0.2">
      <c r="A223" s="2" t="s">
        <v>37</v>
      </c>
      <c r="B223" s="4">
        <v>6</v>
      </c>
      <c r="C223" s="5">
        <v>3.13</v>
      </c>
      <c r="D223" s="4">
        <v>2</v>
      </c>
      <c r="E223" s="5">
        <v>1.61</v>
      </c>
      <c r="F223" s="4">
        <v>0</v>
      </c>
      <c r="G223" s="5">
        <v>0</v>
      </c>
      <c r="H223" s="4">
        <v>0</v>
      </c>
    </row>
    <row r="224" spans="1:8" x14ac:dyDescent="0.2">
      <c r="A224" s="2" t="s">
        <v>38</v>
      </c>
      <c r="B224" s="4">
        <v>2</v>
      </c>
      <c r="C224" s="5">
        <v>1.04</v>
      </c>
      <c r="D224" s="4">
        <v>0</v>
      </c>
      <c r="E224" s="5">
        <v>0</v>
      </c>
      <c r="F224" s="4">
        <v>2</v>
      </c>
      <c r="G224" s="5">
        <v>3.28</v>
      </c>
      <c r="H224" s="4">
        <v>0</v>
      </c>
    </row>
    <row r="225" spans="1:8" x14ac:dyDescent="0.2">
      <c r="A225" s="2" t="s">
        <v>39</v>
      </c>
      <c r="B225" s="4">
        <v>8</v>
      </c>
      <c r="C225" s="5">
        <v>4.17</v>
      </c>
      <c r="D225" s="4">
        <v>5</v>
      </c>
      <c r="E225" s="5">
        <v>4.03</v>
      </c>
      <c r="F225" s="4">
        <v>2</v>
      </c>
      <c r="G225" s="5">
        <v>3.28</v>
      </c>
      <c r="H225" s="4">
        <v>0</v>
      </c>
    </row>
    <row r="226" spans="1:8" x14ac:dyDescent="0.2">
      <c r="A226" s="1" t="s">
        <v>14</v>
      </c>
      <c r="B226" s="4">
        <v>261</v>
      </c>
      <c r="C226" s="5">
        <v>100.03</v>
      </c>
      <c r="D226" s="4">
        <v>188</v>
      </c>
      <c r="E226" s="5">
        <v>100</v>
      </c>
      <c r="F226" s="4">
        <v>62</v>
      </c>
      <c r="G226" s="5">
        <v>100.00999999999999</v>
      </c>
      <c r="H226" s="4">
        <v>3</v>
      </c>
    </row>
    <row r="227" spans="1:8" x14ac:dyDescent="0.2">
      <c r="A227" s="2" t="s">
        <v>25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26</v>
      </c>
      <c r="B228" s="4">
        <v>35</v>
      </c>
      <c r="C228" s="5">
        <v>13.41</v>
      </c>
      <c r="D228" s="4">
        <v>25</v>
      </c>
      <c r="E228" s="5">
        <v>13.3</v>
      </c>
      <c r="F228" s="4">
        <v>10</v>
      </c>
      <c r="G228" s="5">
        <v>16.13</v>
      </c>
      <c r="H228" s="4">
        <v>0</v>
      </c>
    </row>
    <row r="229" spans="1:8" x14ac:dyDescent="0.2">
      <c r="A229" s="2" t="s">
        <v>27</v>
      </c>
      <c r="B229" s="4">
        <v>28</v>
      </c>
      <c r="C229" s="5">
        <v>10.73</v>
      </c>
      <c r="D229" s="4">
        <v>13</v>
      </c>
      <c r="E229" s="5">
        <v>6.91</v>
      </c>
      <c r="F229" s="4">
        <v>13</v>
      </c>
      <c r="G229" s="5">
        <v>20.97</v>
      </c>
      <c r="H229" s="4">
        <v>2</v>
      </c>
    </row>
    <row r="230" spans="1:8" x14ac:dyDescent="0.2">
      <c r="A230" s="2" t="s">
        <v>28</v>
      </c>
      <c r="B230" s="4">
        <v>2</v>
      </c>
      <c r="C230" s="5">
        <v>0.77</v>
      </c>
      <c r="D230" s="4">
        <v>0</v>
      </c>
      <c r="E230" s="5">
        <v>0</v>
      </c>
      <c r="F230" s="4">
        <v>2</v>
      </c>
      <c r="G230" s="5">
        <v>3.23</v>
      </c>
      <c r="H230" s="4">
        <v>0</v>
      </c>
    </row>
    <row r="231" spans="1:8" x14ac:dyDescent="0.2">
      <c r="A231" s="2" t="s">
        <v>29</v>
      </c>
      <c r="B231" s="4">
        <v>2</v>
      </c>
      <c r="C231" s="5">
        <v>0.77</v>
      </c>
      <c r="D231" s="4">
        <v>0</v>
      </c>
      <c r="E231" s="5">
        <v>0</v>
      </c>
      <c r="F231" s="4">
        <v>2</v>
      </c>
      <c r="G231" s="5">
        <v>3.23</v>
      </c>
      <c r="H231" s="4">
        <v>0</v>
      </c>
    </row>
    <row r="232" spans="1:8" x14ac:dyDescent="0.2">
      <c r="A232" s="2" t="s">
        <v>30</v>
      </c>
      <c r="B232" s="4">
        <v>5</v>
      </c>
      <c r="C232" s="5">
        <v>1.92</v>
      </c>
      <c r="D232" s="4">
        <v>0</v>
      </c>
      <c r="E232" s="5">
        <v>0</v>
      </c>
      <c r="F232" s="4">
        <v>5</v>
      </c>
      <c r="G232" s="5">
        <v>8.06</v>
      </c>
      <c r="H232" s="4">
        <v>0</v>
      </c>
    </row>
    <row r="233" spans="1:8" x14ac:dyDescent="0.2">
      <c r="A233" s="2" t="s">
        <v>31</v>
      </c>
      <c r="B233" s="4">
        <v>82</v>
      </c>
      <c r="C233" s="5">
        <v>31.42</v>
      </c>
      <c r="D233" s="4">
        <v>67</v>
      </c>
      <c r="E233" s="5">
        <v>35.64</v>
      </c>
      <c r="F233" s="4">
        <v>14</v>
      </c>
      <c r="G233" s="5">
        <v>22.58</v>
      </c>
      <c r="H233" s="4">
        <v>1</v>
      </c>
    </row>
    <row r="234" spans="1:8" x14ac:dyDescent="0.2">
      <c r="A234" s="2" t="s">
        <v>32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2">
      <c r="A235" s="2" t="s">
        <v>33</v>
      </c>
      <c r="B235" s="4">
        <v>3</v>
      </c>
      <c r="C235" s="5">
        <v>1.1499999999999999</v>
      </c>
      <c r="D235" s="4">
        <v>3</v>
      </c>
      <c r="E235" s="5">
        <v>1.6</v>
      </c>
      <c r="F235" s="4">
        <v>0</v>
      </c>
      <c r="G235" s="5">
        <v>0</v>
      </c>
      <c r="H235" s="4">
        <v>0</v>
      </c>
    </row>
    <row r="236" spans="1:8" x14ac:dyDescent="0.2">
      <c r="A236" s="2" t="s">
        <v>34</v>
      </c>
      <c r="B236" s="4">
        <v>2</v>
      </c>
      <c r="C236" s="5">
        <v>0.77</v>
      </c>
      <c r="D236" s="4">
        <v>0</v>
      </c>
      <c r="E236" s="5">
        <v>0</v>
      </c>
      <c r="F236" s="4">
        <v>1</v>
      </c>
      <c r="G236" s="5">
        <v>1.61</v>
      </c>
      <c r="H236" s="4">
        <v>0</v>
      </c>
    </row>
    <row r="237" spans="1:8" x14ac:dyDescent="0.2">
      <c r="A237" s="2" t="s">
        <v>35</v>
      </c>
      <c r="B237" s="4">
        <v>43</v>
      </c>
      <c r="C237" s="5">
        <v>16.48</v>
      </c>
      <c r="D237" s="4">
        <v>31</v>
      </c>
      <c r="E237" s="5">
        <v>16.489999999999998</v>
      </c>
      <c r="F237" s="4">
        <v>9</v>
      </c>
      <c r="G237" s="5">
        <v>14.52</v>
      </c>
      <c r="H237" s="4">
        <v>0</v>
      </c>
    </row>
    <row r="238" spans="1:8" x14ac:dyDescent="0.2">
      <c r="A238" s="2" t="s">
        <v>36</v>
      </c>
      <c r="B238" s="4">
        <v>35</v>
      </c>
      <c r="C238" s="5">
        <v>13.41</v>
      </c>
      <c r="D238" s="4">
        <v>33</v>
      </c>
      <c r="E238" s="5">
        <v>17.55</v>
      </c>
      <c r="F238" s="4">
        <v>2</v>
      </c>
      <c r="G238" s="5">
        <v>3.23</v>
      </c>
      <c r="H238" s="4">
        <v>0</v>
      </c>
    </row>
    <row r="239" spans="1:8" x14ac:dyDescent="0.2">
      <c r="A239" s="2" t="s">
        <v>37</v>
      </c>
      <c r="B239" s="4">
        <v>9</v>
      </c>
      <c r="C239" s="5">
        <v>3.45</v>
      </c>
      <c r="D239" s="4">
        <v>8</v>
      </c>
      <c r="E239" s="5">
        <v>4.26</v>
      </c>
      <c r="F239" s="4">
        <v>0</v>
      </c>
      <c r="G239" s="5">
        <v>0</v>
      </c>
      <c r="H239" s="4">
        <v>0</v>
      </c>
    </row>
    <row r="240" spans="1:8" x14ac:dyDescent="0.2">
      <c r="A240" s="2" t="s">
        <v>38</v>
      </c>
      <c r="B240" s="4">
        <v>6</v>
      </c>
      <c r="C240" s="5">
        <v>2.2999999999999998</v>
      </c>
      <c r="D240" s="4">
        <v>1</v>
      </c>
      <c r="E240" s="5">
        <v>0.53</v>
      </c>
      <c r="F240" s="4">
        <v>3</v>
      </c>
      <c r="G240" s="5">
        <v>4.84</v>
      </c>
      <c r="H240" s="4">
        <v>0</v>
      </c>
    </row>
    <row r="241" spans="1:8" x14ac:dyDescent="0.2">
      <c r="A241" s="2" t="s">
        <v>39</v>
      </c>
      <c r="B241" s="4">
        <v>9</v>
      </c>
      <c r="C241" s="5">
        <v>3.45</v>
      </c>
      <c r="D241" s="4">
        <v>7</v>
      </c>
      <c r="E241" s="5">
        <v>3.72</v>
      </c>
      <c r="F241" s="4">
        <v>1</v>
      </c>
      <c r="G241" s="5">
        <v>1.61</v>
      </c>
      <c r="H241" s="4">
        <v>0</v>
      </c>
    </row>
    <row r="242" spans="1:8" x14ac:dyDescent="0.2">
      <c r="A242" s="1" t="s">
        <v>15</v>
      </c>
      <c r="B242" s="4">
        <v>189</v>
      </c>
      <c r="C242" s="5">
        <v>100.02000000000001</v>
      </c>
      <c r="D242" s="4">
        <v>129</v>
      </c>
      <c r="E242" s="5">
        <v>99.990000000000009</v>
      </c>
      <c r="F242" s="4">
        <v>53</v>
      </c>
      <c r="G242" s="5">
        <v>100.00999999999998</v>
      </c>
      <c r="H242" s="4">
        <v>0</v>
      </c>
    </row>
    <row r="243" spans="1:8" x14ac:dyDescent="0.2">
      <c r="A243" s="2" t="s">
        <v>25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26</v>
      </c>
      <c r="B244" s="4">
        <v>16</v>
      </c>
      <c r="C244" s="5">
        <v>8.4700000000000006</v>
      </c>
      <c r="D244" s="4">
        <v>12</v>
      </c>
      <c r="E244" s="5">
        <v>9.3000000000000007</v>
      </c>
      <c r="F244" s="4">
        <v>4</v>
      </c>
      <c r="G244" s="5">
        <v>7.55</v>
      </c>
      <c r="H244" s="4">
        <v>0</v>
      </c>
    </row>
    <row r="245" spans="1:8" x14ac:dyDescent="0.2">
      <c r="A245" s="2" t="s">
        <v>27</v>
      </c>
      <c r="B245" s="4">
        <v>23</v>
      </c>
      <c r="C245" s="5">
        <v>12.17</v>
      </c>
      <c r="D245" s="4">
        <v>14</v>
      </c>
      <c r="E245" s="5">
        <v>10.85</v>
      </c>
      <c r="F245" s="4">
        <v>9</v>
      </c>
      <c r="G245" s="5">
        <v>16.98</v>
      </c>
      <c r="H245" s="4">
        <v>0</v>
      </c>
    </row>
    <row r="246" spans="1:8" x14ac:dyDescent="0.2">
      <c r="A246" s="2" t="s">
        <v>28</v>
      </c>
      <c r="B246" s="4">
        <v>2</v>
      </c>
      <c r="C246" s="5">
        <v>1.06</v>
      </c>
      <c r="D246" s="4">
        <v>0</v>
      </c>
      <c r="E246" s="5">
        <v>0</v>
      </c>
      <c r="F246" s="4">
        <v>1</v>
      </c>
      <c r="G246" s="5">
        <v>1.89</v>
      </c>
      <c r="H246" s="4">
        <v>0</v>
      </c>
    </row>
    <row r="247" spans="1:8" x14ac:dyDescent="0.2">
      <c r="A247" s="2" t="s">
        <v>29</v>
      </c>
      <c r="B247" s="4">
        <v>1</v>
      </c>
      <c r="C247" s="5">
        <v>0.53</v>
      </c>
      <c r="D247" s="4">
        <v>0</v>
      </c>
      <c r="E247" s="5">
        <v>0</v>
      </c>
      <c r="F247" s="4">
        <v>1</v>
      </c>
      <c r="G247" s="5">
        <v>1.89</v>
      </c>
      <c r="H247" s="4">
        <v>0</v>
      </c>
    </row>
    <row r="248" spans="1:8" x14ac:dyDescent="0.2">
      <c r="A248" s="2" t="s">
        <v>30</v>
      </c>
      <c r="B248" s="4">
        <v>5</v>
      </c>
      <c r="C248" s="5">
        <v>2.65</v>
      </c>
      <c r="D248" s="4">
        <v>1</v>
      </c>
      <c r="E248" s="5">
        <v>0.78</v>
      </c>
      <c r="F248" s="4">
        <v>4</v>
      </c>
      <c r="G248" s="5">
        <v>7.55</v>
      </c>
      <c r="H248" s="4">
        <v>0</v>
      </c>
    </row>
    <row r="249" spans="1:8" x14ac:dyDescent="0.2">
      <c r="A249" s="2" t="s">
        <v>31</v>
      </c>
      <c r="B249" s="4">
        <v>61</v>
      </c>
      <c r="C249" s="5">
        <v>32.28</v>
      </c>
      <c r="D249" s="4">
        <v>41</v>
      </c>
      <c r="E249" s="5">
        <v>31.78</v>
      </c>
      <c r="F249" s="4">
        <v>20</v>
      </c>
      <c r="G249" s="5">
        <v>37.74</v>
      </c>
      <c r="H249" s="4">
        <v>0</v>
      </c>
    </row>
    <row r="250" spans="1:8" x14ac:dyDescent="0.2">
      <c r="A250" s="2" t="s">
        <v>32</v>
      </c>
      <c r="B250" s="4">
        <v>1</v>
      </c>
      <c r="C250" s="5">
        <v>0.53</v>
      </c>
      <c r="D250" s="4">
        <v>0</v>
      </c>
      <c r="E250" s="5">
        <v>0</v>
      </c>
      <c r="F250" s="4">
        <v>1</v>
      </c>
      <c r="G250" s="5">
        <v>1.89</v>
      </c>
      <c r="H250" s="4">
        <v>0</v>
      </c>
    </row>
    <row r="251" spans="1:8" x14ac:dyDescent="0.2">
      <c r="A251" s="2" t="s">
        <v>33</v>
      </c>
      <c r="B251" s="4">
        <v>9</v>
      </c>
      <c r="C251" s="5">
        <v>4.76</v>
      </c>
      <c r="D251" s="4">
        <v>7</v>
      </c>
      <c r="E251" s="5">
        <v>5.43</v>
      </c>
      <c r="F251" s="4">
        <v>2</v>
      </c>
      <c r="G251" s="5">
        <v>3.77</v>
      </c>
      <c r="H251" s="4">
        <v>0</v>
      </c>
    </row>
    <row r="252" spans="1:8" x14ac:dyDescent="0.2">
      <c r="A252" s="2" t="s">
        <v>34</v>
      </c>
      <c r="B252" s="4">
        <v>4</v>
      </c>
      <c r="C252" s="5">
        <v>2.12</v>
      </c>
      <c r="D252" s="4">
        <v>2</v>
      </c>
      <c r="E252" s="5">
        <v>1.55</v>
      </c>
      <c r="F252" s="4">
        <v>2</v>
      </c>
      <c r="G252" s="5">
        <v>3.77</v>
      </c>
      <c r="H252" s="4">
        <v>0</v>
      </c>
    </row>
    <row r="253" spans="1:8" x14ac:dyDescent="0.2">
      <c r="A253" s="2" t="s">
        <v>35</v>
      </c>
      <c r="B253" s="4">
        <v>25</v>
      </c>
      <c r="C253" s="5">
        <v>13.23</v>
      </c>
      <c r="D253" s="4">
        <v>20</v>
      </c>
      <c r="E253" s="5">
        <v>15.5</v>
      </c>
      <c r="F253" s="4">
        <v>5</v>
      </c>
      <c r="G253" s="5">
        <v>9.43</v>
      </c>
      <c r="H253" s="4">
        <v>0</v>
      </c>
    </row>
    <row r="254" spans="1:8" x14ac:dyDescent="0.2">
      <c r="A254" s="2" t="s">
        <v>36</v>
      </c>
      <c r="B254" s="4">
        <v>22</v>
      </c>
      <c r="C254" s="5">
        <v>11.64</v>
      </c>
      <c r="D254" s="4">
        <v>20</v>
      </c>
      <c r="E254" s="5">
        <v>15.5</v>
      </c>
      <c r="F254" s="4">
        <v>1</v>
      </c>
      <c r="G254" s="5">
        <v>1.89</v>
      </c>
      <c r="H254" s="4">
        <v>0</v>
      </c>
    </row>
    <row r="255" spans="1:8" x14ac:dyDescent="0.2">
      <c r="A255" s="2" t="s">
        <v>37</v>
      </c>
      <c r="B255" s="4">
        <v>9</v>
      </c>
      <c r="C255" s="5">
        <v>4.76</v>
      </c>
      <c r="D255" s="4">
        <v>6</v>
      </c>
      <c r="E255" s="5">
        <v>4.6500000000000004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38</v>
      </c>
      <c r="B256" s="4">
        <v>8</v>
      </c>
      <c r="C256" s="5">
        <v>4.2300000000000004</v>
      </c>
      <c r="D256" s="4">
        <v>6</v>
      </c>
      <c r="E256" s="5">
        <v>4.6500000000000004</v>
      </c>
      <c r="F256" s="4">
        <v>1</v>
      </c>
      <c r="G256" s="5">
        <v>1.89</v>
      </c>
      <c r="H256" s="4">
        <v>0</v>
      </c>
    </row>
    <row r="257" spans="1:8" x14ac:dyDescent="0.2">
      <c r="A257" s="2" t="s">
        <v>39</v>
      </c>
      <c r="B257" s="4">
        <v>3</v>
      </c>
      <c r="C257" s="5">
        <v>1.59</v>
      </c>
      <c r="D257" s="4">
        <v>0</v>
      </c>
      <c r="E257" s="5">
        <v>0</v>
      </c>
      <c r="F257" s="4">
        <v>2</v>
      </c>
      <c r="G257" s="5">
        <v>3.77</v>
      </c>
      <c r="H257" s="4">
        <v>0</v>
      </c>
    </row>
    <row r="258" spans="1:8" x14ac:dyDescent="0.2">
      <c r="A258" s="1" t="s">
        <v>16</v>
      </c>
      <c r="B258" s="4">
        <v>229</v>
      </c>
      <c r="C258" s="5">
        <v>99.99</v>
      </c>
      <c r="D258" s="4">
        <v>162</v>
      </c>
      <c r="E258" s="5">
        <v>100</v>
      </c>
      <c r="F258" s="4">
        <v>55</v>
      </c>
      <c r="G258" s="5">
        <v>100.02</v>
      </c>
      <c r="H258" s="4">
        <v>1</v>
      </c>
    </row>
    <row r="259" spans="1:8" x14ac:dyDescent="0.2">
      <c r="A259" s="2" t="s">
        <v>25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26</v>
      </c>
      <c r="B260" s="4">
        <v>35</v>
      </c>
      <c r="C260" s="5">
        <v>15.28</v>
      </c>
      <c r="D260" s="4">
        <v>25</v>
      </c>
      <c r="E260" s="5">
        <v>15.43</v>
      </c>
      <c r="F260" s="4">
        <v>10</v>
      </c>
      <c r="G260" s="5">
        <v>18.18</v>
      </c>
      <c r="H260" s="4">
        <v>0</v>
      </c>
    </row>
    <row r="261" spans="1:8" x14ac:dyDescent="0.2">
      <c r="A261" s="2" t="s">
        <v>27</v>
      </c>
      <c r="B261" s="4">
        <v>18</v>
      </c>
      <c r="C261" s="5">
        <v>7.86</v>
      </c>
      <c r="D261" s="4">
        <v>10</v>
      </c>
      <c r="E261" s="5">
        <v>6.17</v>
      </c>
      <c r="F261" s="4">
        <v>8</v>
      </c>
      <c r="G261" s="5">
        <v>14.55</v>
      </c>
      <c r="H261" s="4">
        <v>0</v>
      </c>
    </row>
    <row r="262" spans="1:8" x14ac:dyDescent="0.2">
      <c r="A262" s="2" t="s">
        <v>28</v>
      </c>
      <c r="B262" s="4">
        <v>1</v>
      </c>
      <c r="C262" s="5">
        <v>0.44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29</v>
      </c>
      <c r="B263" s="4">
        <v>1</v>
      </c>
      <c r="C263" s="5">
        <v>0.44</v>
      </c>
      <c r="D263" s="4">
        <v>0</v>
      </c>
      <c r="E263" s="5">
        <v>0</v>
      </c>
      <c r="F263" s="4">
        <v>1</v>
      </c>
      <c r="G263" s="5">
        <v>1.82</v>
      </c>
      <c r="H263" s="4">
        <v>0</v>
      </c>
    </row>
    <row r="264" spans="1:8" x14ac:dyDescent="0.2">
      <c r="A264" s="2" t="s">
        <v>30</v>
      </c>
      <c r="B264" s="4">
        <v>2</v>
      </c>
      <c r="C264" s="5">
        <v>0.87</v>
      </c>
      <c r="D264" s="4">
        <v>1</v>
      </c>
      <c r="E264" s="5">
        <v>0.62</v>
      </c>
      <c r="F264" s="4">
        <v>1</v>
      </c>
      <c r="G264" s="5">
        <v>1.82</v>
      </c>
      <c r="H264" s="4">
        <v>0</v>
      </c>
    </row>
    <row r="265" spans="1:8" x14ac:dyDescent="0.2">
      <c r="A265" s="2" t="s">
        <v>31</v>
      </c>
      <c r="B265" s="4">
        <v>69</v>
      </c>
      <c r="C265" s="5">
        <v>30.13</v>
      </c>
      <c r="D265" s="4">
        <v>45</v>
      </c>
      <c r="E265" s="5">
        <v>27.78</v>
      </c>
      <c r="F265" s="4">
        <v>23</v>
      </c>
      <c r="G265" s="5">
        <v>41.82</v>
      </c>
      <c r="H265" s="4">
        <v>1</v>
      </c>
    </row>
    <row r="266" spans="1:8" x14ac:dyDescent="0.2">
      <c r="A266" s="2" t="s">
        <v>32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33</v>
      </c>
      <c r="B267" s="4">
        <v>9</v>
      </c>
      <c r="C267" s="5">
        <v>3.93</v>
      </c>
      <c r="D267" s="4">
        <v>7</v>
      </c>
      <c r="E267" s="5">
        <v>4.32</v>
      </c>
      <c r="F267" s="4">
        <v>2</v>
      </c>
      <c r="G267" s="5">
        <v>3.64</v>
      </c>
      <c r="H267" s="4">
        <v>0</v>
      </c>
    </row>
    <row r="268" spans="1:8" x14ac:dyDescent="0.2">
      <c r="A268" s="2" t="s">
        <v>34</v>
      </c>
      <c r="B268" s="4">
        <v>8</v>
      </c>
      <c r="C268" s="5">
        <v>3.49</v>
      </c>
      <c r="D268" s="4">
        <v>5</v>
      </c>
      <c r="E268" s="5">
        <v>3.09</v>
      </c>
      <c r="F268" s="4">
        <v>2</v>
      </c>
      <c r="G268" s="5">
        <v>3.64</v>
      </c>
      <c r="H268" s="4">
        <v>0</v>
      </c>
    </row>
    <row r="269" spans="1:8" x14ac:dyDescent="0.2">
      <c r="A269" s="2" t="s">
        <v>35</v>
      </c>
      <c r="B269" s="4">
        <v>26</v>
      </c>
      <c r="C269" s="5">
        <v>11.35</v>
      </c>
      <c r="D269" s="4">
        <v>24</v>
      </c>
      <c r="E269" s="5">
        <v>14.81</v>
      </c>
      <c r="F269" s="4">
        <v>1</v>
      </c>
      <c r="G269" s="5">
        <v>1.82</v>
      </c>
      <c r="H269" s="4">
        <v>0</v>
      </c>
    </row>
    <row r="270" spans="1:8" x14ac:dyDescent="0.2">
      <c r="A270" s="2" t="s">
        <v>36</v>
      </c>
      <c r="B270" s="4">
        <v>35</v>
      </c>
      <c r="C270" s="5">
        <v>15.28</v>
      </c>
      <c r="D270" s="4">
        <v>30</v>
      </c>
      <c r="E270" s="5">
        <v>18.52</v>
      </c>
      <c r="F270" s="4">
        <v>2</v>
      </c>
      <c r="G270" s="5">
        <v>3.64</v>
      </c>
      <c r="H270" s="4">
        <v>0</v>
      </c>
    </row>
    <row r="271" spans="1:8" x14ac:dyDescent="0.2">
      <c r="A271" s="2" t="s">
        <v>37</v>
      </c>
      <c r="B271" s="4">
        <v>13</v>
      </c>
      <c r="C271" s="5">
        <v>5.68</v>
      </c>
      <c r="D271" s="4">
        <v>10</v>
      </c>
      <c r="E271" s="5">
        <v>6.17</v>
      </c>
      <c r="F271" s="4">
        <v>0</v>
      </c>
      <c r="G271" s="5">
        <v>0</v>
      </c>
      <c r="H271" s="4">
        <v>0</v>
      </c>
    </row>
    <row r="272" spans="1:8" x14ac:dyDescent="0.2">
      <c r="A272" s="2" t="s">
        <v>38</v>
      </c>
      <c r="B272" s="4">
        <v>8</v>
      </c>
      <c r="C272" s="5">
        <v>3.49</v>
      </c>
      <c r="D272" s="4">
        <v>4</v>
      </c>
      <c r="E272" s="5">
        <v>2.4700000000000002</v>
      </c>
      <c r="F272" s="4">
        <v>2</v>
      </c>
      <c r="G272" s="5">
        <v>3.64</v>
      </c>
      <c r="H272" s="4">
        <v>0</v>
      </c>
    </row>
    <row r="273" spans="1:8" x14ac:dyDescent="0.2">
      <c r="A273" s="2" t="s">
        <v>39</v>
      </c>
      <c r="B273" s="4">
        <v>4</v>
      </c>
      <c r="C273" s="5">
        <v>1.75</v>
      </c>
      <c r="D273" s="4">
        <v>1</v>
      </c>
      <c r="E273" s="5">
        <v>0.62</v>
      </c>
      <c r="F273" s="4">
        <v>3</v>
      </c>
      <c r="G273" s="5">
        <v>5.45</v>
      </c>
      <c r="H273" s="4">
        <v>0</v>
      </c>
    </row>
    <row r="274" spans="1:8" x14ac:dyDescent="0.2">
      <c r="A274" s="1" t="s">
        <v>17</v>
      </c>
      <c r="B274" s="4">
        <v>327</v>
      </c>
      <c r="C274" s="5">
        <v>100.00000000000001</v>
      </c>
      <c r="D274" s="4">
        <v>241</v>
      </c>
      <c r="E274" s="5">
        <v>99.97999999999999</v>
      </c>
      <c r="F274" s="4">
        <v>74</v>
      </c>
      <c r="G274" s="5">
        <v>99.97999999999999</v>
      </c>
      <c r="H274" s="4">
        <v>2</v>
      </c>
    </row>
    <row r="275" spans="1:8" x14ac:dyDescent="0.2">
      <c r="A275" s="2" t="s">
        <v>25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26</v>
      </c>
      <c r="B276" s="4">
        <v>37</v>
      </c>
      <c r="C276" s="5">
        <v>11.31</v>
      </c>
      <c r="D276" s="4">
        <v>24</v>
      </c>
      <c r="E276" s="5">
        <v>9.9600000000000009</v>
      </c>
      <c r="F276" s="4">
        <v>13</v>
      </c>
      <c r="G276" s="5">
        <v>17.57</v>
      </c>
      <c r="H276" s="4">
        <v>0</v>
      </c>
    </row>
    <row r="277" spans="1:8" x14ac:dyDescent="0.2">
      <c r="A277" s="2" t="s">
        <v>27</v>
      </c>
      <c r="B277" s="4">
        <v>27</v>
      </c>
      <c r="C277" s="5">
        <v>8.26</v>
      </c>
      <c r="D277" s="4">
        <v>16</v>
      </c>
      <c r="E277" s="5">
        <v>6.64</v>
      </c>
      <c r="F277" s="4">
        <v>10</v>
      </c>
      <c r="G277" s="5">
        <v>13.51</v>
      </c>
      <c r="H277" s="4">
        <v>1</v>
      </c>
    </row>
    <row r="278" spans="1:8" x14ac:dyDescent="0.2">
      <c r="A278" s="2" t="s">
        <v>28</v>
      </c>
      <c r="B278" s="4">
        <v>2</v>
      </c>
      <c r="C278" s="5">
        <v>0.61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29</v>
      </c>
      <c r="B279" s="4">
        <v>1</v>
      </c>
      <c r="C279" s="5">
        <v>0.31</v>
      </c>
      <c r="D279" s="4">
        <v>0</v>
      </c>
      <c r="E279" s="5">
        <v>0</v>
      </c>
      <c r="F279" s="4">
        <v>1</v>
      </c>
      <c r="G279" s="5">
        <v>1.35</v>
      </c>
      <c r="H279" s="4">
        <v>0</v>
      </c>
    </row>
    <row r="280" spans="1:8" x14ac:dyDescent="0.2">
      <c r="A280" s="2" t="s">
        <v>30</v>
      </c>
      <c r="B280" s="4">
        <v>6</v>
      </c>
      <c r="C280" s="5">
        <v>1.83</v>
      </c>
      <c r="D280" s="4">
        <v>3</v>
      </c>
      <c r="E280" s="5">
        <v>1.24</v>
      </c>
      <c r="F280" s="4">
        <v>1</v>
      </c>
      <c r="G280" s="5">
        <v>1.35</v>
      </c>
      <c r="H280" s="4">
        <v>1</v>
      </c>
    </row>
    <row r="281" spans="1:8" x14ac:dyDescent="0.2">
      <c r="A281" s="2" t="s">
        <v>31</v>
      </c>
      <c r="B281" s="4">
        <v>94</v>
      </c>
      <c r="C281" s="5">
        <v>28.75</v>
      </c>
      <c r="D281" s="4">
        <v>60</v>
      </c>
      <c r="E281" s="5">
        <v>24.9</v>
      </c>
      <c r="F281" s="4">
        <v>34</v>
      </c>
      <c r="G281" s="5">
        <v>45.95</v>
      </c>
      <c r="H281" s="4">
        <v>0</v>
      </c>
    </row>
    <row r="282" spans="1:8" x14ac:dyDescent="0.2">
      <c r="A282" s="2" t="s">
        <v>32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33</v>
      </c>
      <c r="B283" s="4">
        <v>6</v>
      </c>
      <c r="C283" s="5">
        <v>1.83</v>
      </c>
      <c r="D283" s="4">
        <v>3</v>
      </c>
      <c r="E283" s="5">
        <v>1.24</v>
      </c>
      <c r="F283" s="4">
        <v>3</v>
      </c>
      <c r="G283" s="5">
        <v>4.05</v>
      </c>
      <c r="H283" s="4">
        <v>0</v>
      </c>
    </row>
    <row r="284" spans="1:8" x14ac:dyDescent="0.2">
      <c r="A284" s="2" t="s">
        <v>34</v>
      </c>
      <c r="B284" s="4">
        <v>10</v>
      </c>
      <c r="C284" s="5">
        <v>3.06</v>
      </c>
      <c r="D284" s="4">
        <v>8</v>
      </c>
      <c r="E284" s="5">
        <v>3.32</v>
      </c>
      <c r="F284" s="4">
        <v>2</v>
      </c>
      <c r="G284" s="5">
        <v>2.7</v>
      </c>
      <c r="H284" s="4">
        <v>0</v>
      </c>
    </row>
    <row r="285" spans="1:8" x14ac:dyDescent="0.2">
      <c r="A285" s="2" t="s">
        <v>35</v>
      </c>
      <c r="B285" s="4">
        <v>65</v>
      </c>
      <c r="C285" s="5">
        <v>19.88</v>
      </c>
      <c r="D285" s="4">
        <v>61</v>
      </c>
      <c r="E285" s="5">
        <v>25.31</v>
      </c>
      <c r="F285" s="4">
        <v>3</v>
      </c>
      <c r="G285" s="5">
        <v>4.05</v>
      </c>
      <c r="H285" s="4">
        <v>0</v>
      </c>
    </row>
    <row r="286" spans="1:8" x14ac:dyDescent="0.2">
      <c r="A286" s="2" t="s">
        <v>36</v>
      </c>
      <c r="B286" s="4">
        <v>47</v>
      </c>
      <c r="C286" s="5">
        <v>14.37</v>
      </c>
      <c r="D286" s="4">
        <v>45</v>
      </c>
      <c r="E286" s="5">
        <v>18.670000000000002</v>
      </c>
      <c r="F286" s="4">
        <v>2</v>
      </c>
      <c r="G286" s="5">
        <v>2.7</v>
      </c>
      <c r="H286" s="4">
        <v>0</v>
      </c>
    </row>
    <row r="287" spans="1:8" x14ac:dyDescent="0.2">
      <c r="A287" s="2" t="s">
        <v>37</v>
      </c>
      <c r="B287" s="4">
        <v>10</v>
      </c>
      <c r="C287" s="5">
        <v>3.06</v>
      </c>
      <c r="D287" s="4">
        <v>5</v>
      </c>
      <c r="E287" s="5">
        <v>2.0699999999999998</v>
      </c>
      <c r="F287" s="4">
        <v>1</v>
      </c>
      <c r="G287" s="5">
        <v>1.35</v>
      </c>
      <c r="H287" s="4">
        <v>0</v>
      </c>
    </row>
    <row r="288" spans="1:8" x14ac:dyDescent="0.2">
      <c r="A288" s="2" t="s">
        <v>38</v>
      </c>
      <c r="B288" s="4">
        <v>14</v>
      </c>
      <c r="C288" s="5">
        <v>4.28</v>
      </c>
      <c r="D288" s="4">
        <v>11</v>
      </c>
      <c r="E288" s="5">
        <v>4.5599999999999996</v>
      </c>
      <c r="F288" s="4">
        <v>1</v>
      </c>
      <c r="G288" s="5">
        <v>1.35</v>
      </c>
      <c r="H288" s="4">
        <v>0</v>
      </c>
    </row>
    <row r="289" spans="1:8" x14ac:dyDescent="0.2">
      <c r="A289" s="2" t="s">
        <v>39</v>
      </c>
      <c r="B289" s="4">
        <v>8</v>
      </c>
      <c r="C289" s="5">
        <v>2.4500000000000002</v>
      </c>
      <c r="D289" s="4">
        <v>5</v>
      </c>
      <c r="E289" s="5">
        <v>2.0699999999999998</v>
      </c>
      <c r="F289" s="4">
        <v>3</v>
      </c>
      <c r="G289" s="5">
        <v>4.05</v>
      </c>
      <c r="H289" s="4">
        <v>0</v>
      </c>
    </row>
    <row r="290" spans="1:8" x14ac:dyDescent="0.2">
      <c r="A290" s="1" t="s">
        <v>18</v>
      </c>
      <c r="B290" s="4">
        <v>298</v>
      </c>
      <c r="C290" s="5">
        <v>100.01000000000002</v>
      </c>
      <c r="D290" s="4">
        <v>125</v>
      </c>
      <c r="E290" s="5">
        <v>99.999999999999986</v>
      </c>
      <c r="F290" s="4">
        <v>165</v>
      </c>
      <c r="G290" s="5">
        <v>100</v>
      </c>
      <c r="H290" s="4">
        <v>0</v>
      </c>
    </row>
    <row r="291" spans="1:8" x14ac:dyDescent="0.2">
      <c r="A291" s="2" t="s">
        <v>25</v>
      </c>
      <c r="B291" s="4">
        <v>1</v>
      </c>
      <c r="C291" s="5">
        <v>0.34</v>
      </c>
      <c r="D291" s="4">
        <v>0</v>
      </c>
      <c r="E291" s="5">
        <v>0</v>
      </c>
      <c r="F291" s="4">
        <v>1</v>
      </c>
      <c r="G291" s="5">
        <v>0.61</v>
      </c>
      <c r="H291" s="4">
        <v>0</v>
      </c>
    </row>
    <row r="292" spans="1:8" x14ac:dyDescent="0.2">
      <c r="A292" s="2" t="s">
        <v>26</v>
      </c>
      <c r="B292" s="4">
        <v>41</v>
      </c>
      <c r="C292" s="5">
        <v>13.76</v>
      </c>
      <c r="D292" s="4">
        <v>11</v>
      </c>
      <c r="E292" s="5">
        <v>8.8000000000000007</v>
      </c>
      <c r="F292" s="4">
        <v>30</v>
      </c>
      <c r="G292" s="5">
        <v>18.18</v>
      </c>
      <c r="H292" s="4">
        <v>0</v>
      </c>
    </row>
    <row r="293" spans="1:8" x14ac:dyDescent="0.2">
      <c r="A293" s="2" t="s">
        <v>27</v>
      </c>
      <c r="B293" s="4">
        <v>31</v>
      </c>
      <c r="C293" s="5">
        <v>10.4</v>
      </c>
      <c r="D293" s="4">
        <v>7</v>
      </c>
      <c r="E293" s="5">
        <v>5.6</v>
      </c>
      <c r="F293" s="4">
        <v>24</v>
      </c>
      <c r="G293" s="5">
        <v>14.55</v>
      </c>
      <c r="H293" s="4">
        <v>0</v>
      </c>
    </row>
    <row r="294" spans="1:8" x14ac:dyDescent="0.2">
      <c r="A294" s="2" t="s">
        <v>28</v>
      </c>
      <c r="B294" s="4">
        <v>3</v>
      </c>
      <c r="C294" s="5">
        <v>1.01</v>
      </c>
      <c r="D294" s="4">
        <v>0</v>
      </c>
      <c r="E294" s="5">
        <v>0</v>
      </c>
      <c r="F294" s="4">
        <v>1</v>
      </c>
      <c r="G294" s="5">
        <v>0.61</v>
      </c>
      <c r="H294" s="4">
        <v>0</v>
      </c>
    </row>
    <row r="295" spans="1:8" x14ac:dyDescent="0.2">
      <c r="A295" s="2" t="s">
        <v>29</v>
      </c>
      <c r="B295" s="4">
        <v>1</v>
      </c>
      <c r="C295" s="5">
        <v>0.34</v>
      </c>
      <c r="D295" s="4">
        <v>0</v>
      </c>
      <c r="E295" s="5">
        <v>0</v>
      </c>
      <c r="F295" s="4">
        <v>1</v>
      </c>
      <c r="G295" s="5">
        <v>0.61</v>
      </c>
      <c r="H295" s="4">
        <v>0</v>
      </c>
    </row>
    <row r="296" spans="1:8" x14ac:dyDescent="0.2">
      <c r="A296" s="2" t="s">
        <v>30</v>
      </c>
      <c r="B296" s="4">
        <v>9</v>
      </c>
      <c r="C296" s="5">
        <v>3.02</v>
      </c>
      <c r="D296" s="4">
        <v>0</v>
      </c>
      <c r="E296" s="5">
        <v>0</v>
      </c>
      <c r="F296" s="4">
        <v>8</v>
      </c>
      <c r="G296" s="5">
        <v>4.8499999999999996</v>
      </c>
      <c r="H296" s="4">
        <v>0</v>
      </c>
    </row>
    <row r="297" spans="1:8" x14ac:dyDescent="0.2">
      <c r="A297" s="2" t="s">
        <v>31</v>
      </c>
      <c r="B297" s="4">
        <v>67</v>
      </c>
      <c r="C297" s="5">
        <v>22.48</v>
      </c>
      <c r="D297" s="4">
        <v>27</v>
      </c>
      <c r="E297" s="5">
        <v>21.6</v>
      </c>
      <c r="F297" s="4">
        <v>40</v>
      </c>
      <c r="G297" s="5">
        <v>24.24</v>
      </c>
      <c r="H297" s="4">
        <v>0</v>
      </c>
    </row>
    <row r="298" spans="1:8" x14ac:dyDescent="0.2">
      <c r="A298" s="2" t="s">
        <v>32</v>
      </c>
      <c r="B298" s="4">
        <v>1</v>
      </c>
      <c r="C298" s="5">
        <v>0.34</v>
      </c>
      <c r="D298" s="4">
        <v>0</v>
      </c>
      <c r="E298" s="5">
        <v>0</v>
      </c>
      <c r="F298" s="4">
        <v>1</v>
      </c>
      <c r="G298" s="5">
        <v>0.61</v>
      </c>
      <c r="H298" s="4">
        <v>0</v>
      </c>
    </row>
    <row r="299" spans="1:8" x14ac:dyDescent="0.2">
      <c r="A299" s="2" t="s">
        <v>33</v>
      </c>
      <c r="B299" s="4">
        <v>25</v>
      </c>
      <c r="C299" s="5">
        <v>8.39</v>
      </c>
      <c r="D299" s="4">
        <v>4</v>
      </c>
      <c r="E299" s="5">
        <v>3.2</v>
      </c>
      <c r="F299" s="4">
        <v>20</v>
      </c>
      <c r="G299" s="5">
        <v>12.12</v>
      </c>
      <c r="H299" s="4">
        <v>0</v>
      </c>
    </row>
    <row r="300" spans="1:8" x14ac:dyDescent="0.2">
      <c r="A300" s="2" t="s">
        <v>34</v>
      </c>
      <c r="B300" s="4">
        <v>11</v>
      </c>
      <c r="C300" s="5">
        <v>3.69</v>
      </c>
      <c r="D300" s="4">
        <v>8</v>
      </c>
      <c r="E300" s="5">
        <v>6.4</v>
      </c>
      <c r="F300" s="4">
        <v>3</v>
      </c>
      <c r="G300" s="5">
        <v>1.82</v>
      </c>
      <c r="H300" s="4">
        <v>0</v>
      </c>
    </row>
    <row r="301" spans="1:8" x14ac:dyDescent="0.2">
      <c r="A301" s="2" t="s">
        <v>35</v>
      </c>
      <c r="B301" s="4">
        <v>36</v>
      </c>
      <c r="C301" s="5">
        <v>12.08</v>
      </c>
      <c r="D301" s="4">
        <v>29</v>
      </c>
      <c r="E301" s="5">
        <v>23.2</v>
      </c>
      <c r="F301" s="4">
        <v>7</v>
      </c>
      <c r="G301" s="5">
        <v>4.24</v>
      </c>
      <c r="H301" s="4">
        <v>0</v>
      </c>
    </row>
    <row r="302" spans="1:8" x14ac:dyDescent="0.2">
      <c r="A302" s="2" t="s">
        <v>36</v>
      </c>
      <c r="B302" s="4">
        <v>29</v>
      </c>
      <c r="C302" s="5">
        <v>9.73</v>
      </c>
      <c r="D302" s="4">
        <v>20</v>
      </c>
      <c r="E302" s="5">
        <v>16</v>
      </c>
      <c r="F302" s="4">
        <v>9</v>
      </c>
      <c r="G302" s="5">
        <v>5.45</v>
      </c>
      <c r="H302" s="4">
        <v>0</v>
      </c>
    </row>
    <row r="303" spans="1:8" x14ac:dyDescent="0.2">
      <c r="A303" s="2" t="s">
        <v>37</v>
      </c>
      <c r="B303" s="4">
        <v>14</v>
      </c>
      <c r="C303" s="5">
        <v>4.7</v>
      </c>
      <c r="D303" s="4">
        <v>6</v>
      </c>
      <c r="E303" s="5">
        <v>4.8</v>
      </c>
      <c r="F303" s="4">
        <v>7</v>
      </c>
      <c r="G303" s="5">
        <v>4.24</v>
      </c>
      <c r="H303" s="4">
        <v>0</v>
      </c>
    </row>
    <row r="304" spans="1:8" x14ac:dyDescent="0.2">
      <c r="A304" s="2" t="s">
        <v>38</v>
      </c>
      <c r="B304" s="4">
        <v>12</v>
      </c>
      <c r="C304" s="5">
        <v>4.03</v>
      </c>
      <c r="D304" s="4">
        <v>7</v>
      </c>
      <c r="E304" s="5">
        <v>5.6</v>
      </c>
      <c r="F304" s="4">
        <v>4</v>
      </c>
      <c r="G304" s="5">
        <v>2.42</v>
      </c>
      <c r="H304" s="4">
        <v>0</v>
      </c>
    </row>
    <row r="305" spans="1:8" x14ac:dyDescent="0.2">
      <c r="A305" s="2" t="s">
        <v>39</v>
      </c>
      <c r="B305" s="4">
        <v>17</v>
      </c>
      <c r="C305" s="5">
        <v>5.7</v>
      </c>
      <c r="D305" s="4">
        <v>6</v>
      </c>
      <c r="E305" s="5">
        <v>4.8</v>
      </c>
      <c r="F305" s="4">
        <v>9</v>
      </c>
      <c r="G305" s="5">
        <v>5.45</v>
      </c>
      <c r="H305" s="4">
        <v>0</v>
      </c>
    </row>
    <row r="306" spans="1:8" x14ac:dyDescent="0.2">
      <c r="A306" s="1" t="s">
        <v>19</v>
      </c>
      <c r="B306" s="4">
        <v>534</v>
      </c>
      <c r="C306" s="5">
        <v>99.990000000000009</v>
      </c>
      <c r="D306" s="4">
        <v>272</v>
      </c>
      <c r="E306" s="5">
        <v>100.00999999999999</v>
      </c>
      <c r="F306" s="4">
        <v>257</v>
      </c>
      <c r="G306" s="5">
        <v>100.00000000000001</v>
      </c>
      <c r="H306" s="4">
        <v>0</v>
      </c>
    </row>
    <row r="307" spans="1:8" x14ac:dyDescent="0.2">
      <c r="A307" s="2" t="s">
        <v>25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26</v>
      </c>
      <c r="B308" s="4">
        <v>69</v>
      </c>
      <c r="C308" s="5">
        <v>12.92</v>
      </c>
      <c r="D308" s="4">
        <v>15</v>
      </c>
      <c r="E308" s="5">
        <v>5.51</v>
      </c>
      <c r="F308" s="4">
        <v>54</v>
      </c>
      <c r="G308" s="5">
        <v>21.01</v>
      </c>
      <c r="H308" s="4">
        <v>0</v>
      </c>
    </row>
    <row r="309" spans="1:8" x14ac:dyDescent="0.2">
      <c r="A309" s="2" t="s">
        <v>27</v>
      </c>
      <c r="B309" s="4">
        <v>25</v>
      </c>
      <c r="C309" s="5">
        <v>4.68</v>
      </c>
      <c r="D309" s="4">
        <v>8</v>
      </c>
      <c r="E309" s="5">
        <v>2.94</v>
      </c>
      <c r="F309" s="4">
        <v>17</v>
      </c>
      <c r="G309" s="5">
        <v>6.61</v>
      </c>
      <c r="H309" s="4">
        <v>0</v>
      </c>
    </row>
    <row r="310" spans="1:8" x14ac:dyDescent="0.2">
      <c r="A310" s="2" t="s">
        <v>28</v>
      </c>
      <c r="B310" s="4">
        <v>1</v>
      </c>
      <c r="C310" s="5">
        <v>0.19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29</v>
      </c>
      <c r="B311" s="4">
        <v>2</v>
      </c>
      <c r="C311" s="5">
        <v>0.37</v>
      </c>
      <c r="D311" s="4">
        <v>0</v>
      </c>
      <c r="E311" s="5">
        <v>0</v>
      </c>
      <c r="F311" s="4">
        <v>2</v>
      </c>
      <c r="G311" s="5">
        <v>0.78</v>
      </c>
      <c r="H311" s="4">
        <v>0</v>
      </c>
    </row>
    <row r="312" spans="1:8" x14ac:dyDescent="0.2">
      <c r="A312" s="2" t="s">
        <v>30</v>
      </c>
      <c r="B312" s="4">
        <v>7</v>
      </c>
      <c r="C312" s="5">
        <v>1.31</v>
      </c>
      <c r="D312" s="4">
        <v>1</v>
      </c>
      <c r="E312" s="5">
        <v>0.37</v>
      </c>
      <c r="F312" s="4">
        <v>6</v>
      </c>
      <c r="G312" s="5">
        <v>2.33</v>
      </c>
      <c r="H312" s="4">
        <v>0</v>
      </c>
    </row>
    <row r="313" spans="1:8" x14ac:dyDescent="0.2">
      <c r="A313" s="2" t="s">
        <v>31</v>
      </c>
      <c r="B313" s="4">
        <v>113</v>
      </c>
      <c r="C313" s="5">
        <v>21.16</v>
      </c>
      <c r="D313" s="4">
        <v>56</v>
      </c>
      <c r="E313" s="5">
        <v>20.59</v>
      </c>
      <c r="F313" s="4">
        <v>57</v>
      </c>
      <c r="G313" s="5">
        <v>22.18</v>
      </c>
      <c r="H313" s="4">
        <v>0</v>
      </c>
    </row>
    <row r="314" spans="1:8" x14ac:dyDescent="0.2">
      <c r="A314" s="2" t="s">
        <v>32</v>
      </c>
      <c r="B314" s="4">
        <v>5</v>
      </c>
      <c r="C314" s="5">
        <v>0.94</v>
      </c>
      <c r="D314" s="4">
        <v>0</v>
      </c>
      <c r="E314" s="5">
        <v>0</v>
      </c>
      <c r="F314" s="4">
        <v>5</v>
      </c>
      <c r="G314" s="5">
        <v>1.95</v>
      </c>
      <c r="H314" s="4">
        <v>0</v>
      </c>
    </row>
    <row r="315" spans="1:8" x14ac:dyDescent="0.2">
      <c r="A315" s="2" t="s">
        <v>33</v>
      </c>
      <c r="B315" s="4">
        <v>68</v>
      </c>
      <c r="C315" s="5">
        <v>12.73</v>
      </c>
      <c r="D315" s="4">
        <v>23</v>
      </c>
      <c r="E315" s="5">
        <v>8.4600000000000009</v>
      </c>
      <c r="F315" s="4">
        <v>45</v>
      </c>
      <c r="G315" s="5">
        <v>17.510000000000002</v>
      </c>
      <c r="H315" s="4">
        <v>0</v>
      </c>
    </row>
    <row r="316" spans="1:8" x14ac:dyDescent="0.2">
      <c r="A316" s="2" t="s">
        <v>34</v>
      </c>
      <c r="B316" s="4">
        <v>25</v>
      </c>
      <c r="C316" s="5">
        <v>4.68</v>
      </c>
      <c r="D316" s="4">
        <v>11</v>
      </c>
      <c r="E316" s="5">
        <v>4.04</v>
      </c>
      <c r="F316" s="4">
        <v>14</v>
      </c>
      <c r="G316" s="5">
        <v>5.45</v>
      </c>
      <c r="H316" s="4">
        <v>0</v>
      </c>
    </row>
    <row r="317" spans="1:8" x14ac:dyDescent="0.2">
      <c r="A317" s="2" t="s">
        <v>35</v>
      </c>
      <c r="B317" s="4">
        <v>43</v>
      </c>
      <c r="C317" s="5">
        <v>8.0500000000000007</v>
      </c>
      <c r="D317" s="4">
        <v>35</v>
      </c>
      <c r="E317" s="5">
        <v>12.87</v>
      </c>
      <c r="F317" s="4">
        <v>8</v>
      </c>
      <c r="G317" s="5">
        <v>3.11</v>
      </c>
      <c r="H317" s="4">
        <v>0</v>
      </c>
    </row>
    <row r="318" spans="1:8" x14ac:dyDescent="0.2">
      <c r="A318" s="2" t="s">
        <v>36</v>
      </c>
      <c r="B318" s="4">
        <v>90</v>
      </c>
      <c r="C318" s="5">
        <v>16.850000000000001</v>
      </c>
      <c r="D318" s="4">
        <v>70</v>
      </c>
      <c r="E318" s="5">
        <v>25.74</v>
      </c>
      <c r="F318" s="4">
        <v>20</v>
      </c>
      <c r="G318" s="5">
        <v>7.78</v>
      </c>
      <c r="H318" s="4">
        <v>0</v>
      </c>
    </row>
    <row r="319" spans="1:8" x14ac:dyDescent="0.2">
      <c r="A319" s="2" t="s">
        <v>37</v>
      </c>
      <c r="B319" s="4">
        <v>29</v>
      </c>
      <c r="C319" s="5">
        <v>5.43</v>
      </c>
      <c r="D319" s="4">
        <v>23</v>
      </c>
      <c r="E319" s="5">
        <v>8.4600000000000009</v>
      </c>
      <c r="F319" s="4">
        <v>5</v>
      </c>
      <c r="G319" s="5">
        <v>1.95</v>
      </c>
      <c r="H319" s="4">
        <v>0</v>
      </c>
    </row>
    <row r="320" spans="1:8" x14ac:dyDescent="0.2">
      <c r="A320" s="2" t="s">
        <v>38</v>
      </c>
      <c r="B320" s="4">
        <v>30</v>
      </c>
      <c r="C320" s="5">
        <v>5.62</v>
      </c>
      <c r="D320" s="4">
        <v>19</v>
      </c>
      <c r="E320" s="5">
        <v>6.99</v>
      </c>
      <c r="F320" s="4">
        <v>9</v>
      </c>
      <c r="G320" s="5">
        <v>3.5</v>
      </c>
      <c r="H320" s="4">
        <v>0</v>
      </c>
    </row>
    <row r="321" spans="1:8" x14ac:dyDescent="0.2">
      <c r="A321" s="2" t="s">
        <v>39</v>
      </c>
      <c r="B321" s="4">
        <v>27</v>
      </c>
      <c r="C321" s="5">
        <v>5.0599999999999996</v>
      </c>
      <c r="D321" s="4">
        <v>11</v>
      </c>
      <c r="E321" s="5">
        <v>4.04</v>
      </c>
      <c r="F321" s="4">
        <v>15</v>
      </c>
      <c r="G321" s="5">
        <v>5.84</v>
      </c>
      <c r="H321" s="4">
        <v>0</v>
      </c>
    </row>
    <row r="322" spans="1:8" x14ac:dyDescent="0.2">
      <c r="A322" s="1" t="s">
        <v>20</v>
      </c>
      <c r="B322" s="4">
        <v>753</v>
      </c>
      <c r="C322" s="5">
        <v>100</v>
      </c>
      <c r="D322" s="4">
        <v>398</v>
      </c>
      <c r="E322" s="5">
        <v>100</v>
      </c>
      <c r="F322" s="4">
        <v>350</v>
      </c>
      <c r="G322" s="5">
        <v>100</v>
      </c>
      <c r="H322" s="4">
        <v>0</v>
      </c>
    </row>
    <row r="323" spans="1:8" x14ac:dyDescent="0.2">
      <c r="A323" s="2" t="s">
        <v>25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26</v>
      </c>
      <c r="B324" s="4">
        <v>96</v>
      </c>
      <c r="C324" s="5">
        <v>12.75</v>
      </c>
      <c r="D324" s="4">
        <v>31</v>
      </c>
      <c r="E324" s="5">
        <v>7.79</v>
      </c>
      <c r="F324" s="4">
        <v>65</v>
      </c>
      <c r="G324" s="5">
        <v>18.57</v>
      </c>
      <c r="H324" s="4">
        <v>0</v>
      </c>
    </row>
    <row r="325" spans="1:8" x14ac:dyDescent="0.2">
      <c r="A325" s="2" t="s">
        <v>27</v>
      </c>
      <c r="B325" s="4">
        <v>37</v>
      </c>
      <c r="C325" s="5">
        <v>4.91</v>
      </c>
      <c r="D325" s="4">
        <v>16</v>
      </c>
      <c r="E325" s="5">
        <v>4.0199999999999996</v>
      </c>
      <c r="F325" s="4">
        <v>21</v>
      </c>
      <c r="G325" s="5">
        <v>6</v>
      </c>
      <c r="H325" s="4">
        <v>0</v>
      </c>
    </row>
    <row r="326" spans="1:8" x14ac:dyDescent="0.2">
      <c r="A326" s="2" t="s">
        <v>28</v>
      </c>
      <c r="B326" s="4">
        <v>3</v>
      </c>
      <c r="C326" s="5">
        <v>0.4</v>
      </c>
      <c r="D326" s="4">
        <v>0</v>
      </c>
      <c r="E326" s="5">
        <v>0</v>
      </c>
      <c r="F326" s="4">
        <v>3</v>
      </c>
      <c r="G326" s="5">
        <v>0.86</v>
      </c>
      <c r="H326" s="4">
        <v>0</v>
      </c>
    </row>
    <row r="327" spans="1:8" x14ac:dyDescent="0.2">
      <c r="A327" s="2" t="s">
        <v>29</v>
      </c>
      <c r="B327" s="4">
        <v>4</v>
      </c>
      <c r="C327" s="5">
        <v>0.53</v>
      </c>
      <c r="D327" s="4">
        <v>0</v>
      </c>
      <c r="E327" s="5">
        <v>0</v>
      </c>
      <c r="F327" s="4">
        <v>4</v>
      </c>
      <c r="G327" s="5">
        <v>1.1399999999999999</v>
      </c>
      <c r="H327" s="4">
        <v>0</v>
      </c>
    </row>
    <row r="328" spans="1:8" x14ac:dyDescent="0.2">
      <c r="A328" s="2" t="s">
        <v>30</v>
      </c>
      <c r="B328" s="4">
        <v>11</v>
      </c>
      <c r="C328" s="5">
        <v>1.46</v>
      </c>
      <c r="D328" s="4">
        <v>2</v>
      </c>
      <c r="E328" s="5">
        <v>0.5</v>
      </c>
      <c r="F328" s="4">
        <v>9</v>
      </c>
      <c r="G328" s="5">
        <v>2.57</v>
      </c>
      <c r="H328" s="4">
        <v>0</v>
      </c>
    </row>
    <row r="329" spans="1:8" x14ac:dyDescent="0.2">
      <c r="A329" s="2" t="s">
        <v>31</v>
      </c>
      <c r="B329" s="4">
        <v>158</v>
      </c>
      <c r="C329" s="5">
        <v>20.98</v>
      </c>
      <c r="D329" s="4">
        <v>76</v>
      </c>
      <c r="E329" s="5">
        <v>19.100000000000001</v>
      </c>
      <c r="F329" s="4">
        <v>82</v>
      </c>
      <c r="G329" s="5">
        <v>23.43</v>
      </c>
      <c r="H329" s="4">
        <v>0</v>
      </c>
    </row>
    <row r="330" spans="1:8" x14ac:dyDescent="0.2">
      <c r="A330" s="2" t="s">
        <v>32</v>
      </c>
      <c r="B330" s="4">
        <v>3</v>
      </c>
      <c r="C330" s="5">
        <v>0.4</v>
      </c>
      <c r="D330" s="4">
        <v>0</v>
      </c>
      <c r="E330" s="5">
        <v>0</v>
      </c>
      <c r="F330" s="4">
        <v>3</v>
      </c>
      <c r="G330" s="5">
        <v>0.86</v>
      </c>
      <c r="H330" s="4">
        <v>0</v>
      </c>
    </row>
    <row r="331" spans="1:8" x14ac:dyDescent="0.2">
      <c r="A331" s="2" t="s">
        <v>33</v>
      </c>
      <c r="B331" s="4">
        <v>70</v>
      </c>
      <c r="C331" s="5">
        <v>9.3000000000000007</v>
      </c>
      <c r="D331" s="4">
        <v>8</v>
      </c>
      <c r="E331" s="5">
        <v>2.0099999999999998</v>
      </c>
      <c r="F331" s="4">
        <v>61</v>
      </c>
      <c r="G331" s="5">
        <v>17.43</v>
      </c>
      <c r="H331" s="4">
        <v>0</v>
      </c>
    </row>
    <row r="332" spans="1:8" x14ac:dyDescent="0.2">
      <c r="A332" s="2" t="s">
        <v>34</v>
      </c>
      <c r="B332" s="4">
        <v>37</v>
      </c>
      <c r="C332" s="5">
        <v>4.91</v>
      </c>
      <c r="D332" s="4">
        <v>25</v>
      </c>
      <c r="E332" s="5">
        <v>6.28</v>
      </c>
      <c r="F332" s="4">
        <v>11</v>
      </c>
      <c r="G332" s="5">
        <v>3.14</v>
      </c>
      <c r="H332" s="4">
        <v>0</v>
      </c>
    </row>
    <row r="333" spans="1:8" x14ac:dyDescent="0.2">
      <c r="A333" s="2" t="s">
        <v>35</v>
      </c>
      <c r="B333" s="4">
        <v>72</v>
      </c>
      <c r="C333" s="5">
        <v>9.56</v>
      </c>
      <c r="D333" s="4">
        <v>61</v>
      </c>
      <c r="E333" s="5">
        <v>15.33</v>
      </c>
      <c r="F333" s="4">
        <v>11</v>
      </c>
      <c r="G333" s="5">
        <v>3.14</v>
      </c>
      <c r="H333" s="4">
        <v>0</v>
      </c>
    </row>
    <row r="334" spans="1:8" x14ac:dyDescent="0.2">
      <c r="A334" s="2" t="s">
        <v>36</v>
      </c>
      <c r="B334" s="4">
        <v>134</v>
      </c>
      <c r="C334" s="5">
        <v>17.8</v>
      </c>
      <c r="D334" s="4">
        <v>110</v>
      </c>
      <c r="E334" s="5">
        <v>27.64</v>
      </c>
      <c r="F334" s="4">
        <v>24</v>
      </c>
      <c r="G334" s="5">
        <v>6.86</v>
      </c>
      <c r="H334" s="4">
        <v>0</v>
      </c>
    </row>
    <row r="335" spans="1:8" x14ac:dyDescent="0.2">
      <c r="A335" s="2" t="s">
        <v>37</v>
      </c>
      <c r="B335" s="4">
        <v>37</v>
      </c>
      <c r="C335" s="5">
        <v>4.91</v>
      </c>
      <c r="D335" s="4">
        <v>25</v>
      </c>
      <c r="E335" s="5">
        <v>6.28</v>
      </c>
      <c r="F335" s="4">
        <v>12</v>
      </c>
      <c r="G335" s="5">
        <v>3.43</v>
      </c>
      <c r="H335" s="4">
        <v>0</v>
      </c>
    </row>
    <row r="336" spans="1:8" x14ac:dyDescent="0.2">
      <c r="A336" s="2" t="s">
        <v>38</v>
      </c>
      <c r="B336" s="4">
        <v>56</v>
      </c>
      <c r="C336" s="5">
        <v>7.44</v>
      </c>
      <c r="D336" s="4">
        <v>26</v>
      </c>
      <c r="E336" s="5">
        <v>6.53</v>
      </c>
      <c r="F336" s="4">
        <v>28</v>
      </c>
      <c r="G336" s="5">
        <v>8</v>
      </c>
      <c r="H336" s="4">
        <v>0</v>
      </c>
    </row>
    <row r="337" spans="1:8" x14ac:dyDescent="0.2">
      <c r="A337" s="2" t="s">
        <v>39</v>
      </c>
      <c r="B337" s="4">
        <v>35</v>
      </c>
      <c r="C337" s="5">
        <v>4.6500000000000004</v>
      </c>
      <c r="D337" s="4">
        <v>18</v>
      </c>
      <c r="E337" s="5">
        <v>4.5199999999999996</v>
      </c>
      <c r="F337" s="4">
        <v>16</v>
      </c>
      <c r="G337" s="5">
        <v>4.57</v>
      </c>
      <c r="H337" s="4">
        <v>0</v>
      </c>
    </row>
    <row r="338" spans="1:8" x14ac:dyDescent="0.2">
      <c r="A338" s="1" t="s">
        <v>21</v>
      </c>
      <c r="B338" s="4">
        <v>285</v>
      </c>
      <c r="C338" s="5">
        <v>99.989999999999981</v>
      </c>
      <c r="D338" s="4">
        <v>156</v>
      </c>
      <c r="E338" s="5">
        <v>100.00999999999999</v>
      </c>
      <c r="F338" s="4">
        <v>116</v>
      </c>
      <c r="G338" s="5">
        <v>99.980000000000018</v>
      </c>
      <c r="H338" s="4">
        <v>1</v>
      </c>
    </row>
    <row r="339" spans="1:8" x14ac:dyDescent="0.2">
      <c r="A339" s="2" t="s">
        <v>25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26</v>
      </c>
      <c r="B340" s="4">
        <v>49</v>
      </c>
      <c r="C340" s="5">
        <v>17.190000000000001</v>
      </c>
      <c r="D340" s="4">
        <v>14</v>
      </c>
      <c r="E340" s="5">
        <v>8.9700000000000006</v>
      </c>
      <c r="F340" s="4">
        <v>35</v>
      </c>
      <c r="G340" s="5">
        <v>30.17</v>
      </c>
      <c r="H340" s="4">
        <v>0</v>
      </c>
    </row>
    <row r="341" spans="1:8" x14ac:dyDescent="0.2">
      <c r="A341" s="2" t="s">
        <v>27</v>
      </c>
      <c r="B341" s="4">
        <v>19</v>
      </c>
      <c r="C341" s="5">
        <v>6.67</v>
      </c>
      <c r="D341" s="4">
        <v>7</v>
      </c>
      <c r="E341" s="5">
        <v>4.49</v>
      </c>
      <c r="F341" s="4">
        <v>12</v>
      </c>
      <c r="G341" s="5">
        <v>10.34</v>
      </c>
      <c r="H341" s="4">
        <v>0</v>
      </c>
    </row>
    <row r="342" spans="1:8" x14ac:dyDescent="0.2">
      <c r="A342" s="2" t="s">
        <v>28</v>
      </c>
      <c r="B342" s="4">
        <v>2</v>
      </c>
      <c r="C342" s="5">
        <v>0.7</v>
      </c>
      <c r="D342" s="4">
        <v>0</v>
      </c>
      <c r="E342" s="5">
        <v>0</v>
      </c>
      <c r="F342" s="4">
        <v>1</v>
      </c>
      <c r="G342" s="5">
        <v>0.86</v>
      </c>
      <c r="H342" s="4">
        <v>0</v>
      </c>
    </row>
    <row r="343" spans="1:8" x14ac:dyDescent="0.2">
      <c r="A343" s="2" t="s">
        <v>29</v>
      </c>
      <c r="B343" s="4">
        <v>2</v>
      </c>
      <c r="C343" s="5">
        <v>0.7</v>
      </c>
      <c r="D343" s="4">
        <v>0</v>
      </c>
      <c r="E343" s="5">
        <v>0</v>
      </c>
      <c r="F343" s="4">
        <v>2</v>
      </c>
      <c r="G343" s="5">
        <v>1.72</v>
      </c>
      <c r="H343" s="4">
        <v>0</v>
      </c>
    </row>
    <row r="344" spans="1:8" x14ac:dyDescent="0.2">
      <c r="A344" s="2" t="s">
        <v>30</v>
      </c>
      <c r="B344" s="4">
        <v>4</v>
      </c>
      <c r="C344" s="5">
        <v>1.4</v>
      </c>
      <c r="D344" s="4">
        <v>1</v>
      </c>
      <c r="E344" s="5">
        <v>0.64</v>
      </c>
      <c r="F344" s="4">
        <v>3</v>
      </c>
      <c r="G344" s="5">
        <v>2.59</v>
      </c>
      <c r="H344" s="4">
        <v>0</v>
      </c>
    </row>
    <row r="345" spans="1:8" x14ac:dyDescent="0.2">
      <c r="A345" s="2" t="s">
        <v>31</v>
      </c>
      <c r="B345" s="4">
        <v>69</v>
      </c>
      <c r="C345" s="5">
        <v>24.21</v>
      </c>
      <c r="D345" s="4">
        <v>42</v>
      </c>
      <c r="E345" s="5">
        <v>26.92</v>
      </c>
      <c r="F345" s="4">
        <v>26</v>
      </c>
      <c r="G345" s="5">
        <v>22.41</v>
      </c>
      <c r="H345" s="4">
        <v>1</v>
      </c>
    </row>
    <row r="346" spans="1:8" x14ac:dyDescent="0.2">
      <c r="A346" s="2" t="s">
        <v>32</v>
      </c>
      <c r="B346" s="4">
        <v>1</v>
      </c>
      <c r="C346" s="5">
        <v>0.35</v>
      </c>
      <c r="D346" s="4">
        <v>0</v>
      </c>
      <c r="E346" s="5">
        <v>0</v>
      </c>
      <c r="F346" s="4">
        <v>1</v>
      </c>
      <c r="G346" s="5">
        <v>0.86</v>
      </c>
      <c r="H346" s="4">
        <v>0</v>
      </c>
    </row>
    <row r="347" spans="1:8" x14ac:dyDescent="0.2">
      <c r="A347" s="2" t="s">
        <v>33</v>
      </c>
      <c r="B347" s="4">
        <v>13</v>
      </c>
      <c r="C347" s="5">
        <v>4.5599999999999996</v>
      </c>
      <c r="D347" s="4">
        <v>3</v>
      </c>
      <c r="E347" s="5">
        <v>1.92</v>
      </c>
      <c r="F347" s="4">
        <v>10</v>
      </c>
      <c r="G347" s="5">
        <v>8.6199999999999992</v>
      </c>
      <c r="H347" s="4">
        <v>0</v>
      </c>
    </row>
    <row r="348" spans="1:8" x14ac:dyDescent="0.2">
      <c r="A348" s="2" t="s">
        <v>34</v>
      </c>
      <c r="B348" s="4">
        <v>12</v>
      </c>
      <c r="C348" s="5">
        <v>4.21</v>
      </c>
      <c r="D348" s="4">
        <v>5</v>
      </c>
      <c r="E348" s="5">
        <v>3.21</v>
      </c>
      <c r="F348" s="4">
        <v>7</v>
      </c>
      <c r="G348" s="5">
        <v>6.03</v>
      </c>
      <c r="H348" s="4">
        <v>0</v>
      </c>
    </row>
    <row r="349" spans="1:8" x14ac:dyDescent="0.2">
      <c r="A349" s="2" t="s">
        <v>35</v>
      </c>
      <c r="B349" s="4">
        <v>30</v>
      </c>
      <c r="C349" s="5">
        <v>10.53</v>
      </c>
      <c r="D349" s="4">
        <v>27</v>
      </c>
      <c r="E349" s="5">
        <v>17.309999999999999</v>
      </c>
      <c r="F349" s="4">
        <v>2</v>
      </c>
      <c r="G349" s="5">
        <v>1.72</v>
      </c>
      <c r="H349" s="4">
        <v>0</v>
      </c>
    </row>
    <row r="350" spans="1:8" x14ac:dyDescent="0.2">
      <c r="A350" s="2" t="s">
        <v>36</v>
      </c>
      <c r="B350" s="4">
        <v>39</v>
      </c>
      <c r="C350" s="5">
        <v>13.68</v>
      </c>
      <c r="D350" s="4">
        <v>35</v>
      </c>
      <c r="E350" s="5">
        <v>22.44</v>
      </c>
      <c r="F350" s="4">
        <v>3</v>
      </c>
      <c r="G350" s="5">
        <v>2.59</v>
      </c>
      <c r="H350" s="4">
        <v>0</v>
      </c>
    </row>
    <row r="351" spans="1:8" x14ac:dyDescent="0.2">
      <c r="A351" s="2" t="s">
        <v>37</v>
      </c>
      <c r="B351" s="4">
        <v>7</v>
      </c>
      <c r="C351" s="5">
        <v>2.46</v>
      </c>
      <c r="D351" s="4">
        <v>5</v>
      </c>
      <c r="E351" s="5">
        <v>3.21</v>
      </c>
      <c r="F351" s="4">
        <v>0</v>
      </c>
      <c r="G351" s="5">
        <v>0</v>
      </c>
      <c r="H351" s="4">
        <v>0</v>
      </c>
    </row>
    <row r="352" spans="1:8" x14ac:dyDescent="0.2">
      <c r="A352" s="2" t="s">
        <v>38</v>
      </c>
      <c r="B352" s="4">
        <v>22</v>
      </c>
      <c r="C352" s="5">
        <v>7.72</v>
      </c>
      <c r="D352" s="4">
        <v>9</v>
      </c>
      <c r="E352" s="5">
        <v>5.77</v>
      </c>
      <c r="F352" s="4">
        <v>9</v>
      </c>
      <c r="G352" s="5">
        <v>7.76</v>
      </c>
      <c r="H352" s="4">
        <v>0</v>
      </c>
    </row>
    <row r="353" spans="1:8" x14ac:dyDescent="0.2">
      <c r="A353" s="2" t="s">
        <v>39</v>
      </c>
      <c r="B353" s="4">
        <v>16</v>
      </c>
      <c r="C353" s="5">
        <v>5.61</v>
      </c>
      <c r="D353" s="4">
        <v>8</v>
      </c>
      <c r="E353" s="5">
        <v>5.13</v>
      </c>
      <c r="F353" s="4">
        <v>5</v>
      </c>
      <c r="G353" s="5">
        <v>4.3099999999999996</v>
      </c>
      <c r="H353" s="4">
        <v>0</v>
      </c>
    </row>
    <row r="354" spans="1:8" x14ac:dyDescent="0.2">
      <c r="A354" s="1" t="s">
        <v>22</v>
      </c>
      <c r="B354" s="4">
        <v>222</v>
      </c>
      <c r="C354" s="5">
        <v>99.999999999999986</v>
      </c>
      <c r="D354" s="4">
        <v>105</v>
      </c>
      <c r="E354" s="5">
        <v>100.00999999999999</v>
      </c>
      <c r="F354" s="4">
        <v>109</v>
      </c>
      <c r="G354" s="5">
        <v>100.00000000000001</v>
      </c>
      <c r="H354" s="4">
        <v>0</v>
      </c>
    </row>
    <row r="355" spans="1:8" x14ac:dyDescent="0.2">
      <c r="A355" s="2" t="s">
        <v>25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26</v>
      </c>
      <c r="B356" s="4">
        <v>41</v>
      </c>
      <c r="C356" s="5">
        <v>18.47</v>
      </c>
      <c r="D356" s="4">
        <v>11</v>
      </c>
      <c r="E356" s="5">
        <v>10.48</v>
      </c>
      <c r="F356" s="4">
        <v>30</v>
      </c>
      <c r="G356" s="5">
        <v>27.52</v>
      </c>
      <c r="H356" s="4">
        <v>0</v>
      </c>
    </row>
    <row r="357" spans="1:8" x14ac:dyDescent="0.2">
      <c r="A357" s="2" t="s">
        <v>27</v>
      </c>
      <c r="B357" s="4">
        <v>29</v>
      </c>
      <c r="C357" s="5">
        <v>13.06</v>
      </c>
      <c r="D357" s="4">
        <v>9</v>
      </c>
      <c r="E357" s="5">
        <v>8.57</v>
      </c>
      <c r="F357" s="4">
        <v>20</v>
      </c>
      <c r="G357" s="5">
        <v>18.350000000000001</v>
      </c>
      <c r="H357" s="4">
        <v>0</v>
      </c>
    </row>
    <row r="358" spans="1:8" x14ac:dyDescent="0.2">
      <c r="A358" s="2" t="s">
        <v>28</v>
      </c>
      <c r="B358" s="4">
        <v>1</v>
      </c>
      <c r="C358" s="5">
        <v>0.45</v>
      </c>
      <c r="D358" s="4">
        <v>0</v>
      </c>
      <c r="E358" s="5">
        <v>0</v>
      </c>
      <c r="F358" s="4">
        <v>1</v>
      </c>
      <c r="G358" s="5">
        <v>0.92</v>
      </c>
      <c r="H358" s="4">
        <v>0</v>
      </c>
    </row>
    <row r="359" spans="1:8" x14ac:dyDescent="0.2">
      <c r="A359" s="2" t="s">
        <v>29</v>
      </c>
      <c r="B359" s="4">
        <v>1</v>
      </c>
      <c r="C359" s="5">
        <v>0.45</v>
      </c>
      <c r="D359" s="4">
        <v>0</v>
      </c>
      <c r="E359" s="5">
        <v>0</v>
      </c>
      <c r="F359" s="4">
        <v>1</v>
      </c>
      <c r="G359" s="5">
        <v>0.92</v>
      </c>
      <c r="H359" s="4">
        <v>0</v>
      </c>
    </row>
    <row r="360" spans="1:8" x14ac:dyDescent="0.2">
      <c r="A360" s="2" t="s">
        <v>30</v>
      </c>
      <c r="B360" s="4">
        <v>0</v>
      </c>
      <c r="C360" s="5">
        <v>0</v>
      </c>
      <c r="D360" s="4">
        <v>0</v>
      </c>
      <c r="E360" s="5">
        <v>0</v>
      </c>
      <c r="F360" s="4">
        <v>0</v>
      </c>
      <c r="G360" s="5">
        <v>0</v>
      </c>
      <c r="H360" s="4">
        <v>0</v>
      </c>
    </row>
    <row r="361" spans="1:8" x14ac:dyDescent="0.2">
      <c r="A361" s="2" t="s">
        <v>31</v>
      </c>
      <c r="B361" s="4">
        <v>60</v>
      </c>
      <c r="C361" s="5">
        <v>27.03</v>
      </c>
      <c r="D361" s="4">
        <v>28</v>
      </c>
      <c r="E361" s="5">
        <v>26.67</v>
      </c>
      <c r="F361" s="4">
        <v>32</v>
      </c>
      <c r="G361" s="5">
        <v>29.36</v>
      </c>
      <c r="H361" s="4">
        <v>0</v>
      </c>
    </row>
    <row r="362" spans="1:8" x14ac:dyDescent="0.2">
      <c r="A362" s="2" t="s">
        <v>32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2">
      <c r="A363" s="2" t="s">
        <v>33</v>
      </c>
      <c r="B363" s="4">
        <v>2</v>
      </c>
      <c r="C363" s="5">
        <v>0.9</v>
      </c>
      <c r="D363" s="4">
        <v>0</v>
      </c>
      <c r="E363" s="5">
        <v>0</v>
      </c>
      <c r="F363" s="4">
        <v>2</v>
      </c>
      <c r="G363" s="5">
        <v>1.83</v>
      </c>
      <c r="H363" s="4">
        <v>0</v>
      </c>
    </row>
    <row r="364" spans="1:8" x14ac:dyDescent="0.2">
      <c r="A364" s="2" t="s">
        <v>34</v>
      </c>
      <c r="B364" s="4">
        <v>6</v>
      </c>
      <c r="C364" s="5">
        <v>2.7</v>
      </c>
      <c r="D364" s="4">
        <v>5</v>
      </c>
      <c r="E364" s="5">
        <v>4.76</v>
      </c>
      <c r="F364" s="4">
        <v>0</v>
      </c>
      <c r="G364" s="5">
        <v>0</v>
      </c>
      <c r="H364" s="4">
        <v>0</v>
      </c>
    </row>
    <row r="365" spans="1:8" x14ac:dyDescent="0.2">
      <c r="A365" s="2" t="s">
        <v>35</v>
      </c>
      <c r="B365" s="4">
        <v>8</v>
      </c>
      <c r="C365" s="5">
        <v>3.6</v>
      </c>
      <c r="D365" s="4">
        <v>7</v>
      </c>
      <c r="E365" s="5">
        <v>6.67</v>
      </c>
      <c r="F365" s="4">
        <v>0</v>
      </c>
      <c r="G365" s="5">
        <v>0</v>
      </c>
      <c r="H365" s="4">
        <v>0</v>
      </c>
    </row>
    <row r="366" spans="1:8" x14ac:dyDescent="0.2">
      <c r="A366" s="2" t="s">
        <v>36</v>
      </c>
      <c r="B366" s="4">
        <v>35</v>
      </c>
      <c r="C366" s="5">
        <v>15.77</v>
      </c>
      <c r="D366" s="4">
        <v>28</v>
      </c>
      <c r="E366" s="5">
        <v>26.67</v>
      </c>
      <c r="F366" s="4">
        <v>7</v>
      </c>
      <c r="G366" s="5">
        <v>6.42</v>
      </c>
      <c r="H366" s="4">
        <v>0</v>
      </c>
    </row>
    <row r="367" spans="1:8" x14ac:dyDescent="0.2">
      <c r="A367" s="2" t="s">
        <v>37</v>
      </c>
      <c r="B367" s="4">
        <v>8</v>
      </c>
      <c r="C367" s="5">
        <v>3.6</v>
      </c>
      <c r="D367" s="4">
        <v>3</v>
      </c>
      <c r="E367" s="5">
        <v>2.86</v>
      </c>
      <c r="F367" s="4">
        <v>3</v>
      </c>
      <c r="G367" s="5">
        <v>2.75</v>
      </c>
      <c r="H367" s="4">
        <v>0</v>
      </c>
    </row>
    <row r="368" spans="1:8" x14ac:dyDescent="0.2">
      <c r="A368" s="2" t="s">
        <v>38</v>
      </c>
      <c r="B368" s="4">
        <v>18</v>
      </c>
      <c r="C368" s="5">
        <v>8.11</v>
      </c>
      <c r="D368" s="4">
        <v>8</v>
      </c>
      <c r="E368" s="5">
        <v>7.62</v>
      </c>
      <c r="F368" s="4">
        <v>9</v>
      </c>
      <c r="G368" s="5">
        <v>8.26</v>
      </c>
      <c r="H368" s="4">
        <v>0</v>
      </c>
    </row>
    <row r="369" spans="1:8" x14ac:dyDescent="0.2">
      <c r="A369" s="2" t="s">
        <v>39</v>
      </c>
      <c r="B369" s="4">
        <v>13</v>
      </c>
      <c r="C369" s="5">
        <v>5.86</v>
      </c>
      <c r="D369" s="4">
        <v>6</v>
      </c>
      <c r="E369" s="5">
        <v>5.71</v>
      </c>
      <c r="F369" s="4">
        <v>4</v>
      </c>
      <c r="G369" s="5">
        <v>3.67</v>
      </c>
      <c r="H369" s="4">
        <v>0</v>
      </c>
    </row>
    <row r="370" spans="1:8" x14ac:dyDescent="0.2">
      <c r="A370" s="1" t="s">
        <v>23</v>
      </c>
      <c r="B370" s="4">
        <v>248</v>
      </c>
      <c r="C370" s="5">
        <v>100.00999999999999</v>
      </c>
      <c r="D370" s="4">
        <v>150</v>
      </c>
      <c r="E370" s="5">
        <v>100</v>
      </c>
      <c r="F370" s="4">
        <v>89</v>
      </c>
      <c r="G370" s="5">
        <v>99.99</v>
      </c>
      <c r="H370" s="4">
        <v>0</v>
      </c>
    </row>
    <row r="371" spans="1:8" x14ac:dyDescent="0.2">
      <c r="A371" s="2" t="s">
        <v>25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26</v>
      </c>
      <c r="B372" s="4">
        <v>37</v>
      </c>
      <c r="C372" s="5">
        <v>14.92</v>
      </c>
      <c r="D372" s="4">
        <v>11</v>
      </c>
      <c r="E372" s="5">
        <v>7.33</v>
      </c>
      <c r="F372" s="4">
        <v>26</v>
      </c>
      <c r="G372" s="5">
        <v>29.21</v>
      </c>
      <c r="H372" s="4">
        <v>0</v>
      </c>
    </row>
    <row r="373" spans="1:8" x14ac:dyDescent="0.2">
      <c r="A373" s="2" t="s">
        <v>27</v>
      </c>
      <c r="B373" s="4">
        <v>32</v>
      </c>
      <c r="C373" s="5">
        <v>12.9</v>
      </c>
      <c r="D373" s="4">
        <v>12</v>
      </c>
      <c r="E373" s="5">
        <v>8</v>
      </c>
      <c r="F373" s="4">
        <v>20</v>
      </c>
      <c r="G373" s="5">
        <v>22.47</v>
      </c>
      <c r="H373" s="4">
        <v>0</v>
      </c>
    </row>
    <row r="374" spans="1:8" x14ac:dyDescent="0.2">
      <c r="A374" s="2" t="s">
        <v>28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29</v>
      </c>
      <c r="B375" s="4">
        <v>1</v>
      </c>
      <c r="C375" s="5">
        <v>0.4</v>
      </c>
      <c r="D375" s="4">
        <v>1</v>
      </c>
      <c r="E375" s="5">
        <v>0.67</v>
      </c>
      <c r="F375" s="4">
        <v>0</v>
      </c>
      <c r="G375" s="5">
        <v>0</v>
      </c>
      <c r="H375" s="4">
        <v>0</v>
      </c>
    </row>
    <row r="376" spans="1:8" x14ac:dyDescent="0.2">
      <c r="A376" s="2" t="s">
        <v>30</v>
      </c>
      <c r="B376" s="4">
        <v>1</v>
      </c>
      <c r="C376" s="5">
        <v>0.4</v>
      </c>
      <c r="D376" s="4">
        <v>0</v>
      </c>
      <c r="E376" s="5">
        <v>0</v>
      </c>
      <c r="F376" s="4">
        <v>1</v>
      </c>
      <c r="G376" s="5">
        <v>1.1200000000000001</v>
      </c>
      <c r="H376" s="4">
        <v>0</v>
      </c>
    </row>
    <row r="377" spans="1:8" x14ac:dyDescent="0.2">
      <c r="A377" s="2" t="s">
        <v>31</v>
      </c>
      <c r="B377" s="4">
        <v>71</v>
      </c>
      <c r="C377" s="5">
        <v>28.63</v>
      </c>
      <c r="D377" s="4">
        <v>49</v>
      </c>
      <c r="E377" s="5">
        <v>32.67</v>
      </c>
      <c r="F377" s="4">
        <v>22</v>
      </c>
      <c r="G377" s="5">
        <v>24.72</v>
      </c>
      <c r="H377" s="4">
        <v>0</v>
      </c>
    </row>
    <row r="378" spans="1:8" x14ac:dyDescent="0.2">
      <c r="A378" s="2" t="s">
        <v>32</v>
      </c>
      <c r="B378" s="4">
        <v>1</v>
      </c>
      <c r="C378" s="5">
        <v>0.4</v>
      </c>
      <c r="D378" s="4">
        <v>1</v>
      </c>
      <c r="E378" s="5">
        <v>0.67</v>
      </c>
      <c r="F378" s="4">
        <v>0</v>
      </c>
      <c r="G378" s="5">
        <v>0</v>
      </c>
      <c r="H378" s="4">
        <v>0</v>
      </c>
    </row>
    <row r="379" spans="1:8" x14ac:dyDescent="0.2">
      <c r="A379" s="2" t="s">
        <v>33</v>
      </c>
      <c r="B379" s="4">
        <v>15</v>
      </c>
      <c r="C379" s="5">
        <v>6.05</v>
      </c>
      <c r="D379" s="4">
        <v>11</v>
      </c>
      <c r="E379" s="5">
        <v>7.33</v>
      </c>
      <c r="F379" s="4">
        <v>4</v>
      </c>
      <c r="G379" s="5">
        <v>4.49</v>
      </c>
      <c r="H379" s="4">
        <v>0</v>
      </c>
    </row>
    <row r="380" spans="1:8" x14ac:dyDescent="0.2">
      <c r="A380" s="2" t="s">
        <v>34</v>
      </c>
      <c r="B380" s="4">
        <v>6</v>
      </c>
      <c r="C380" s="5">
        <v>2.42</v>
      </c>
      <c r="D380" s="4">
        <v>2</v>
      </c>
      <c r="E380" s="5">
        <v>1.33</v>
      </c>
      <c r="F380" s="4">
        <v>2</v>
      </c>
      <c r="G380" s="5">
        <v>2.25</v>
      </c>
      <c r="H380" s="4">
        <v>0</v>
      </c>
    </row>
    <row r="381" spans="1:8" x14ac:dyDescent="0.2">
      <c r="A381" s="2" t="s">
        <v>35</v>
      </c>
      <c r="B381" s="4">
        <v>24</v>
      </c>
      <c r="C381" s="5">
        <v>9.68</v>
      </c>
      <c r="D381" s="4">
        <v>21</v>
      </c>
      <c r="E381" s="5">
        <v>14</v>
      </c>
      <c r="F381" s="4">
        <v>3</v>
      </c>
      <c r="G381" s="5">
        <v>3.37</v>
      </c>
      <c r="H381" s="4">
        <v>0</v>
      </c>
    </row>
    <row r="382" spans="1:8" x14ac:dyDescent="0.2">
      <c r="A382" s="2" t="s">
        <v>36</v>
      </c>
      <c r="B382" s="4">
        <v>36</v>
      </c>
      <c r="C382" s="5">
        <v>14.52</v>
      </c>
      <c r="D382" s="4">
        <v>33</v>
      </c>
      <c r="E382" s="5">
        <v>22</v>
      </c>
      <c r="F382" s="4">
        <v>2</v>
      </c>
      <c r="G382" s="5">
        <v>2.25</v>
      </c>
      <c r="H382" s="4">
        <v>0</v>
      </c>
    </row>
    <row r="383" spans="1:8" x14ac:dyDescent="0.2">
      <c r="A383" s="2" t="s">
        <v>37</v>
      </c>
      <c r="B383" s="4">
        <v>8</v>
      </c>
      <c r="C383" s="5">
        <v>3.23</v>
      </c>
      <c r="D383" s="4">
        <v>3</v>
      </c>
      <c r="E383" s="5">
        <v>2</v>
      </c>
      <c r="F383" s="4">
        <v>0</v>
      </c>
      <c r="G383" s="5">
        <v>0</v>
      </c>
      <c r="H383" s="4">
        <v>0</v>
      </c>
    </row>
    <row r="384" spans="1:8" x14ac:dyDescent="0.2">
      <c r="A384" s="2" t="s">
        <v>38</v>
      </c>
      <c r="B384" s="4">
        <v>8</v>
      </c>
      <c r="C384" s="5">
        <v>3.23</v>
      </c>
      <c r="D384" s="4">
        <v>3</v>
      </c>
      <c r="E384" s="5">
        <v>2</v>
      </c>
      <c r="F384" s="4">
        <v>4</v>
      </c>
      <c r="G384" s="5">
        <v>4.49</v>
      </c>
      <c r="H384" s="4">
        <v>0</v>
      </c>
    </row>
    <row r="385" spans="1:8" x14ac:dyDescent="0.2">
      <c r="A385" s="2" t="s">
        <v>39</v>
      </c>
      <c r="B385" s="4">
        <v>8</v>
      </c>
      <c r="C385" s="5">
        <v>3.23</v>
      </c>
      <c r="D385" s="4">
        <v>3</v>
      </c>
      <c r="E385" s="5">
        <v>2</v>
      </c>
      <c r="F385" s="4">
        <v>5</v>
      </c>
      <c r="G385" s="5">
        <v>5.62</v>
      </c>
      <c r="H385" s="4">
        <v>0</v>
      </c>
    </row>
    <row r="386" spans="1:8" x14ac:dyDescent="0.2">
      <c r="A386" s="1" t="s">
        <v>24</v>
      </c>
      <c r="B386" s="4">
        <v>386</v>
      </c>
      <c r="C386" s="5">
        <v>99.990000000000009</v>
      </c>
      <c r="D386" s="4">
        <v>241</v>
      </c>
      <c r="E386" s="5">
        <v>99.99</v>
      </c>
      <c r="F386" s="4">
        <v>137</v>
      </c>
      <c r="G386" s="5">
        <v>100.00999999999998</v>
      </c>
      <c r="H386" s="4">
        <v>0</v>
      </c>
    </row>
    <row r="387" spans="1:8" x14ac:dyDescent="0.2">
      <c r="A387" s="2" t="s">
        <v>25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26</v>
      </c>
      <c r="B388" s="4">
        <v>60</v>
      </c>
      <c r="C388" s="5">
        <v>15.54</v>
      </c>
      <c r="D388" s="4">
        <v>22</v>
      </c>
      <c r="E388" s="5">
        <v>9.1300000000000008</v>
      </c>
      <c r="F388" s="4">
        <v>38</v>
      </c>
      <c r="G388" s="5">
        <v>27.74</v>
      </c>
      <c r="H388" s="4">
        <v>0</v>
      </c>
    </row>
    <row r="389" spans="1:8" x14ac:dyDescent="0.2">
      <c r="A389" s="2" t="s">
        <v>27</v>
      </c>
      <c r="B389" s="4">
        <v>30</v>
      </c>
      <c r="C389" s="5">
        <v>7.77</v>
      </c>
      <c r="D389" s="4">
        <v>14</v>
      </c>
      <c r="E389" s="5">
        <v>5.81</v>
      </c>
      <c r="F389" s="4">
        <v>16</v>
      </c>
      <c r="G389" s="5">
        <v>11.68</v>
      </c>
      <c r="H389" s="4">
        <v>0</v>
      </c>
    </row>
    <row r="390" spans="1:8" x14ac:dyDescent="0.2">
      <c r="A390" s="2" t="s">
        <v>28</v>
      </c>
      <c r="B390" s="4">
        <v>1</v>
      </c>
      <c r="C390" s="5">
        <v>0.26</v>
      </c>
      <c r="D390" s="4">
        <v>0</v>
      </c>
      <c r="E390" s="5">
        <v>0</v>
      </c>
      <c r="F390" s="4">
        <v>1</v>
      </c>
      <c r="G390" s="5">
        <v>0.73</v>
      </c>
      <c r="H390" s="4">
        <v>0</v>
      </c>
    </row>
    <row r="391" spans="1:8" x14ac:dyDescent="0.2">
      <c r="A391" s="2" t="s">
        <v>29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2">
      <c r="A392" s="2" t="s">
        <v>30</v>
      </c>
      <c r="B392" s="4">
        <v>6</v>
      </c>
      <c r="C392" s="5">
        <v>1.55</v>
      </c>
      <c r="D392" s="4">
        <v>2</v>
      </c>
      <c r="E392" s="5">
        <v>0.83</v>
      </c>
      <c r="F392" s="4">
        <v>4</v>
      </c>
      <c r="G392" s="5">
        <v>2.92</v>
      </c>
      <c r="H392" s="4">
        <v>0</v>
      </c>
    </row>
    <row r="393" spans="1:8" x14ac:dyDescent="0.2">
      <c r="A393" s="2" t="s">
        <v>31</v>
      </c>
      <c r="B393" s="4">
        <v>96</v>
      </c>
      <c r="C393" s="5">
        <v>24.87</v>
      </c>
      <c r="D393" s="4">
        <v>63</v>
      </c>
      <c r="E393" s="5">
        <v>26.14</v>
      </c>
      <c r="F393" s="4">
        <v>33</v>
      </c>
      <c r="G393" s="5">
        <v>24.09</v>
      </c>
      <c r="H393" s="4">
        <v>0</v>
      </c>
    </row>
    <row r="394" spans="1:8" x14ac:dyDescent="0.2">
      <c r="A394" s="2" t="s">
        <v>32</v>
      </c>
      <c r="B394" s="4">
        <v>2</v>
      </c>
      <c r="C394" s="5">
        <v>0.52</v>
      </c>
      <c r="D394" s="4">
        <v>0</v>
      </c>
      <c r="E394" s="5">
        <v>0</v>
      </c>
      <c r="F394" s="4">
        <v>2</v>
      </c>
      <c r="G394" s="5">
        <v>1.46</v>
      </c>
      <c r="H394" s="4">
        <v>0</v>
      </c>
    </row>
    <row r="395" spans="1:8" x14ac:dyDescent="0.2">
      <c r="A395" s="2" t="s">
        <v>33</v>
      </c>
      <c r="B395" s="4">
        <v>31</v>
      </c>
      <c r="C395" s="5">
        <v>8.0299999999999994</v>
      </c>
      <c r="D395" s="4">
        <v>16</v>
      </c>
      <c r="E395" s="5">
        <v>6.64</v>
      </c>
      <c r="F395" s="4">
        <v>14</v>
      </c>
      <c r="G395" s="5">
        <v>10.220000000000001</v>
      </c>
      <c r="H395" s="4">
        <v>0</v>
      </c>
    </row>
    <row r="396" spans="1:8" x14ac:dyDescent="0.2">
      <c r="A396" s="2" t="s">
        <v>34</v>
      </c>
      <c r="B396" s="4">
        <v>14</v>
      </c>
      <c r="C396" s="5">
        <v>3.63</v>
      </c>
      <c r="D396" s="4">
        <v>9</v>
      </c>
      <c r="E396" s="5">
        <v>3.73</v>
      </c>
      <c r="F396" s="4">
        <v>5</v>
      </c>
      <c r="G396" s="5">
        <v>3.65</v>
      </c>
      <c r="H396" s="4">
        <v>0</v>
      </c>
    </row>
    <row r="397" spans="1:8" x14ac:dyDescent="0.2">
      <c r="A397" s="2" t="s">
        <v>35</v>
      </c>
      <c r="B397" s="4">
        <v>51</v>
      </c>
      <c r="C397" s="5">
        <v>13.21</v>
      </c>
      <c r="D397" s="4">
        <v>40</v>
      </c>
      <c r="E397" s="5">
        <v>16.600000000000001</v>
      </c>
      <c r="F397" s="4">
        <v>10</v>
      </c>
      <c r="G397" s="5">
        <v>7.3</v>
      </c>
      <c r="H397" s="4">
        <v>0</v>
      </c>
    </row>
    <row r="398" spans="1:8" x14ac:dyDescent="0.2">
      <c r="A398" s="2" t="s">
        <v>36</v>
      </c>
      <c r="B398" s="4">
        <v>65</v>
      </c>
      <c r="C398" s="5">
        <v>16.84</v>
      </c>
      <c r="D398" s="4">
        <v>57</v>
      </c>
      <c r="E398" s="5">
        <v>23.65</v>
      </c>
      <c r="F398" s="4">
        <v>7</v>
      </c>
      <c r="G398" s="5">
        <v>5.1100000000000003</v>
      </c>
      <c r="H398" s="4">
        <v>0</v>
      </c>
    </row>
    <row r="399" spans="1:8" x14ac:dyDescent="0.2">
      <c r="A399" s="2" t="s">
        <v>37</v>
      </c>
      <c r="B399" s="4">
        <v>9</v>
      </c>
      <c r="C399" s="5">
        <v>2.33</v>
      </c>
      <c r="D399" s="4">
        <v>5</v>
      </c>
      <c r="E399" s="5">
        <v>2.0699999999999998</v>
      </c>
      <c r="F399" s="4">
        <v>2</v>
      </c>
      <c r="G399" s="5">
        <v>1.46</v>
      </c>
      <c r="H399" s="4">
        <v>0</v>
      </c>
    </row>
    <row r="400" spans="1:8" x14ac:dyDescent="0.2">
      <c r="A400" s="2" t="s">
        <v>38</v>
      </c>
      <c r="B400" s="4">
        <v>11</v>
      </c>
      <c r="C400" s="5">
        <v>2.85</v>
      </c>
      <c r="D400" s="4">
        <v>7</v>
      </c>
      <c r="E400" s="5">
        <v>2.9</v>
      </c>
      <c r="F400" s="4">
        <v>2</v>
      </c>
      <c r="G400" s="5">
        <v>1.46</v>
      </c>
      <c r="H400" s="4">
        <v>0</v>
      </c>
    </row>
    <row r="401" spans="1:8" x14ac:dyDescent="0.2">
      <c r="A401" s="2" t="s">
        <v>39</v>
      </c>
      <c r="B401" s="4">
        <v>10</v>
      </c>
      <c r="C401" s="5">
        <v>2.59</v>
      </c>
      <c r="D401" s="4">
        <v>6</v>
      </c>
      <c r="E401" s="5">
        <v>2.4900000000000002</v>
      </c>
      <c r="F401" s="4">
        <v>3</v>
      </c>
      <c r="G401" s="5">
        <v>2.19</v>
      </c>
      <c r="H40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206C-3CFE-4DF9-A9FA-0EEEF56969CB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215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16</v>
      </c>
      <c r="D6" s="8">
        <v>8.4700000000000006</v>
      </c>
      <c r="E6" s="12">
        <v>12</v>
      </c>
      <c r="F6" s="8">
        <v>9.3000000000000007</v>
      </c>
      <c r="G6" s="12">
        <v>4</v>
      </c>
      <c r="H6" s="8">
        <v>7.55</v>
      </c>
      <c r="I6" s="12">
        <v>0</v>
      </c>
    </row>
    <row r="7" spans="2:9" ht="15" customHeight="1" x14ac:dyDescent="0.2">
      <c r="B7" t="s">
        <v>27</v>
      </c>
      <c r="C7" s="12">
        <v>23</v>
      </c>
      <c r="D7" s="8">
        <v>12.17</v>
      </c>
      <c r="E7" s="12">
        <v>14</v>
      </c>
      <c r="F7" s="8">
        <v>10.85</v>
      </c>
      <c r="G7" s="12">
        <v>9</v>
      </c>
      <c r="H7" s="8">
        <v>16.98</v>
      </c>
      <c r="I7" s="12">
        <v>0</v>
      </c>
    </row>
    <row r="8" spans="2:9" ht="15" customHeight="1" x14ac:dyDescent="0.2">
      <c r="B8" t="s">
        <v>28</v>
      </c>
      <c r="C8" s="12">
        <v>2</v>
      </c>
      <c r="D8" s="8">
        <v>1.06</v>
      </c>
      <c r="E8" s="12">
        <v>0</v>
      </c>
      <c r="F8" s="8">
        <v>0</v>
      </c>
      <c r="G8" s="12">
        <v>1</v>
      </c>
      <c r="H8" s="8">
        <v>1.89</v>
      </c>
      <c r="I8" s="12">
        <v>0</v>
      </c>
    </row>
    <row r="9" spans="2:9" ht="15" customHeight="1" x14ac:dyDescent="0.2">
      <c r="B9" t="s">
        <v>29</v>
      </c>
      <c r="C9" s="12">
        <v>1</v>
      </c>
      <c r="D9" s="8">
        <v>0.53</v>
      </c>
      <c r="E9" s="12">
        <v>0</v>
      </c>
      <c r="F9" s="8">
        <v>0</v>
      </c>
      <c r="G9" s="12">
        <v>1</v>
      </c>
      <c r="H9" s="8">
        <v>1.89</v>
      </c>
      <c r="I9" s="12">
        <v>0</v>
      </c>
    </row>
    <row r="10" spans="2:9" ht="15" customHeight="1" x14ac:dyDescent="0.2">
      <c r="B10" t="s">
        <v>30</v>
      </c>
      <c r="C10" s="12">
        <v>5</v>
      </c>
      <c r="D10" s="8">
        <v>2.65</v>
      </c>
      <c r="E10" s="12">
        <v>1</v>
      </c>
      <c r="F10" s="8">
        <v>0.78</v>
      </c>
      <c r="G10" s="12">
        <v>4</v>
      </c>
      <c r="H10" s="8">
        <v>7.55</v>
      </c>
      <c r="I10" s="12">
        <v>0</v>
      </c>
    </row>
    <row r="11" spans="2:9" ht="15" customHeight="1" x14ac:dyDescent="0.2">
      <c r="B11" t="s">
        <v>31</v>
      </c>
      <c r="C11" s="12">
        <v>61</v>
      </c>
      <c r="D11" s="8">
        <v>32.28</v>
      </c>
      <c r="E11" s="12">
        <v>41</v>
      </c>
      <c r="F11" s="8">
        <v>31.78</v>
      </c>
      <c r="G11" s="12">
        <v>20</v>
      </c>
      <c r="H11" s="8">
        <v>37.74</v>
      </c>
      <c r="I11" s="12">
        <v>0</v>
      </c>
    </row>
    <row r="12" spans="2:9" ht="15" customHeight="1" x14ac:dyDescent="0.2">
      <c r="B12" t="s">
        <v>32</v>
      </c>
      <c r="C12" s="12">
        <v>1</v>
      </c>
      <c r="D12" s="8">
        <v>0.53</v>
      </c>
      <c r="E12" s="12">
        <v>0</v>
      </c>
      <c r="F12" s="8">
        <v>0</v>
      </c>
      <c r="G12" s="12">
        <v>1</v>
      </c>
      <c r="H12" s="8">
        <v>1.89</v>
      </c>
      <c r="I12" s="12">
        <v>0</v>
      </c>
    </row>
    <row r="13" spans="2:9" ht="15" customHeight="1" x14ac:dyDescent="0.2">
      <c r="B13" t="s">
        <v>33</v>
      </c>
      <c r="C13" s="12">
        <v>9</v>
      </c>
      <c r="D13" s="8">
        <v>4.76</v>
      </c>
      <c r="E13" s="12">
        <v>7</v>
      </c>
      <c r="F13" s="8">
        <v>5.43</v>
      </c>
      <c r="G13" s="12">
        <v>2</v>
      </c>
      <c r="H13" s="8">
        <v>3.77</v>
      </c>
      <c r="I13" s="12">
        <v>0</v>
      </c>
    </row>
    <row r="14" spans="2:9" ht="15" customHeight="1" x14ac:dyDescent="0.2">
      <c r="B14" t="s">
        <v>34</v>
      </c>
      <c r="C14" s="12">
        <v>4</v>
      </c>
      <c r="D14" s="8">
        <v>2.12</v>
      </c>
      <c r="E14" s="12">
        <v>2</v>
      </c>
      <c r="F14" s="8">
        <v>1.55</v>
      </c>
      <c r="G14" s="12">
        <v>2</v>
      </c>
      <c r="H14" s="8">
        <v>3.77</v>
      </c>
      <c r="I14" s="12">
        <v>0</v>
      </c>
    </row>
    <row r="15" spans="2:9" ht="15" customHeight="1" x14ac:dyDescent="0.2">
      <c r="B15" t="s">
        <v>35</v>
      </c>
      <c r="C15" s="12">
        <v>25</v>
      </c>
      <c r="D15" s="8">
        <v>13.23</v>
      </c>
      <c r="E15" s="12">
        <v>20</v>
      </c>
      <c r="F15" s="8">
        <v>15.5</v>
      </c>
      <c r="G15" s="12">
        <v>5</v>
      </c>
      <c r="H15" s="8">
        <v>9.43</v>
      </c>
      <c r="I15" s="12">
        <v>0</v>
      </c>
    </row>
    <row r="16" spans="2:9" ht="15" customHeight="1" x14ac:dyDescent="0.2">
      <c r="B16" t="s">
        <v>36</v>
      </c>
      <c r="C16" s="12">
        <v>22</v>
      </c>
      <c r="D16" s="8">
        <v>11.64</v>
      </c>
      <c r="E16" s="12">
        <v>20</v>
      </c>
      <c r="F16" s="8">
        <v>15.5</v>
      </c>
      <c r="G16" s="12">
        <v>1</v>
      </c>
      <c r="H16" s="8">
        <v>1.89</v>
      </c>
      <c r="I16" s="12">
        <v>0</v>
      </c>
    </row>
    <row r="17" spans="2:9" ht="15" customHeight="1" x14ac:dyDescent="0.2">
      <c r="B17" t="s">
        <v>37</v>
      </c>
      <c r="C17" s="12">
        <v>9</v>
      </c>
      <c r="D17" s="8">
        <v>4.76</v>
      </c>
      <c r="E17" s="12">
        <v>6</v>
      </c>
      <c r="F17" s="8">
        <v>4.6500000000000004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8</v>
      </c>
      <c r="D18" s="8">
        <v>4.2300000000000004</v>
      </c>
      <c r="E18" s="12">
        <v>6</v>
      </c>
      <c r="F18" s="8">
        <v>4.6500000000000004</v>
      </c>
      <c r="G18" s="12">
        <v>1</v>
      </c>
      <c r="H18" s="8">
        <v>1.89</v>
      </c>
      <c r="I18" s="12">
        <v>0</v>
      </c>
    </row>
    <row r="19" spans="2:9" ht="15" customHeight="1" x14ac:dyDescent="0.2">
      <c r="B19" t="s">
        <v>39</v>
      </c>
      <c r="C19" s="12">
        <v>3</v>
      </c>
      <c r="D19" s="8">
        <v>1.59</v>
      </c>
      <c r="E19" s="12">
        <v>0</v>
      </c>
      <c r="F19" s="8">
        <v>0</v>
      </c>
      <c r="G19" s="12">
        <v>2</v>
      </c>
      <c r="H19" s="8">
        <v>3.77</v>
      </c>
      <c r="I19" s="12">
        <v>0</v>
      </c>
    </row>
    <row r="20" spans="2:9" ht="15" customHeight="1" x14ac:dyDescent="0.2">
      <c r="B20" s="9" t="s">
        <v>197</v>
      </c>
      <c r="C20" s="12">
        <f>SUM(LTBL_36383[総数／事業所数])</f>
        <v>189</v>
      </c>
      <c r="E20" s="12">
        <f>SUBTOTAL(109,LTBL_36383[個人／事業所数])</f>
        <v>129</v>
      </c>
      <c r="G20" s="12">
        <f>SUBTOTAL(109,LTBL_36383[法人／事業所数])</f>
        <v>53</v>
      </c>
      <c r="I20" s="12">
        <f>SUBTOTAL(109,LTBL_36383[法人以外の団体／事業所数])</f>
        <v>0</v>
      </c>
    </row>
    <row r="21" spans="2:9" ht="15" customHeight="1" x14ac:dyDescent="0.2">
      <c r="E21" s="11">
        <f>LTBL_36383[[#Totals],[個人／事業所数]]/LTBL_36383[[#Totals],[総数／事業所数]]</f>
        <v>0.68253968253968256</v>
      </c>
      <c r="G21" s="11">
        <f>LTBL_36383[[#Totals],[法人／事業所数]]/LTBL_36383[[#Totals],[総数／事業所数]]</f>
        <v>0.28042328042328041</v>
      </c>
      <c r="I21" s="11">
        <f>LTBL_36383[[#Totals],[法人以外の団体／事業所数]]/LTBL_36383[[#Totals],[総数／事業所数]]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56</v>
      </c>
      <c r="C24" s="12">
        <v>26</v>
      </c>
      <c r="D24" s="8">
        <v>13.76</v>
      </c>
      <c r="E24" s="12">
        <v>16</v>
      </c>
      <c r="F24" s="8">
        <v>12.4</v>
      </c>
      <c r="G24" s="12">
        <v>10</v>
      </c>
      <c r="H24" s="8">
        <v>18.87</v>
      </c>
      <c r="I24" s="12">
        <v>0</v>
      </c>
    </row>
    <row r="25" spans="2:9" ht="15" customHeight="1" x14ac:dyDescent="0.2">
      <c r="B25" t="s">
        <v>54</v>
      </c>
      <c r="C25" s="12">
        <v>15</v>
      </c>
      <c r="D25" s="8">
        <v>7.94</v>
      </c>
      <c r="E25" s="12">
        <v>11</v>
      </c>
      <c r="F25" s="8">
        <v>8.5299999999999994</v>
      </c>
      <c r="G25" s="12">
        <v>4</v>
      </c>
      <c r="H25" s="8">
        <v>7.55</v>
      </c>
      <c r="I25" s="12">
        <v>0</v>
      </c>
    </row>
    <row r="26" spans="2:9" ht="15" customHeight="1" x14ac:dyDescent="0.2">
      <c r="B26" t="s">
        <v>61</v>
      </c>
      <c r="C26" s="12">
        <v>15</v>
      </c>
      <c r="D26" s="8">
        <v>7.94</v>
      </c>
      <c r="E26" s="12">
        <v>14</v>
      </c>
      <c r="F26" s="8">
        <v>10.85</v>
      </c>
      <c r="G26" s="12">
        <v>1</v>
      </c>
      <c r="H26" s="8">
        <v>1.89</v>
      </c>
      <c r="I26" s="12">
        <v>0</v>
      </c>
    </row>
    <row r="27" spans="2:9" ht="15" customHeight="1" x14ac:dyDescent="0.2">
      <c r="B27" t="s">
        <v>62</v>
      </c>
      <c r="C27" s="12">
        <v>13</v>
      </c>
      <c r="D27" s="8">
        <v>6.88</v>
      </c>
      <c r="E27" s="12">
        <v>13</v>
      </c>
      <c r="F27" s="8">
        <v>10.08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58</v>
      </c>
      <c r="C28" s="12">
        <v>9</v>
      </c>
      <c r="D28" s="8">
        <v>4.76</v>
      </c>
      <c r="E28" s="12">
        <v>7</v>
      </c>
      <c r="F28" s="8">
        <v>5.43</v>
      </c>
      <c r="G28" s="12">
        <v>2</v>
      </c>
      <c r="H28" s="8">
        <v>3.77</v>
      </c>
      <c r="I28" s="12">
        <v>0</v>
      </c>
    </row>
    <row r="29" spans="2:9" ht="15" customHeight="1" x14ac:dyDescent="0.2">
      <c r="B29" t="s">
        <v>64</v>
      </c>
      <c r="C29" s="12">
        <v>9</v>
      </c>
      <c r="D29" s="8">
        <v>4.76</v>
      </c>
      <c r="E29" s="12">
        <v>6</v>
      </c>
      <c r="F29" s="8">
        <v>4.6500000000000004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81</v>
      </c>
      <c r="C30" s="12">
        <v>8</v>
      </c>
      <c r="D30" s="8">
        <v>4.2300000000000004</v>
      </c>
      <c r="E30" s="12">
        <v>7</v>
      </c>
      <c r="F30" s="8">
        <v>5.43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53</v>
      </c>
      <c r="C31" s="12">
        <v>7</v>
      </c>
      <c r="D31" s="8">
        <v>3.7</v>
      </c>
      <c r="E31" s="12">
        <v>6</v>
      </c>
      <c r="F31" s="8">
        <v>4.6500000000000004</v>
      </c>
      <c r="G31" s="12">
        <v>1</v>
      </c>
      <c r="H31" s="8">
        <v>1.89</v>
      </c>
      <c r="I31" s="12">
        <v>0</v>
      </c>
    </row>
    <row r="32" spans="2:9" ht="15" customHeight="1" x14ac:dyDescent="0.2">
      <c r="B32" t="s">
        <v>55</v>
      </c>
      <c r="C32" s="12">
        <v>7</v>
      </c>
      <c r="D32" s="8">
        <v>3.7</v>
      </c>
      <c r="E32" s="12">
        <v>7</v>
      </c>
      <c r="F32" s="8">
        <v>5.43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65</v>
      </c>
      <c r="C33" s="12">
        <v>7</v>
      </c>
      <c r="D33" s="8">
        <v>3.7</v>
      </c>
      <c r="E33" s="12">
        <v>6</v>
      </c>
      <c r="F33" s="8">
        <v>4.6500000000000004</v>
      </c>
      <c r="G33" s="12">
        <v>1</v>
      </c>
      <c r="H33" s="8">
        <v>1.89</v>
      </c>
      <c r="I33" s="12">
        <v>0</v>
      </c>
    </row>
    <row r="34" spans="2:9" ht="15" customHeight="1" x14ac:dyDescent="0.2">
      <c r="B34" t="s">
        <v>49</v>
      </c>
      <c r="C34" s="12">
        <v>6</v>
      </c>
      <c r="D34" s="8">
        <v>3.17</v>
      </c>
      <c r="E34" s="12">
        <v>6</v>
      </c>
      <c r="F34" s="8">
        <v>4.6500000000000004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92</v>
      </c>
      <c r="C35" s="12">
        <v>6</v>
      </c>
      <c r="D35" s="8">
        <v>3.17</v>
      </c>
      <c r="E35" s="12">
        <v>6</v>
      </c>
      <c r="F35" s="8">
        <v>4.6500000000000004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75</v>
      </c>
      <c r="C36" s="12">
        <v>6</v>
      </c>
      <c r="D36" s="8">
        <v>3.17</v>
      </c>
      <c r="E36" s="12">
        <v>5</v>
      </c>
      <c r="F36" s="8">
        <v>3.88</v>
      </c>
      <c r="G36" s="12">
        <v>1</v>
      </c>
      <c r="H36" s="8">
        <v>1.89</v>
      </c>
      <c r="I36" s="12">
        <v>0</v>
      </c>
    </row>
    <row r="37" spans="2:9" ht="15" customHeight="1" x14ac:dyDescent="0.2">
      <c r="B37" t="s">
        <v>48</v>
      </c>
      <c r="C37" s="12">
        <v>5</v>
      </c>
      <c r="D37" s="8">
        <v>2.65</v>
      </c>
      <c r="E37" s="12">
        <v>3</v>
      </c>
      <c r="F37" s="8">
        <v>2.33</v>
      </c>
      <c r="G37" s="12">
        <v>2</v>
      </c>
      <c r="H37" s="8">
        <v>3.77</v>
      </c>
      <c r="I37" s="12">
        <v>0</v>
      </c>
    </row>
    <row r="38" spans="2:9" ht="15" customHeight="1" x14ac:dyDescent="0.2">
      <c r="B38" t="s">
        <v>50</v>
      </c>
      <c r="C38" s="12">
        <v>5</v>
      </c>
      <c r="D38" s="8">
        <v>2.65</v>
      </c>
      <c r="E38" s="12">
        <v>3</v>
      </c>
      <c r="F38" s="8">
        <v>2.33</v>
      </c>
      <c r="G38" s="12">
        <v>2</v>
      </c>
      <c r="H38" s="8">
        <v>3.77</v>
      </c>
      <c r="I38" s="12">
        <v>0</v>
      </c>
    </row>
    <row r="39" spans="2:9" ht="15" customHeight="1" x14ac:dyDescent="0.2">
      <c r="B39" t="s">
        <v>72</v>
      </c>
      <c r="C39" s="12">
        <v>4</v>
      </c>
      <c r="D39" s="8">
        <v>2.12</v>
      </c>
      <c r="E39" s="12">
        <v>1</v>
      </c>
      <c r="F39" s="8">
        <v>0.78</v>
      </c>
      <c r="G39" s="12">
        <v>3</v>
      </c>
      <c r="H39" s="8">
        <v>5.66</v>
      </c>
      <c r="I39" s="12">
        <v>0</v>
      </c>
    </row>
    <row r="40" spans="2:9" ht="15" customHeight="1" x14ac:dyDescent="0.2">
      <c r="B40" t="s">
        <v>91</v>
      </c>
      <c r="C40" s="12">
        <v>3</v>
      </c>
      <c r="D40" s="8">
        <v>1.59</v>
      </c>
      <c r="E40" s="12">
        <v>2</v>
      </c>
      <c r="F40" s="8">
        <v>1.55</v>
      </c>
      <c r="G40" s="12">
        <v>1</v>
      </c>
      <c r="H40" s="8">
        <v>1.89</v>
      </c>
      <c r="I40" s="12">
        <v>0</v>
      </c>
    </row>
    <row r="41" spans="2:9" ht="15" customHeight="1" x14ac:dyDescent="0.2">
      <c r="B41" t="s">
        <v>69</v>
      </c>
      <c r="C41" s="12">
        <v>3</v>
      </c>
      <c r="D41" s="8">
        <v>1.59</v>
      </c>
      <c r="E41" s="12">
        <v>1</v>
      </c>
      <c r="F41" s="8">
        <v>0.78</v>
      </c>
      <c r="G41" s="12">
        <v>2</v>
      </c>
      <c r="H41" s="8">
        <v>3.77</v>
      </c>
      <c r="I41" s="12">
        <v>0</v>
      </c>
    </row>
    <row r="42" spans="2:9" ht="15" customHeight="1" x14ac:dyDescent="0.2">
      <c r="B42" t="s">
        <v>51</v>
      </c>
      <c r="C42" s="12">
        <v>2</v>
      </c>
      <c r="D42" s="8">
        <v>1.06</v>
      </c>
      <c r="E42" s="12">
        <v>0</v>
      </c>
      <c r="F42" s="8">
        <v>0</v>
      </c>
      <c r="G42" s="12">
        <v>2</v>
      </c>
      <c r="H42" s="8">
        <v>3.77</v>
      </c>
      <c r="I42" s="12">
        <v>0</v>
      </c>
    </row>
    <row r="43" spans="2:9" ht="15" customHeight="1" x14ac:dyDescent="0.2">
      <c r="B43" t="s">
        <v>76</v>
      </c>
      <c r="C43" s="12">
        <v>2</v>
      </c>
      <c r="D43" s="8">
        <v>1.06</v>
      </c>
      <c r="E43" s="12">
        <v>2</v>
      </c>
      <c r="F43" s="8">
        <v>1.55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74</v>
      </c>
      <c r="C44" s="12">
        <v>2</v>
      </c>
      <c r="D44" s="8">
        <v>1.06</v>
      </c>
      <c r="E44" s="12">
        <v>2</v>
      </c>
      <c r="F44" s="8">
        <v>1.55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77</v>
      </c>
      <c r="C45" s="12">
        <v>2</v>
      </c>
      <c r="D45" s="8">
        <v>1.06</v>
      </c>
      <c r="E45" s="12">
        <v>0</v>
      </c>
      <c r="F45" s="8">
        <v>0</v>
      </c>
      <c r="G45" s="12">
        <v>2</v>
      </c>
      <c r="H45" s="8">
        <v>3.77</v>
      </c>
      <c r="I45" s="12">
        <v>0</v>
      </c>
    </row>
    <row r="46" spans="2:9" ht="15" customHeight="1" x14ac:dyDescent="0.2">
      <c r="B46" t="s">
        <v>93</v>
      </c>
      <c r="C46" s="12">
        <v>2</v>
      </c>
      <c r="D46" s="8">
        <v>1.06</v>
      </c>
      <c r="E46" s="12">
        <v>2</v>
      </c>
      <c r="F46" s="8">
        <v>1.55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84</v>
      </c>
      <c r="C47" s="12">
        <v>2</v>
      </c>
      <c r="D47" s="8">
        <v>1.06</v>
      </c>
      <c r="E47" s="12">
        <v>0</v>
      </c>
      <c r="F47" s="8">
        <v>0</v>
      </c>
      <c r="G47" s="12">
        <v>2</v>
      </c>
      <c r="H47" s="8">
        <v>3.77</v>
      </c>
      <c r="I47" s="12">
        <v>0</v>
      </c>
    </row>
    <row r="48" spans="2:9" ht="15" customHeight="1" x14ac:dyDescent="0.2">
      <c r="B48" t="s">
        <v>94</v>
      </c>
      <c r="C48" s="12">
        <v>2</v>
      </c>
      <c r="D48" s="8">
        <v>1.06</v>
      </c>
      <c r="E48" s="12">
        <v>1</v>
      </c>
      <c r="F48" s="8">
        <v>0.78</v>
      </c>
      <c r="G48" s="12">
        <v>1</v>
      </c>
      <c r="H48" s="8">
        <v>1.89</v>
      </c>
      <c r="I48" s="12">
        <v>0</v>
      </c>
    </row>
    <row r="49" spans="2:9" ht="15" customHeight="1" x14ac:dyDescent="0.2">
      <c r="B49" t="s">
        <v>52</v>
      </c>
      <c r="C49" s="12">
        <v>2</v>
      </c>
      <c r="D49" s="8">
        <v>1.06</v>
      </c>
      <c r="E49" s="12">
        <v>0</v>
      </c>
      <c r="F49" s="8">
        <v>0</v>
      </c>
      <c r="G49" s="12">
        <v>2</v>
      </c>
      <c r="H49" s="8">
        <v>3.77</v>
      </c>
      <c r="I49" s="12">
        <v>0</v>
      </c>
    </row>
    <row r="50" spans="2:9" ht="15" customHeight="1" x14ac:dyDescent="0.2">
      <c r="B50" t="s">
        <v>60</v>
      </c>
      <c r="C50" s="12">
        <v>2</v>
      </c>
      <c r="D50" s="8">
        <v>1.06</v>
      </c>
      <c r="E50" s="12">
        <v>2</v>
      </c>
      <c r="F50" s="8">
        <v>1.55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70</v>
      </c>
      <c r="C51" s="12">
        <v>2</v>
      </c>
      <c r="D51" s="8">
        <v>1.06</v>
      </c>
      <c r="E51" s="12">
        <v>0</v>
      </c>
      <c r="F51" s="8">
        <v>0</v>
      </c>
      <c r="G51" s="12">
        <v>1</v>
      </c>
      <c r="H51" s="8">
        <v>1.89</v>
      </c>
      <c r="I51" s="12">
        <v>0</v>
      </c>
    </row>
    <row r="54" spans="2:9" ht="33" customHeight="1" x14ac:dyDescent="0.2">
      <c r="B54" t="s">
        <v>199</v>
      </c>
      <c r="C54" s="10" t="s">
        <v>41</v>
      </c>
      <c r="D54" s="10" t="s">
        <v>42</v>
      </c>
      <c r="E54" s="10" t="s">
        <v>43</v>
      </c>
      <c r="F54" s="10" t="s">
        <v>44</v>
      </c>
      <c r="G54" s="10" t="s">
        <v>45</v>
      </c>
      <c r="H54" s="10" t="s">
        <v>46</v>
      </c>
      <c r="I54" s="10" t="s">
        <v>47</v>
      </c>
    </row>
    <row r="55" spans="2:9" ht="15" customHeight="1" x14ac:dyDescent="0.2">
      <c r="B55" t="s">
        <v>114</v>
      </c>
      <c r="C55" s="12">
        <v>8</v>
      </c>
      <c r="D55" s="8">
        <v>4.2300000000000004</v>
      </c>
      <c r="E55" s="12">
        <v>8</v>
      </c>
      <c r="F55" s="8">
        <v>6.2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105</v>
      </c>
      <c r="C56" s="12">
        <v>7</v>
      </c>
      <c r="D56" s="8">
        <v>3.7</v>
      </c>
      <c r="E56" s="12">
        <v>6</v>
      </c>
      <c r="F56" s="8">
        <v>4.6500000000000004</v>
      </c>
      <c r="G56" s="12">
        <v>1</v>
      </c>
      <c r="H56" s="8">
        <v>1.89</v>
      </c>
      <c r="I56" s="12">
        <v>0</v>
      </c>
    </row>
    <row r="57" spans="2:9" ht="15" customHeight="1" x14ac:dyDescent="0.2">
      <c r="B57" t="s">
        <v>178</v>
      </c>
      <c r="C57" s="12">
        <v>7</v>
      </c>
      <c r="D57" s="8">
        <v>3.7</v>
      </c>
      <c r="E57" s="12">
        <v>7</v>
      </c>
      <c r="F57" s="8">
        <v>5.43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104</v>
      </c>
      <c r="C58" s="12">
        <v>6</v>
      </c>
      <c r="D58" s="8">
        <v>3.17</v>
      </c>
      <c r="E58" s="12">
        <v>2</v>
      </c>
      <c r="F58" s="8">
        <v>1.55</v>
      </c>
      <c r="G58" s="12">
        <v>4</v>
      </c>
      <c r="H58" s="8">
        <v>7.55</v>
      </c>
      <c r="I58" s="12">
        <v>0</v>
      </c>
    </row>
    <row r="59" spans="2:9" ht="15" customHeight="1" x14ac:dyDescent="0.2">
      <c r="B59" t="s">
        <v>133</v>
      </c>
      <c r="C59" s="12">
        <v>6</v>
      </c>
      <c r="D59" s="8">
        <v>3.17</v>
      </c>
      <c r="E59" s="12">
        <v>5</v>
      </c>
      <c r="F59" s="8">
        <v>3.88</v>
      </c>
      <c r="G59" s="12">
        <v>1</v>
      </c>
      <c r="H59" s="8">
        <v>1.89</v>
      </c>
      <c r="I59" s="12">
        <v>0</v>
      </c>
    </row>
    <row r="60" spans="2:9" ht="15" customHeight="1" x14ac:dyDescent="0.2">
      <c r="B60" t="s">
        <v>177</v>
      </c>
      <c r="C60" s="12">
        <v>5</v>
      </c>
      <c r="D60" s="8">
        <v>2.65</v>
      </c>
      <c r="E60" s="12">
        <v>5</v>
      </c>
      <c r="F60" s="8">
        <v>3.88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102</v>
      </c>
      <c r="C61" s="12">
        <v>5</v>
      </c>
      <c r="D61" s="8">
        <v>2.65</v>
      </c>
      <c r="E61" s="12">
        <v>4</v>
      </c>
      <c r="F61" s="8">
        <v>3.1</v>
      </c>
      <c r="G61" s="12">
        <v>1</v>
      </c>
      <c r="H61" s="8">
        <v>1.89</v>
      </c>
      <c r="I61" s="12">
        <v>0</v>
      </c>
    </row>
    <row r="62" spans="2:9" ht="15" customHeight="1" x14ac:dyDescent="0.2">
      <c r="B62" t="s">
        <v>122</v>
      </c>
      <c r="C62" s="12">
        <v>5</v>
      </c>
      <c r="D62" s="8">
        <v>2.65</v>
      </c>
      <c r="E62" s="12">
        <v>1</v>
      </c>
      <c r="F62" s="8">
        <v>0.78</v>
      </c>
      <c r="G62" s="12">
        <v>4</v>
      </c>
      <c r="H62" s="8">
        <v>7.55</v>
      </c>
      <c r="I62" s="12">
        <v>0</v>
      </c>
    </row>
    <row r="63" spans="2:9" ht="15" customHeight="1" x14ac:dyDescent="0.2">
      <c r="B63" t="s">
        <v>107</v>
      </c>
      <c r="C63" s="12">
        <v>5</v>
      </c>
      <c r="D63" s="8">
        <v>2.65</v>
      </c>
      <c r="E63" s="12">
        <v>4</v>
      </c>
      <c r="F63" s="8">
        <v>3.1</v>
      </c>
      <c r="G63" s="12">
        <v>1</v>
      </c>
      <c r="H63" s="8">
        <v>1.89</v>
      </c>
      <c r="I63" s="12">
        <v>0</v>
      </c>
    </row>
    <row r="64" spans="2:9" ht="15" customHeight="1" x14ac:dyDescent="0.2">
      <c r="B64" t="s">
        <v>109</v>
      </c>
      <c r="C64" s="12">
        <v>5</v>
      </c>
      <c r="D64" s="8">
        <v>2.65</v>
      </c>
      <c r="E64" s="12">
        <v>5</v>
      </c>
      <c r="F64" s="8">
        <v>3.88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129</v>
      </c>
      <c r="C65" s="12">
        <v>4</v>
      </c>
      <c r="D65" s="8">
        <v>2.12</v>
      </c>
      <c r="E65" s="12">
        <v>3</v>
      </c>
      <c r="F65" s="8">
        <v>2.33</v>
      </c>
      <c r="G65" s="12">
        <v>1</v>
      </c>
      <c r="H65" s="8">
        <v>1.89</v>
      </c>
      <c r="I65" s="12">
        <v>0</v>
      </c>
    </row>
    <row r="66" spans="2:9" ht="15" customHeight="1" x14ac:dyDescent="0.2">
      <c r="B66" t="s">
        <v>124</v>
      </c>
      <c r="C66" s="12">
        <v>4</v>
      </c>
      <c r="D66" s="8">
        <v>2.12</v>
      </c>
      <c r="E66" s="12">
        <v>4</v>
      </c>
      <c r="F66" s="8">
        <v>3.1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113</v>
      </c>
      <c r="C67" s="12">
        <v>4</v>
      </c>
      <c r="D67" s="8">
        <v>2.12</v>
      </c>
      <c r="E67" s="12">
        <v>4</v>
      </c>
      <c r="F67" s="8">
        <v>3.1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117</v>
      </c>
      <c r="C68" s="12">
        <v>4</v>
      </c>
      <c r="D68" s="8">
        <v>2.12</v>
      </c>
      <c r="E68" s="12">
        <v>4</v>
      </c>
      <c r="F68" s="8">
        <v>3.1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132</v>
      </c>
      <c r="C69" s="12">
        <v>3</v>
      </c>
      <c r="D69" s="8">
        <v>1.59</v>
      </c>
      <c r="E69" s="12">
        <v>3</v>
      </c>
      <c r="F69" s="8">
        <v>2.33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101</v>
      </c>
      <c r="C70" s="12">
        <v>3</v>
      </c>
      <c r="D70" s="8">
        <v>1.59</v>
      </c>
      <c r="E70" s="12">
        <v>2</v>
      </c>
      <c r="F70" s="8">
        <v>1.55</v>
      </c>
      <c r="G70" s="12">
        <v>1</v>
      </c>
      <c r="H70" s="8">
        <v>1.89</v>
      </c>
      <c r="I70" s="12">
        <v>0</v>
      </c>
    </row>
    <row r="71" spans="2:9" ht="15" customHeight="1" x14ac:dyDescent="0.2">
      <c r="B71" t="s">
        <v>126</v>
      </c>
      <c r="C71" s="12">
        <v>3</v>
      </c>
      <c r="D71" s="8">
        <v>1.59</v>
      </c>
      <c r="E71" s="12">
        <v>3</v>
      </c>
      <c r="F71" s="8">
        <v>2.33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103</v>
      </c>
      <c r="C72" s="12">
        <v>3</v>
      </c>
      <c r="D72" s="8">
        <v>1.59</v>
      </c>
      <c r="E72" s="12">
        <v>3</v>
      </c>
      <c r="F72" s="8">
        <v>2.33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123</v>
      </c>
      <c r="C73" s="12">
        <v>3</v>
      </c>
      <c r="D73" s="8">
        <v>1.59</v>
      </c>
      <c r="E73" s="12">
        <v>2</v>
      </c>
      <c r="F73" s="8">
        <v>1.55</v>
      </c>
      <c r="G73" s="12">
        <v>1</v>
      </c>
      <c r="H73" s="8">
        <v>1.89</v>
      </c>
      <c r="I73" s="12">
        <v>0</v>
      </c>
    </row>
    <row r="74" spans="2:9" ht="15" customHeight="1" x14ac:dyDescent="0.2">
      <c r="B74" t="s">
        <v>112</v>
      </c>
      <c r="C74" s="12">
        <v>3</v>
      </c>
      <c r="D74" s="8">
        <v>1.59</v>
      </c>
      <c r="E74" s="12">
        <v>3</v>
      </c>
      <c r="F74" s="8">
        <v>2.33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125</v>
      </c>
      <c r="C75" s="12">
        <v>3</v>
      </c>
      <c r="D75" s="8">
        <v>1.59</v>
      </c>
      <c r="E75" s="12">
        <v>0</v>
      </c>
      <c r="F75" s="8">
        <v>0</v>
      </c>
      <c r="G75" s="12">
        <v>3</v>
      </c>
      <c r="H75" s="8">
        <v>5.66</v>
      </c>
      <c r="I75" s="12">
        <v>0</v>
      </c>
    </row>
    <row r="76" spans="2:9" ht="15" customHeight="1" x14ac:dyDescent="0.2">
      <c r="B76" t="s">
        <v>130</v>
      </c>
      <c r="C76" s="12">
        <v>3</v>
      </c>
      <c r="D76" s="8">
        <v>1.59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115</v>
      </c>
      <c r="C77" s="12">
        <v>3</v>
      </c>
      <c r="D77" s="8">
        <v>1.59</v>
      </c>
      <c r="E77" s="12">
        <v>3</v>
      </c>
      <c r="F77" s="8">
        <v>2.33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116</v>
      </c>
      <c r="C78" s="12">
        <v>3</v>
      </c>
      <c r="D78" s="8">
        <v>1.59</v>
      </c>
      <c r="E78" s="12">
        <v>3</v>
      </c>
      <c r="F78" s="8">
        <v>2.33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21067-CD43-48DA-A55E-CE52B536FC59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216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35</v>
      </c>
      <c r="D6" s="8">
        <v>15.28</v>
      </c>
      <c r="E6" s="12">
        <v>25</v>
      </c>
      <c r="F6" s="8">
        <v>15.43</v>
      </c>
      <c r="G6" s="12">
        <v>10</v>
      </c>
      <c r="H6" s="8">
        <v>18.18</v>
      </c>
      <c r="I6" s="12">
        <v>0</v>
      </c>
    </row>
    <row r="7" spans="2:9" ht="15" customHeight="1" x14ac:dyDescent="0.2">
      <c r="B7" t="s">
        <v>27</v>
      </c>
      <c r="C7" s="12">
        <v>18</v>
      </c>
      <c r="D7" s="8">
        <v>7.86</v>
      </c>
      <c r="E7" s="12">
        <v>10</v>
      </c>
      <c r="F7" s="8">
        <v>6.17</v>
      </c>
      <c r="G7" s="12">
        <v>8</v>
      </c>
      <c r="H7" s="8">
        <v>14.55</v>
      </c>
      <c r="I7" s="12">
        <v>0</v>
      </c>
    </row>
    <row r="8" spans="2:9" ht="15" customHeight="1" x14ac:dyDescent="0.2">
      <c r="B8" t="s">
        <v>28</v>
      </c>
      <c r="C8" s="12">
        <v>1</v>
      </c>
      <c r="D8" s="8">
        <v>0.44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29</v>
      </c>
      <c r="C9" s="12">
        <v>1</v>
      </c>
      <c r="D9" s="8">
        <v>0.44</v>
      </c>
      <c r="E9" s="12">
        <v>0</v>
      </c>
      <c r="F9" s="8">
        <v>0</v>
      </c>
      <c r="G9" s="12">
        <v>1</v>
      </c>
      <c r="H9" s="8">
        <v>1.82</v>
      </c>
      <c r="I9" s="12">
        <v>0</v>
      </c>
    </row>
    <row r="10" spans="2:9" ht="15" customHeight="1" x14ac:dyDescent="0.2">
      <c r="B10" t="s">
        <v>30</v>
      </c>
      <c r="C10" s="12">
        <v>2</v>
      </c>
      <c r="D10" s="8">
        <v>0.87</v>
      </c>
      <c r="E10" s="12">
        <v>1</v>
      </c>
      <c r="F10" s="8">
        <v>0.62</v>
      </c>
      <c r="G10" s="12">
        <v>1</v>
      </c>
      <c r="H10" s="8">
        <v>1.82</v>
      </c>
      <c r="I10" s="12">
        <v>0</v>
      </c>
    </row>
    <row r="11" spans="2:9" ht="15" customHeight="1" x14ac:dyDescent="0.2">
      <c r="B11" t="s">
        <v>31</v>
      </c>
      <c r="C11" s="12">
        <v>69</v>
      </c>
      <c r="D11" s="8">
        <v>30.13</v>
      </c>
      <c r="E11" s="12">
        <v>45</v>
      </c>
      <c r="F11" s="8">
        <v>27.78</v>
      </c>
      <c r="G11" s="12">
        <v>23</v>
      </c>
      <c r="H11" s="8">
        <v>41.82</v>
      </c>
      <c r="I11" s="12">
        <v>1</v>
      </c>
    </row>
    <row r="12" spans="2:9" ht="15" customHeight="1" x14ac:dyDescent="0.2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9</v>
      </c>
      <c r="D13" s="8">
        <v>3.93</v>
      </c>
      <c r="E13" s="12">
        <v>7</v>
      </c>
      <c r="F13" s="8">
        <v>4.32</v>
      </c>
      <c r="G13" s="12">
        <v>2</v>
      </c>
      <c r="H13" s="8">
        <v>3.64</v>
      </c>
      <c r="I13" s="12">
        <v>0</v>
      </c>
    </row>
    <row r="14" spans="2:9" ht="15" customHeight="1" x14ac:dyDescent="0.2">
      <c r="B14" t="s">
        <v>34</v>
      </c>
      <c r="C14" s="12">
        <v>8</v>
      </c>
      <c r="D14" s="8">
        <v>3.49</v>
      </c>
      <c r="E14" s="12">
        <v>5</v>
      </c>
      <c r="F14" s="8">
        <v>3.09</v>
      </c>
      <c r="G14" s="12">
        <v>2</v>
      </c>
      <c r="H14" s="8">
        <v>3.64</v>
      </c>
      <c r="I14" s="12">
        <v>0</v>
      </c>
    </row>
    <row r="15" spans="2:9" ht="15" customHeight="1" x14ac:dyDescent="0.2">
      <c r="B15" t="s">
        <v>35</v>
      </c>
      <c r="C15" s="12">
        <v>26</v>
      </c>
      <c r="D15" s="8">
        <v>11.35</v>
      </c>
      <c r="E15" s="12">
        <v>24</v>
      </c>
      <c r="F15" s="8">
        <v>14.81</v>
      </c>
      <c r="G15" s="12">
        <v>1</v>
      </c>
      <c r="H15" s="8">
        <v>1.82</v>
      </c>
      <c r="I15" s="12">
        <v>0</v>
      </c>
    </row>
    <row r="16" spans="2:9" ht="15" customHeight="1" x14ac:dyDescent="0.2">
      <c r="B16" t="s">
        <v>36</v>
      </c>
      <c r="C16" s="12">
        <v>35</v>
      </c>
      <c r="D16" s="8">
        <v>15.28</v>
      </c>
      <c r="E16" s="12">
        <v>30</v>
      </c>
      <c r="F16" s="8">
        <v>18.52</v>
      </c>
      <c r="G16" s="12">
        <v>2</v>
      </c>
      <c r="H16" s="8">
        <v>3.64</v>
      </c>
      <c r="I16" s="12">
        <v>0</v>
      </c>
    </row>
    <row r="17" spans="2:9" ht="15" customHeight="1" x14ac:dyDescent="0.2">
      <c r="B17" t="s">
        <v>37</v>
      </c>
      <c r="C17" s="12">
        <v>13</v>
      </c>
      <c r="D17" s="8">
        <v>5.68</v>
      </c>
      <c r="E17" s="12">
        <v>10</v>
      </c>
      <c r="F17" s="8">
        <v>6.17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8</v>
      </c>
      <c r="D18" s="8">
        <v>3.49</v>
      </c>
      <c r="E18" s="12">
        <v>4</v>
      </c>
      <c r="F18" s="8">
        <v>2.4700000000000002</v>
      </c>
      <c r="G18" s="12">
        <v>2</v>
      </c>
      <c r="H18" s="8">
        <v>3.64</v>
      </c>
      <c r="I18" s="12">
        <v>0</v>
      </c>
    </row>
    <row r="19" spans="2:9" ht="15" customHeight="1" x14ac:dyDescent="0.2">
      <c r="B19" t="s">
        <v>39</v>
      </c>
      <c r="C19" s="12">
        <v>4</v>
      </c>
      <c r="D19" s="8">
        <v>1.75</v>
      </c>
      <c r="E19" s="12">
        <v>1</v>
      </c>
      <c r="F19" s="8">
        <v>0.62</v>
      </c>
      <c r="G19" s="12">
        <v>3</v>
      </c>
      <c r="H19" s="8">
        <v>5.45</v>
      </c>
      <c r="I19" s="12">
        <v>0</v>
      </c>
    </row>
    <row r="20" spans="2:9" ht="15" customHeight="1" x14ac:dyDescent="0.2">
      <c r="B20" s="9" t="s">
        <v>197</v>
      </c>
      <c r="C20" s="12">
        <f>SUM(LTBL_36387[総数／事業所数])</f>
        <v>229</v>
      </c>
      <c r="E20" s="12">
        <f>SUBTOTAL(109,LTBL_36387[個人／事業所数])</f>
        <v>162</v>
      </c>
      <c r="G20" s="12">
        <f>SUBTOTAL(109,LTBL_36387[法人／事業所数])</f>
        <v>55</v>
      </c>
      <c r="I20" s="12">
        <f>SUBTOTAL(109,LTBL_36387[法人以外の団体／事業所数])</f>
        <v>1</v>
      </c>
    </row>
    <row r="21" spans="2:9" ht="15" customHeight="1" x14ac:dyDescent="0.2">
      <c r="E21" s="11">
        <f>LTBL_36387[[#Totals],[個人／事業所数]]/LTBL_36387[[#Totals],[総数／事業所数]]</f>
        <v>0.70742358078602618</v>
      </c>
      <c r="G21" s="11">
        <f>LTBL_36387[[#Totals],[法人／事業所数]]/LTBL_36387[[#Totals],[総数／事業所数]]</f>
        <v>0.24017467248908297</v>
      </c>
      <c r="I21" s="11">
        <f>LTBL_36387[[#Totals],[法人以外の団体／事業所数]]/LTBL_36387[[#Totals],[総数／事業所数]]</f>
        <v>4.3668122270742356E-3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56</v>
      </c>
      <c r="C24" s="12">
        <v>30</v>
      </c>
      <c r="D24" s="8">
        <v>13.1</v>
      </c>
      <c r="E24" s="12">
        <v>19</v>
      </c>
      <c r="F24" s="8">
        <v>11.73</v>
      </c>
      <c r="G24" s="12">
        <v>11</v>
      </c>
      <c r="H24" s="8">
        <v>20</v>
      </c>
      <c r="I24" s="12">
        <v>0</v>
      </c>
    </row>
    <row r="25" spans="2:9" ht="15" customHeight="1" x14ac:dyDescent="0.2">
      <c r="B25" t="s">
        <v>62</v>
      </c>
      <c r="C25" s="12">
        <v>25</v>
      </c>
      <c r="D25" s="8">
        <v>10.92</v>
      </c>
      <c r="E25" s="12">
        <v>25</v>
      </c>
      <c r="F25" s="8">
        <v>15.43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48</v>
      </c>
      <c r="C26" s="12">
        <v>18</v>
      </c>
      <c r="D26" s="8">
        <v>7.86</v>
      </c>
      <c r="E26" s="12">
        <v>13</v>
      </c>
      <c r="F26" s="8">
        <v>8.02</v>
      </c>
      <c r="G26" s="12">
        <v>5</v>
      </c>
      <c r="H26" s="8">
        <v>9.09</v>
      </c>
      <c r="I26" s="12">
        <v>0</v>
      </c>
    </row>
    <row r="27" spans="2:9" ht="15" customHeight="1" x14ac:dyDescent="0.2">
      <c r="B27" t="s">
        <v>54</v>
      </c>
      <c r="C27" s="12">
        <v>18</v>
      </c>
      <c r="D27" s="8">
        <v>7.86</v>
      </c>
      <c r="E27" s="12">
        <v>15</v>
      </c>
      <c r="F27" s="8">
        <v>9.26</v>
      </c>
      <c r="G27" s="12">
        <v>2</v>
      </c>
      <c r="H27" s="8">
        <v>3.64</v>
      </c>
      <c r="I27" s="12">
        <v>1</v>
      </c>
    </row>
    <row r="28" spans="2:9" ht="15" customHeight="1" x14ac:dyDescent="0.2">
      <c r="B28" t="s">
        <v>61</v>
      </c>
      <c r="C28" s="12">
        <v>17</v>
      </c>
      <c r="D28" s="8">
        <v>7.42</v>
      </c>
      <c r="E28" s="12">
        <v>17</v>
      </c>
      <c r="F28" s="8">
        <v>10.49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64</v>
      </c>
      <c r="C29" s="12">
        <v>13</v>
      </c>
      <c r="D29" s="8">
        <v>5.68</v>
      </c>
      <c r="E29" s="12">
        <v>10</v>
      </c>
      <c r="F29" s="8">
        <v>6.17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49</v>
      </c>
      <c r="C30" s="12">
        <v>11</v>
      </c>
      <c r="D30" s="8">
        <v>4.8</v>
      </c>
      <c r="E30" s="12">
        <v>8</v>
      </c>
      <c r="F30" s="8">
        <v>4.9400000000000004</v>
      </c>
      <c r="G30" s="12">
        <v>3</v>
      </c>
      <c r="H30" s="8">
        <v>5.45</v>
      </c>
      <c r="I30" s="12">
        <v>0</v>
      </c>
    </row>
    <row r="31" spans="2:9" ht="15" customHeight="1" x14ac:dyDescent="0.2">
      <c r="B31" t="s">
        <v>81</v>
      </c>
      <c r="C31" s="12">
        <v>8</v>
      </c>
      <c r="D31" s="8">
        <v>3.49</v>
      </c>
      <c r="E31" s="12">
        <v>5</v>
      </c>
      <c r="F31" s="8">
        <v>3.09</v>
      </c>
      <c r="G31" s="12">
        <v>2</v>
      </c>
      <c r="H31" s="8">
        <v>3.64</v>
      </c>
      <c r="I31" s="12">
        <v>0</v>
      </c>
    </row>
    <row r="32" spans="2:9" ht="15" customHeight="1" x14ac:dyDescent="0.2">
      <c r="B32" t="s">
        <v>53</v>
      </c>
      <c r="C32" s="12">
        <v>7</v>
      </c>
      <c r="D32" s="8">
        <v>3.06</v>
      </c>
      <c r="E32" s="12">
        <v>5</v>
      </c>
      <c r="F32" s="8">
        <v>3.09</v>
      </c>
      <c r="G32" s="12">
        <v>2</v>
      </c>
      <c r="H32" s="8">
        <v>3.64</v>
      </c>
      <c r="I32" s="12">
        <v>0</v>
      </c>
    </row>
    <row r="33" spans="2:9" ht="15" customHeight="1" x14ac:dyDescent="0.2">
      <c r="B33" t="s">
        <v>58</v>
      </c>
      <c r="C33" s="12">
        <v>7</v>
      </c>
      <c r="D33" s="8">
        <v>3.06</v>
      </c>
      <c r="E33" s="12">
        <v>6</v>
      </c>
      <c r="F33" s="8">
        <v>3.7</v>
      </c>
      <c r="G33" s="12">
        <v>1</v>
      </c>
      <c r="H33" s="8">
        <v>1.82</v>
      </c>
      <c r="I33" s="12">
        <v>0</v>
      </c>
    </row>
    <row r="34" spans="2:9" ht="15" customHeight="1" x14ac:dyDescent="0.2">
      <c r="B34" t="s">
        <v>50</v>
      </c>
      <c r="C34" s="12">
        <v>6</v>
      </c>
      <c r="D34" s="8">
        <v>2.62</v>
      </c>
      <c r="E34" s="12">
        <v>4</v>
      </c>
      <c r="F34" s="8">
        <v>2.4700000000000002</v>
      </c>
      <c r="G34" s="12">
        <v>2</v>
      </c>
      <c r="H34" s="8">
        <v>3.64</v>
      </c>
      <c r="I34" s="12">
        <v>0</v>
      </c>
    </row>
    <row r="35" spans="2:9" ht="15" customHeight="1" x14ac:dyDescent="0.2">
      <c r="B35" t="s">
        <v>75</v>
      </c>
      <c r="C35" s="12">
        <v>6</v>
      </c>
      <c r="D35" s="8">
        <v>2.62</v>
      </c>
      <c r="E35" s="12">
        <v>5</v>
      </c>
      <c r="F35" s="8">
        <v>3.09</v>
      </c>
      <c r="G35" s="12">
        <v>1</v>
      </c>
      <c r="H35" s="8">
        <v>1.82</v>
      </c>
      <c r="I35" s="12">
        <v>0</v>
      </c>
    </row>
    <row r="36" spans="2:9" ht="15" customHeight="1" x14ac:dyDescent="0.2">
      <c r="B36" t="s">
        <v>59</v>
      </c>
      <c r="C36" s="12">
        <v>5</v>
      </c>
      <c r="D36" s="8">
        <v>2.1800000000000002</v>
      </c>
      <c r="E36" s="12">
        <v>4</v>
      </c>
      <c r="F36" s="8">
        <v>2.4700000000000002</v>
      </c>
      <c r="G36" s="12">
        <v>1</v>
      </c>
      <c r="H36" s="8">
        <v>1.82</v>
      </c>
      <c r="I36" s="12">
        <v>0</v>
      </c>
    </row>
    <row r="37" spans="2:9" ht="15" customHeight="1" x14ac:dyDescent="0.2">
      <c r="B37" t="s">
        <v>51</v>
      </c>
      <c r="C37" s="12">
        <v>4</v>
      </c>
      <c r="D37" s="8">
        <v>1.75</v>
      </c>
      <c r="E37" s="12">
        <v>4</v>
      </c>
      <c r="F37" s="8">
        <v>2.4700000000000002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77</v>
      </c>
      <c r="C38" s="12">
        <v>4</v>
      </c>
      <c r="D38" s="8">
        <v>1.75</v>
      </c>
      <c r="E38" s="12">
        <v>1</v>
      </c>
      <c r="F38" s="8">
        <v>0.62</v>
      </c>
      <c r="G38" s="12">
        <v>3</v>
      </c>
      <c r="H38" s="8">
        <v>5.45</v>
      </c>
      <c r="I38" s="12">
        <v>0</v>
      </c>
    </row>
    <row r="39" spans="2:9" ht="15" customHeight="1" x14ac:dyDescent="0.2">
      <c r="B39" t="s">
        <v>55</v>
      </c>
      <c r="C39" s="12">
        <v>4</v>
      </c>
      <c r="D39" s="8">
        <v>1.75</v>
      </c>
      <c r="E39" s="12">
        <v>3</v>
      </c>
      <c r="F39" s="8">
        <v>1.85</v>
      </c>
      <c r="G39" s="12">
        <v>1</v>
      </c>
      <c r="H39" s="8">
        <v>1.82</v>
      </c>
      <c r="I39" s="12">
        <v>0</v>
      </c>
    </row>
    <row r="40" spans="2:9" ht="15" customHeight="1" x14ac:dyDescent="0.2">
      <c r="B40" t="s">
        <v>90</v>
      </c>
      <c r="C40" s="12">
        <v>4</v>
      </c>
      <c r="D40" s="8">
        <v>1.75</v>
      </c>
      <c r="E40" s="12">
        <v>2</v>
      </c>
      <c r="F40" s="8">
        <v>1.23</v>
      </c>
      <c r="G40" s="12">
        <v>2</v>
      </c>
      <c r="H40" s="8">
        <v>3.64</v>
      </c>
      <c r="I40" s="12">
        <v>0</v>
      </c>
    </row>
    <row r="41" spans="2:9" ht="15" customHeight="1" x14ac:dyDescent="0.2">
      <c r="B41" t="s">
        <v>65</v>
      </c>
      <c r="C41" s="12">
        <v>4</v>
      </c>
      <c r="D41" s="8">
        <v>1.75</v>
      </c>
      <c r="E41" s="12">
        <v>4</v>
      </c>
      <c r="F41" s="8">
        <v>2.4700000000000002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66</v>
      </c>
      <c r="C42" s="12">
        <v>4</v>
      </c>
      <c r="D42" s="8">
        <v>1.75</v>
      </c>
      <c r="E42" s="12">
        <v>0</v>
      </c>
      <c r="F42" s="8">
        <v>0</v>
      </c>
      <c r="G42" s="12">
        <v>2</v>
      </c>
      <c r="H42" s="8">
        <v>3.64</v>
      </c>
      <c r="I42" s="12">
        <v>0</v>
      </c>
    </row>
    <row r="43" spans="2:9" ht="15" customHeight="1" x14ac:dyDescent="0.2">
      <c r="B43" t="s">
        <v>93</v>
      </c>
      <c r="C43" s="12">
        <v>3</v>
      </c>
      <c r="D43" s="8">
        <v>1.31</v>
      </c>
      <c r="E43" s="12">
        <v>2</v>
      </c>
      <c r="F43" s="8">
        <v>1.23</v>
      </c>
      <c r="G43" s="12">
        <v>1</v>
      </c>
      <c r="H43" s="8">
        <v>1.82</v>
      </c>
      <c r="I43" s="12">
        <v>0</v>
      </c>
    </row>
    <row r="44" spans="2:9" ht="15" customHeight="1" x14ac:dyDescent="0.2">
      <c r="B44" t="s">
        <v>68</v>
      </c>
      <c r="C44" s="12">
        <v>3</v>
      </c>
      <c r="D44" s="8">
        <v>1.31</v>
      </c>
      <c r="E44" s="12">
        <v>0</v>
      </c>
      <c r="F44" s="8">
        <v>0</v>
      </c>
      <c r="G44" s="12">
        <v>3</v>
      </c>
      <c r="H44" s="8">
        <v>5.45</v>
      </c>
      <c r="I44" s="12">
        <v>0</v>
      </c>
    </row>
    <row r="45" spans="2:9" ht="15" customHeight="1" x14ac:dyDescent="0.2">
      <c r="B45" t="s">
        <v>60</v>
      </c>
      <c r="C45" s="12">
        <v>3</v>
      </c>
      <c r="D45" s="8">
        <v>1.31</v>
      </c>
      <c r="E45" s="12">
        <v>1</v>
      </c>
      <c r="F45" s="8">
        <v>0.62</v>
      </c>
      <c r="G45" s="12">
        <v>1</v>
      </c>
      <c r="H45" s="8">
        <v>1.82</v>
      </c>
      <c r="I45" s="12">
        <v>0</v>
      </c>
    </row>
    <row r="46" spans="2:9" ht="15" customHeight="1" x14ac:dyDescent="0.2">
      <c r="B46" t="s">
        <v>72</v>
      </c>
      <c r="C46" s="12">
        <v>3</v>
      </c>
      <c r="D46" s="8">
        <v>1.31</v>
      </c>
      <c r="E46" s="12">
        <v>2</v>
      </c>
      <c r="F46" s="8">
        <v>1.23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86</v>
      </c>
      <c r="C47" s="12">
        <v>3</v>
      </c>
      <c r="D47" s="8">
        <v>1.31</v>
      </c>
      <c r="E47" s="12">
        <v>0</v>
      </c>
      <c r="F47" s="8">
        <v>0</v>
      </c>
      <c r="G47" s="12">
        <v>3</v>
      </c>
      <c r="H47" s="8">
        <v>5.45</v>
      </c>
      <c r="I47" s="12">
        <v>0</v>
      </c>
    </row>
    <row r="50" spans="2:9" ht="33" customHeight="1" x14ac:dyDescent="0.2">
      <c r="B50" t="s">
        <v>199</v>
      </c>
      <c r="C50" s="10" t="s">
        <v>41</v>
      </c>
      <c r="D50" s="10" t="s">
        <v>42</v>
      </c>
      <c r="E50" s="10" t="s">
        <v>43</v>
      </c>
      <c r="F50" s="10" t="s">
        <v>44</v>
      </c>
      <c r="G50" s="10" t="s">
        <v>45</v>
      </c>
      <c r="H50" s="10" t="s">
        <v>46</v>
      </c>
      <c r="I50" s="10" t="s">
        <v>47</v>
      </c>
    </row>
    <row r="51" spans="2:9" ht="15" customHeight="1" x14ac:dyDescent="0.2">
      <c r="B51" t="s">
        <v>114</v>
      </c>
      <c r="C51" s="12">
        <v>13</v>
      </c>
      <c r="D51" s="8">
        <v>5.68</v>
      </c>
      <c r="E51" s="12">
        <v>13</v>
      </c>
      <c r="F51" s="8">
        <v>8.02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113</v>
      </c>
      <c r="C52" s="12">
        <v>10</v>
      </c>
      <c r="D52" s="8">
        <v>4.37</v>
      </c>
      <c r="E52" s="12">
        <v>10</v>
      </c>
      <c r="F52" s="8">
        <v>6.17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99</v>
      </c>
      <c r="C53" s="12">
        <v>9</v>
      </c>
      <c r="D53" s="8">
        <v>3.93</v>
      </c>
      <c r="E53" s="12">
        <v>5</v>
      </c>
      <c r="F53" s="8">
        <v>3.09</v>
      </c>
      <c r="G53" s="12">
        <v>4</v>
      </c>
      <c r="H53" s="8">
        <v>7.27</v>
      </c>
      <c r="I53" s="12">
        <v>0</v>
      </c>
    </row>
    <row r="54" spans="2:9" ht="15" customHeight="1" x14ac:dyDescent="0.2">
      <c r="B54" t="s">
        <v>104</v>
      </c>
      <c r="C54" s="12">
        <v>8</v>
      </c>
      <c r="D54" s="8">
        <v>3.49</v>
      </c>
      <c r="E54" s="12">
        <v>4</v>
      </c>
      <c r="F54" s="8">
        <v>2.4700000000000002</v>
      </c>
      <c r="G54" s="12">
        <v>4</v>
      </c>
      <c r="H54" s="8">
        <v>7.27</v>
      </c>
      <c r="I54" s="12">
        <v>0</v>
      </c>
    </row>
    <row r="55" spans="2:9" ht="15" customHeight="1" x14ac:dyDescent="0.2">
      <c r="B55" t="s">
        <v>126</v>
      </c>
      <c r="C55" s="12">
        <v>7</v>
      </c>
      <c r="D55" s="8">
        <v>3.06</v>
      </c>
      <c r="E55" s="12">
        <v>5</v>
      </c>
      <c r="F55" s="8">
        <v>3.09</v>
      </c>
      <c r="G55" s="12">
        <v>2</v>
      </c>
      <c r="H55" s="8">
        <v>3.64</v>
      </c>
      <c r="I55" s="12">
        <v>0</v>
      </c>
    </row>
    <row r="56" spans="2:9" ht="15" customHeight="1" x14ac:dyDescent="0.2">
      <c r="B56" t="s">
        <v>102</v>
      </c>
      <c r="C56" s="12">
        <v>7</v>
      </c>
      <c r="D56" s="8">
        <v>3.06</v>
      </c>
      <c r="E56" s="12">
        <v>6</v>
      </c>
      <c r="F56" s="8">
        <v>3.7</v>
      </c>
      <c r="G56" s="12">
        <v>1</v>
      </c>
      <c r="H56" s="8">
        <v>1.82</v>
      </c>
      <c r="I56" s="12">
        <v>0</v>
      </c>
    </row>
    <row r="57" spans="2:9" ht="15" customHeight="1" x14ac:dyDescent="0.2">
      <c r="B57" t="s">
        <v>116</v>
      </c>
      <c r="C57" s="12">
        <v>7</v>
      </c>
      <c r="D57" s="8">
        <v>3.06</v>
      </c>
      <c r="E57" s="12">
        <v>7</v>
      </c>
      <c r="F57" s="8">
        <v>4.32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178</v>
      </c>
      <c r="C58" s="12">
        <v>6</v>
      </c>
      <c r="D58" s="8">
        <v>2.62</v>
      </c>
      <c r="E58" s="12">
        <v>5</v>
      </c>
      <c r="F58" s="8">
        <v>3.09</v>
      </c>
      <c r="G58" s="12">
        <v>1</v>
      </c>
      <c r="H58" s="8">
        <v>1.82</v>
      </c>
      <c r="I58" s="12">
        <v>0</v>
      </c>
    </row>
    <row r="59" spans="2:9" ht="15" customHeight="1" x14ac:dyDescent="0.2">
      <c r="B59" t="s">
        <v>127</v>
      </c>
      <c r="C59" s="12">
        <v>5</v>
      </c>
      <c r="D59" s="8">
        <v>2.1800000000000002</v>
      </c>
      <c r="E59" s="12">
        <v>5</v>
      </c>
      <c r="F59" s="8">
        <v>3.09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122</v>
      </c>
      <c r="C60" s="12">
        <v>5</v>
      </c>
      <c r="D60" s="8">
        <v>2.1800000000000002</v>
      </c>
      <c r="E60" s="12">
        <v>3</v>
      </c>
      <c r="F60" s="8">
        <v>1.85</v>
      </c>
      <c r="G60" s="12">
        <v>2</v>
      </c>
      <c r="H60" s="8">
        <v>3.64</v>
      </c>
      <c r="I60" s="12">
        <v>0</v>
      </c>
    </row>
    <row r="61" spans="2:9" ht="15" customHeight="1" x14ac:dyDescent="0.2">
      <c r="B61" t="s">
        <v>105</v>
      </c>
      <c r="C61" s="12">
        <v>5</v>
      </c>
      <c r="D61" s="8">
        <v>2.1800000000000002</v>
      </c>
      <c r="E61" s="12">
        <v>3</v>
      </c>
      <c r="F61" s="8">
        <v>1.85</v>
      </c>
      <c r="G61" s="12">
        <v>2</v>
      </c>
      <c r="H61" s="8">
        <v>3.64</v>
      </c>
      <c r="I61" s="12">
        <v>0</v>
      </c>
    </row>
    <row r="62" spans="2:9" ht="15" customHeight="1" x14ac:dyDescent="0.2">
      <c r="B62" t="s">
        <v>181</v>
      </c>
      <c r="C62" s="12">
        <v>5</v>
      </c>
      <c r="D62" s="8">
        <v>2.1800000000000002</v>
      </c>
      <c r="E62" s="12">
        <v>5</v>
      </c>
      <c r="F62" s="8">
        <v>3.09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140</v>
      </c>
      <c r="C63" s="12">
        <v>4</v>
      </c>
      <c r="D63" s="8">
        <v>1.75</v>
      </c>
      <c r="E63" s="12">
        <v>4</v>
      </c>
      <c r="F63" s="8">
        <v>2.4700000000000002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101</v>
      </c>
      <c r="C64" s="12">
        <v>4</v>
      </c>
      <c r="D64" s="8">
        <v>1.75</v>
      </c>
      <c r="E64" s="12">
        <v>3</v>
      </c>
      <c r="F64" s="8">
        <v>1.85</v>
      </c>
      <c r="G64" s="12">
        <v>1</v>
      </c>
      <c r="H64" s="8">
        <v>1.82</v>
      </c>
      <c r="I64" s="12">
        <v>0</v>
      </c>
    </row>
    <row r="65" spans="2:9" ht="15" customHeight="1" x14ac:dyDescent="0.2">
      <c r="B65" t="s">
        <v>131</v>
      </c>
      <c r="C65" s="12">
        <v>4</v>
      </c>
      <c r="D65" s="8">
        <v>1.75</v>
      </c>
      <c r="E65" s="12">
        <v>3</v>
      </c>
      <c r="F65" s="8">
        <v>1.85</v>
      </c>
      <c r="G65" s="12">
        <v>1</v>
      </c>
      <c r="H65" s="8">
        <v>1.82</v>
      </c>
      <c r="I65" s="12">
        <v>0</v>
      </c>
    </row>
    <row r="66" spans="2:9" ht="15" customHeight="1" x14ac:dyDescent="0.2">
      <c r="B66" t="s">
        <v>129</v>
      </c>
      <c r="C66" s="12">
        <v>4</v>
      </c>
      <c r="D66" s="8">
        <v>1.75</v>
      </c>
      <c r="E66" s="12">
        <v>4</v>
      </c>
      <c r="F66" s="8">
        <v>2.4700000000000002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133</v>
      </c>
      <c r="C67" s="12">
        <v>4</v>
      </c>
      <c r="D67" s="8">
        <v>1.75</v>
      </c>
      <c r="E67" s="12">
        <v>4</v>
      </c>
      <c r="F67" s="8">
        <v>2.4700000000000002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182</v>
      </c>
      <c r="C68" s="12">
        <v>4</v>
      </c>
      <c r="D68" s="8">
        <v>1.75</v>
      </c>
      <c r="E68" s="12">
        <v>4</v>
      </c>
      <c r="F68" s="8">
        <v>2.4700000000000002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121</v>
      </c>
      <c r="C69" s="12">
        <v>3</v>
      </c>
      <c r="D69" s="8">
        <v>1.31</v>
      </c>
      <c r="E69" s="12">
        <v>3</v>
      </c>
      <c r="F69" s="8">
        <v>1.85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179</v>
      </c>
      <c r="C70" s="12">
        <v>3</v>
      </c>
      <c r="D70" s="8">
        <v>1.31</v>
      </c>
      <c r="E70" s="12">
        <v>2</v>
      </c>
      <c r="F70" s="8">
        <v>1.23</v>
      </c>
      <c r="G70" s="12">
        <v>1</v>
      </c>
      <c r="H70" s="8">
        <v>1.82</v>
      </c>
      <c r="I70" s="12">
        <v>0</v>
      </c>
    </row>
    <row r="71" spans="2:9" ht="15" customHeight="1" x14ac:dyDescent="0.2">
      <c r="B71" t="s">
        <v>103</v>
      </c>
      <c r="C71" s="12">
        <v>3</v>
      </c>
      <c r="D71" s="8">
        <v>1.31</v>
      </c>
      <c r="E71" s="12">
        <v>2</v>
      </c>
      <c r="F71" s="8">
        <v>1.23</v>
      </c>
      <c r="G71" s="12">
        <v>1</v>
      </c>
      <c r="H71" s="8">
        <v>1.82</v>
      </c>
      <c r="I71" s="12">
        <v>0</v>
      </c>
    </row>
    <row r="72" spans="2:9" ht="15" customHeight="1" x14ac:dyDescent="0.2">
      <c r="B72" t="s">
        <v>169</v>
      </c>
      <c r="C72" s="12">
        <v>3</v>
      </c>
      <c r="D72" s="8">
        <v>1.31</v>
      </c>
      <c r="E72" s="12">
        <v>2</v>
      </c>
      <c r="F72" s="8">
        <v>1.23</v>
      </c>
      <c r="G72" s="12">
        <v>1</v>
      </c>
      <c r="H72" s="8">
        <v>1.82</v>
      </c>
      <c r="I72" s="12">
        <v>0</v>
      </c>
    </row>
    <row r="73" spans="2:9" ht="15" customHeight="1" x14ac:dyDescent="0.2">
      <c r="B73" t="s">
        <v>137</v>
      </c>
      <c r="C73" s="12">
        <v>3</v>
      </c>
      <c r="D73" s="8">
        <v>1.31</v>
      </c>
      <c r="E73" s="12">
        <v>2</v>
      </c>
      <c r="F73" s="8">
        <v>1.23</v>
      </c>
      <c r="G73" s="12">
        <v>1</v>
      </c>
      <c r="H73" s="8">
        <v>1.82</v>
      </c>
      <c r="I73" s="12">
        <v>0</v>
      </c>
    </row>
    <row r="74" spans="2:9" ht="15" customHeight="1" x14ac:dyDescent="0.2">
      <c r="B74" t="s">
        <v>180</v>
      </c>
      <c r="C74" s="12">
        <v>3</v>
      </c>
      <c r="D74" s="8">
        <v>1.31</v>
      </c>
      <c r="E74" s="12">
        <v>2</v>
      </c>
      <c r="F74" s="8">
        <v>1.23</v>
      </c>
      <c r="G74" s="12">
        <v>1</v>
      </c>
      <c r="H74" s="8">
        <v>1.82</v>
      </c>
      <c r="I74" s="12">
        <v>0</v>
      </c>
    </row>
    <row r="75" spans="2:9" ht="15" customHeight="1" x14ac:dyDescent="0.2">
      <c r="B75" t="s">
        <v>170</v>
      </c>
      <c r="C75" s="12">
        <v>3</v>
      </c>
      <c r="D75" s="8">
        <v>1.31</v>
      </c>
      <c r="E75" s="12">
        <v>2</v>
      </c>
      <c r="F75" s="8">
        <v>1.23</v>
      </c>
      <c r="G75" s="12">
        <v>1</v>
      </c>
      <c r="H75" s="8">
        <v>1.82</v>
      </c>
      <c r="I75" s="12">
        <v>0</v>
      </c>
    </row>
    <row r="76" spans="2:9" ht="15" customHeight="1" x14ac:dyDescent="0.2">
      <c r="B76" t="s">
        <v>109</v>
      </c>
      <c r="C76" s="12">
        <v>3</v>
      </c>
      <c r="D76" s="8">
        <v>1.31</v>
      </c>
      <c r="E76" s="12">
        <v>3</v>
      </c>
      <c r="F76" s="8">
        <v>1.85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112</v>
      </c>
      <c r="C77" s="12">
        <v>3</v>
      </c>
      <c r="D77" s="8">
        <v>1.31</v>
      </c>
      <c r="E77" s="12">
        <v>3</v>
      </c>
      <c r="F77" s="8">
        <v>1.85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130</v>
      </c>
      <c r="C78" s="12">
        <v>3</v>
      </c>
      <c r="D78" s="8">
        <v>1.31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115</v>
      </c>
      <c r="C79" s="12">
        <v>3</v>
      </c>
      <c r="D79" s="8">
        <v>1.31</v>
      </c>
      <c r="E79" s="12">
        <v>3</v>
      </c>
      <c r="F79" s="8">
        <v>1.85</v>
      </c>
      <c r="G79" s="12">
        <v>0</v>
      </c>
      <c r="H79" s="8">
        <v>0</v>
      </c>
      <c r="I79" s="12">
        <v>0</v>
      </c>
    </row>
    <row r="81" spans="2:2" ht="15" customHeight="1" x14ac:dyDescent="0.2">
      <c r="B81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67D1-4877-408A-92BA-B1204A6D6D14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217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37</v>
      </c>
      <c r="D6" s="8">
        <v>11.31</v>
      </c>
      <c r="E6" s="12">
        <v>24</v>
      </c>
      <c r="F6" s="8">
        <v>9.9600000000000009</v>
      </c>
      <c r="G6" s="12">
        <v>13</v>
      </c>
      <c r="H6" s="8">
        <v>17.57</v>
      </c>
      <c r="I6" s="12">
        <v>0</v>
      </c>
    </row>
    <row r="7" spans="2:9" ht="15" customHeight="1" x14ac:dyDescent="0.2">
      <c r="B7" t="s">
        <v>27</v>
      </c>
      <c r="C7" s="12">
        <v>27</v>
      </c>
      <c r="D7" s="8">
        <v>8.26</v>
      </c>
      <c r="E7" s="12">
        <v>16</v>
      </c>
      <c r="F7" s="8">
        <v>6.64</v>
      </c>
      <c r="G7" s="12">
        <v>10</v>
      </c>
      <c r="H7" s="8">
        <v>13.51</v>
      </c>
      <c r="I7" s="12">
        <v>1</v>
      </c>
    </row>
    <row r="8" spans="2:9" ht="15" customHeight="1" x14ac:dyDescent="0.2">
      <c r="B8" t="s">
        <v>28</v>
      </c>
      <c r="C8" s="12">
        <v>2</v>
      </c>
      <c r="D8" s="8">
        <v>0.61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29</v>
      </c>
      <c r="C9" s="12">
        <v>1</v>
      </c>
      <c r="D9" s="8">
        <v>0.31</v>
      </c>
      <c r="E9" s="12">
        <v>0</v>
      </c>
      <c r="F9" s="8">
        <v>0</v>
      </c>
      <c r="G9" s="12">
        <v>1</v>
      </c>
      <c r="H9" s="8">
        <v>1.35</v>
      </c>
      <c r="I9" s="12">
        <v>0</v>
      </c>
    </row>
    <row r="10" spans="2:9" ht="15" customHeight="1" x14ac:dyDescent="0.2">
      <c r="B10" t="s">
        <v>30</v>
      </c>
      <c r="C10" s="12">
        <v>6</v>
      </c>
      <c r="D10" s="8">
        <v>1.83</v>
      </c>
      <c r="E10" s="12">
        <v>3</v>
      </c>
      <c r="F10" s="8">
        <v>1.24</v>
      </c>
      <c r="G10" s="12">
        <v>1</v>
      </c>
      <c r="H10" s="8">
        <v>1.35</v>
      </c>
      <c r="I10" s="12">
        <v>1</v>
      </c>
    </row>
    <row r="11" spans="2:9" ht="15" customHeight="1" x14ac:dyDescent="0.2">
      <c r="B11" t="s">
        <v>31</v>
      </c>
      <c r="C11" s="12">
        <v>94</v>
      </c>
      <c r="D11" s="8">
        <v>28.75</v>
      </c>
      <c r="E11" s="12">
        <v>60</v>
      </c>
      <c r="F11" s="8">
        <v>24.9</v>
      </c>
      <c r="G11" s="12">
        <v>34</v>
      </c>
      <c r="H11" s="8">
        <v>45.95</v>
      </c>
      <c r="I11" s="12">
        <v>0</v>
      </c>
    </row>
    <row r="12" spans="2:9" ht="15" customHeight="1" x14ac:dyDescent="0.2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6</v>
      </c>
      <c r="D13" s="8">
        <v>1.83</v>
      </c>
      <c r="E13" s="12">
        <v>3</v>
      </c>
      <c r="F13" s="8">
        <v>1.24</v>
      </c>
      <c r="G13" s="12">
        <v>3</v>
      </c>
      <c r="H13" s="8">
        <v>4.05</v>
      </c>
      <c r="I13" s="12">
        <v>0</v>
      </c>
    </row>
    <row r="14" spans="2:9" ht="15" customHeight="1" x14ac:dyDescent="0.2">
      <c r="B14" t="s">
        <v>34</v>
      </c>
      <c r="C14" s="12">
        <v>10</v>
      </c>
      <c r="D14" s="8">
        <v>3.06</v>
      </c>
      <c r="E14" s="12">
        <v>8</v>
      </c>
      <c r="F14" s="8">
        <v>3.32</v>
      </c>
      <c r="G14" s="12">
        <v>2</v>
      </c>
      <c r="H14" s="8">
        <v>2.7</v>
      </c>
      <c r="I14" s="12">
        <v>0</v>
      </c>
    </row>
    <row r="15" spans="2:9" ht="15" customHeight="1" x14ac:dyDescent="0.2">
      <c r="B15" t="s">
        <v>35</v>
      </c>
      <c r="C15" s="12">
        <v>65</v>
      </c>
      <c r="D15" s="8">
        <v>19.88</v>
      </c>
      <c r="E15" s="12">
        <v>61</v>
      </c>
      <c r="F15" s="8">
        <v>25.31</v>
      </c>
      <c r="G15" s="12">
        <v>3</v>
      </c>
      <c r="H15" s="8">
        <v>4.05</v>
      </c>
      <c r="I15" s="12">
        <v>0</v>
      </c>
    </row>
    <row r="16" spans="2:9" ht="15" customHeight="1" x14ac:dyDescent="0.2">
      <c r="B16" t="s">
        <v>36</v>
      </c>
      <c r="C16" s="12">
        <v>47</v>
      </c>
      <c r="D16" s="8">
        <v>14.37</v>
      </c>
      <c r="E16" s="12">
        <v>45</v>
      </c>
      <c r="F16" s="8">
        <v>18.670000000000002</v>
      </c>
      <c r="G16" s="12">
        <v>2</v>
      </c>
      <c r="H16" s="8">
        <v>2.7</v>
      </c>
      <c r="I16" s="12">
        <v>0</v>
      </c>
    </row>
    <row r="17" spans="2:9" ht="15" customHeight="1" x14ac:dyDescent="0.2">
      <c r="B17" t="s">
        <v>37</v>
      </c>
      <c r="C17" s="12">
        <v>10</v>
      </c>
      <c r="D17" s="8">
        <v>3.06</v>
      </c>
      <c r="E17" s="12">
        <v>5</v>
      </c>
      <c r="F17" s="8">
        <v>2.0699999999999998</v>
      </c>
      <c r="G17" s="12">
        <v>1</v>
      </c>
      <c r="H17" s="8">
        <v>1.35</v>
      </c>
      <c r="I17" s="12">
        <v>0</v>
      </c>
    </row>
    <row r="18" spans="2:9" ht="15" customHeight="1" x14ac:dyDescent="0.2">
      <c r="B18" t="s">
        <v>38</v>
      </c>
      <c r="C18" s="12">
        <v>14</v>
      </c>
      <c r="D18" s="8">
        <v>4.28</v>
      </c>
      <c r="E18" s="12">
        <v>11</v>
      </c>
      <c r="F18" s="8">
        <v>4.5599999999999996</v>
      </c>
      <c r="G18" s="12">
        <v>1</v>
      </c>
      <c r="H18" s="8">
        <v>1.35</v>
      </c>
      <c r="I18" s="12">
        <v>0</v>
      </c>
    </row>
    <row r="19" spans="2:9" ht="15" customHeight="1" x14ac:dyDescent="0.2">
      <c r="B19" t="s">
        <v>39</v>
      </c>
      <c r="C19" s="12">
        <v>8</v>
      </c>
      <c r="D19" s="8">
        <v>2.4500000000000002</v>
      </c>
      <c r="E19" s="12">
        <v>5</v>
      </c>
      <c r="F19" s="8">
        <v>2.0699999999999998</v>
      </c>
      <c r="G19" s="12">
        <v>3</v>
      </c>
      <c r="H19" s="8">
        <v>4.05</v>
      </c>
      <c r="I19" s="12">
        <v>0</v>
      </c>
    </row>
    <row r="20" spans="2:9" ht="15" customHeight="1" x14ac:dyDescent="0.2">
      <c r="B20" s="9" t="s">
        <v>197</v>
      </c>
      <c r="C20" s="12">
        <f>SUM(LTBL_36388[総数／事業所数])</f>
        <v>327</v>
      </c>
      <c r="E20" s="12">
        <f>SUBTOTAL(109,LTBL_36388[個人／事業所数])</f>
        <v>241</v>
      </c>
      <c r="G20" s="12">
        <f>SUBTOTAL(109,LTBL_36388[法人／事業所数])</f>
        <v>74</v>
      </c>
      <c r="I20" s="12">
        <f>SUBTOTAL(109,LTBL_36388[法人以外の団体／事業所数])</f>
        <v>2</v>
      </c>
    </row>
    <row r="21" spans="2:9" ht="15" customHeight="1" x14ac:dyDescent="0.2">
      <c r="E21" s="11">
        <f>LTBL_36388[[#Totals],[個人／事業所数]]/LTBL_36388[[#Totals],[総数／事業所数]]</f>
        <v>0.73700305810397548</v>
      </c>
      <c r="G21" s="11">
        <f>LTBL_36388[[#Totals],[法人／事業所数]]/LTBL_36388[[#Totals],[総数／事業所数]]</f>
        <v>0.22629969418960244</v>
      </c>
      <c r="I21" s="11">
        <f>LTBL_36388[[#Totals],[法人以外の団体／事業所数]]/LTBL_36388[[#Totals],[総数／事業所数]]</f>
        <v>6.1162079510703364E-3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61</v>
      </c>
      <c r="C24" s="12">
        <v>44</v>
      </c>
      <c r="D24" s="8">
        <v>13.46</v>
      </c>
      <c r="E24" s="12">
        <v>42</v>
      </c>
      <c r="F24" s="8">
        <v>17.43</v>
      </c>
      <c r="G24" s="12">
        <v>2</v>
      </c>
      <c r="H24" s="8">
        <v>2.7</v>
      </c>
      <c r="I24" s="12">
        <v>0</v>
      </c>
    </row>
    <row r="25" spans="2:9" ht="15" customHeight="1" x14ac:dyDescent="0.2">
      <c r="B25" t="s">
        <v>62</v>
      </c>
      <c r="C25" s="12">
        <v>40</v>
      </c>
      <c r="D25" s="8">
        <v>12.23</v>
      </c>
      <c r="E25" s="12">
        <v>40</v>
      </c>
      <c r="F25" s="8">
        <v>16.600000000000001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56</v>
      </c>
      <c r="C26" s="12">
        <v>34</v>
      </c>
      <c r="D26" s="8">
        <v>10.4</v>
      </c>
      <c r="E26" s="12">
        <v>22</v>
      </c>
      <c r="F26" s="8">
        <v>9.1300000000000008</v>
      </c>
      <c r="G26" s="12">
        <v>12</v>
      </c>
      <c r="H26" s="8">
        <v>16.22</v>
      </c>
      <c r="I26" s="12">
        <v>0</v>
      </c>
    </row>
    <row r="27" spans="2:9" ht="15" customHeight="1" x14ac:dyDescent="0.2">
      <c r="B27" t="s">
        <v>54</v>
      </c>
      <c r="C27" s="12">
        <v>21</v>
      </c>
      <c r="D27" s="8">
        <v>6.42</v>
      </c>
      <c r="E27" s="12">
        <v>14</v>
      </c>
      <c r="F27" s="8">
        <v>5.81</v>
      </c>
      <c r="G27" s="12">
        <v>7</v>
      </c>
      <c r="H27" s="8">
        <v>9.4600000000000009</v>
      </c>
      <c r="I27" s="12">
        <v>0</v>
      </c>
    </row>
    <row r="28" spans="2:9" ht="15" customHeight="1" x14ac:dyDescent="0.2">
      <c r="B28" t="s">
        <v>55</v>
      </c>
      <c r="C28" s="12">
        <v>17</v>
      </c>
      <c r="D28" s="8">
        <v>5.2</v>
      </c>
      <c r="E28" s="12">
        <v>14</v>
      </c>
      <c r="F28" s="8">
        <v>5.81</v>
      </c>
      <c r="G28" s="12">
        <v>3</v>
      </c>
      <c r="H28" s="8">
        <v>4.05</v>
      </c>
      <c r="I28" s="12">
        <v>0</v>
      </c>
    </row>
    <row r="29" spans="2:9" ht="15" customHeight="1" x14ac:dyDescent="0.2">
      <c r="B29" t="s">
        <v>48</v>
      </c>
      <c r="C29" s="12">
        <v>15</v>
      </c>
      <c r="D29" s="8">
        <v>4.59</v>
      </c>
      <c r="E29" s="12">
        <v>6</v>
      </c>
      <c r="F29" s="8">
        <v>2.4900000000000002</v>
      </c>
      <c r="G29" s="12">
        <v>9</v>
      </c>
      <c r="H29" s="8">
        <v>12.16</v>
      </c>
      <c r="I29" s="12">
        <v>0</v>
      </c>
    </row>
    <row r="30" spans="2:9" ht="15" customHeight="1" x14ac:dyDescent="0.2">
      <c r="B30" t="s">
        <v>75</v>
      </c>
      <c r="C30" s="12">
        <v>15</v>
      </c>
      <c r="D30" s="8">
        <v>4.59</v>
      </c>
      <c r="E30" s="12">
        <v>15</v>
      </c>
      <c r="F30" s="8">
        <v>6.22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49</v>
      </c>
      <c r="C31" s="12">
        <v>12</v>
      </c>
      <c r="D31" s="8">
        <v>3.67</v>
      </c>
      <c r="E31" s="12">
        <v>12</v>
      </c>
      <c r="F31" s="8">
        <v>4.9800000000000004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65</v>
      </c>
      <c r="C32" s="12">
        <v>11</v>
      </c>
      <c r="D32" s="8">
        <v>3.36</v>
      </c>
      <c r="E32" s="12">
        <v>11</v>
      </c>
      <c r="F32" s="8">
        <v>4.5599999999999996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50</v>
      </c>
      <c r="C33" s="12">
        <v>10</v>
      </c>
      <c r="D33" s="8">
        <v>3.06</v>
      </c>
      <c r="E33" s="12">
        <v>6</v>
      </c>
      <c r="F33" s="8">
        <v>2.4900000000000002</v>
      </c>
      <c r="G33" s="12">
        <v>4</v>
      </c>
      <c r="H33" s="8">
        <v>5.41</v>
      </c>
      <c r="I33" s="12">
        <v>0</v>
      </c>
    </row>
    <row r="34" spans="2:9" ht="15" customHeight="1" x14ac:dyDescent="0.2">
      <c r="B34" t="s">
        <v>64</v>
      </c>
      <c r="C34" s="12">
        <v>10</v>
      </c>
      <c r="D34" s="8">
        <v>3.06</v>
      </c>
      <c r="E34" s="12">
        <v>5</v>
      </c>
      <c r="F34" s="8">
        <v>2.0699999999999998</v>
      </c>
      <c r="G34" s="12">
        <v>1</v>
      </c>
      <c r="H34" s="8">
        <v>1.35</v>
      </c>
      <c r="I34" s="12">
        <v>0</v>
      </c>
    </row>
    <row r="35" spans="2:9" ht="15" customHeight="1" x14ac:dyDescent="0.2">
      <c r="B35" t="s">
        <v>79</v>
      </c>
      <c r="C35" s="12">
        <v>7</v>
      </c>
      <c r="D35" s="8">
        <v>2.14</v>
      </c>
      <c r="E35" s="12">
        <v>1</v>
      </c>
      <c r="F35" s="8">
        <v>0.41</v>
      </c>
      <c r="G35" s="12">
        <v>6</v>
      </c>
      <c r="H35" s="8">
        <v>8.11</v>
      </c>
      <c r="I35" s="12">
        <v>0</v>
      </c>
    </row>
    <row r="36" spans="2:9" ht="15" customHeight="1" x14ac:dyDescent="0.2">
      <c r="B36" t="s">
        <v>72</v>
      </c>
      <c r="C36" s="12">
        <v>6</v>
      </c>
      <c r="D36" s="8">
        <v>1.83</v>
      </c>
      <c r="E36" s="12">
        <v>4</v>
      </c>
      <c r="F36" s="8">
        <v>1.66</v>
      </c>
      <c r="G36" s="12">
        <v>1</v>
      </c>
      <c r="H36" s="8">
        <v>1.35</v>
      </c>
      <c r="I36" s="12">
        <v>0</v>
      </c>
    </row>
    <row r="37" spans="2:9" ht="15" customHeight="1" x14ac:dyDescent="0.2">
      <c r="B37" t="s">
        <v>67</v>
      </c>
      <c r="C37" s="12">
        <v>6</v>
      </c>
      <c r="D37" s="8">
        <v>1.83</v>
      </c>
      <c r="E37" s="12">
        <v>4</v>
      </c>
      <c r="F37" s="8">
        <v>1.66</v>
      </c>
      <c r="G37" s="12">
        <v>2</v>
      </c>
      <c r="H37" s="8">
        <v>2.7</v>
      </c>
      <c r="I37" s="12">
        <v>0</v>
      </c>
    </row>
    <row r="38" spans="2:9" ht="15" customHeight="1" x14ac:dyDescent="0.2">
      <c r="B38" t="s">
        <v>76</v>
      </c>
      <c r="C38" s="12">
        <v>5</v>
      </c>
      <c r="D38" s="8">
        <v>1.53</v>
      </c>
      <c r="E38" s="12">
        <v>2</v>
      </c>
      <c r="F38" s="8">
        <v>0.83</v>
      </c>
      <c r="G38" s="12">
        <v>3</v>
      </c>
      <c r="H38" s="8">
        <v>4.05</v>
      </c>
      <c r="I38" s="12">
        <v>0</v>
      </c>
    </row>
    <row r="39" spans="2:9" ht="15" customHeight="1" x14ac:dyDescent="0.2">
      <c r="B39" t="s">
        <v>53</v>
      </c>
      <c r="C39" s="12">
        <v>5</v>
      </c>
      <c r="D39" s="8">
        <v>1.53</v>
      </c>
      <c r="E39" s="12">
        <v>4</v>
      </c>
      <c r="F39" s="8">
        <v>1.66</v>
      </c>
      <c r="G39" s="12">
        <v>1</v>
      </c>
      <c r="H39" s="8">
        <v>1.35</v>
      </c>
      <c r="I39" s="12">
        <v>0</v>
      </c>
    </row>
    <row r="40" spans="2:9" ht="15" customHeight="1" x14ac:dyDescent="0.2">
      <c r="B40" t="s">
        <v>59</v>
      </c>
      <c r="C40" s="12">
        <v>5</v>
      </c>
      <c r="D40" s="8">
        <v>1.53</v>
      </c>
      <c r="E40" s="12">
        <v>5</v>
      </c>
      <c r="F40" s="8">
        <v>2.0699999999999998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60</v>
      </c>
      <c r="C41" s="12">
        <v>5</v>
      </c>
      <c r="D41" s="8">
        <v>1.53</v>
      </c>
      <c r="E41" s="12">
        <v>3</v>
      </c>
      <c r="F41" s="8">
        <v>1.24</v>
      </c>
      <c r="G41" s="12">
        <v>2</v>
      </c>
      <c r="H41" s="8">
        <v>2.7</v>
      </c>
      <c r="I41" s="12">
        <v>0</v>
      </c>
    </row>
    <row r="42" spans="2:9" ht="15" customHeight="1" x14ac:dyDescent="0.2">
      <c r="B42" t="s">
        <v>68</v>
      </c>
      <c r="C42" s="12">
        <v>4</v>
      </c>
      <c r="D42" s="8">
        <v>1.22</v>
      </c>
      <c r="E42" s="12">
        <v>2</v>
      </c>
      <c r="F42" s="8">
        <v>0.83</v>
      </c>
      <c r="G42" s="12">
        <v>2</v>
      </c>
      <c r="H42" s="8">
        <v>2.7</v>
      </c>
      <c r="I42" s="12">
        <v>0</v>
      </c>
    </row>
    <row r="43" spans="2:9" ht="15" customHeight="1" x14ac:dyDescent="0.2">
      <c r="B43" t="s">
        <v>58</v>
      </c>
      <c r="C43" s="12">
        <v>4</v>
      </c>
      <c r="D43" s="8">
        <v>1.22</v>
      </c>
      <c r="E43" s="12">
        <v>3</v>
      </c>
      <c r="F43" s="8">
        <v>1.24</v>
      </c>
      <c r="G43" s="12">
        <v>1</v>
      </c>
      <c r="H43" s="8">
        <v>1.35</v>
      </c>
      <c r="I43" s="12">
        <v>0</v>
      </c>
    </row>
    <row r="44" spans="2:9" ht="15" customHeight="1" x14ac:dyDescent="0.2">
      <c r="B44" t="s">
        <v>63</v>
      </c>
      <c r="C44" s="12">
        <v>4</v>
      </c>
      <c r="D44" s="8">
        <v>1.22</v>
      </c>
      <c r="E44" s="12">
        <v>3</v>
      </c>
      <c r="F44" s="8">
        <v>1.24</v>
      </c>
      <c r="G44" s="12">
        <v>1</v>
      </c>
      <c r="H44" s="8">
        <v>1.35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114</v>
      </c>
      <c r="C48" s="12">
        <v>22</v>
      </c>
      <c r="D48" s="8">
        <v>6.73</v>
      </c>
      <c r="E48" s="12">
        <v>22</v>
      </c>
      <c r="F48" s="8">
        <v>9.1300000000000008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133</v>
      </c>
      <c r="C49" s="12">
        <v>12</v>
      </c>
      <c r="D49" s="8">
        <v>3.67</v>
      </c>
      <c r="E49" s="12">
        <v>12</v>
      </c>
      <c r="F49" s="8">
        <v>4.9800000000000004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113</v>
      </c>
      <c r="C50" s="12">
        <v>11</v>
      </c>
      <c r="D50" s="8">
        <v>3.36</v>
      </c>
      <c r="E50" s="12">
        <v>11</v>
      </c>
      <c r="F50" s="8">
        <v>4.5599999999999996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103</v>
      </c>
      <c r="C51" s="12">
        <v>10</v>
      </c>
      <c r="D51" s="8">
        <v>3.06</v>
      </c>
      <c r="E51" s="12">
        <v>8</v>
      </c>
      <c r="F51" s="8">
        <v>3.32</v>
      </c>
      <c r="G51" s="12">
        <v>2</v>
      </c>
      <c r="H51" s="8">
        <v>2.7</v>
      </c>
      <c r="I51" s="12">
        <v>0</v>
      </c>
    </row>
    <row r="52" spans="2:9" ht="15" customHeight="1" x14ac:dyDescent="0.2">
      <c r="B52" t="s">
        <v>109</v>
      </c>
      <c r="C52" s="12">
        <v>10</v>
      </c>
      <c r="D52" s="8">
        <v>3.06</v>
      </c>
      <c r="E52" s="12">
        <v>9</v>
      </c>
      <c r="F52" s="8">
        <v>3.73</v>
      </c>
      <c r="G52" s="12">
        <v>1</v>
      </c>
      <c r="H52" s="8">
        <v>1.35</v>
      </c>
      <c r="I52" s="12">
        <v>0</v>
      </c>
    </row>
    <row r="53" spans="2:9" ht="15" customHeight="1" x14ac:dyDescent="0.2">
      <c r="B53" t="s">
        <v>101</v>
      </c>
      <c r="C53" s="12">
        <v>9</v>
      </c>
      <c r="D53" s="8">
        <v>2.75</v>
      </c>
      <c r="E53" s="12">
        <v>5</v>
      </c>
      <c r="F53" s="8">
        <v>2.0699999999999998</v>
      </c>
      <c r="G53" s="12">
        <v>4</v>
      </c>
      <c r="H53" s="8">
        <v>5.41</v>
      </c>
      <c r="I53" s="12">
        <v>0</v>
      </c>
    </row>
    <row r="54" spans="2:9" ht="15" customHeight="1" x14ac:dyDescent="0.2">
      <c r="B54" t="s">
        <v>99</v>
      </c>
      <c r="C54" s="12">
        <v>8</v>
      </c>
      <c r="D54" s="8">
        <v>2.4500000000000002</v>
      </c>
      <c r="E54" s="12">
        <v>0</v>
      </c>
      <c r="F54" s="8">
        <v>0</v>
      </c>
      <c r="G54" s="12">
        <v>8</v>
      </c>
      <c r="H54" s="8">
        <v>10.81</v>
      </c>
      <c r="I54" s="12">
        <v>0</v>
      </c>
    </row>
    <row r="55" spans="2:9" ht="15" customHeight="1" x14ac:dyDescent="0.2">
      <c r="B55" t="s">
        <v>102</v>
      </c>
      <c r="C55" s="12">
        <v>8</v>
      </c>
      <c r="D55" s="8">
        <v>2.4500000000000002</v>
      </c>
      <c r="E55" s="12">
        <v>5</v>
      </c>
      <c r="F55" s="8">
        <v>2.0699999999999998</v>
      </c>
      <c r="G55" s="12">
        <v>3</v>
      </c>
      <c r="H55" s="8">
        <v>4.05</v>
      </c>
      <c r="I55" s="12">
        <v>0</v>
      </c>
    </row>
    <row r="56" spans="2:9" ht="15" customHeight="1" x14ac:dyDescent="0.2">
      <c r="B56" t="s">
        <v>104</v>
      </c>
      <c r="C56" s="12">
        <v>8</v>
      </c>
      <c r="D56" s="8">
        <v>2.4500000000000002</v>
      </c>
      <c r="E56" s="12">
        <v>4</v>
      </c>
      <c r="F56" s="8">
        <v>1.66</v>
      </c>
      <c r="G56" s="12">
        <v>4</v>
      </c>
      <c r="H56" s="8">
        <v>5.41</v>
      </c>
      <c r="I56" s="12">
        <v>0</v>
      </c>
    </row>
    <row r="57" spans="2:9" ht="15" customHeight="1" x14ac:dyDescent="0.2">
      <c r="B57" t="s">
        <v>105</v>
      </c>
      <c r="C57" s="12">
        <v>8</v>
      </c>
      <c r="D57" s="8">
        <v>2.4500000000000002</v>
      </c>
      <c r="E57" s="12">
        <v>7</v>
      </c>
      <c r="F57" s="8">
        <v>2.9</v>
      </c>
      <c r="G57" s="12">
        <v>1</v>
      </c>
      <c r="H57" s="8">
        <v>1.35</v>
      </c>
      <c r="I57" s="12">
        <v>0</v>
      </c>
    </row>
    <row r="58" spans="2:9" ht="15" customHeight="1" x14ac:dyDescent="0.2">
      <c r="B58" t="s">
        <v>182</v>
      </c>
      <c r="C58" s="12">
        <v>8</v>
      </c>
      <c r="D58" s="8">
        <v>2.4500000000000002</v>
      </c>
      <c r="E58" s="12">
        <v>8</v>
      </c>
      <c r="F58" s="8">
        <v>3.32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110</v>
      </c>
      <c r="C59" s="12">
        <v>7</v>
      </c>
      <c r="D59" s="8">
        <v>2.14</v>
      </c>
      <c r="E59" s="12">
        <v>7</v>
      </c>
      <c r="F59" s="8">
        <v>2.9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112</v>
      </c>
      <c r="C60" s="12">
        <v>7</v>
      </c>
      <c r="D60" s="8">
        <v>2.14</v>
      </c>
      <c r="E60" s="12">
        <v>7</v>
      </c>
      <c r="F60" s="8">
        <v>2.9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122</v>
      </c>
      <c r="C61" s="12">
        <v>6</v>
      </c>
      <c r="D61" s="8">
        <v>1.83</v>
      </c>
      <c r="E61" s="12">
        <v>2</v>
      </c>
      <c r="F61" s="8">
        <v>0.83</v>
      </c>
      <c r="G61" s="12">
        <v>4</v>
      </c>
      <c r="H61" s="8">
        <v>5.41</v>
      </c>
      <c r="I61" s="12">
        <v>0</v>
      </c>
    </row>
    <row r="62" spans="2:9" ht="15" customHeight="1" x14ac:dyDescent="0.2">
      <c r="B62" t="s">
        <v>123</v>
      </c>
      <c r="C62" s="12">
        <v>6</v>
      </c>
      <c r="D62" s="8">
        <v>1.83</v>
      </c>
      <c r="E62" s="12">
        <v>6</v>
      </c>
      <c r="F62" s="8">
        <v>2.4900000000000002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125</v>
      </c>
      <c r="C63" s="12">
        <v>6</v>
      </c>
      <c r="D63" s="8">
        <v>1.83</v>
      </c>
      <c r="E63" s="12">
        <v>4</v>
      </c>
      <c r="F63" s="8">
        <v>1.66</v>
      </c>
      <c r="G63" s="12">
        <v>1</v>
      </c>
      <c r="H63" s="8">
        <v>1.35</v>
      </c>
      <c r="I63" s="12">
        <v>0</v>
      </c>
    </row>
    <row r="64" spans="2:9" ht="15" customHeight="1" x14ac:dyDescent="0.2">
      <c r="B64" t="s">
        <v>117</v>
      </c>
      <c r="C64" s="12">
        <v>6</v>
      </c>
      <c r="D64" s="8">
        <v>1.83</v>
      </c>
      <c r="E64" s="12">
        <v>6</v>
      </c>
      <c r="F64" s="8">
        <v>2.4900000000000002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118</v>
      </c>
      <c r="C65" s="12">
        <v>6</v>
      </c>
      <c r="D65" s="8">
        <v>1.83</v>
      </c>
      <c r="E65" s="12">
        <v>4</v>
      </c>
      <c r="F65" s="8">
        <v>1.66</v>
      </c>
      <c r="G65" s="12">
        <v>2</v>
      </c>
      <c r="H65" s="8">
        <v>2.7</v>
      </c>
      <c r="I65" s="12">
        <v>0</v>
      </c>
    </row>
    <row r="66" spans="2:9" ht="15" customHeight="1" x14ac:dyDescent="0.2">
      <c r="B66" t="s">
        <v>129</v>
      </c>
      <c r="C66" s="12">
        <v>5</v>
      </c>
      <c r="D66" s="8">
        <v>1.53</v>
      </c>
      <c r="E66" s="12">
        <v>4</v>
      </c>
      <c r="F66" s="8">
        <v>1.66</v>
      </c>
      <c r="G66" s="12">
        <v>1</v>
      </c>
      <c r="H66" s="8">
        <v>1.35</v>
      </c>
      <c r="I66" s="12">
        <v>0</v>
      </c>
    </row>
    <row r="67" spans="2:9" ht="15" customHeight="1" x14ac:dyDescent="0.2">
      <c r="B67" t="s">
        <v>124</v>
      </c>
      <c r="C67" s="12">
        <v>5</v>
      </c>
      <c r="D67" s="8">
        <v>1.53</v>
      </c>
      <c r="E67" s="12">
        <v>5</v>
      </c>
      <c r="F67" s="8">
        <v>2.0699999999999998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120</v>
      </c>
      <c r="C68" s="12">
        <v>5</v>
      </c>
      <c r="D68" s="8">
        <v>1.53</v>
      </c>
      <c r="E68" s="12">
        <v>5</v>
      </c>
      <c r="F68" s="8">
        <v>2.0699999999999998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175</v>
      </c>
      <c r="C69" s="12">
        <v>5</v>
      </c>
      <c r="D69" s="8">
        <v>1.53</v>
      </c>
      <c r="E69" s="12">
        <v>5</v>
      </c>
      <c r="F69" s="8">
        <v>2.0699999999999998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1507-444A-429D-BD2F-4F11978BE22F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218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1</v>
      </c>
      <c r="D5" s="8">
        <v>0.34</v>
      </c>
      <c r="E5" s="12">
        <v>0</v>
      </c>
      <c r="F5" s="8">
        <v>0</v>
      </c>
      <c r="G5" s="12">
        <v>1</v>
      </c>
      <c r="H5" s="8">
        <v>0.61</v>
      </c>
      <c r="I5" s="12">
        <v>0</v>
      </c>
    </row>
    <row r="6" spans="2:9" ht="15" customHeight="1" x14ac:dyDescent="0.2">
      <c r="B6" t="s">
        <v>26</v>
      </c>
      <c r="C6" s="12">
        <v>41</v>
      </c>
      <c r="D6" s="8">
        <v>13.76</v>
      </c>
      <c r="E6" s="12">
        <v>11</v>
      </c>
      <c r="F6" s="8">
        <v>8.8000000000000007</v>
      </c>
      <c r="G6" s="12">
        <v>30</v>
      </c>
      <c r="H6" s="8">
        <v>18.18</v>
      </c>
      <c r="I6" s="12">
        <v>0</v>
      </c>
    </row>
    <row r="7" spans="2:9" ht="15" customHeight="1" x14ac:dyDescent="0.2">
      <c r="B7" t="s">
        <v>27</v>
      </c>
      <c r="C7" s="12">
        <v>31</v>
      </c>
      <c r="D7" s="8">
        <v>10.4</v>
      </c>
      <c r="E7" s="12">
        <v>7</v>
      </c>
      <c r="F7" s="8">
        <v>5.6</v>
      </c>
      <c r="G7" s="12">
        <v>24</v>
      </c>
      <c r="H7" s="8">
        <v>14.55</v>
      </c>
      <c r="I7" s="12">
        <v>0</v>
      </c>
    </row>
    <row r="8" spans="2:9" ht="15" customHeight="1" x14ac:dyDescent="0.2">
      <c r="B8" t="s">
        <v>28</v>
      </c>
      <c r="C8" s="12">
        <v>3</v>
      </c>
      <c r="D8" s="8">
        <v>1.01</v>
      </c>
      <c r="E8" s="12">
        <v>0</v>
      </c>
      <c r="F8" s="8">
        <v>0</v>
      </c>
      <c r="G8" s="12">
        <v>1</v>
      </c>
      <c r="H8" s="8">
        <v>0.61</v>
      </c>
      <c r="I8" s="12">
        <v>0</v>
      </c>
    </row>
    <row r="9" spans="2:9" ht="15" customHeight="1" x14ac:dyDescent="0.2">
      <c r="B9" t="s">
        <v>29</v>
      </c>
      <c r="C9" s="12">
        <v>1</v>
      </c>
      <c r="D9" s="8">
        <v>0.34</v>
      </c>
      <c r="E9" s="12">
        <v>0</v>
      </c>
      <c r="F9" s="8">
        <v>0</v>
      </c>
      <c r="G9" s="12">
        <v>1</v>
      </c>
      <c r="H9" s="8">
        <v>0.61</v>
      </c>
      <c r="I9" s="12">
        <v>0</v>
      </c>
    </row>
    <row r="10" spans="2:9" ht="15" customHeight="1" x14ac:dyDescent="0.2">
      <c r="B10" t="s">
        <v>30</v>
      </c>
      <c r="C10" s="12">
        <v>9</v>
      </c>
      <c r="D10" s="8">
        <v>3.02</v>
      </c>
      <c r="E10" s="12">
        <v>0</v>
      </c>
      <c r="F10" s="8">
        <v>0</v>
      </c>
      <c r="G10" s="12">
        <v>8</v>
      </c>
      <c r="H10" s="8">
        <v>4.8499999999999996</v>
      </c>
      <c r="I10" s="12">
        <v>0</v>
      </c>
    </row>
    <row r="11" spans="2:9" ht="15" customHeight="1" x14ac:dyDescent="0.2">
      <c r="B11" t="s">
        <v>31</v>
      </c>
      <c r="C11" s="12">
        <v>67</v>
      </c>
      <c r="D11" s="8">
        <v>22.48</v>
      </c>
      <c r="E11" s="12">
        <v>27</v>
      </c>
      <c r="F11" s="8">
        <v>21.6</v>
      </c>
      <c r="G11" s="12">
        <v>40</v>
      </c>
      <c r="H11" s="8">
        <v>24.24</v>
      </c>
      <c r="I11" s="12">
        <v>0</v>
      </c>
    </row>
    <row r="12" spans="2:9" ht="15" customHeight="1" x14ac:dyDescent="0.2">
      <c r="B12" t="s">
        <v>32</v>
      </c>
      <c r="C12" s="12">
        <v>1</v>
      </c>
      <c r="D12" s="8">
        <v>0.34</v>
      </c>
      <c r="E12" s="12">
        <v>0</v>
      </c>
      <c r="F12" s="8">
        <v>0</v>
      </c>
      <c r="G12" s="12">
        <v>1</v>
      </c>
      <c r="H12" s="8">
        <v>0.61</v>
      </c>
      <c r="I12" s="12">
        <v>0</v>
      </c>
    </row>
    <row r="13" spans="2:9" ht="15" customHeight="1" x14ac:dyDescent="0.2">
      <c r="B13" t="s">
        <v>33</v>
      </c>
      <c r="C13" s="12">
        <v>25</v>
      </c>
      <c r="D13" s="8">
        <v>8.39</v>
      </c>
      <c r="E13" s="12">
        <v>4</v>
      </c>
      <c r="F13" s="8">
        <v>3.2</v>
      </c>
      <c r="G13" s="12">
        <v>20</v>
      </c>
      <c r="H13" s="8">
        <v>12.12</v>
      </c>
      <c r="I13" s="12">
        <v>0</v>
      </c>
    </row>
    <row r="14" spans="2:9" ht="15" customHeight="1" x14ac:dyDescent="0.2">
      <c r="B14" t="s">
        <v>34</v>
      </c>
      <c r="C14" s="12">
        <v>11</v>
      </c>
      <c r="D14" s="8">
        <v>3.69</v>
      </c>
      <c r="E14" s="12">
        <v>8</v>
      </c>
      <c r="F14" s="8">
        <v>6.4</v>
      </c>
      <c r="G14" s="12">
        <v>3</v>
      </c>
      <c r="H14" s="8">
        <v>1.82</v>
      </c>
      <c r="I14" s="12">
        <v>0</v>
      </c>
    </row>
    <row r="15" spans="2:9" ht="15" customHeight="1" x14ac:dyDescent="0.2">
      <c r="B15" t="s">
        <v>35</v>
      </c>
      <c r="C15" s="12">
        <v>36</v>
      </c>
      <c r="D15" s="8">
        <v>12.08</v>
      </c>
      <c r="E15" s="12">
        <v>29</v>
      </c>
      <c r="F15" s="8">
        <v>23.2</v>
      </c>
      <c r="G15" s="12">
        <v>7</v>
      </c>
      <c r="H15" s="8">
        <v>4.24</v>
      </c>
      <c r="I15" s="12">
        <v>0</v>
      </c>
    </row>
    <row r="16" spans="2:9" ht="15" customHeight="1" x14ac:dyDescent="0.2">
      <c r="B16" t="s">
        <v>36</v>
      </c>
      <c r="C16" s="12">
        <v>29</v>
      </c>
      <c r="D16" s="8">
        <v>9.73</v>
      </c>
      <c r="E16" s="12">
        <v>20</v>
      </c>
      <c r="F16" s="8">
        <v>16</v>
      </c>
      <c r="G16" s="12">
        <v>9</v>
      </c>
      <c r="H16" s="8">
        <v>5.45</v>
      </c>
      <c r="I16" s="12">
        <v>0</v>
      </c>
    </row>
    <row r="17" spans="2:9" ht="15" customHeight="1" x14ac:dyDescent="0.2">
      <c r="B17" t="s">
        <v>37</v>
      </c>
      <c r="C17" s="12">
        <v>14</v>
      </c>
      <c r="D17" s="8">
        <v>4.7</v>
      </c>
      <c r="E17" s="12">
        <v>6</v>
      </c>
      <c r="F17" s="8">
        <v>4.8</v>
      </c>
      <c r="G17" s="12">
        <v>7</v>
      </c>
      <c r="H17" s="8">
        <v>4.24</v>
      </c>
      <c r="I17" s="12">
        <v>0</v>
      </c>
    </row>
    <row r="18" spans="2:9" ht="15" customHeight="1" x14ac:dyDescent="0.2">
      <c r="B18" t="s">
        <v>38</v>
      </c>
      <c r="C18" s="12">
        <v>12</v>
      </c>
      <c r="D18" s="8">
        <v>4.03</v>
      </c>
      <c r="E18" s="12">
        <v>7</v>
      </c>
      <c r="F18" s="8">
        <v>5.6</v>
      </c>
      <c r="G18" s="12">
        <v>4</v>
      </c>
      <c r="H18" s="8">
        <v>2.42</v>
      </c>
      <c r="I18" s="12">
        <v>0</v>
      </c>
    </row>
    <row r="19" spans="2:9" ht="15" customHeight="1" x14ac:dyDescent="0.2">
      <c r="B19" t="s">
        <v>39</v>
      </c>
      <c r="C19" s="12">
        <v>17</v>
      </c>
      <c r="D19" s="8">
        <v>5.7</v>
      </c>
      <c r="E19" s="12">
        <v>6</v>
      </c>
      <c r="F19" s="8">
        <v>4.8</v>
      </c>
      <c r="G19" s="12">
        <v>9</v>
      </c>
      <c r="H19" s="8">
        <v>5.45</v>
      </c>
      <c r="I19" s="12">
        <v>0</v>
      </c>
    </row>
    <row r="20" spans="2:9" ht="15" customHeight="1" x14ac:dyDescent="0.2">
      <c r="B20" s="9" t="s">
        <v>197</v>
      </c>
      <c r="C20" s="12">
        <f>SUM(LTBL_36401[総数／事業所数])</f>
        <v>298</v>
      </c>
      <c r="E20" s="12">
        <f>SUBTOTAL(109,LTBL_36401[個人／事業所数])</f>
        <v>125</v>
      </c>
      <c r="G20" s="12">
        <f>SUBTOTAL(109,LTBL_36401[法人／事業所数])</f>
        <v>165</v>
      </c>
      <c r="I20" s="12">
        <f>SUBTOTAL(109,LTBL_36401[法人以外の団体／事業所数])</f>
        <v>0</v>
      </c>
    </row>
    <row r="21" spans="2:9" ht="15" customHeight="1" x14ac:dyDescent="0.2">
      <c r="E21" s="11">
        <f>LTBL_36401[[#Totals],[個人／事業所数]]/LTBL_36401[[#Totals],[総数／事業所数]]</f>
        <v>0.41946308724832215</v>
      </c>
      <c r="G21" s="11">
        <f>LTBL_36401[[#Totals],[法人／事業所数]]/LTBL_36401[[#Totals],[総数／事業所数]]</f>
        <v>0.55369127516778527</v>
      </c>
      <c r="I21" s="11">
        <f>LTBL_36401[[#Totals],[法人以外の団体／事業所数]]/LTBL_36401[[#Totals],[総数／事業所数]]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61</v>
      </c>
      <c r="C24" s="12">
        <v>30</v>
      </c>
      <c r="D24" s="8">
        <v>10.07</v>
      </c>
      <c r="E24" s="12">
        <v>24</v>
      </c>
      <c r="F24" s="8">
        <v>19.2</v>
      </c>
      <c r="G24" s="12">
        <v>6</v>
      </c>
      <c r="H24" s="8">
        <v>3.64</v>
      </c>
      <c r="I24" s="12">
        <v>0</v>
      </c>
    </row>
    <row r="25" spans="2:9" ht="15" customHeight="1" x14ac:dyDescent="0.2">
      <c r="B25" t="s">
        <v>62</v>
      </c>
      <c r="C25" s="12">
        <v>27</v>
      </c>
      <c r="D25" s="8">
        <v>9.06</v>
      </c>
      <c r="E25" s="12">
        <v>20</v>
      </c>
      <c r="F25" s="8">
        <v>16</v>
      </c>
      <c r="G25" s="12">
        <v>7</v>
      </c>
      <c r="H25" s="8">
        <v>4.24</v>
      </c>
      <c r="I25" s="12">
        <v>0</v>
      </c>
    </row>
    <row r="26" spans="2:9" ht="15" customHeight="1" x14ac:dyDescent="0.2">
      <c r="B26" t="s">
        <v>48</v>
      </c>
      <c r="C26" s="12">
        <v>22</v>
      </c>
      <c r="D26" s="8">
        <v>7.38</v>
      </c>
      <c r="E26" s="12">
        <v>3</v>
      </c>
      <c r="F26" s="8">
        <v>2.4</v>
      </c>
      <c r="G26" s="12">
        <v>19</v>
      </c>
      <c r="H26" s="8">
        <v>11.52</v>
      </c>
      <c r="I26" s="12">
        <v>0</v>
      </c>
    </row>
    <row r="27" spans="2:9" ht="15" customHeight="1" x14ac:dyDescent="0.2">
      <c r="B27" t="s">
        <v>56</v>
      </c>
      <c r="C27" s="12">
        <v>20</v>
      </c>
      <c r="D27" s="8">
        <v>6.71</v>
      </c>
      <c r="E27" s="12">
        <v>6</v>
      </c>
      <c r="F27" s="8">
        <v>4.8</v>
      </c>
      <c r="G27" s="12">
        <v>14</v>
      </c>
      <c r="H27" s="8">
        <v>8.48</v>
      </c>
      <c r="I27" s="12">
        <v>0</v>
      </c>
    </row>
    <row r="28" spans="2:9" ht="15" customHeight="1" x14ac:dyDescent="0.2">
      <c r="B28" t="s">
        <v>58</v>
      </c>
      <c r="C28" s="12">
        <v>15</v>
      </c>
      <c r="D28" s="8">
        <v>5.03</v>
      </c>
      <c r="E28" s="12">
        <v>3</v>
      </c>
      <c r="F28" s="8">
        <v>2.4</v>
      </c>
      <c r="G28" s="12">
        <v>11</v>
      </c>
      <c r="H28" s="8">
        <v>6.67</v>
      </c>
      <c r="I28" s="12">
        <v>0</v>
      </c>
    </row>
    <row r="29" spans="2:9" ht="15" customHeight="1" x14ac:dyDescent="0.2">
      <c r="B29" t="s">
        <v>54</v>
      </c>
      <c r="C29" s="12">
        <v>14</v>
      </c>
      <c r="D29" s="8">
        <v>4.7</v>
      </c>
      <c r="E29" s="12">
        <v>9</v>
      </c>
      <c r="F29" s="8">
        <v>7.2</v>
      </c>
      <c r="G29" s="12">
        <v>5</v>
      </c>
      <c r="H29" s="8">
        <v>3.03</v>
      </c>
      <c r="I29" s="12">
        <v>0</v>
      </c>
    </row>
    <row r="30" spans="2:9" ht="15" customHeight="1" x14ac:dyDescent="0.2">
      <c r="B30" t="s">
        <v>64</v>
      </c>
      <c r="C30" s="12">
        <v>14</v>
      </c>
      <c r="D30" s="8">
        <v>4.7</v>
      </c>
      <c r="E30" s="12">
        <v>6</v>
      </c>
      <c r="F30" s="8">
        <v>4.8</v>
      </c>
      <c r="G30" s="12">
        <v>7</v>
      </c>
      <c r="H30" s="8">
        <v>4.24</v>
      </c>
      <c r="I30" s="12">
        <v>0</v>
      </c>
    </row>
    <row r="31" spans="2:9" ht="15" customHeight="1" x14ac:dyDescent="0.2">
      <c r="B31" t="s">
        <v>55</v>
      </c>
      <c r="C31" s="12">
        <v>11</v>
      </c>
      <c r="D31" s="8">
        <v>3.69</v>
      </c>
      <c r="E31" s="12">
        <v>8</v>
      </c>
      <c r="F31" s="8">
        <v>6.4</v>
      </c>
      <c r="G31" s="12">
        <v>3</v>
      </c>
      <c r="H31" s="8">
        <v>1.82</v>
      </c>
      <c r="I31" s="12">
        <v>0</v>
      </c>
    </row>
    <row r="32" spans="2:9" ht="15" customHeight="1" x14ac:dyDescent="0.2">
      <c r="B32" t="s">
        <v>50</v>
      </c>
      <c r="C32" s="12">
        <v>10</v>
      </c>
      <c r="D32" s="8">
        <v>3.36</v>
      </c>
      <c r="E32" s="12">
        <v>3</v>
      </c>
      <c r="F32" s="8">
        <v>2.4</v>
      </c>
      <c r="G32" s="12">
        <v>7</v>
      </c>
      <c r="H32" s="8">
        <v>4.24</v>
      </c>
      <c r="I32" s="12">
        <v>0</v>
      </c>
    </row>
    <row r="33" spans="2:9" ht="15" customHeight="1" x14ac:dyDescent="0.2">
      <c r="B33" t="s">
        <v>49</v>
      </c>
      <c r="C33" s="12">
        <v>9</v>
      </c>
      <c r="D33" s="8">
        <v>3.02</v>
      </c>
      <c r="E33" s="12">
        <v>5</v>
      </c>
      <c r="F33" s="8">
        <v>4</v>
      </c>
      <c r="G33" s="12">
        <v>4</v>
      </c>
      <c r="H33" s="8">
        <v>2.42</v>
      </c>
      <c r="I33" s="12">
        <v>0</v>
      </c>
    </row>
    <row r="34" spans="2:9" ht="15" customHeight="1" x14ac:dyDescent="0.2">
      <c r="B34" t="s">
        <v>67</v>
      </c>
      <c r="C34" s="12">
        <v>9</v>
      </c>
      <c r="D34" s="8">
        <v>3.02</v>
      </c>
      <c r="E34" s="12">
        <v>6</v>
      </c>
      <c r="F34" s="8">
        <v>4.8</v>
      </c>
      <c r="G34" s="12">
        <v>3</v>
      </c>
      <c r="H34" s="8">
        <v>1.82</v>
      </c>
      <c r="I34" s="12">
        <v>0</v>
      </c>
    </row>
    <row r="35" spans="2:9" ht="15" customHeight="1" x14ac:dyDescent="0.2">
      <c r="B35" t="s">
        <v>95</v>
      </c>
      <c r="C35" s="12">
        <v>7</v>
      </c>
      <c r="D35" s="8">
        <v>2.35</v>
      </c>
      <c r="E35" s="12">
        <v>2</v>
      </c>
      <c r="F35" s="8">
        <v>1.6</v>
      </c>
      <c r="G35" s="12">
        <v>5</v>
      </c>
      <c r="H35" s="8">
        <v>3.03</v>
      </c>
      <c r="I35" s="12">
        <v>0</v>
      </c>
    </row>
    <row r="36" spans="2:9" ht="15" customHeight="1" x14ac:dyDescent="0.2">
      <c r="B36" t="s">
        <v>65</v>
      </c>
      <c r="C36" s="12">
        <v>7</v>
      </c>
      <c r="D36" s="8">
        <v>2.35</v>
      </c>
      <c r="E36" s="12">
        <v>7</v>
      </c>
      <c r="F36" s="8">
        <v>5.6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96</v>
      </c>
      <c r="C37" s="12">
        <v>6</v>
      </c>
      <c r="D37" s="8">
        <v>2.0099999999999998</v>
      </c>
      <c r="E37" s="12">
        <v>2</v>
      </c>
      <c r="F37" s="8">
        <v>1.6</v>
      </c>
      <c r="G37" s="12">
        <v>4</v>
      </c>
      <c r="H37" s="8">
        <v>2.42</v>
      </c>
      <c r="I37" s="12">
        <v>0</v>
      </c>
    </row>
    <row r="38" spans="2:9" ht="15" customHeight="1" x14ac:dyDescent="0.2">
      <c r="B38" t="s">
        <v>57</v>
      </c>
      <c r="C38" s="12">
        <v>6</v>
      </c>
      <c r="D38" s="8">
        <v>2.0099999999999998</v>
      </c>
      <c r="E38" s="12">
        <v>1</v>
      </c>
      <c r="F38" s="8">
        <v>0.8</v>
      </c>
      <c r="G38" s="12">
        <v>5</v>
      </c>
      <c r="H38" s="8">
        <v>3.03</v>
      </c>
      <c r="I38" s="12">
        <v>0</v>
      </c>
    </row>
    <row r="39" spans="2:9" ht="15" customHeight="1" x14ac:dyDescent="0.2">
      <c r="B39" t="s">
        <v>60</v>
      </c>
      <c r="C39" s="12">
        <v>6</v>
      </c>
      <c r="D39" s="8">
        <v>2.0099999999999998</v>
      </c>
      <c r="E39" s="12">
        <v>3</v>
      </c>
      <c r="F39" s="8">
        <v>2.4</v>
      </c>
      <c r="G39" s="12">
        <v>3</v>
      </c>
      <c r="H39" s="8">
        <v>1.82</v>
      </c>
      <c r="I39" s="12">
        <v>0</v>
      </c>
    </row>
    <row r="40" spans="2:9" ht="15" customHeight="1" x14ac:dyDescent="0.2">
      <c r="B40" t="s">
        <v>68</v>
      </c>
      <c r="C40" s="12">
        <v>5</v>
      </c>
      <c r="D40" s="8">
        <v>1.68</v>
      </c>
      <c r="E40" s="12">
        <v>2</v>
      </c>
      <c r="F40" s="8">
        <v>1.6</v>
      </c>
      <c r="G40" s="12">
        <v>3</v>
      </c>
      <c r="H40" s="8">
        <v>1.82</v>
      </c>
      <c r="I40" s="12">
        <v>0</v>
      </c>
    </row>
    <row r="41" spans="2:9" ht="15" customHeight="1" x14ac:dyDescent="0.2">
      <c r="B41" t="s">
        <v>59</v>
      </c>
      <c r="C41" s="12">
        <v>5</v>
      </c>
      <c r="D41" s="8">
        <v>1.68</v>
      </c>
      <c r="E41" s="12">
        <v>5</v>
      </c>
      <c r="F41" s="8">
        <v>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66</v>
      </c>
      <c r="C42" s="12">
        <v>5</v>
      </c>
      <c r="D42" s="8">
        <v>1.68</v>
      </c>
      <c r="E42" s="12">
        <v>0</v>
      </c>
      <c r="F42" s="8">
        <v>0</v>
      </c>
      <c r="G42" s="12">
        <v>4</v>
      </c>
      <c r="H42" s="8">
        <v>2.42</v>
      </c>
      <c r="I42" s="12">
        <v>0</v>
      </c>
    </row>
    <row r="43" spans="2:9" ht="15" customHeight="1" x14ac:dyDescent="0.2">
      <c r="B43" t="s">
        <v>51</v>
      </c>
      <c r="C43" s="12">
        <v>4</v>
      </c>
      <c r="D43" s="8">
        <v>1.34</v>
      </c>
      <c r="E43" s="12">
        <v>0</v>
      </c>
      <c r="F43" s="8">
        <v>0</v>
      </c>
      <c r="G43" s="12">
        <v>4</v>
      </c>
      <c r="H43" s="8">
        <v>2.42</v>
      </c>
      <c r="I43" s="12">
        <v>0</v>
      </c>
    </row>
    <row r="44" spans="2:9" ht="15" customHeight="1" x14ac:dyDescent="0.2">
      <c r="B44" t="s">
        <v>71</v>
      </c>
      <c r="C44" s="12">
        <v>4</v>
      </c>
      <c r="D44" s="8">
        <v>1.34</v>
      </c>
      <c r="E44" s="12">
        <v>1</v>
      </c>
      <c r="F44" s="8">
        <v>0.8</v>
      </c>
      <c r="G44" s="12">
        <v>3</v>
      </c>
      <c r="H44" s="8">
        <v>1.82</v>
      </c>
      <c r="I44" s="12">
        <v>0</v>
      </c>
    </row>
    <row r="45" spans="2:9" ht="15" customHeight="1" x14ac:dyDescent="0.2">
      <c r="B45" t="s">
        <v>79</v>
      </c>
      <c r="C45" s="12">
        <v>4</v>
      </c>
      <c r="D45" s="8">
        <v>1.34</v>
      </c>
      <c r="E45" s="12">
        <v>0</v>
      </c>
      <c r="F45" s="8">
        <v>0</v>
      </c>
      <c r="G45" s="12">
        <v>4</v>
      </c>
      <c r="H45" s="8">
        <v>2.42</v>
      </c>
      <c r="I45" s="12">
        <v>0</v>
      </c>
    </row>
    <row r="46" spans="2:9" ht="15" customHeight="1" x14ac:dyDescent="0.2">
      <c r="B46" t="s">
        <v>53</v>
      </c>
      <c r="C46" s="12">
        <v>4</v>
      </c>
      <c r="D46" s="8">
        <v>1.34</v>
      </c>
      <c r="E46" s="12">
        <v>2</v>
      </c>
      <c r="F46" s="8">
        <v>1.6</v>
      </c>
      <c r="G46" s="12">
        <v>2</v>
      </c>
      <c r="H46" s="8">
        <v>1.21</v>
      </c>
      <c r="I46" s="12">
        <v>0</v>
      </c>
    </row>
    <row r="47" spans="2:9" ht="15" customHeight="1" x14ac:dyDescent="0.2">
      <c r="B47" t="s">
        <v>80</v>
      </c>
      <c r="C47" s="12">
        <v>4</v>
      </c>
      <c r="D47" s="8">
        <v>1.34</v>
      </c>
      <c r="E47" s="12">
        <v>0</v>
      </c>
      <c r="F47" s="8">
        <v>0</v>
      </c>
      <c r="G47" s="12">
        <v>4</v>
      </c>
      <c r="H47" s="8">
        <v>2.42</v>
      </c>
      <c r="I47" s="12">
        <v>0</v>
      </c>
    </row>
    <row r="50" spans="2:9" ht="33" customHeight="1" x14ac:dyDescent="0.2">
      <c r="B50" t="s">
        <v>199</v>
      </c>
      <c r="C50" s="10" t="s">
        <v>41</v>
      </c>
      <c r="D50" s="10" t="s">
        <v>42</v>
      </c>
      <c r="E50" s="10" t="s">
        <v>43</v>
      </c>
      <c r="F50" s="10" t="s">
        <v>44</v>
      </c>
      <c r="G50" s="10" t="s">
        <v>45</v>
      </c>
      <c r="H50" s="10" t="s">
        <v>46</v>
      </c>
      <c r="I50" s="10" t="s">
        <v>47</v>
      </c>
    </row>
    <row r="51" spans="2:9" ht="15" customHeight="1" x14ac:dyDescent="0.2">
      <c r="B51" t="s">
        <v>114</v>
      </c>
      <c r="C51" s="12">
        <v>16</v>
      </c>
      <c r="D51" s="8">
        <v>5.37</v>
      </c>
      <c r="E51" s="12">
        <v>12</v>
      </c>
      <c r="F51" s="8">
        <v>9.6</v>
      </c>
      <c r="G51" s="12">
        <v>4</v>
      </c>
      <c r="H51" s="8">
        <v>2.42</v>
      </c>
      <c r="I51" s="12">
        <v>0</v>
      </c>
    </row>
    <row r="52" spans="2:9" ht="15" customHeight="1" x14ac:dyDescent="0.2">
      <c r="B52" t="s">
        <v>107</v>
      </c>
      <c r="C52" s="12">
        <v>9</v>
      </c>
      <c r="D52" s="8">
        <v>3.02</v>
      </c>
      <c r="E52" s="12">
        <v>3</v>
      </c>
      <c r="F52" s="8">
        <v>2.4</v>
      </c>
      <c r="G52" s="12">
        <v>5</v>
      </c>
      <c r="H52" s="8">
        <v>3.03</v>
      </c>
      <c r="I52" s="12">
        <v>0</v>
      </c>
    </row>
    <row r="53" spans="2:9" ht="15" customHeight="1" x14ac:dyDescent="0.2">
      <c r="B53" t="s">
        <v>118</v>
      </c>
      <c r="C53" s="12">
        <v>9</v>
      </c>
      <c r="D53" s="8">
        <v>3.02</v>
      </c>
      <c r="E53" s="12">
        <v>6</v>
      </c>
      <c r="F53" s="8">
        <v>4.8</v>
      </c>
      <c r="G53" s="12">
        <v>3</v>
      </c>
      <c r="H53" s="8">
        <v>1.82</v>
      </c>
      <c r="I53" s="12">
        <v>0</v>
      </c>
    </row>
    <row r="54" spans="2:9" ht="15" customHeight="1" x14ac:dyDescent="0.2">
      <c r="B54" t="s">
        <v>99</v>
      </c>
      <c r="C54" s="12">
        <v>8</v>
      </c>
      <c r="D54" s="8">
        <v>2.68</v>
      </c>
      <c r="E54" s="12">
        <v>0</v>
      </c>
      <c r="F54" s="8">
        <v>0</v>
      </c>
      <c r="G54" s="12">
        <v>8</v>
      </c>
      <c r="H54" s="8">
        <v>4.8499999999999996</v>
      </c>
      <c r="I54" s="12">
        <v>0</v>
      </c>
    </row>
    <row r="55" spans="2:9" ht="15" customHeight="1" x14ac:dyDescent="0.2">
      <c r="B55" t="s">
        <v>103</v>
      </c>
      <c r="C55" s="12">
        <v>8</v>
      </c>
      <c r="D55" s="8">
        <v>2.68</v>
      </c>
      <c r="E55" s="12">
        <v>7</v>
      </c>
      <c r="F55" s="8">
        <v>5.6</v>
      </c>
      <c r="G55" s="12">
        <v>1</v>
      </c>
      <c r="H55" s="8">
        <v>0.61</v>
      </c>
      <c r="I55" s="12">
        <v>0</v>
      </c>
    </row>
    <row r="56" spans="2:9" ht="15" customHeight="1" x14ac:dyDescent="0.2">
      <c r="B56" t="s">
        <v>109</v>
      </c>
      <c r="C56" s="12">
        <v>8</v>
      </c>
      <c r="D56" s="8">
        <v>2.68</v>
      </c>
      <c r="E56" s="12">
        <v>5</v>
      </c>
      <c r="F56" s="8">
        <v>4</v>
      </c>
      <c r="G56" s="12">
        <v>3</v>
      </c>
      <c r="H56" s="8">
        <v>1.82</v>
      </c>
      <c r="I56" s="12">
        <v>0</v>
      </c>
    </row>
    <row r="57" spans="2:9" ht="15" customHeight="1" x14ac:dyDescent="0.2">
      <c r="B57" t="s">
        <v>112</v>
      </c>
      <c r="C57" s="12">
        <v>8</v>
      </c>
      <c r="D57" s="8">
        <v>2.68</v>
      </c>
      <c r="E57" s="12">
        <v>7</v>
      </c>
      <c r="F57" s="8">
        <v>5.6</v>
      </c>
      <c r="G57" s="12">
        <v>1</v>
      </c>
      <c r="H57" s="8">
        <v>0.61</v>
      </c>
      <c r="I57" s="12">
        <v>0</v>
      </c>
    </row>
    <row r="58" spans="2:9" ht="15" customHeight="1" x14ac:dyDescent="0.2">
      <c r="B58" t="s">
        <v>116</v>
      </c>
      <c r="C58" s="12">
        <v>8</v>
      </c>
      <c r="D58" s="8">
        <v>2.68</v>
      </c>
      <c r="E58" s="12">
        <v>4</v>
      </c>
      <c r="F58" s="8">
        <v>3.2</v>
      </c>
      <c r="G58" s="12">
        <v>4</v>
      </c>
      <c r="H58" s="8">
        <v>2.42</v>
      </c>
      <c r="I58" s="12">
        <v>0</v>
      </c>
    </row>
    <row r="59" spans="2:9" ht="15" customHeight="1" x14ac:dyDescent="0.2">
      <c r="B59" t="s">
        <v>100</v>
      </c>
      <c r="C59" s="12">
        <v>7</v>
      </c>
      <c r="D59" s="8">
        <v>2.35</v>
      </c>
      <c r="E59" s="12">
        <v>2</v>
      </c>
      <c r="F59" s="8">
        <v>1.6</v>
      </c>
      <c r="G59" s="12">
        <v>5</v>
      </c>
      <c r="H59" s="8">
        <v>3.03</v>
      </c>
      <c r="I59" s="12">
        <v>0</v>
      </c>
    </row>
    <row r="60" spans="2:9" ht="15" customHeight="1" x14ac:dyDescent="0.2">
      <c r="B60" t="s">
        <v>136</v>
      </c>
      <c r="C60" s="12">
        <v>7</v>
      </c>
      <c r="D60" s="8">
        <v>2.35</v>
      </c>
      <c r="E60" s="12">
        <v>3</v>
      </c>
      <c r="F60" s="8">
        <v>2.4</v>
      </c>
      <c r="G60" s="12">
        <v>4</v>
      </c>
      <c r="H60" s="8">
        <v>2.42</v>
      </c>
      <c r="I60" s="12">
        <v>0</v>
      </c>
    </row>
    <row r="61" spans="2:9" ht="15" customHeight="1" x14ac:dyDescent="0.2">
      <c r="B61" t="s">
        <v>122</v>
      </c>
      <c r="C61" s="12">
        <v>6</v>
      </c>
      <c r="D61" s="8">
        <v>2.0099999999999998</v>
      </c>
      <c r="E61" s="12">
        <v>0</v>
      </c>
      <c r="F61" s="8">
        <v>0</v>
      </c>
      <c r="G61" s="12">
        <v>6</v>
      </c>
      <c r="H61" s="8">
        <v>3.64</v>
      </c>
      <c r="I61" s="12">
        <v>0</v>
      </c>
    </row>
    <row r="62" spans="2:9" ht="15" customHeight="1" x14ac:dyDescent="0.2">
      <c r="B62" t="s">
        <v>105</v>
      </c>
      <c r="C62" s="12">
        <v>6</v>
      </c>
      <c r="D62" s="8">
        <v>2.0099999999999998</v>
      </c>
      <c r="E62" s="12">
        <v>4</v>
      </c>
      <c r="F62" s="8">
        <v>3.2</v>
      </c>
      <c r="G62" s="12">
        <v>2</v>
      </c>
      <c r="H62" s="8">
        <v>1.21</v>
      </c>
      <c r="I62" s="12">
        <v>0</v>
      </c>
    </row>
    <row r="63" spans="2:9" ht="15" customHeight="1" x14ac:dyDescent="0.2">
      <c r="B63" t="s">
        <v>111</v>
      </c>
      <c r="C63" s="12">
        <v>6</v>
      </c>
      <c r="D63" s="8">
        <v>2.0099999999999998</v>
      </c>
      <c r="E63" s="12">
        <v>5</v>
      </c>
      <c r="F63" s="8">
        <v>4</v>
      </c>
      <c r="G63" s="12">
        <v>1</v>
      </c>
      <c r="H63" s="8">
        <v>0.61</v>
      </c>
      <c r="I63" s="12">
        <v>0</v>
      </c>
    </row>
    <row r="64" spans="2:9" ht="15" customHeight="1" x14ac:dyDescent="0.2">
      <c r="B64" t="s">
        <v>183</v>
      </c>
      <c r="C64" s="12">
        <v>5</v>
      </c>
      <c r="D64" s="8">
        <v>1.68</v>
      </c>
      <c r="E64" s="12">
        <v>1</v>
      </c>
      <c r="F64" s="8">
        <v>0.8</v>
      </c>
      <c r="G64" s="12">
        <v>4</v>
      </c>
      <c r="H64" s="8">
        <v>2.42</v>
      </c>
      <c r="I64" s="12">
        <v>0</v>
      </c>
    </row>
    <row r="65" spans="2:9" ht="15" customHeight="1" x14ac:dyDescent="0.2">
      <c r="B65" t="s">
        <v>129</v>
      </c>
      <c r="C65" s="12">
        <v>5</v>
      </c>
      <c r="D65" s="8">
        <v>1.68</v>
      </c>
      <c r="E65" s="12">
        <v>2</v>
      </c>
      <c r="F65" s="8">
        <v>1.6</v>
      </c>
      <c r="G65" s="12">
        <v>3</v>
      </c>
      <c r="H65" s="8">
        <v>1.82</v>
      </c>
      <c r="I65" s="12">
        <v>0</v>
      </c>
    </row>
    <row r="66" spans="2:9" ht="15" customHeight="1" x14ac:dyDescent="0.2">
      <c r="B66" t="s">
        <v>102</v>
      </c>
      <c r="C66" s="12">
        <v>5</v>
      </c>
      <c r="D66" s="8">
        <v>1.68</v>
      </c>
      <c r="E66" s="12">
        <v>4</v>
      </c>
      <c r="F66" s="8">
        <v>3.2</v>
      </c>
      <c r="G66" s="12">
        <v>1</v>
      </c>
      <c r="H66" s="8">
        <v>0.61</v>
      </c>
      <c r="I66" s="12">
        <v>0</v>
      </c>
    </row>
    <row r="67" spans="2:9" ht="15" customHeight="1" x14ac:dyDescent="0.2">
      <c r="B67" t="s">
        <v>104</v>
      </c>
      <c r="C67" s="12">
        <v>5</v>
      </c>
      <c r="D67" s="8">
        <v>1.68</v>
      </c>
      <c r="E67" s="12">
        <v>1</v>
      </c>
      <c r="F67" s="8">
        <v>0.8</v>
      </c>
      <c r="G67" s="12">
        <v>4</v>
      </c>
      <c r="H67" s="8">
        <v>2.42</v>
      </c>
      <c r="I67" s="12">
        <v>0</v>
      </c>
    </row>
    <row r="68" spans="2:9" ht="15" customHeight="1" x14ac:dyDescent="0.2">
      <c r="B68" t="s">
        <v>119</v>
      </c>
      <c r="C68" s="12">
        <v>5</v>
      </c>
      <c r="D68" s="8">
        <v>1.68</v>
      </c>
      <c r="E68" s="12">
        <v>1</v>
      </c>
      <c r="F68" s="8">
        <v>0.8</v>
      </c>
      <c r="G68" s="12">
        <v>4</v>
      </c>
      <c r="H68" s="8">
        <v>2.42</v>
      </c>
      <c r="I68" s="12">
        <v>0</v>
      </c>
    </row>
    <row r="69" spans="2:9" ht="15" customHeight="1" x14ac:dyDescent="0.2">
      <c r="B69" t="s">
        <v>106</v>
      </c>
      <c r="C69" s="12">
        <v>5</v>
      </c>
      <c r="D69" s="8">
        <v>1.68</v>
      </c>
      <c r="E69" s="12">
        <v>0</v>
      </c>
      <c r="F69" s="8">
        <v>0</v>
      </c>
      <c r="G69" s="12">
        <v>5</v>
      </c>
      <c r="H69" s="8">
        <v>3.03</v>
      </c>
      <c r="I69" s="12">
        <v>0</v>
      </c>
    </row>
    <row r="70" spans="2:9" ht="15" customHeight="1" x14ac:dyDescent="0.2">
      <c r="B70" t="s">
        <v>110</v>
      </c>
      <c r="C70" s="12">
        <v>5</v>
      </c>
      <c r="D70" s="8">
        <v>1.68</v>
      </c>
      <c r="E70" s="12">
        <v>5</v>
      </c>
      <c r="F70" s="8">
        <v>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120</v>
      </c>
      <c r="C71" s="12">
        <v>5</v>
      </c>
      <c r="D71" s="8">
        <v>1.68</v>
      </c>
      <c r="E71" s="12">
        <v>3</v>
      </c>
      <c r="F71" s="8">
        <v>2.4</v>
      </c>
      <c r="G71" s="12">
        <v>2</v>
      </c>
      <c r="H71" s="8">
        <v>1.21</v>
      </c>
      <c r="I71" s="12">
        <v>0</v>
      </c>
    </row>
    <row r="72" spans="2:9" ht="15" customHeight="1" x14ac:dyDescent="0.2">
      <c r="B72" t="s">
        <v>117</v>
      </c>
      <c r="C72" s="12">
        <v>5</v>
      </c>
      <c r="D72" s="8">
        <v>1.68</v>
      </c>
      <c r="E72" s="12">
        <v>5</v>
      </c>
      <c r="F72" s="8">
        <v>4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4E4B-2F7B-47DB-9960-CB97C5A41F3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219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69</v>
      </c>
      <c r="D6" s="8">
        <v>12.92</v>
      </c>
      <c r="E6" s="12">
        <v>15</v>
      </c>
      <c r="F6" s="8">
        <v>5.51</v>
      </c>
      <c r="G6" s="12">
        <v>54</v>
      </c>
      <c r="H6" s="8">
        <v>21.01</v>
      </c>
      <c r="I6" s="12">
        <v>0</v>
      </c>
    </row>
    <row r="7" spans="2:9" ht="15" customHeight="1" x14ac:dyDescent="0.2">
      <c r="B7" t="s">
        <v>27</v>
      </c>
      <c r="C7" s="12">
        <v>25</v>
      </c>
      <c r="D7" s="8">
        <v>4.68</v>
      </c>
      <c r="E7" s="12">
        <v>8</v>
      </c>
      <c r="F7" s="8">
        <v>2.94</v>
      </c>
      <c r="G7" s="12">
        <v>17</v>
      </c>
      <c r="H7" s="8">
        <v>6.61</v>
      </c>
      <c r="I7" s="12">
        <v>0</v>
      </c>
    </row>
    <row r="8" spans="2:9" ht="15" customHeight="1" x14ac:dyDescent="0.2">
      <c r="B8" t="s">
        <v>28</v>
      </c>
      <c r="C8" s="12">
        <v>1</v>
      </c>
      <c r="D8" s="8">
        <v>0.19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29</v>
      </c>
      <c r="C9" s="12">
        <v>2</v>
      </c>
      <c r="D9" s="8">
        <v>0.37</v>
      </c>
      <c r="E9" s="12">
        <v>0</v>
      </c>
      <c r="F9" s="8">
        <v>0</v>
      </c>
      <c r="G9" s="12">
        <v>2</v>
      </c>
      <c r="H9" s="8">
        <v>0.78</v>
      </c>
      <c r="I9" s="12">
        <v>0</v>
      </c>
    </row>
    <row r="10" spans="2:9" ht="15" customHeight="1" x14ac:dyDescent="0.2">
      <c r="B10" t="s">
        <v>30</v>
      </c>
      <c r="C10" s="12">
        <v>7</v>
      </c>
      <c r="D10" s="8">
        <v>1.31</v>
      </c>
      <c r="E10" s="12">
        <v>1</v>
      </c>
      <c r="F10" s="8">
        <v>0.37</v>
      </c>
      <c r="G10" s="12">
        <v>6</v>
      </c>
      <c r="H10" s="8">
        <v>2.33</v>
      </c>
      <c r="I10" s="12">
        <v>0</v>
      </c>
    </row>
    <row r="11" spans="2:9" ht="15" customHeight="1" x14ac:dyDescent="0.2">
      <c r="B11" t="s">
        <v>31</v>
      </c>
      <c r="C11" s="12">
        <v>113</v>
      </c>
      <c r="D11" s="8">
        <v>21.16</v>
      </c>
      <c r="E11" s="12">
        <v>56</v>
      </c>
      <c r="F11" s="8">
        <v>20.59</v>
      </c>
      <c r="G11" s="12">
        <v>57</v>
      </c>
      <c r="H11" s="8">
        <v>22.18</v>
      </c>
      <c r="I11" s="12">
        <v>0</v>
      </c>
    </row>
    <row r="12" spans="2:9" ht="15" customHeight="1" x14ac:dyDescent="0.2">
      <c r="B12" t="s">
        <v>32</v>
      </c>
      <c r="C12" s="12">
        <v>5</v>
      </c>
      <c r="D12" s="8">
        <v>0.94</v>
      </c>
      <c r="E12" s="12">
        <v>0</v>
      </c>
      <c r="F12" s="8">
        <v>0</v>
      </c>
      <c r="G12" s="12">
        <v>5</v>
      </c>
      <c r="H12" s="8">
        <v>1.95</v>
      </c>
      <c r="I12" s="12">
        <v>0</v>
      </c>
    </row>
    <row r="13" spans="2:9" ht="15" customHeight="1" x14ac:dyDescent="0.2">
      <c r="B13" t="s">
        <v>33</v>
      </c>
      <c r="C13" s="12">
        <v>68</v>
      </c>
      <c r="D13" s="8">
        <v>12.73</v>
      </c>
      <c r="E13" s="12">
        <v>23</v>
      </c>
      <c r="F13" s="8">
        <v>8.4600000000000009</v>
      </c>
      <c r="G13" s="12">
        <v>45</v>
      </c>
      <c r="H13" s="8">
        <v>17.510000000000002</v>
      </c>
      <c r="I13" s="12">
        <v>0</v>
      </c>
    </row>
    <row r="14" spans="2:9" ht="15" customHeight="1" x14ac:dyDescent="0.2">
      <c r="B14" t="s">
        <v>34</v>
      </c>
      <c r="C14" s="12">
        <v>25</v>
      </c>
      <c r="D14" s="8">
        <v>4.68</v>
      </c>
      <c r="E14" s="12">
        <v>11</v>
      </c>
      <c r="F14" s="8">
        <v>4.04</v>
      </c>
      <c r="G14" s="12">
        <v>14</v>
      </c>
      <c r="H14" s="8">
        <v>5.45</v>
      </c>
      <c r="I14" s="12">
        <v>0</v>
      </c>
    </row>
    <row r="15" spans="2:9" ht="15" customHeight="1" x14ac:dyDescent="0.2">
      <c r="B15" t="s">
        <v>35</v>
      </c>
      <c r="C15" s="12">
        <v>43</v>
      </c>
      <c r="D15" s="8">
        <v>8.0500000000000007</v>
      </c>
      <c r="E15" s="12">
        <v>35</v>
      </c>
      <c r="F15" s="8">
        <v>12.87</v>
      </c>
      <c r="G15" s="12">
        <v>8</v>
      </c>
      <c r="H15" s="8">
        <v>3.11</v>
      </c>
      <c r="I15" s="12">
        <v>0</v>
      </c>
    </row>
    <row r="16" spans="2:9" ht="15" customHeight="1" x14ac:dyDescent="0.2">
      <c r="B16" t="s">
        <v>36</v>
      </c>
      <c r="C16" s="12">
        <v>90</v>
      </c>
      <c r="D16" s="8">
        <v>16.850000000000001</v>
      </c>
      <c r="E16" s="12">
        <v>70</v>
      </c>
      <c r="F16" s="8">
        <v>25.74</v>
      </c>
      <c r="G16" s="12">
        <v>20</v>
      </c>
      <c r="H16" s="8">
        <v>7.78</v>
      </c>
      <c r="I16" s="12">
        <v>0</v>
      </c>
    </row>
    <row r="17" spans="2:9" ht="15" customHeight="1" x14ac:dyDescent="0.2">
      <c r="B17" t="s">
        <v>37</v>
      </c>
      <c r="C17" s="12">
        <v>29</v>
      </c>
      <c r="D17" s="8">
        <v>5.43</v>
      </c>
      <c r="E17" s="12">
        <v>23</v>
      </c>
      <c r="F17" s="8">
        <v>8.4600000000000009</v>
      </c>
      <c r="G17" s="12">
        <v>5</v>
      </c>
      <c r="H17" s="8">
        <v>1.95</v>
      </c>
      <c r="I17" s="12">
        <v>0</v>
      </c>
    </row>
    <row r="18" spans="2:9" ht="15" customHeight="1" x14ac:dyDescent="0.2">
      <c r="B18" t="s">
        <v>38</v>
      </c>
      <c r="C18" s="12">
        <v>30</v>
      </c>
      <c r="D18" s="8">
        <v>5.62</v>
      </c>
      <c r="E18" s="12">
        <v>19</v>
      </c>
      <c r="F18" s="8">
        <v>6.99</v>
      </c>
      <c r="G18" s="12">
        <v>9</v>
      </c>
      <c r="H18" s="8">
        <v>3.5</v>
      </c>
      <c r="I18" s="12">
        <v>0</v>
      </c>
    </row>
    <row r="19" spans="2:9" ht="15" customHeight="1" x14ac:dyDescent="0.2">
      <c r="B19" t="s">
        <v>39</v>
      </c>
      <c r="C19" s="12">
        <v>27</v>
      </c>
      <c r="D19" s="8">
        <v>5.0599999999999996</v>
      </c>
      <c r="E19" s="12">
        <v>11</v>
      </c>
      <c r="F19" s="8">
        <v>4.04</v>
      </c>
      <c r="G19" s="12">
        <v>15</v>
      </c>
      <c r="H19" s="8">
        <v>5.84</v>
      </c>
      <c r="I19" s="12">
        <v>0</v>
      </c>
    </row>
    <row r="20" spans="2:9" ht="15" customHeight="1" x14ac:dyDescent="0.2">
      <c r="B20" s="9" t="s">
        <v>197</v>
      </c>
      <c r="C20" s="12">
        <f>SUM(LTBL_36402[総数／事業所数])</f>
        <v>534</v>
      </c>
      <c r="E20" s="12">
        <f>SUBTOTAL(109,LTBL_36402[個人／事業所数])</f>
        <v>272</v>
      </c>
      <c r="G20" s="12">
        <f>SUBTOTAL(109,LTBL_36402[法人／事業所数])</f>
        <v>257</v>
      </c>
      <c r="I20" s="12">
        <f>SUBTOTAL(109,LTBL_36402[法人以外の団体／事業所数])</f>
        <v>0</v>
      </c>
    </row>
    <row r="21" spans="2:9" ht="15" customHeight="1" x14ac:dyDescent="0.2">
      <c r="E21" s="11">
        <f>LTBL_36402[[#Totals],[個人／事業所数]]/LTBL_36402[[#Totals],[総数／事業所数]]</f>
        <v>0.50936329588014984</v>
      </c>
      <c r="G21" s="11">
        <f>LTBL_36402[[#Totals],[法人／事業所数]]/LTBL_36402[[#Totals],[総数／事業所数]]</f>
        <v>0.48127340823970038</v>
      </c>
      <c r="I21" s="11">
        <f>LTBL_36402[[#Totals],[法人以外の団体／事業所数]]/LTBL_36402[[#Totals],[総数／事業所数]]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74</v>
      </c>
      <c r="D24" s="8">
        <v>13.86</v>
      </c>
      <c r="E24" s="12">
        <v>63</v>
      </c>
      <c r="F24" s="8">
        <v>23.16</v>
      </c>
      <c r="G24" s="12">
        <v>11</v>
      </c>
      <c r="H24" s="8">
        <v>4.28</v>
      </c>
      <c r="I24" s="12">
        <v>0</v>
      </c>
    </row>
    <row r="25" spans="2:9" ht="15" customHeight="1" x14ac:dyDescent="0.2">
      <c r="B25" t="s">
        <v>56</v>
      </c>
      <c r="C25" s="12">
        <v>46</v>
      </c>
      <c r="D25" s="8">
        <v>8.61</v>
      </c>
      <c r="E25" s="12">
        <v>26</v>
      </c>
      <c r="F25" s="8">
        <v>9.56</v>
      </c>
      <c r="G25" s="12">
        <v>20</v>
      </c>
      <c r="H25" s="8">
        <v>7.78</v>
      </c>
      <c r="I25" s="12">
        <v>0</v>
      </c>
    </row>
    <row r="26" spans="2:9" ht="15" customHeight="1" x14ac:dyDescent="0.2">
      <c r="B26" t="s">
        <v>58</v>
      </c>
      <c r="C26" s="12">
        <v>45</v>
      </c>
      <c r="D26" s="8">
        <v>8.43</v>
      </c>
      <c r="E26" s="12">
        <v>17</v>
      </c>
      <c r="F26" s="8">
        <v>6.25</v>
      </c>
      <c r="G26" s="12">
        <v>28</v>
      </c>
      <c r="H26" s="8">
        <v>10.89</v>
      </c>
      <c r="I26" s="12">
        <v>0</v>
      </c>
    </row>
    <row r="27" spans="2:9" ht="15" customHeight="1" x14ac:dyDescent="0.2">
      <c r="B27" t="s">
        <v>61</v>
      </c>
      <c r="C27" s="12">
        <v>37</v>
      </c>
      <c r="D27" s="8">
        <v>6.93</v>
      </c>
      <c r="E27" s="12">
        <v>31</v>
      </c>
      <c r="F27" s="8">
        <v>11.4</v>
      </c>
      <c r="G27" s="12">
        <v>6</v>
      </c>
      <c r="H27" s="8">
        <v>2.33</v>
      </c>
      <c r="I27" s="12">
        <v>0</v>
      </c>
    </row>
    <row r="28" spans="2:9" ht="15" customHeight="1" x14ac:dyDescent="0.2">
      <c r="B28" t="s">
        <v>48</v>
      </c>
      <c r="C28" s="12">
        <v>33</v>
      </c>
      <c r="D28" s="8">
        <v>6.18</v>
      </c>
      <c r="E28" s="12">
        <v>6</v>
      </c>
      <c r="F28" s="8">
        <v>2.21</v>
      </c>
      <c r="G28" s="12">
        <v>27</v>
      </c>
      <c r="H28" s="8">
        <v>10.51</v>
      </c>
      <c r="I28" s="12">
        <v>0</v>
      </c>
    </row>
    <row r="29" spans="2:9" ht="15" customHeight="1" x14ac:dyDescent="0.2">
      <c r="B29" t="s">
        <v>64</v>
      </c>
      <c r="C29" s="12">
        <v>29</v>
      </c>
      <c r="D29" s="8">
        <v>5.43</v>
      </c>
      <c r="E29" s="12">
        <v>23</v>
      </c>
      <c r="F29" s="8">
        <v>8.4600000000000009</v>
      </c>
      <c r="G29" s="12">
        <v>5</v>
      </c>
      <c r="H29" s="8">
        <v>1.95</v>
      </c>
      <c r="I29" s="12">
        <v>0</v>
      </c>
    </row>
    <row r="30" spans="2:9" ht="15" customHeight="1" x14ac:dyDescent="0.2">
      <c r="B30" t="s">
        <v>65</v>
      </c>
      <c r="C30" s="12">
        <v>24</v>
      </c>
      <c r="D30" s="8">
        <v>4.49</v>
      </c>
      <c r="E30" s="12">
        <v>19</v>
      </c>
      <c r="F30" s="8">
        <v>6.99</v>
      </c>
      <c r="G30" s="12">
        <v>5</v>
      </c>
      <c r="H30" s="8">
        <v>1.95</v>
      </c>
      <c r="I30" s="12">
        <v>0</v>
      </c>
    </row>
    <row r="31" spans="2:9" ht="15" customHeight="1" x14ac:dyDescent="0.2">
      <c r="B31" t="s">
        <v>57</v>
      </c>
      <c r="C31" s="12">
        <v>22</v>
      </c>
      <c r="D31" s="8">
        <v>4.12</v>
      </c>
      <c r="E31" s="12">
        <v>6</v>
      </c>
      <c r="F31" s="8">
        <v>2.21</v>
      </c>
      <c r="G31" s="12">
        <v>16</v>
      </c>
      <c r="H31" s="8">
        <v>6.23</v>
      </c>
      <c r="I31" s="12">
        <v>0</v>
      </c>
    </row>
    <row r="32" spans="2:9" ht="15" customHeight="1" x14ac:dyDescent="0.2">
      <c r="B32" t="s">
        <v>49</v>
      </c>
      <c r="C32" s="12">
        <v>18</v>
      </c>
      <c r="D32" s="8">
        <v>3.37</v>
      </c>
      <c r="E32" s="12">
        <v>8</v>
      </c>
      <c r="F32" s="8">
        <v>2.94</v>
      </c>
      <c r="G32" s="12">
        <v>10</v>
      </c>
      <c r="H32" s="8">
        <v>3.89</v>
      </c>
      <c r="I32" s="12">
        <v>0</v>
      </c>
    </row>
    <row r="33" spans="2:9" ht="15" customHeight="1" x14ac:dyDescent="0.2">
      <c r="B33" t="s">
        <v>50</v>
      </c>
      <c r="C33" s="12">
        <v>18</v>
      </c>
      <c r="D33" s="8">
        <v>3.37</v>
      </c>
      <c r="E33" s="12">
        <v>1</v>
      </c>
      <c r="F33" s="8">
        <v>0.37</v>
      </c>
      <c r="G33" s="12">
        <v>17</v>
      </c>
      <c r="H33" s="8">
        <v>6.61</v>
      </c>
      <c r="I33" s="12">
        <v>0</v>
      </c>
    </row>
    <row r="34" spans="2:9" ht="15" customHeight="1" x14ac:dyDescent="0.2">
      <c r="B34" t="s">
        <v>53</v>
      </c>
      <c r="C34" s="12">
        <v>18</v>
      </c>
      <c r="D34" s="8">
        <v>3.37</v>
      </c>
      <c r="E34" s="12">
        <v>8</v>
      </c>
      <c r="F34" s="8">
        <v>2.94</v>
      </c>
      <c r="G34" s="12">
        <v>10</v>
      </c>
      <c r="H34" s="8">
        <v>3.89</v>
      </c>
      <c r="I34" s="12">
        <v>0</v>
      </c>
    </row>
    <row r="35" spans="2:9" ht="15" customHeight="1" x14ac:dyDescent="0.2">
      <c r="B35" t="s">
        <v>54</v>
      </c>
      <c r="C35" s="12">
        <v>18</v>
      </c>
      <c r="D35" s="8">
        <v>3.37</v>
      </c>
      <c r="E35" s="12">
        <v>12</v>
      </c>
      <c r="F35" s="8">
        <v>4.41</v>
      </c>
      <c r="G35" s="12">
        <v>6</v>
      </c>
      <c r="H35" s="8">
        <v>2.33</v>
      </c>
      <c r="I35" s="12">
        <v>0</v>
      </c>
    </row>
    <row r="36" spans="2:9" ht="15" customHeight="1" x14ac:dyDescent="0.2">
      <c r="B36" t="s">
        <v>55</v>
      </c>
      <c r="C36" s="12">
        <v>14</v>
      </c>
      <c r="D36" s="8">
        <v>2.62</v>
      </c>
      <c r="E36" s="12">
        <v>5</v>
      </c>
      <c r="F36" s="8">
        <v>1.84</v>
      </c>
      <c r="G36" s="12">
        <v>9</v>
      </c>
      <c r="H36" s="8">
        <v>3.5</v>
      </c>
      <c r="I36" s="12">
        <v>0</v>
      </c>
    </row>
    <row r="37" spans="2:9" ht="15" customHeight="1" x14ac:dyDescent="0.2">
      <c r="B37" t="s">
        <v>59</v>
      </c>
      <c r="C37" s="12">
        <v>11</v>
      </c>
      <c r="D37" s="8">
        <v>2.06</v>
      </c>
      <c r="E37" s="12">
        <v>7</v>
      </c>
      <c r="F37" s="8">
        <v>2.57</v>
      </c>
      <c r="G37" s="12">
        <v>4</v>
      </c>
      <c r="H37" s="8">
        <v>1.56</v>
      </c>
      <c r="I37" s="12">
        <v>0</v>
      </c>
    </row>
    <row r="38" spans="2:9" ht="15" customHeight="1" x14ac:dyDescent="0.2">
      <c r="B38" t="s">
        <v>60</v>
      </c>
      <c r="C38" s="12">
        <v>11</v>
      </c>
      <c r="D38" s="8">
        <v>2.06</v>
      </c>
      <c r="E38" s="12">
        <v>4</v>
      </c>
      <c r="F38" s="8">
        <v>1.47</v>
      </c>
      <c r="G38" s="12">
        <v>7</v>
      </c>
      <c r="H38" s="8">
        <v>2.72</v>
      </c>
      <c r="I38" s="12">
        <v>0</v>
      </c>
    </row>
    <row r="39" spans="2:9" ht="15" customHeight="1" x14ac:dyDescent="0.2">
      <c r="B39" t="s">
        <v>63</v>
      </c>
      <c r="C39" s="12">
        <v>10</v>
      </c>
      <c r="D39" s="8">
        <v>1.87</v>
      </c>
      <c r="E39" s="12">
        <v>5</v>
      </c>
      <c r="F39" s="8">
        <v>1.84</v>
      </c>
      <c r="G39" s="12">
        <v>5</v>
      </c>
      <c r="H39" s="8">
        <v>1.95</v>
      </c>
      <c r="I39" s="12">
        <v>0</v>
      </c>
    </row>
    <row r="40" spans="2:9" ht="15" customHeight="1" x14ac:dyDescent="0.2">
      <c r="B40" t="s">
        <v>67</v>
      </c>
      <c r="C40" s="12">
        <v>10</v>
      </c>
      <c r="D40" s="8">
        <v>1.87</v>
      </c>
      <c r="E40" s="12">
        <v>6</v>
      </c>
      <c r="F40" s="8">
        <v>2.21</v>
      </c>
      <c r="G40" s="12">
        <v>4</v>
      </c>
      <c r="H40" s="8">
        <v>1.56</v>
      </c>
      <c r="I40" s="12">
        <v>0</v>
      </c>
    </row>
    <row r="41" spans="2:9" ht="15" customHeight="1" x14ac:dyDescent="0.2">
      <c r="B41" t="s">
        <v>71</v>
      </c>
      <c r="C41" s="12">
        <v>7</v>
      </c>
      <c r="D41" s="8">
        <v>1.31</v>
      </c>
      <c r="E41" s="12">
        <v>3</v>
      </c>
      <c r="F41" s="8">
        <v>1.1000000000000001</v>
      </c>
      <c r="G41" s="12">
        <v>4</v>
      </c>
      <c r="H41" s="8">
        <v>1.56</v>
      </c>
      <c r="I41" s="12">
        <v>0</v>
      </c>
    </row>
    <row r="42" spans="2:9" ht="15" customHeight="1" x14ac:dyDescent="0.2">
      <c r="B42" t="s">
        <v>70</v>
      </c>
      <c r="C42" s="12">
        <v>7</v>
      </c>
      <c r="D42" s="8">
        <v>1.31</v>
      </c>
      <c r="E42" s="12">
        <v>1</v>
      </c>
      <c r="F42" s="8">
        <v>0.37</v>
      </c>
      <c r="G42" s="12">
        <v>6</v>
      </c>
      <c r="H42" s="8">
        <v>2.33</v>
      </c>
      <c r="I42" s="12">
        <v>0</v>
      </c>
    </row>
    <row r="43" spans="2:9" ht="15" customHeight="1" x14ac:dyDescent="0.2">
      <c r="B43" t="s">
        <v>85</v>
      </c>
      <c r="C43" s="12">
        <v>6</v>
      </c>
      <c r="D43" s="8">
        <v>1.1200000000000001</v>
      </c>
      <c r="E43" s="12">
        <v>1</v>
      </c>
      <c r="F43" s="8">
        <v>0.37</v>
      </c>
      <c r="G43" s="12">
        <v>5</v>
      </c>
      <c r="H43" s="8">
        <v>1.95</v>
      </c>
      <c r="I43" s="12">
        <v>0</v>
      </c>
    </row>
    <row r="44" spans="2:9" ht="15" customHeight="1" x14ac:dyDescent="0.2">
      <c r="B44" t="s">
        <v>79</v>
      </c>
      <c r="C44" s="12">
        <v>6</v>
      </c>
      <c r="D44" s="8">
        <v>1.1200000000000001</v>
      </c>
      <c r="E44" s="12">
        <v>1</v>
      </c>
      <c r="F44" s="8">
        <v>0.37</v>
      </c>
      <c r="G44" s="12">
        <v>5</v>
      </c>
      <c r="H44" s="8">
        <v>1.95</v>
      </c>
      <c r="I44" s="12">
        <v>0</v>
      </c>
    </row>
    <row r="45" spans="2:9" ht="15" customHeight="1" x14ac:dyDescent="0.2">
      <c r="B45" t="s">
        <v>81</v>
      </c>
      <c r="C45" s="12">
        <v>6</v>
      </c>
      <c r="D45" s="8">
        <v>1.1200000000000001</v>
      </c>
      <c r="E45" s="12">
        <v>2</v>
      </c>
      <c r="F45" s="8">
        <v>0.74</v>
      </c>
      <c r="G45" s="12">
        <v>4</v>
      </c>
      <c r="H45" s="8">
        <v>1.56</v>
      </c>
      <c r="I45" s="12">
        <v>0</v>
      </c>
    </row>
    <row r="46" spans="2:9" ht="15" customHeight="1" x14ac:dyDescent="0.2">
      <c r="B46" t="s">
        <v>66</v>
      </c>
      <c r="C46" s="12">
        <v>6</v>
      </c>
      <c r="D46" s="8">
        <v>1.1200000000000001</v>
      </c>
      <c r="E46" s="12">
        <v>0</v>
      </c>
      <c r="F46" s="8">
        <v>0</v>
      </c>
      <c r="G46" s="12">
        <v>4</v>
      </c>
      <c r="H46" s="8">
        <v>1.56</v>
      </c>
      <c r="I46" s="12">
        <v>0</v>
      </c>
    </row>
    <row r="49" spans="2:9" ht="33" customHeight="1" x14ac:dyDescent="0.2">
      <c r="B49" t="s">
        <v>199</v>
      </c>
      <c r="C49" s="10" t="s">
        <v>41</v>
      </c>
      <c r="D49" s="10" t="s">
        <v>42</v>
      </c>
      <c r="E49" s="10" t="s">
        <v>43</v>
      </c>
      <c r="F49" s="10" t="s">
        <v>44</v>
      </c>
      <c r="G49" s="10" t="s">
        <v>45</v>
      </c>
      <c r="H49" s="10" t="s">
        <v>46</v>
      </c>
      <c r="I49" s="10" t="s">
        <v>47</v>
      </c>
    </row>
    <row r="50" spans="2:9" ht="15" customHeight="1" x14ac:dyDescent="0.2">
      <c r="B50" t="s">
        <v>114</v>
      </c>
      <c r="C50" s="12">
        <v>38</v>
      </c>
      <c r="D50" s="8">
        <v>7.12</v>
      </c>
      <c r="E50" s="12">
        <v>37</v>
      </c>
      <c r="F50" s="8">
        <v>13.6</v>
      </c>
      <c r="G50" s="12">
        <v>1</v>
      </c>
      <c r="H50" s="8">
        <v>0.39</v>
      </c>
      <c r="I50" s="12">
        <v>0</v>
      </c>
    </row>
    <row r="51" spans="2:9" ht="15" customHeight="1" x14ac:dyDescent="0.2">
      <c r="B51" t="s">
        <v>107</v>
      </c>
      <c r="C51" s="12">
        <v>34</v>
      </c>
      <c r="D51" s="8">
        <v>6.37</v>
      </c>
      <c r="E51" s="12">
        <v>15</v>
      </c>
      <c r="F51" s="8">
        <v>5.51</v>
      </c>
      <c r="G51" s="12">
        <v>19</v>
      </c>
      <c r="H51" s="8">
        <v>7.39</v>
      </c>
      <c r="I51" s="12">
        <v>0</v>
      </c>
    </row>
    <row r="52" spans="2:9" ht="15" customHeight="1" x14ac:dyDescent="0.2">
      <c r="B52" t="s">
        <v>117</v>
      </c>
      <c r="C52" s="12">
        <v>20</v>
      </c>
      <c r="D52" s="8">
        <v>3.75</v>
      </c>
      <c r="E52" s="12">
        <v>16</v>
      </c>
      <c r="F52" s="8">
        <v>5.88</v>
      </c>
      <c r="G52" s="12">
        <v>4</v>
      </c>
      <c r="H52" s="8">
        <v>1.56</v>
      </c>
      <c r="I52" s="12">
        <v>0</v>
      </c>
    </row>
    <row r="53" spans="2:9" ht="15" customHeight="1" x14ac:dyDescent="0.2">
      <c r="B53" t="s">
        <v>113</v>
      </c>
      <c r="C53" s="12">
        <v>17</v>
      </c>
      <c r="D53" s="8">
        <v>3.18</v>
      </c>
      <c r="E53" s="12">
        <v>16</v>
      </c>
      <c r="F53" s="8">
        <v>5.88</v>
      </c>
      <c r="G53" s="12">
        <v>1</v>
      </c>
      <c r="H53" s="8">
        <v>0.39</v>
      </c>
      <c r="I53" s="12">
        <v>0</v>
      </c>
    </row>
    <row r="54" spans="2:9" ht="15" customHeight="1" x14ac:dyDescent="0.2">
      <c r="B54" t="s">
        <v>104</v>
      </c>
      <c r="C54" s="12">
        <v>16</v>
      </c>
      <c r="D54" s="8">
        <v>3</v>
      </c>
      <c r="E54" s="12">
        <v>8</v>
      </c>
      <c r="F54" s="8">
        <v>2.94</v>
      </c>
      <c r="G54" s="12">
        <v>8</v>
      </c>
      <c r="H54" s="8">
        <v>3.11</v>
      </c>
      <c r="I54" s="12">
        <v>0</v>
      </c>
    </row>
    <row r="55" spans="2:9" ht="15" customHeight="1" x14ac:dyDescent="0.2">
      <c r="B55" t="s">
        <v>119</v>
      </c>
      <c r="C55" s="12">
        <v>14</v>
      </c>
      <c r="D55" s="8">
        <v>2.62</v>
      </c>
      <c r="E55" s="12">
        <v>6</v>
      </c>
      <c r="F55" s="8">
        <v>2.21</v>
      </c>
      <c r="G55" s="12">
        <v>8</v>
      </c>
      <c r="H55" s="8">
        <v>3.11</v>
      </c>
      <c r="I55" s="12">
        <v>0</v>
      </c>
    </row>
    <row r="56" spans="2:9" ht="15" customHeight="1" x14ac:dyDescent="0.2">
      <c r="B56" t="s">
        <v>115</v>
      </c>
      <c r="C56" s="12">
        <v>14</v>
      </c>
      <c r="D56" s="8">
        <v>2.62</v>
      </c>
      <c r="E56" s="12">
        <v>11</v>
      </c>
      <c r="F56" s="8">
        <v>4.04</v>
      </c>
      <c r="G56" s="12">
        <v>3</v>
      </c>
      <c r="H56" s="8">
        <v>1.17</v>
      </c>
      <c r="I56" s="12">
        <v>0</v>
      </c>
    </row>
    <row r="57" spans="2:9" ht="15" customHeight="1" x14ac:dyDescent="0.2">
      <c r="B57" t="s">
        <v>100</v>
      </c>
      <c r="C57" s="12">
        <v>13</v>
      </c>
      <c r="D57" s="8">
        <v>2.4300000000000002</v>
      </c>
      <c r="E57" s="12">
        <v>1</v>
      </c>
      <c r="F57" s="8">
        <v>0.37</v>
      </c>
      <c r="G57" s="12">
        <v>12</v>
      </c>
      <c r="H57" s="8">
        <v>4.67</v>
      </c>
      <c r="I57" s="12">
        <v>0</v>
      </c>
    </row>
    <row r="58" spans="2:9" ht="15" customHeight="1" x14ac:dyDescent="0.2">
      <c r="B58" t="s">
        <v>116</v>
      </c>
      <c r="C58" s="12">
        <v>13</v>
      </c>
      <c r="D58" s="8">
        <v>2.4300000000000002</v>
      </c>
      <c r="E58" s="12">
        <v>11</v>
      </c>
      <c r="F58" s="8">
        <v>4.04</v>
      </c>
      <c r="G58" s="12">
        <v>2</v>
      </c>
      <c r="H58" s="8">
        <v>0.78</v>
      </c>
      <c r="I58" s="12">
        <v>0</v>
      </c>
    </row>
    <row r="59" spans="2:9" ht="15" customHeight="1" x14ac:dyDescent="0.2">
      <c r="B59" t="s">
        <v>105</v>
      </c>
      <c r="C59" s="12">
        <v>11</v>
      </c>
      <c r="D59" s="8">
        <v>2.06</v>
      </c>
      <c r="E59" s="12">
        <v>7</v>
      </c>
      <c r="F59" s="8">
        <v>2.57</v>
      </c>
      <c r="G59" s="12">
        <v>4</v>
      </c>
      <c r="H59" s="8">
        <v>1.56</v>
      </c>
      <c r="I59" s="12">
        <v>0</v>
      </c>
    </row>
    <row r="60" spans="2:9" ht="15" customHeight="1" x14ac:dyDescent="0.2">
      <c r="B60" t="s">
        <v>112</v>
      </c>
      <c r="C60" s="12">
        <v>11</v>
      </c>
      <c r="D60" s="8">
        <v>2.06</v>
      </c>
      <c r="E60" s="12">
        <v>9</v>
      </c>
      <c r="F60" s="8">
        <v>3.31</v>
      </c>
      <c r="G60" s="12">
        <v>2</v>
      </c>
      <c r="H60" s="8">
        <v>0.78</v>
      </c>
      <c r="I60" s="12">
        <v>0</v>
      </c>
    </row>
    <row r="61" spans="2:9" ht="15" customHeight="1" x14ac:dyDescent="0.2">
      <c r="B61" t="s">
        <v>120</v>
      </c>
      <c r="C61" s="12">
        <v>11</v>
      </c>
      <c r="D61" s="8">
        <v>2.06</v>
      </c>
      <c r="E61" s="12">
        <v>4</v>
      </c>
      <c r="F61" s="8">
        <v>1.47</v>
      </c>
      <c r="G61" s="12">
        <v>7</v>
      </c>
      <c r="H61" s="8">
        <v>2.72</v>
      </c>
      <c r="I61" s="12">
        <v>0</v>
      </c>
    </row>
    <row r="62" spans="2:9" ht="15" customHeight="1" x14ac:dyDescent="0.2">
      <c r="B62" t="s">
        <v>118</v>
      </c>
      <c r="C62" s="12">
        <v>10</v>
      </c>
      <c r="D62" s="8">
        <v>1.87</v>
      </c>
      <c r="E62" s="12">
        <v>6</v>
      </c>
      <c r="F62" s="8">
        <v>2.21</v>
      </c>
      <c r="G62" s="12">
        <v>4</v>
      </c>
      <c r="H62" s="8">
        <v>1.56</v>
      </c>
      <c r="I62" s="12">
        <v>0</v>
      </c>
    </row>
    <row r="63" spans="2:9" ht="15" customHeight="1" x14ac:dyDescent="0.2">
      <c r="B63" t="s">
        <v>99</v>
      </c>
      <c r="C63" s="12">
        <v>9</v>
      </c>
      <c r="D63" s="8">
        <v>1.69</v>
      </c>
      <c r="E63" s="12">
        <v>1</v>
      </c>
      <c r="F63" s="8">
        <v>0.37</v>
      </c>
      <c r="G63" s="12">
        <v>8</v>
      </c>
      <c r="H63" s="8">
        <v>3.11</v>
      </c>
      <c r="I63" s="12">
        <v>0</v>
      </c>
    </row>
    <row r="64" spans="2:9" ht="15" customHeight="1" x14ac:dyDescent="0.2">
      <c r="B64" t="s">
        <v>136</v>
      </c>
      <c r="C64" s="12">
        <v>9</v>
      </c>
      <c r="D64" s="8">
        <v>1.69</v>
      </c>
      <c r="E64" s="12">
        <v>1</v>
      </c>
      <c r="F64" s="8">
        <v>0.37</v>
      </c>
      <c r="G64" s="12">
        <v>8</v>
      </c>
      <c r="H64" s="8">
        <v>3.11</v>
      </c>
      <c r="I64" s="12">
        <v>0</v>
      </c>
    </row>
    <row r="65" spans="2:9" ht="15" customHeight="1" x14ac:dyDescent="0.2">
      <c r="B65" t="s">
        <v>102</v>
      </c>
      <c r="C65" s="12">
        <v>9</v>
      </c>
      <c r="D65" s="8">
        <v>1.69</v>
      </c>
      <c r="E65" s="12">
        <v>6</v>
      </c>
      <c r="F65" s="8">
        <v>2.21</v>
      </c>
      <c r="G65" s="12">
        <v>3</v>
      </c>
      <c r="H65" s="8">
        <v>1.17</v>
      </c>
      <c r="I65" s="12">
        <v>0</v>
      </c>
    </row>
    <row r="66" spans="2:9" ht="15" customHeight="1" x14ac:dyDescent="0.2">
      <c r="B66" t="s">
        <v>109</v>
      </c>
      <c r="C66" s="12">
        <v>9</v>
      </c>
      <c r="D66" s="8">
        <v>1.69</v>
      </c>
      <c r="E66" s="12">
        <v>6</v>
      </c>
      <c r="F66" s="8">
        <v>2.21</v>
      </c>
      <c r="G66" s="12">
        <v>3</v>
      </c>
      <c r="H66" s="8">
        <v>1.17</v>
      </c>
      <c r="I66" s="12">
        <v>0</v>
      </c>
    </row>
    <row r="67" spans="2:9" ht="15" customHeight="1" x14ac:dyDescent="0.2">
      <c r="B67" t="s">
        <v>101</v>
      </c>
      <c r="C67" s="12">
        <v>8</v>
      </c>
      <c r="D67" s="8">
        <v>1.5</v>
      </c>
      <c r="E67" s="12">
        <v>0</v>
      </c>
      <c r="F67" s="8">
        <v>0</v>
      </c>
      <c r="G67" s="12">
        <v>8</v>
      </c>
      <c r="H67" s="8">
        <v>3.11</v>
      </c>
      <c r="I67" s="12">
        <v>0</v>
      </c>
    </row>
    <row r="68" spans="2:9" ht="15" customHeight="1" x14ac:dyDescent="0.2">
      <c r="B68" t="s">
        <v>124</v>
      </c>
      <c r="C68" s="12">
        <v>8</v>
      </c>
      <c r="D68" s="8">
        <v>1.5</v>
      </c>
      <c r="E68" s="12">
        <v>1</v>
      </c>
      <c r="F68" s="8">
        <v>0.37</v>
      </c>
      <c r="G68" s="12">
        <v>7</v>
      </c>
      <c r="H68" s="8">
        <v>2.72</v>
      </c>
      <c r="I68" s="12">
        <v>0</v>
      </c>
    </row>
    <row r="69" spans="2:9" ht="15" customHeight="1" x14ac:dyDescent="0.2">
      <c r="B69" t="s">
        <v>184</v>
      </c>
      <c r="C69" s="12">
        <v>8</v>
      </c>
      <c r="D69" s="8">
        <v>1.5</v>
      </c>
      <c r="E69" s="12">
        <v>0</v>
      </c>
      <c r="F69" s="8">
        <v>0</v>
      </c>
      <c r="G69" s="12">
        <v>8</v>
      </c>
      <c r="H69" s="8">
        <v>3.11</v>
      </c>
      <c r="I69" s="12">
        <v>0</v>
      </c>
    </row>
    <row r="70" spans="2:9" ht="15" customHeight="1" x14ac:dyDescent="0.2">
      <c r="B70" t="s">
        <v>185</v>
      </c>
      <c r="C70" s="12">
        <v>8</v>
      </c>
      <c r="D70" s="8">
        <v>1.5</v>
      </c>
      <c r="E70" s="12">
        <v>6</v>
      </c>
      <c r="F70" s="8">
        <v>2.21</v>
      </c>
      <c r="G70" s="12">
        <v>2</v>
      </c>
      <c r="H70" s="8">
        <v>0.78</v>
      </c>
      <c r="I70" s="12">
        <v>0</v>
      </c>
    </row>
    <row r="72" spans="2:9" ht="15" customHeight="1" x14ac:dyDescent="0.2">
      <c r="B72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DD0D-D081-4A50-93C5-AA2D030ED51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220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96</v>
      </c>
      <c r="D6" s="8">
        <v>12.75</v>
      </c>
      <c r="E6" s="12">
        <v>31</v>
      </c>
      <c r="F6" s="8">
        <v>7.79</v>
      </c>
      <c r="G6" s="12">
        <v>65</v>
      </c>
      <c r="H6" s="8">
        <v>18.57</v>
      </c>
      <c r="I6" s="12">
        <v>0</v>
      </c>
    </row>
    <row r="7" spans="2:9" ht="15" customHeight="1" x14ac:dyDescent="0.2">
      <c r="B7" t="s">
        <v>27</v>
      </c>
      <c r="C7" s="12">
        <v>37</v>
      </c>
      <c r="D7" s="8">
        <v>4.91</v>
      </c>
      <c r="E7" s="12">
        <v>16</v>
      </c>
      <c r="F7" s="8">
        <v>4.0199999999999996</v>
      </c>
      <c r="G7" s="12">
        <v>21</v>
      </c>
      <c r="H7" s="8">
        <v>6</v>
      </c>
      <c r="I7" s="12">
        <v>0</v>
      </c>
    </row>
    <row r="8" spans="2:9" ht="15" customHeight="1" x14ac:dyDescent="0.2">
      <c r="B8" t="s">
        <v>28</v>
      </c>
      <c r="C8" s="12">
        <v>3</v>
      </c>
      <c r="D8" s="8">
        <v>0.4</v>
      </c>
      <c r="E8" s="12">
        <v>0</v>
      </c>
      <c r="F8" s="8">
        <v>0</v>
      </c>
      <c r="G8" s="12">
        <v>3</v>
      </c>
      <c r="H8" s="8">
        <v>0.86</v>
      </c>
      <c r="I8" s="12">
        <v>0</v>
      </c>
    </row>
    <row r="9" spans="2:9" ht="15" customHeight="1" x14ac:dyDescent="0.2">
      <c r="B9" t="s">
        <v>29</v>
      </c>
      <c r="C9" s="12">
        <v>4</v>
      </c>
      <c r="D9" s="8">
        <v>0.53</v>
      </c>
      <c r="E9" s="12">
        <v>0</v>
      </c>
      <c r="F9" s="8">
        <v>0</v>
      </c>
      <c r="G9" s="12">
        <v>4</v>
      </c>
      <c r="H9" s="8">
        <v>1.1399999999999999</v>
      </c>
      <c r="I9" s="12">
        <v>0</v>
      </c>
    </row>
    <row r="10" spans="2:9" ht="15" customHeight="1" x14ac:dyDescent="0.2">
      <c r="B10" t="s">
        <v>30</v>
      </c>
      <c r="C10" s="12">
        <v>11</v>
      </c>
      <c r="D10" s="8">
        <v>1.46</v>
      </c>
      <c r="E10" s="12">
        <v>2</v>
      </c>
      <c r="F10" s="8">
        <v>0.5</v>
      </c>
      <c r="G10" s="12">
        <v>9</v>
      </c>
      <c r="H10" s="8">
        <v>2.57</v>
      </c>
      <c r="I10" s="12">
        <v>0</v>
      </c>
    </row>
    <row r="11" spans="2:9" ht="15" customHeight="1" x14ac:dyDescent="0.2">
      <c r="B11" t="s">
        <v>31</v>
      </c>
      <c r="C11" s="12">
        <v>158</v>
      </c>
      <c r="D11" s="8">
        <v>20.98</v>
      </c>
      <c r="E11" s="12">
        <v>76</v>
      </c>
      <c r="F11" s="8">
        <v>19.100000000000001</v>
      </c>
      <c r="G11" s="12">
        <v>82</v>
      </c>
      <c r="H11" s="8">
        <v>23.43</v>
      </c>
      <c r="I11" s="12">
        <v>0</v>
      </c>
    </row>
    <row r="12" spans="2:9" ht="15" customHeight="1" x14ac:dyDescent="0.2">
      <c r="B12" t="s">
        <v>32</v>
      </c>
      <c r="C12" s="12">
        <v>3</v>
      </c>
      <c r="D12" s="8">
        <v>0.4</v>
      </c>
      <c r="E12" s="12">
        <v>0</v>
      </c>
      <c r="F12" s="8">
        <v>0</v>
      </c>
      <c r="G12" s="12">
        <v>3</v>
      </c>
      <c r="H12" s="8">
        <v>0.86</v>
      </c>
      <c r="I12" s="12">
        <v>0</v>
      </c>
    </row>
    <row r="13" spans="2:9" ht="15" customHeight="1" x14ac:dyDescent="0.2">
      <c r="B13" t="s">
        <v>33</v>
      </c>
      <c r="C13" s="12">
        <v>70</v>
      </c>
      <c r="D13" s="8">
        <v>9.3000000000000007</v>
      </c>
      <c r="E13" s="12">
        <v>8</v>
      </c>
      <c r="F13" s="8">
        <v>2.0099999999999998</v>
      </c>
      <c r="G13" s="12">
        <v>61</v>
      </c>
      <c r="H13" s="8">
        <v>17.43</v>
      </c>
      <c r="I13" s="12">
        <v>0</v>
      </c>
    </row>
    <row r="14" spans="2:9" ht="15" customHeight="1" x14ac:dyDescent="0.2">
      <c r="B14" t="s">
        <v>34</v>
      </c>
      <c r="C14" s="12">
        <v>37</v>
      </c>
      <c r="D14" s="8">
        <v>4.91</v>
      </c>
      <c r="E14" s="12">
        <v>25</v>
      </c>
      <c r="F14" s="8">
        <v>6.28</v>
      </c>
      <c r="G14" s="12">
        <v>11</v>
      </c>
      <c r="H14" s="8">
        <v>3.14</v>
      </c>
      <c r="I14" s="12">
        <v>0</v>
      </c>
    </row>
    <row r="15" spans="2:9" ht="15" customHeight="1" x14ac:dyDescent="0.2">
      <c r="B15" t="s">
        <v>35</v>
      </c>
      <c r="C15" s="12">
        <v>72</v>
      </c>
      <c r="D15" s="8">
        <v>9.56</v>
      </c>
      <c r="E15" s="12">
        <v>61</v>
      </c>
      <c r="F15" s="8">
        <v>15.33</v>
      </c>
      <c r="G15" s="12">
        <v>11</v>
      </c>
      <c r="H15" s="8">
        <v>3.14</v>
      </c>
      <c r="I15" s="12">
        <v>0</v>
      </c>
    </row>
    <row r="16" spans="2:9" ht="15" customHeight="1" x14ac:dyDescent="0.2">
      <c r="B16" t="s">
        <v>36</v>
      </c>
      <c r="C16" s="12">
        <v>134</v>
      </c>
      <c r="D16" s="8">
        <v>17.8</v>
      </c>
      <c r="E16" s="12">
        <v>110</v>
      </c>
      <c r="F16" s="8">
        <v>27.64</v>
      </c>
      <c r="G16" s="12">
        <v>24</v>
      </c>
      <c r="H16" s="8">
        <v>6.86</v>
      </c>
      <c r="I16" s="12">
        <v>0</v>
      </c>
    </row>
    <row r="17" spans="2:9" ht="15" customHeight="1" x14ac:dyDescent="0.2">
      <c r="B17" t="s">
        <v>37</v>
      </c>
      <c r="C17" s="12">
        <v>37</v>
      </c>
      <c r="D17" s="8">
        <v>4.91</v>
      </c>
      <c r="E17" s="12">
        <v>25</v>
      </c>
      <c r="F17" s="8">
        <v>6.28</v>
      </c>
      <c r="G17" s="12">
        <v>12</v>
      </c>
      <c r="H17" s="8">
        <v>3.43</v>
      </c>
      <c r="I17" s="12">
        <v>0</v>
      </c>
    </row>
    <row r="18" spans="2:9" ht="15" customHeight="1" x14ac:dyDescent="0.2">
      <c r="B18" t="s">
        <v>38</v>
      </c>
      <c r="C18" s="12">
        <v>56</v>
      </c>
      <c r="D18" s="8">
        <v>7.44</v>
      </c>
      <c r="E18" s="12">
        <v>26</v>
      </c>
      <c r="F18" s="8">
        <v>6.53</v>
      </c>
      <c r="G18" s="12">
        <v>28</v>
      </c>
      <c r="H18" s="8">
        <v>8</v>
      </c>
      <c r="I18" s="12">
        <v>0</v>
      </c>
    </row>
    <row r="19" spans="2:9" ht="15" customHeight="1" x14ac:dyDescent="0.2">
      <c r="B19" t="s">
        <v>39</v>
      </c>
      <c r="C19" s="12">
        <v>35</v>
      </c>
      <c r="D19" s="8">
        <v>4.6500000000000004</v>
      </c>
      <c r="E19" s="12">
        <v>18</v>
      </c>
      <c r="F19" s="8">
        <v>4.5199999999999996</v>
      </c>
      <c r="G19" s="12">
        <v>16</v>
      </c>
      <c r="H19" s="8">
        <v>4.57</v>
      </c>
      <c r="I19" s="12">
        <v>0</v>
      </c>
    </row>
    <row r="20" spans="2:9" ht="15" customHeight="1" x14ac:dyDescent="0.2">
      <c r="B20" s="9" t="s">
        <v>197</v>
      </c>
      <c r="C20" s="12">
        <f>SUM(LTBL_36403[総数／事業所数])</f>
        <v>753</v>
      </c>
      <c r="E20" s="12">
        <f>SUBTOTAL(109,LTBL_36403[個人／事業所数])</f>
        <v>398</v>
      </c>
      <c r="G20" s="12">
        <f>SUBTOTAL(109,LTBL_36403[法人／事業所数])</f>
        <v>350</v>
      </c>
      <c r="I20" s="12">
        <f>SUBTOTAL(109,LTBL_36403[法人以外の団体／事業所数])</f>
        <v>0</v>
      </c>
    </row>
    <row r="21" spans="2:9" ht="15" customHeight="1" x14ac:dyDescent="0.2">
      <c r="E21" s="11">
        <f>LTBL_36403[[#Totals],[個人／事業所数]]/LTBL_36403[[#Totals],[総数／事業所数]]</f>
        <v>0.5285524568393094</v>
      </c>
      <c r="G21" s="11">
        <f>LTBL_36403[[#Totals],[法人／事業所数]]/LTBL_36403[[#Totals],[総数／事業所数]]</f>
        <v>0.46480743691899068</v>
      </c>
      <c r="I21" s="11">
        <f>LTBL_36403[[#Totals],[法人以外の団体／事業所数]]/LTBL_36403[[#Totals],[総数／事業所数]]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113</v>
      </c>
      <c r="D24" s="8">
        <v>15.01</v>
      </c>
      <c r="E24" s="12">
        <v>100</v>
      </c>
      <c r="F24" s="8">
        <v>25.13</v>
      </c>
      <c r="G24" s="12">
        <v>13</v>
      </c>
      <c r="H24" s="8">
        <v>3.71</v>
      </c>
      <c r="I24" s="12">
        <v>0</v>
      </c>
    </row>
    <row r="25" spans="2:9" ht="15" customHeight="1" x14ac:dyDescent="0.2">
      <c r="B25" t="s">
        <v>61</v>
      </c>
      <c r="C25" s="12">
        <v>62</v>
      </c>
      <c r="D25" s="8">
        <v>8.23</v>
      </c>
      <c r="E25" s="12">
        <v>55</v>
      </c>
      <c r="F25" s="8">
        <v>13.82</v>
      </c>
      <c r="G25" s="12">
        <v>7</v>
      </c>
      <c r="H25" s="8">
        <v>2</v>
      </c>
      <c r="I25" s="12">
        <v>0</v>
      </c>
    </row>
    <row r="26" spans="2:9" ht="15" customHeight="1" x14ac:dyDescent="0.2">
      <c r="B26" t="s">
        <v>56</v>
      </c>
      <c r="C26" s="12">
        <v>54</v>
      </c>
      <c r="D26" s="8">
        <v>7.17</v>
      </c>
      <c r="E26" s="12">
        <v>26</v>
      </c>
      <c r="F26" s="8">
        <v>6.53</v>
      </c>
      <c r="G26" s="12">
        <v>28</v>
      </c>
      <c r="H26" s="8">
        <v>8</v>
      </c>
      <c r="I26" s="12">
        <v>0</v>
      </c>
    </row>
    <row r="27" spans="2:9" ht="15" customHeight="1" x14ac:dyDescent="0.2">
      <c r="B27" t="s">
        <v>58</v>
      </c>
      <c r="C27" s="12">
        <v>49</v>
      </c>
      <c r="D27" s="8">
        <v>6.51</v>
      </c>
      <c r="E27" s="12">
        <v>3</v>
      </c>
      <c r="F27" s="8">
        <v>0.75</v>
      </c>
      <c r="G27" s="12">
        <v>45</v>
      </c>
      <c r="H27" s="8">
        <v>12.86</v>
      </c>
      <c r="I27" s="12">
        <v>0</v>
      </c>
    </row>
    <row r="28" spans="2:9" ht="15" customHeight="1" x14ac:dyDescent="0.2">
      <c r="B28" t="s">
        <v>48</v>
      </c>
      <c r="C28" s="12">
        <v>45</v>
      </c>
      <c r="D28" s="8">
        <v>5.98</v>
      </c>
      <c r="E28" s="12">
        <v>7</v>
      </c>
      <c r="F28" s="8">
        <v>1.76</v>
      </c>
      <c r="G28" s="12">
        <v>38</v>
      </c>
      <c r="H28" s="8">
        <v>10.86</v>
      </c>
      <c r="I28" s="12">
        <v>0</v>
      </c>
    </row>
    <row r="29" spans="2:9" ht="15" customHeight="1" x14ac:dyDescent="0.2">
      <c r="B29" t="s">
        <v>65</v>
      </c>
      <c r="C29" s="12">
        <v>38</v>
      </c>
      <c r="D29" s="8">
        <v>5.05</v>
      </c>
      <c r="E29" s="12">
        <v>25</v>
      </c>
      <c r="F29" s="8">
        <v>6.28</v>
      </c>
      <c r="G29" s="12">
        <v>13</v>
      </c>
      <c r="H29" s="8">
        <v>3.71</v>
      </c>
      <c r="I29" s="12">
        <v>0</v>
      </c>
    </row>
    <row r="30" spans="2:9" ht="15" customHeight="1" x14ac:dyDescent="0.2">
      <c r="B30" t="s">
        <v>64</v>
      </c>
      <c r="C30" s="12">
        <v>37</v>
      </c>
      <c r="D30" s="8">
        <v>4.91</v>
      </c>
      <c r="E30" s="12">
        <v>25</v>
      </c>
      <c r="F30" s="8">
        <v>6.28</v>
      </c>
      <c r="G30" s="12">
        <v>12</v>
      </c>
      <c r="H30" s="8">
        <v>3.43</v>
      </c>
      <c r="I30" s="12">
        <v>0</v>
      </c>
    </row>
    <row r="31" spans="2:9" ht="15" customHeight="1" x14ac:dyDescent="0.2">
      <c r="B31" t="s">
        <v>49</v>
      </c>
      <c r="C31" s="12">
        <v>33</v>
      </c>
      <c r="D31" s="8">
        <v>4.38</v>
      </c>
      <c r="E31" s="12">
        <v>17</v>
      </c>
      <c r="F31" s="8">
        <v>4.2699999999999996</v>
      </c>
      <c r="G31" s="12">
        <v>16</v>
      </c>
      <c r="H31" s="8">
        <v>4.57</v>
      </c>
      <c r="I31" s="12">
        <v>0</v>
      </c>
    </row>
    <row r="32" spans="2:9" ht="15" customHeight="1" x14ac:dyDescent="0.2">
      <c r="B32" t="s">
        <v>54</v>
      </c>
      <c r="C32" s="12">
        <v>26</v>
      </c>
      <c r="D32" s="8">
        <v>3.45</v>
      </c>
      <c r="E32" s="12">
        <v>18</v>
      </c>
      <c r="F32" s="8">
        <v>4.5199999999999996</v>
      </c>
      <c r="G32" s="12">
        <v>8</v>
      </c>
      <c r="H32" s="8">
        <v>2.29</v>
      </c>
      <c r="I32" s="12">
        <v>0</v>
      </c>
    </row>
    <row r="33" spans="2:9" ht="15" customHeight="1" x14ac:dyDescent="0.2">
      <c r="B33" t="s">
        <v>53</v>
      </c>
      <c r="C33" s="12">
        <v>25</v>
      </c>
      <c r="D33" s="8">
        <v>3.32</v>
      </c>
      <c r="E33" s="12">
        <v>6</v>
      </c>
      <c r="F33" s="8">
        <v>1.51</v>
      </c>
      <c r="G33" s="12">
        <v>19</v>
      </c>
      <c r="H33" s="8">
        <v>5.43</v>
      </c>
      <c r="I33" s="12">
        <v>0</v>
      </c>
    </row>
    <row r="34" spans="2:9" ht="15" customHeight="1" x14ac:dyDescent="0.2">
      <c r="B34" t="s">
        <v>55</v>
      </c>
      <c r="C34" s="12">
        <v>24</v>
      </c>
      <c r="D34" s="8">
        <v>3.19</v>
      </c>
      <c r="E34" s="12">
        <v>20</v>
      </c>
      <c r="F34" s="8">
        <v>5.03</v>
      </c>
      <c r="G34" s="12">
        <v>4</v>
      </c>
      <c r="H34" s="8">
        <v>1.1399999999999999</v>
      </c>
      <c r="I34" s="12">
        <v>0</v>
      </c>
    </row>
    <row r="35" spans="2:9" ht="15" customHeight="1" x14ac:dyDescent="0.2">
      <c r="B35" t="s">
        <v>59</v>
      </c>
      <c r="C35" s="12">
        <v>22</v>
      </c>
      <c r="D35" s="8">
        <v>2.92</v>
      </c>
      <c r="E35" s="12">
        <v>16</v>
      </c>
      <c r="F35" s="8">
        <v>4.0199999999999996</v>
      </c>
      <c r="G35" s="12">
        <v>6</v>
      </c>
      <c r="H35" s="8">
        <v>1.71</v>
      </c>
      <c r="I35" s="12">
        <v>0</v>
      </c>
    </row>
    <row r="36" spans="2:9" ht="15" customHeight="1" x14ac:dyDescent="0.2">
      <c r="B36" t="s">
        <v>50</v>
      </c>
      <c r="C36" s="12">
        <v>18</v>
      </c>
      <c r="D36" s="8">
        <v>2.39</v>
      </c>
      <c r="E36" s="12">
        <v>7</v>
      </c>
      <c r="F36" s="8">
        <v>1.76</v>
      </c>
      <c r="G36" s="12">
        <v>11</v>
      </c>
      <c r="H36" s="8">
        <v>3.14</v>
      </c>
      <c r="I36" s="12">
        <v>0</v>
      </c>
    </row>
    <row r="37" spans="2:9" ht="15" customHeight="1" x14ac:dyDescent="0.2">
      <c r="B37" t="s">
        <v>66</v>
      </c>
      <c r="C37" s="12">
        <v>18</v>
      </c>
      <c r="D37" s="8">
        <v>2.39</v>
      </c>
      <c r="E37" s="12">
        <v>1</v>
      </c>
      <c r="F37" s="8">
        <v>0.25</v>
      </c>
      <c r="G37" s="12">
        <v>15</v>
      </c>
      <c r="H37" s="8">
        <v>4.29</v>
      </c>
      <c r="I37" s="12">
        <v>0</v>
      </c>
    </row>
    <row r="38" spans="2:9" ht="15" customHeight="1" x14ac:dyDescent="0.2">
      <c r="B38" t="s">
        <v>57</v>
      </c>
      <c r="C38" s="12">
        <v>17</v>
      </c>
      <c r="D38" s="8">
        <v>2.2599999999999998</v>
      </c>
      <c r="E38" s="12">
        <v>3</v>
      </c>
      <c r="F38" s="8">
        <v>0.75</v>
      </c>
      <c r="G38" s="12">
        <v>14</v>
      </c>
      <c r="H38" s="8">
        <v>4</v>
      </c>
      <c r="I38" s="12">
        <v>0</v>
      </c>
    </row>
    <row r="39" spans="2:9" ht="15" customHeight="1" x14ac:dyDescent="0.2">
      <c r="B39" t="s">
        <v>60</v>
      </c>
      <c r="C39" s="12">
        <v>15</v>
      </c>
      <c r="D39" s="8">
        <v>1.99</v>
      </c>
      <c r="E39" s="12">
        <v>9</v>
      </c>
      <c r="F39" s="8">
        <v>2.2599999999999998</v>
      </c>
      <c r="G39" s="12">
        <v>5</v>
      </c>
      <c r="H39" s="8">
        <v>1.43</v>
      </c>
      <c r="I39" s="12">
        <v>0</v>
      </c>
    </row>
    <row r="40" spans="2:9" ht="15" customHeight="1" x14ac:dyDescent="0.2">
      <c r="B40" t="s">
        <v>63</v>
      </c>
      <c r="C40" s="12">
        <v>15</v>
      </c>
      <c r="D40" s="8">
        <v>1.99</v>
      </c>
      <c r="E40" s="12">
        <v>6</v>
      </c>
      <c r="F40" s="8">
        <v>1.51</v>
      </c>
      <c r="G40" s="12">
        <v>9</v>
      </c>
      <c r="H40" s="8">
        <v>2.57</v>
      </c>
      <c r="I40" s="12">
        <v>0</v>
      </c>
    </row>
    <row r="41" spans="2:9" ht="15" customHeight="1" x14ac:dyDescent="0.2">
      <c r="B41" t="s">
        <v>67</v>
      </c>
      <c r="C41" s="12">
        <v>13</v>
      </c>
      <c r="D41" s="8">
        <v>1.73</v>
      </c>
      <c r="E41" s="12">
        <v>12</v>
      </c>
      <c r="F41" s="8">
        <v>3.02</v>
      </c>
      <c r="G41" s="12">
        <v>1</v>
      </c>
      <c r="H41" s="8">
        <v>0.28999999999999998</v>
      </c>
      <c r="I41" s="12">
        <v>0</v>
      </c>
    </row>
    <row r="42" spans="2:9" ht="15" customHeight="1" x14ac:dyDescent="0.2">
      <c r="B42" t="s">
        <v>69</v>
      </c>
      <c r="C42" s="12">
        <v>9</v>
      </c>
      <c r="D42" s="8">
        <v>1.2</v>
      </c>
      <c r="E42" s="12">
        <v>2</v>
      </c>
      <c r="F42" s="8">
        <v>0.5</v>
      </c>
      <c r="G42" s="12">
        <v>7</v>
      </c>
      <c r="H42" s="8">
        <v>2</v>
      </c>
      <c r="I42" s="12">
        <v>0</v>
      </c>
    </row>
    <row r="43" spans="2:9" ht="15" customHeight="1" x14ac:dyDescent="0.2">
      <c r="B43" t="s">
        <v>52</v>
      </c>
      <c r="C43" s="12">
        <v>9</v>
      </c>
      <c r="D43" s="8">
        <v>1.2</v>
      </c>
      <c r="E43" s="12">
        <v>1</v>
      </c>
      <c r="F43" s="8">
        <v>0.25</v>
      </c>
      <c r="G43" s="12">
        <v>8</v>
      </c>
      <c r="H43" s="8">
        <v>2.29</v>
      </c>
      <c r="I43" s="12">
        <v>0</v>
      </c>
    </row>
    <row r="44" spans="2:9" ht="15" customHeight="1" x14ac:dyDescent="0.2">
      <c r="B44" t="s">
        <v>72</v>
      </c>
      <c r="C44" s="12">
        <v>9</v>
      </c>
      <c r="D44" s="8">
        <v>1.2</v>
      </c>
      <c r="E44" s="12">
        <v>5</v>
      </c>
      <c r="F44" s="8">
        <v>1.26</v>
      </c>
      <c r="G44" s="12">
        <v>4</v>
      </c>
      <c r="H44" s="8">
        <v>1.1399999999999999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114</v>
      </c>
      <c r="C48" s="12">
        <v>64</v>
      </c>
      <c r="D48" s="8">
        <v>8.5</v>
      </c>
      <c r="E48" s="12">
        <v>61</v>
      </c>
      <c r="F48" s="8">
        <v>15.33</v>
      </c>
      <c r="G48" s="12">
        <v>3</v>
      </c>
      <c r="H48" s="8">
        <v>0.86</v>
      </c>
      <c r="I48" s="12">
        <v>0</v>
      </c>
    </row>
    <row r="49" spans="2:9" ht="15" customHeight="1" x14ac:dyDescent="0.2">
      <c r="B49" t="s">
        <v>113</v>
      </c>
      <c r="C49" s="12">
        <v>28</v>
      </c>
      <c r="D49" s="8">
        <v>3.72</v>
      </c>
      <c r="E49" s="12">
        <v>25</v>
      </c>
      <c r="F49" s="8">
        <v>6.28</v>
      </c>
      <c r="G49" s="12">
        <v>3</v>
      </c>
      <c r="H49" s="8">
        <v>0.86</v>
      </c>
      <c r="I49" s="12">
        <v>0</v>
      </c>
    </row>
    <row r="50" spans="2:9" ht="15" customHeight="1" x14ac:dyDescent="0.2">
      <c r="B50" t="s">
        <v>117</v>
      </c>
      <c r="C50" s="12">
        <v>26</v>
      </c>
      <c r="D50" s="8">
        <v>3.45</v>
      </c>
      <c r="E50" s="12">
        <v>19</v>
      </c>
      <c r="F50" s="8">
        <v>4.7699999999999996</v>
      </c>
      <c r="G50" s="12">
        <v>7</v>
      </c>
      <c r="H50" s="8">
        <v>2</v>
      </c>
      <c r="I50" s="12">
        <v>0</v>
      </c>
    </row>
    <row r="51" spans="2:9" ht="15" customHeight="1" x14ac:dyDescent="0.2">
      <c r="B51" t="s">
        <v>107</v>
      </c>
      <c r="C51" s="12">
        <v>23</v>
      </c>
      <c r="D51" s="8">
        <v>3.05</v>
      </c>
      <c r="E51" s="12">
        <v>2</v>
      </c>
      <c r="F51" s="8">
        <v>0.5</v>
      </c>
      <c r="G51" s="12">
        <v>20</v>
      </c>
      <c r="H51" s="8">
        <v>5.71</v>
      </c>
      <c r="I51" s="12">
        <v>0</v>
      </c>
    </row>
    <row r="52" spans="2:9" ht="15" customHeight="1" x14ac:dyDescent="0.2">
      <c r="B52" t="s">
        <v>116</v>
      </c>
      <c r="C52" s="12">
        <v>22</v>
      </c>
      <c r="D52" s="8">
        <v>2.92</v>
      </c>
      <c r="E52" s="12">
        <v>14</v>
      </c>
      <c r="F52" s="8">
        <v>3.52</v>
      </c>
      <c r="G52" s="12">
        <v>8</v>
      </c>
      <c r="H52" s="8">
        <v>2.29</v>
      </c>
      <c r="I52" s="12">
        <v>0</v>
      </c>
    </row>
    <row r="53" spans="2:9" ht="15" customHeight="1" x14ac:dyDescent="0.2">
      <c r="B53" t="s">
        <v>106</v>
      </c>
      <c r="C53" s="12">
        <v>19</v>
      </c>
      <c r="D53" s="8">
        <v>2.52</v>
      </c>
      <c r="E53" s="12">
        <v>1</v>
      </c>
      <c r="F53" s="8">
        <v>0.25</v>
      </c>
      <c r="G53" s="12">
        <v>18</v>
      </c>
      <c r="H53" s="8">
        <v>5.14</v>
      </c>
      <c r="I53" s="12">
        <v>0</v>
      </c>
    </row>
    <row r="54" spans="2:9" ht="15" customHeight="1" x14ac:dyDescent="0.2">
      <c r="B54" t="s">
        <v>99</v>
      </c>
      <c r="C54" s="12">
        <v>18</v>
      </c>
      <c r="D54" s="8">
        <v>2.39</v>
      </c>
      <c r="E54" s="12">
        <v>2</v>
      </c>
      <c r="F54" s="8">
        <v>0.5</v>
      </c>
      <c r="G54" s="12">
        <v>16</v>
      </c>
      <c r="H54" s="8">
        <v>4.57</v>
      </c>
      <c r="I54" s="12">
        <v>0</v>
      </c>
    </row>
    <row r="55" spans="2:9" ht="15" customHeight="1" x14ac:dyDescent="0.2">
      <c r="B55" t="s">
        <v>104</v>
      </c>
      <c r="C55" s="12">
        <v>18</v>
      </c>
      <c r="D55" s="8">
        <v>2.39</v>
      </c>
      <c r="E55" s="12">
        <v>9</v>
      </c>
      <c r="F55" s="8">
        <v>2.2599999999999998</v>
      </c>
      <c r="G55" s="12">
        <v>9</v>
      </c>
      <c r="H55" s="8">
        <v>2.57</v>
      </c>
      <c r="I55" s="12">
        <v>0</v>
      </c>
    </row>
    <row r="56" spans="2:9" ht="15" customHeight="1" x14ac:dyDescent="0.2">
      <c r="B56" t="s">
        <v>103</v>
      </c>
      <c r="C56" s="12">
        <v>16</v>
      </c>
      <c r="D56" s="8">
        <v>2.12</v>
      </c>
      <c r="E56" s="12">
        <v>13</v>
      </c>
      <c r="F56" s="8">
        <v>3.27</v>
      </c>
      <c r="G56" s="12">
        <v>3</v>
      </c>
      <c r="H56" s="8">
        <v>0.86</v>
      </c>
      <c r="I56" s="12">
        <v>0</v>
      </c>
    </row>
    <row r="57" spans="2:9" ht="15" customHeight="1" x14ac:dyDescent="0.2">
      <c r="B57" t="s">
        <v>115</v>
      </c>
      <c r="C57" s="12">
        <v>15</v>
      </c>
      <c r="D57" s="8">
        <v>1.99</v>
      </c>
      <c r="E57" s="12">
        <v>11</v>
      </c>
      <c r="F57" s="8">
        <v>2.76</v>
      </c>
      <c r="G57" s="12">
        <v>4</v>
      </c>
      <c r="H57" s="8">
        <v>1.1399999999999999</v>
      </c>
      <c r="I57" s="12">
        <v>0</v>
      </c>
    </row>
    <row r="58" spans="2:9" ht="15" customHeight="1" x14ac:dyDescent="0.2">
      <c r="B58" t="s">
        <v>109</v>
      </c>
      <c r="C58" s="12">
        <v>14</v>
      </c>
      <c r="D58" s="8">
        <v>1.86</v>
      </c>
      <c r="E58" s="12">
        <v>11</v>
      </c>
      <c r="F58" s="8">
        <v>2.76</v>
      </c>
      <c r="G58" s="12">
        <v>3</v>
      </c>
      <c r="H58" s="8">
        <v>0.86</v>
      </c>
      <c r="I58" s="12">
        <v>0</v>
      </c>
    </row>
    <row r="59" spans="2:9" ht="15" customHeight="1" x14ac:dyDescent="0.2">
      <c r="B59" t="s">
        <v>110</v>
      </c>
      <c r="C59" s="12">
        <v>13</v>
      </c>
      <c r="D59" s="8">
        <v>1.73</v>
      </c>
      <c r="E59" s="12">
        <v>13</v>
      </c>
      <c r="F59" s="8">
        <v>3.27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112</v>
      </c>
      <c r="C60" s="12">
        <v>13</v>
      </c>
      <c r="D60" s="8">
        <v>1.73</v>
      </c>
      <c r="E60" s="12">
        <v>11</v>
      </c>
      <c r="F60" s="8">
        <v>2.76</v>
      </c>
      <c r="G60" s="12">
        <v>2</v>
      </c>
      <c r="H60" s="8">
        <v>0.56999999999999995</v>
      </c>
      <c r="I60" s="12">
        <v>0</v>
      </c>
    </row>
    <row r="61" spans="2:9" ht="15" customHeight="1" x14ac:dyDescent="0.2">
      <c r="B61" t="s">
        <v>118</v>
      </c>
      <c r="C61" s="12">
        <v>13</v>
      </c>
      <c r="D61" s="8">
        <v>1.73</v>
      </c>
      <c r="E61" s="12">
        <v>12</v>
      </c>
      <c r="F61" s="8">
        <v>3.02</v>
      </c>
      <c r="G61" s="12">
        <v>1</v>
      </c>
      <c r="H61" s="8">
        <v>0.28999999999999998</v>
      </c>
      <c r="I61" s="12">
        <v>0</v>
      </c>
    </row>
    <row r="62" spans="2:9" ht="15" customHeight="1" x14ac:dyDescent="0.2">
      <c r="B62" t="s">
        <v>100</v>
      </c>
      <c r="C62" s="12">
        <v>12</v>
      </c>
      <c r="D62" s="8">
        <v>1.59</v>
      </c>
      <c r="E62" s="12">
        <v>2</v>
      </c>
      <c r="F62" s="8">
        <v>0.5</v>
      </c>
      <c r="G62" s="12">
        <v>10</v>
      </c>
      <c r="H62" s="8">
        <v>2.86</v>
      </c>
      <c r="I62" s="12">
        <v>0</v>
      </c>
    </row>
    <row r="63" spans="2:9" ht="15" customHeight="1" x14ac:dyDescent="0.2">
      <c r="B63" t="s">
        <v>101</v>
      </c>
      <c r="C63" s="12">
        <v>12</v>
      </c>
      <c r="D63" s="8">
        <v>1.59</v>
      </c>
      <c r="E63" s="12">
        <v>7</v>
      </c>
      <c r="F63" s="8">
        <v>1.76</v>
      </c>
      <c r="G63" s="12">
        <v>5</v>
      </c>
      <c r="H63" s="8">
        <v>1.43</v>
      </c>
      <c r="I63" s="12">
        <v>0</v>
      </c>
    </row>
    <row r="64" spans="2:9" ht="15" customHeight="1" x14ac:dyDescent="0.2">
      <c r="B64" t="s">
        <v>119</v>
      </c>
      <c r="C64" s="12">
        <v>12</v>
      </c>
      <c r="D64" s="8">
        <v>1.59</v>
      </c>
      <c r="E64" s="12">
        <v>2</v>
      </c>
      <c r="F64" s="8">
        <v>0.5</v>
      </c>
      <c r="G64" s="12">
        <v>10</v>
      </c>
      <c r="H64" s="8">
        <v>2.86</v>
      </c>
      <c r="I64" s="12">
        <v>0</v>
      </c>
    </row>
    <row r="65" spans="2:9" ht="15" customHeight="1" x14ac:dyDescent="0.2">
      <c r="B65" t="s">
        <v>120</v>
      </c>
      <c r="C65" s="12">
        <v>12</v>
      </c>
      <c r="D65" s="8">
        <v>1.59</v>
      </c>
      <c r="E65" s="12">
        <v>7</v>
      </c>
      <c r="F65" s="8">
        <v>1.76</v>
      </c>
      <c r="G65" s="12">
        <v>5</v>
      </c>
      <c r="H65" s="8">
        <v>1.43</v>
      </c>
      <c r="I65" s="12">
        <v>0</v>
      </c>
    </row>
    <row r="66" spans="2:9" ht="15" customHeight="1" x14ac:dyDescent="0.2">
      <c r="B66" t="s">
        <v>126</v>
      </c>
      <c r="C66" s="12">
        <v>11</v>
      </c>
      <c r="D66" s="8">
        <v>1.46</v>
      </c>
      <c r="E66" s="12">
        <v>4</v>
      </c>
      <c r="F66" s="8">
        <v>1.01</v>
      </c>
      <c r="G66" s="12">
        <v>7</v>
      </c>
      <c r="H66" s="8">
        <v>2</v>
      </c>
      <c r="I66" s="12">
        <v>0</v>
      </c>
    </row>
    <row r="67" spans="2:9" ht="15" customHeight="1" x14ac:dyDescent="0.2">
      <c r="B67" t="s">
        <v>129</v>
      </c>
      <c r="C67" s="12">
        <v>11</v>
      </c>
      <c r="D67" s="8">
        <v>1.46</v>
      </c>
      <c r="E67" s="12">
        <v>7</v>
      </c>
      <c r="F67" s="8">
        <v>1.76</v>
      </c>
      <c r="G67" s="12">
        <v>4</v>
      </c>
      <c r="H67" s="8">
        <v>1.1399999999999999</v>
      </c>
      <c r="I67" s="12">
        <v>0</v>
      </c>
    </row>
    <row r="69" spans="2:9" ht="15" customHeight="1" x14ac:dyDescent="0.2">
      <c r="B69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D7A0-132A-4292-8F28-14B44DA12485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49</v>
      </c>
      <c r="D6" s="8">
        <v>17.190000000000001</v>
      </c>
      <c r="E6" s="12">
        <v>14</v>
      </c>
      <c r="F6" s="8">
        <v>8.9700000000000006</v>
      </c>
      <c r="G6" s="12">
        <v>35</v>
      </c>
      <c r="H6" s="8">
        <v>30.17</v>
      </c>
      <c r="I6" s="12">
        <v>0</v>
      </c>
    </row>
    <row r="7" spans="2:9" ht="15" customHeight="1" x14ac:dyDescent="0.2">
      <c r="B7" t="s">
        <v>27</v>
      </c>
      <c r="C7" s="12">
        <v>19</v>
      </c>
      <c r="D7" s="8">
        <v>6.67</v>
      </c>
      <c r="E7" s="12">
        <v>7</v>
      </c>
      <c r="F7" s="8">
        <v>4.49</v>
      </c>
      <c r="G7" s="12">
        <v>12</v>
      </c>
      <c r="H7" s="8">
        <v>10.34</v>
      </c>
      <c r="I7" s="12">
        <v>0</v>
      </c>
    </row>
    <row r="8" spans="2:9" ht="15" customHeight="1" x14ac:dyDescent="0.2">
      <c r="B8" t="s">
        <v>28</v>
      </c>
      <c r="C8" s="12">
        <v>2</v>
      </c>
      <c r="D8" s="8">
        <v>0.7</v>
      </c>
      <c r="E8" s="12">
        <v>0</v>
      </c>
      <c r="F8" s="8">
        <v>0</v>
      </c>
      <c r="G8" s="12">
        <v>1</v>
      </c>
      <c r="H8" s="8">
        <v>0.86</v>
      </c>
      <c r="I8" s="12">
        <v>0</v>
      </c>
    </row>
    <row r="9" spans="2:9" ht="15" customHeight="1" x14ac:dyDescent="0.2">
      <c r="B9" t="s">
        <v>29</v>
      </c>
      <c r="C9" s="12">
        <v>2</v>
      </c>
      <c r="D9" s="8">
        <v>0.7</v>
      </c>
      <c r="E9" s="12">
        <v>0</v>
      </c>
      <c r="F9" s="8">
        <v>0</v>
      </c>
      <c r="G9" s="12">
        <v>2</v>
      </c>
      <c r="H9" s="8">
        <v>1.72</v>
      </c>
      <c r="I9" s="12">
        <v>0</v>
      </c>
    </row>
    <row r="10" spans="2:9" ht="15" customHeight="1" x14ac:dyDescent="0.2">
      <c r="B10" t="s">
        <v>30</v>
      </c>
      <c r="C10" s="12">
        <v>4</v>
      </c>
      <c r="D10" s="8">
        <v>1.4</v>
      </c>
      <c r="E10" s="12">
        <v>1</v>
      </c>
      <c r="F10" s="8">
        <v>0.64</v>
      </c>
      <c r="G10" s="12">
        <v>3</v>
      </c>
      <c r="H10" s="8">
        <v>2.59</v>
      </c>
      <c r="I10" s="12">
        <v>0</v>
      </c>
    </row>
    <row r="11" spans="2:9" ht="15" customHeight="1" x14ac:dyDescent="0.2">
      <c r="B11" t="s">
        <v>31</v>
      </c>
      <c r="C11" s="12">
        <v>69</v>
      </c>
      <c r="D11" s="8">
        <v>24.21</v>
      </c>
      <c r="E11" s="12">
        <v>42</v>
      </c>
      <c r="F11" s="8">
        <v>26.92</v>
      </c>
      <c r="G11" s="12">
        <v>26</v>
      </c>
      <c r="H11" s="8">
        <v>22.41</v>
      </c>
      <c r="I11" s="12">
        <v>1</v>
      </c>
    </row>
    <row r="12" spans="2:9" ht="15" customHeight="1" x14ac:dyDescent="0.2">
      <c r="B12" t="s">
        <v>32</v>
      </c>
      <c r="C12" s="12">
        <v>1</v>
      </c>
      <c r="D12" s="8">
        <v>0.35</v>
      </c>
      <c r="E12" s="12">
        <v>0</v>
      </c>
      <c r="F12" s="8">
        <v>0</v>
      </c>
      <c r="G12" s="12">
        <v>1</v>
      </c>
      <c r="H12" s="8">
        <v>0.86</v>
      </c>
      <c r="I12" s="12">
        <v>0</v>
      </c>
    </row>
    <row r="13" spans="2:9" ht="15" customHeight="1" x14ac:dyDescent="0.2">
      <c r="B13" t="s">
        <v>33</v>
      </c>
      <c r="C13" s="12">
        <v>13</v>
      </c>
      <c r="D13" s="8">
        <v>4.5599999999999996</v>
      </c>
      <c r="E13" s="12">
        <v>3</v>
      </c>
      <c r="F13" s="8">
        <v>1.92</v>
      </c>
      <c r="G13" s="12">
        <v>10</v>
      </c>
      <c r="H13" s="8">
        <v>8.6199999999999992</v>
      </c>
      <c r="I13" s="12">
        <v>0</v>
      </c>
    </row>
    <row r="14" spans="2:9" ht="15" customHeight="1" x14ac:dyDescent="0.2">
      <c r="B14" t="s">
        <v>34</v>
      </c>
      <c r="C14" s="12">
        <v>12</v>
      </c>
      <c r="D14" s="8">
        <v>4.21</v>
      </c>
      <c r="E14" s="12">
        <v>5</v>
      </c>
      <c r="F14" s="8">
        <v>3.21</v>
      </c>
      <c r="G14" s="12">
        <v>7</v>
      </c>
      <c r="H14" s="8">
        <v>6.03</v>
      </c>
      <c r="I14" s="12">
        <v>0</v>
      </c>
    </row>
    <row r="15" spans="2:9" ht="15" customHeight="1" x14ac:dyDescent="0.2">
      <c r="B15" t="s">
        <v>35</v>
      </c>
      <c r="C15" s="12">
        <v>30</v>
      </c>
      <c r="D15" s="8">
        <v>10.53</v>
      </c>
      <c r="E15" s="12">
        <v>27</v>
      </c>
      <c r="F15" s="8">
        <v>17.309999999999999</v>
      </c>
      <c r="G15" s="12">
        <v>2</v>
      </c>
      <c r="H15" s="8">
        <v>1.72</v>
      </c>
      <c r="I15" s="12">
        <v>0</v>
      </c>
    </row>
    <row r="16" spans="2:9" ht="15" customHeight="1" x14ac:dyDescent="0.2">
      <c r="B16" t="s">
        <v>36</v>
      </c>
      <c r="C16" s="12">
        <v>39</v>
      </c>
      <c r="D16" s="8">
        <v>13.68</v>
      </c>
      <c r="E16" s="12">
        <v>35</v>
      </c>
      <c r="F16" s="8">
        <v>22.44</v>
      </c>
      <c r="G16" s="12">
        <v>3</v>
      </c>
      <c r="H16" s="8">
        <v>2.59</v>
      </c>
      <c r="I16" s="12">
        <v>0</v>
      </c>
    </row>
    <row r="17" spans="2:9" ht="15" customHeight="1" x14ac:dyDescent="0.2">
      <c r="B17" t="s">
        <v>37</v>
      </c>
      <c r="C17" s="12">
        <v>7</v>
      </c>
      <c r="D17" s="8">
        <v>2.46</v>
      </c>
      <c r="E17" s="12">
        <v>5</v>
      </c>
      <c r="F17" s="8">
        <v>3.21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22</v>
      </c>
      <c r="D18" s="8">
        <v>7.72</v>
      </c>
      <c r="E18" s="12">
        <v>9</v>
      </c>
      <c r="F18" s="8">
        <v>5.77</v>
      </c>
      <c r="G18" s="12">
        <v>9</v>
      </c>
      <c r="H18" s="8">
        <v>7.76</v>
      </c>
      <c r="I18" s="12">
        <v>0</v>
      </c>
    </row>
    <row r="19" spans="2:9" ht="15" customHeight="1" x14ac:dyDescent="0.2">
      <c r="B19" t="s">
        <v>39</v>
      </c>
      <c r="C19" s="12">
        <v>16</v>
      </c>
      <c r="D19" s="8">
        <v>5.61</v>
      </c>
      <c r="E19" s="12">
        <v>8</v>
      </c>
      <c r="F19" s="8">
        <v>5.13</v>
      </c>
      <c r="G19" s="12">
        <v>5</v>
      </c>
      <c r="H19" s="8">
        <v>4.3099999999999996</v>
      </c>
      <c r="I19" s="12">
        <v>0</v>
      </c>
    </row>
    <row r="20" spans="2:9" ht="15" customHeight="1" x14ac:dyDescent="0.2">
      <c r="B20" s="9" t="s">
        <v>197</v>
      </c>
      <c r="C20" s="12">
        <f>SUM(LTBL_36404[総数／事業所数])</f>
        <v>285</v>
      </c>
      <c r="E20" s="12">
        <f>SUBTOTAL(109,LTBL_36404[個人／事業所数])</f>
        <v>156</v>
      </c>
      <c r="G20" s="12">
        <f>SUBTOTAL(109,LTBL_36404[法人／事業所数])</f>
        <v>116</v>
      </c>
      <c r="I20" s="12">
        <f>SUBTOTAL(109,LTBL_36404[法人以外の団体／事業所数])</f>
        <v>1</v>
      </c>
    </row>
    <row r="21" spans="2:9" ht="15" customHeight="1" x14ac:dyDescent="0.2">
      <c r="E21" s="11">
        <f>LTBL_36404[[#Totals],[個人／事業所数]]/LTBL_36404[[#Totals],[総数／事業所数]]</f>
        <v>0.54736842105263162</v>
      </c>
      <c r="G21" s="11">
        <f>LTBL_36404[[#Totals],[法人／事業所数]]/LTBL_36404[[#Totals],[総数／事業所数]]</f>
        <v>0.40701754385964911</v>
      </c>
      <c r="I21" s="11">
        <f>LTBL_36404[[#Totals],[法人以外の団体／事業所数]]/LTBL_36404[[#Totals],[総数／事業所数]]</f>
        <v>3.5087719298245615E-3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36</v>
      </c>
      <c r="D24" s="8">
        <v>12.63</v>
      </c>
      <c r="E24" s="12">
        <v>34</v>
      </c>
      <c r="F24" s="8">
        <v>21.79</v>
      </c>
      <c r="G24" s="12">
        <v>2</v>
      </c>
      <c r="H24" s="8">
        <v>1.72</v>
      </c>
      <c r="I24" s="12">
        <v>0</v>
      </c>
    </row>
    <row r="25" spans="2:9" ht="15" customHeight="1" x14ac:dyDescent="0.2">
      <c r="B25" t="s">
        <v>48</v>
      </c>
      <c r="C25" s="12">
        <v>29</v>
      </c>
      <c r="D25" s="8">
        <v>10.18</v>
      </c>
      <c r="E25" s="12">
        <v>5</v>
      </c>
      <c r="F25" s="8">
        <v>3.21</v>
      </c>
      <c r="G25" s="12">
        <v>24</v>
      </c>
      <c r="H25" s="8">
        <v>20.69</v>
      </c>
      <c r="I25" s="12">
        <v>0</v>
      </c>
    </row>
    <row r="26" spans="2:9" ht="15" customHeight="1" x14ac:dyDescent="0.2">
      <c r="B26" t="s">
        <v>61</v>
      </c>
      <c r="C26" s="12">
        <v>23</v>
      </c>
      <c r="D26" s="8">
        <v>8.07</v>
      </c>
      <c r="E26" s="12">
        <v>21</v>
      </c>
      <c r="F26" s="8">
        <v>13.46</v>
      </c>
      <c r="G26" s="12">
        <v>2</v>
      </c>
      <c r="H26" s="8">
        <v>1.72</v>
      </c>
      <c r="I26" s="12">
        <v>0</v>
      </c>
    </row>
    <row r="27" spans="2:9" ht="15" customHeight="1" x14ac:dyDescent="0.2">
      <c r="B27" t="s">
        <v>56</v>
      </c>
      <c r="C27" s="12">
        <v>21</v>
      </c>
      <c r="D27" s="8">
        <v>7.37</v>
      </c>
      <c r="E27" s="12">
        <v>11</v>
      </c>
      <c r="F27" s="8">
        <v>7.05</v>
      </c>
      <c r="G27" s="12">
        <v>10</v>
      </c>
      <c r="H27" s="8">
        <v>8.6199999999999992</v>
      </c>
      <c r="I27" s="12">
        <v>0</v>
      </c>
    </row>
    <row r="28" spans="2:9" ht="15" customHeight="1" x14ac:dyDescent="0.2">
      <c r="B28" t="s">
        <v>54</v>
      </c>
      <c r="C28" s="12">
        <v>17</v>
      </c>
      <c r="D28" s="8">
        <v>5.96</v>
      </c>
      <c r="E28" s="12">
        <v>14</v>
      </c>
      <c r="F28" s="8">
        <v>8.9700000000000006</v>
      </c>
      <c r="G28" s="12">
        <v>2</v>
      </c>
      <c r="H28" s="8">
        <v>1.72</v>
      </c>
      <c r="I28" s="12">
        <v>1</v>
      </c>
    </row>
    <row r="29" spans="2:9" ht="15" customHeight="1" x14ac:dyDescent="0.2">
      <c r="B29" t="s">
        <v>50</v>
      </c>
      <c r="C29" s="12">
        <v>12</v>
      </c>
      <c r="D29" s="8">
        <v>4.21</v>
      </c>
      <c r="E29" s="12">
        <v>5</v>
      </c>
      <c r="F29" s="8">
        <v>3.21</v>
      </c>
      <c r="G29" s="12">
        <v>7</v>
      </c>
      <c r="H29" s="8">
        <v>6.03</v>
      </c>
      <c r="I29" s="12">
        <v>0</v>
      </c>
    </row>
    <row r="30" spans="2:9" ht="15" customHeight="1" x14ac:dyDescent="0.2">
      <c r="B30" t="s">
        <v>65</v>
      </c>
      <c r="C30" s="12">
        <v>12</v>
      </c>
      <c r="D30" s="8">
        <v>4.21</v>
      </c>
      <c r="E30" s="12">
        <v>9</v>
      </c>
      <c r="F30" s="8">
        <v>5.77</v>
      </c>
      <c r="G30" s="12">
        <v>3</v>
      </c>
      <c r="H30" s="8">
        <v>2.59</v>
      </c>
      <c r="I30" s="12">
        <v>0</v>
      </c>
    </row>
    <row r="31" spans="2:9" ht="15" customHeight="1" x14ac:dyDescent="0.2">
      <c r="B31" t="s">
        <v>53</v>
      </c>
      <c r="C31" s="12">
        <v>11</v>
      </c>
      <c r="D31" s="8">
        <v>3.86</v>
      </c>
      <c r="E31" s="12">
        <v>7</v>
      </c>
      <c r="F31" s="8">
        <v>4.49</v>
      </c>
      <c r="G31" s="12">
        <v>4</v>
      </c>
      <c r="H31" s="8">
        <v>3.45</v>
      </c>
      <c r="I31" s="12">
        <v>0</v>
      </c>
    </row>
    <row r="32" spans="2:9" ht="15" customHeight="1" x14ac:dyDescent="0.2">
      <c r="B32" t="s">
        <v>66</v>
      </c>
      <c r="C32" s="12">
        <v>10</v>
      </c>
      <c r="D32" s="8">
        <v>3.51</v>
      </c>
      <c r="E32" s="12">
        <v>0</v>
      </c>
      <c r="F32" s="8">
        <v>0</v>
      </c>
      <c r="G32" s="12">
        <v>6</v>
      </c>
      <c r="H32" s="8">
        <v>5.17</v>
      </c>
      <c r="I32" s="12">
        <v>0</v>
      </c>
    </row>
    <row r="33" spans="2:9" ht="15" customHeight="1" x14ac:dyDescent="0.2">
      <c r="B33" t="s">
        <v>49</v>
      </c>
      <c r="C33" s="12">
        <v>8</v>
      </c>
      <c r="D33" s="8">
        <v>2.81</v>
      </c>
      <c r="E33" s="12">
        <v>4</v>
      </c>
      <c r="F33" s="8">
        <v>2.56</v>
      </c>
      <c r="G33" s="12">
        <v>4</v>
      </c>
      <c r="H33" s="8">
        <v>3.45</v>
      </c>
      <c r="I33" s="12">
        <v>0</v>
      </c>
    </row>
    <row r="34" spans="2:9" ht="15" customHeight="1" x14ac:dyDescent="0.2">
      <c r="B34" t="s">
        <v>58</v>
      </c>
      <c r="C34" s="12">
        <v>8</v>
      </c>
      <c r="D34" s="8">
        <v>2.81</v>
      </c>
      <c r="E34" s="12">
        <v>2</v>
      </c>
      <c r="F34" s="8">
        <v>1.28</v>
      </c>
      <c r="G34" s="12">
        <v>6</v>
      </c>
      <c r="H34" s="8">
        <v>5.17</v>
      </c>
      <c r="I34" s="12">
        <v>0</v>
      </c>
    </row>
    <row r="35" spans="2:9" ht="15" customHeight="1" x14ac:dyDescent="0.2">
      <c r="B35" t="s">
        <v>67</v>
      </c>
      <c r="C35" s="12">
        <v>8</v>
      </c>
      <c r="D35" s="8">
        <v>2.81</v>
      </c>
      <c r="E35" s="12">
        <v>8</v>
      </c>
      <c r="F35" s="8">
        <v>5.13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51</v>
      </c>
      <c r="C36" s="12">
        <v>7</v>
      </c>
      <c r="D36" s="8">
        <v>2.46</v>
      </c>
      <c r="E36" s="12">
        <v>3</v>
      </c>
      <c r="F36" s="8">
        <v>1.92</v>
      </c>
      <c r="G36" s="12">
        <v>4</v>
      </c>
      <c r="H36" s="8">
        <v>3.45</v>
      </c>
      <c r="I36" s="12">
        <v>0</v>
      </c>
    </row>
    <row r="37" spans="2:9" ht="15" customHeight="1" x14ac:dyDescent="0.2">
      <c r="B37" t="s">
        <v>55</v>
      </c>
      <c r="C37" s="12">
        <v>7</v>
      </c>
      <c r="D37" s="8">
        <v>2.46</v>
      </c>
      <c r="E37" s="12">
        <v>5</v>
      </c>
      <c r="F37" s="8">
        <v>3.21</v>
      </c>
      <c r="G37" s="12">
        <v>2</v>
      </c>
      <c r="H37" s="8">
        <v>1.72</v>
      </c>
      <c r="I37" s="12">
        <v>0</v>
      </c>
    </row>
    <row r="38" spans="2:9" ht="15" customHeight="1" x14ac:dyDescent="0.2">
      <c r="B38" t="s">
        <v>64</v>
      </c>
      <c r="C38" s="12">
        <v>7</v>
      </c>
      <c r="D38" s="8">
        <v>2.46</v>
      </c>
      <c r="E38" s="12">
        <v>5</v>
      </c>
      <c r="F38" s="8">
        <v>3.21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59</v>
      </c>
      <c r="C39" s="12">
        <v>6</v>
      </c>
      <c r="D39" s="8">
        <v>2.11</v>
      </c>
      <c r="E39" s="12">
        <v>2</v>
      </c>
      <c r="F39" s="8">
        <v>1.28</v>
      </c>
      <c r="G39" s="12">
        <v>4</v>
      </c>
      <c r="H39" s="8">
        <v>3.45</v>
      </c>
      <c r="I39" s="12">
        <v>0</v>
      </c>
    </row>
    <row r="40" spans="2:9" ht="15" customHeight="1" x14ac:dyDescent="0.2">
      <c r="B40" t="s">
        <v>60</v>
      </c>
      <c r="C40" s="12">
        <v>6</v>
      </c>
      <c r="D40" s="8">
        <v>2.11</v>
      </c>
      <c r="E40" s="12">
        <v>3</v>
      </c>
      <c r="F40" s="8">
        <v>1.92</v>
      </c>
      <c r="G40" s="12">
        <v>3</v>
      </c>
      <c r="H40" s="8">
        <v>2.59</v>
      </c>
      <c r="I40" s="12">
        <v>0</v>
      </c>
    </row>
    <row r="41" spans="2:9" ht="15" customHeight="1" x14ac:dyDescent="0.2">
      <c r="B41" t="s">
        <v>68</v>
      </c>
      <c r="C41" s="12">
        <v>4</v>
      </c>
      <c r="D41" s="8">
        <v>1.4</v>
      </c>
      <c r="E41" s="12">
        <v>0</v>
      </c>
      <c r="F41" s="8">
        <v>0</v>
      </c>
      <c r="G41" s="12">
        <v>4</v>
      </c>
      <c r="H41" s="8">
        <v>3.45</v>
      </c>
      <c r="I41" s="12">
        <v>0</v>
      </c>
    </row>
    <row r="42" spans="2:9" ht="15" customHeight="1" x14ac:dyDescent="0.2">
      <c r="B42" t="s">
        <v>57</v>
      </c>
      <c r="C42" s="12">
        <v>4</v>
      </c>
      <c r="D42" s="8">
        <v>1.4</v>
      </c>
      <c r="E42" s="12">
        <v>1</v>
      </c>
      <c r="F42" s="8">
        <v>0.64</v>
      </c>
      <c r="G42" s="12">
        <v>3</v>
      </c>
      <c r="H42" s="8">
        <v>2.59</v>
      </c>
      <c r="I42" s="12">
        <v>0</v>
      </c>
    </row>
    <row r="43" spans="2:9" ht="15" customHeight="1" x14ac:dyDescent="0.2">
      <c r="B43" t="s">
        <v>72</v>
      </c>
      <c r="C43" s="12">
        <v>4</v>
      </c>
      <c r="D43" s="8">
        <v>1.4</v>
      </c>
      <c r="E43" s="12">
        <v>3</v>
      </c>
      <c r="F43" s="8">
        <v>1.92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70</v>
      </c>
      <c r="C44" s="12">
        <v>4</v>
      </c>
      <c r="D44" s="8">
        <v>1.4</v>
      </c>
      <c r="E44" s="12">
        <v>0</v>
      </c>
      <c r="F44" s="8">
        <v>0</v>
      </c>
      <c r="G44" s="12">
        <v>4</v>
      </c>
      <c r="H44" s="8">
        <v>3.45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99</v>
      </c>
      <c r="C48" s="12">
        <v>21</v>
      </c>
      <c r="D48" s="8">
        <v>7.37</v>
      </c>
      <c r="E48" s="12">
        <v>2</v>
      </c>
      <c r="F48" s="8">
        <v>1.28</v>
      </c>
      <c r="G48" s="12">
        <v>19</v>
      </c>
      <c r="H48" s="8">
        <v>16.38</v>
      </c>
      <c r="I48" s="12">
        <v>0</v>
      </c>
    </row>
    <row r="49" spans="2:9" ht="15" customHeight="1" x14ac:dyDescent="0.2">
      <c r="B49" t="s">
        <v>114</v>
      </c>
      <c r="C49" s="12">
        <v>21</v>
      </c>
      <c r="D49" s="8">
        <v>7.37</v>
      </c>
      <c r="E49" s="12">
        <v>21</v>
      </c>
      <c r="F49" s="8">
        <v>13.46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109</v>
      </c>
      <c r="C50" s="12">
        <v>11</v>
      </c>
      <c r="D50" s="8">
        <v>3.86</v>
      </c>
      <c r="E50" s="12">
        <v>10</v>
      </c>
      <c r="F50" s="8">
        <v>6.41</v>
      </c>
      <c r="G50" s="12">
        <v>1</v>
      </c>
      <c r="H50" s="8">
        <v>0.86</v>
      </c>
      <c r="I50" s="12">
        <v>0</v>
      </c>
    </row>
    <row r="51" spans="2:9" ht="15" customHeight="1" x14ac:dyDescent="0.2">
      <c r="B51" t="s">
        <v>113</v>
      </c>
      <c r="C51" s="12">
        <v>10</v>
      </c>
      <c r="D51" s="8">
        <v>3.51</v>
      </c>
      <c r="E51" s="12">
        <v>10</v>
      </c>
      <c r="F51" s="8">
        <v>6.41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117</v>
      </c>
      <c r="C52" s="12">
        <v>9</v>
      </c>
      <c r="D52" s="8">
        <v>3.16</v>
      </c>
      <c r="E52" s="12">
        <v>7</v>
      </c>
      <c r="F52" s="8">
        <v>4.49</v>
      </c>
      <c r="G52" s="12">
        <v>2</v>
      </c>
      <c r="H52" s="8">
        <v>1.72</v>
      </c>
      <c r="I52" s="12">
        <v>0</v>
      </c>
    </row>
    <row r="53" spans="2:9" ht="15" customHeight="1" x14ac:dyDescent="0.2">
      <c r="B53" t="s">
        <v>118</v>
      </c>
      <c r="C53" s="12">
        <v>8</v>
      </c>
      <c r="D53" s="8">
        <v>2.81</v>
      </c>
      <c r="E53" s="12">
        <v>8</v>
      </c>
      <c r="F53" s="8">
        <v>5.13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103</v>
      </c>
      <c r="C54" s="12">
        <v>6</v>
      </c>
      <c r="D54" s="8">
        <v>2.11</v>
      </c>
      <c r="E54" s="12">
        <v>4</v>
      </c>
      <c r="F54" s="8">
        <v>2.56</v>
      </c>
      <c r="G54" s="12">
        <v>2</v>
      </c>
      <c r="H54" s="8">
        <v>1.72</v>
      </c>
      <c r="I54" s="12">
        <v>0</v>
      </c>
    </row>
    <row r="55" spans="2:9" ht="15" customHeight="1" x14ac:dyDescent="0.2">
      <c r="B55" t="s">
        <v>104</v>
      </c>
      <c r="C55" s="12">
        <v>6</v>
      </c>
      <c r="D55" s="8">
        <v>2.11</v>
      </c>
      <c r="E55" s="12">
        <v>3</v>
      </c>
      <c r="F55" s="8">
        <v>1.92</v>
      </c>
      <c r="G55" s="12">
        <v>3</v>
      </c>
      <c r="H55" s="8">
        <v>2.59</v>
      </c>
      <c r="I55" s="12">
        <v>0</v>
      </c>
    </row>
    <row r="56" spans="2:9" ht="15" customHeight="1" x14ac:dyDescent="0.2">
      <c r="B56" t="s">
        <v>136</v>
      </c>
      <c r="C56" s="12">
        <v>5</v>
      </c>
      <c r="D56" s="8">
        <v>1.75</v>
      </c>
      <c r="E56" s="12">
        <v>5</v>
      </c>
      <c r="F56" s="8">
        <v>3.21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126</v>
      </c>
      <c r="C57" s="12">
        <v>5</v>
      </c>
      <c r="D57" s="8">
        <v>1.75</v>
      </c>
      <c r="E57" s="12">
        <v>3</v>
      </c>
      <c r="F57" s="8">
        <v>1.92</v>
      </c>
      <c r="G57" s="12">
        <v>2</v>
      </c>
      <c r="H57" s="8">
        <v>1.72</v>
      </c>
      <c r="I57" s="12">
        <v>0</v>
      </c>
    </row>
    <row r="58" spans="2:9" ht="15" customHeight="1" x14ac:dyDescent="0.2">
      <c r="B58" t="s">
        <v>129</v>
      </c>
      <c r="C58" s="12">
        <v>5</v>
      </c>
      <c r="D58" s="8">
        <v>1.75</v>
      </c>
      <c r="E58" s="12">
        <v>4</v>
      </c>
      <c r="F58" s="8">
        <v>2.56</v>
      </c>
      <c r="G58" s="12">
        <v>0</v>
      </c>
      <c r="H58" s="8">
        <v>0</v>
      </c>
      <c r="I58" s="12">
        <v>1</v>
      </c>
    </row>
    <row r="59" spans="2:9" ht="15" customHeight="1" x14ac:dyDescent="0.2">
      <c r="B59" t="s">
        <v>102</v>
      </c>
      <c r="C59" s="12">
        <v>5</v>
      </c>
      <c r="D59" s="8">
        <v>1.75</v>
      </c>
      <c r="E59" s="12">
        <v>4</v>
      </c>
      <c r="F59" s="8">
        <v>2.56</v>
      </c>
      <c r="G59" s="12">
        <v>1</v>
      </c>
      <c r="H59" s="8">
        <v>0.86</v>
      </c>
      <c r="I59" s="12">
        <v>0</v>
      </c>
    </row>
    <row r="60" spans="2:9" ht="15" customHeight="1" x14ac:dyDescent="0.2">
      <c r="B60" t="s">
        <v>122</v>
      </c>
      <c r="C60" s="12">
        <v>5</v>
      </c>
      <c r="D60" s="8">
        <v>1.75</v>
      </c>
      <c r="E60" s="12">
        <v>1</v>
      </c>
      <c r="F60" s="8">
        <v>0.64</v>
      </c>
      <c r="G60" s="12">
        <v>4</v>
      </c>
      <c r="H60" s="8">
        <v>3.45</v>
      </c>
      <c r="I60" s="12">
        <v>0</v>
      </c>
    </row>
    <row r="61" spans="2:9" ht="15" customHeight="1" x14ac:dyDescent="0.2">
      <c r="B61" t="s">
        <v>108</v>
      </c>
      <c r="C61" s="12">
        <v>5</v>
      </c>
      <c r="D61" s="8">
        <v>1.75</v>
      </c>
      <c r="E61" s="12">
        <v>3</v>
      </c>
      <c r="F61" s="8">
        <v>1.92</v>
      </c>
      <c r="G61" s="12">
        <v>2</v>
      </c>
      <c r="H61" s="8">
        <v>1.72</v>
      </c>
      <c r="I61" s="12">
        <v>0</v>
      </c>
    </row>
    <row r="62" spans="2:9" ht="15" customHeight="1" x14ac:dyDescent="0.2">
      <c r="B62" t="s">
        <v>120</v>
      </c>
      <c r="C62" s="12">
        <v>5</v>
      </c>
      <c r="D62" s="8">
        <v>1.75</v>
      </c>
      <c r="E62" s="12">
        <v>3</v>
      </c>
      <c r="F62" s="8">
        <v>1.92</v>
      </c>
      <c r="G62" s="12">
        <v>2</v>
      </c>
      <c r="H62" s="8">
        <v>1.72</v>
      </c>
      <c r="I62" s="12">
        <v>0</v>
      </c>
    </row>
    <row r="63" spans="2:9" ht="15" customHeight="1" x14ac:dyDescent="0.2">
      <c r="B63" t="s">
        <v>134</v>
      </c>
      <c r="C63" s="12">
        <v>4</v>
      </c>
      <c r="D63" s="8">
        <v>1.4</v>
      </c>
      <c r="E63" s="12">
        <v>1</v>
      </c>
      <c r="F63" s="8">
        <v>0.64</v>
      </c>
      <c r="G63" s="12">
        <v>3</v>
      </c>
      <c r="H63" s="8">
        <v>2.59</v>
      </c>
      <c r="I63" s="12">
        <v>0</v>
      </c>
    </row>
    <row r="64" spans="2:9" ht="15" customHeight="1" x14ac:dyDescent="0.2">
      <c r="B64" t="s">
        <v>186</v>
      </c>
      <c r="C64" s="12">
        <v>4</v>
      </c>
      <c r="D64" s="8">
        <v>1.4</v>
      </c>
      <c r="E64" s="12">
        <v>3</v>
      </c>
      <c r="F64" s="8">
        <v>1.92</v>
      </c>
      <c r="G64" s="12">
        <v>1</v>
      </c>
      <c r="H64" s="8">
        <v>0.86</v>
      </c>
      <c r="I64" s="12">
        <v>0</v>
      </c>
    </row>
    <row r="65" spans="2:9" ht="15" customHeight="1" x14ac:dyDescent="0.2">
      <c r="B65" t="s">
        <v>141</v>
      </c>
      <c r="C65" s="12">
        <v>4</v>
      </c>
      <c r="D65" s="8">
        <v>1.4</v>
      </c>
      <c r="E65" s="12">
        <v>0</v>
      </c>
      <c r="F65" s="8">
        <v>0</v>
      </c>
      <c r="G65" s="12">
        <v>4</v>
      </c>
      <c r="H65" s="8">
        <v>3.45</v>
      </c>
      <c r="I65" s="12">
        <v>0</v>
      </c>
    </row>
    <row r="66" spans="2:9" ht="15" customHeight="1" x14ac:dyDescent="0.2">
      <c r="B66" t="s">
        <v>187</v>
      </c>
      <c r="C66" s="12">
        <v>4</v>
      </c>
      <c r="D66" s="8">
        <v>1.4</v>
      </c>
      <c r="E66" s="12">
        <v>1</v>
      </c>
      <c r="F66" s="8">
        <v>0.64</v>
      </c>
      <c r="G66" s="12">
        <v>3</v>
      </c>
      <c r="H66" s="8">
        <v>2.59</v>
      </c>
      <c r="I66" s="12">
        <v>0</v>
      </c>
    </row>
    <row r="67" spans="2:9" ht="15" customHeight="1" x14ac:dyDescent="0.2">
      <c r="B67" t="s">
        <v>188</v>
      </c>
      <c r="C67" s="12">
        <v>4</v>
      </c>
      <c r="D67" s="8">
        <v>1.4</v>
      </c>
      <c r="E67" s="12">
        <v>2</v>
      </c>
      <c r="F67" s="8">
        <v>1.28</v>
      </c>
      <c r="G67" s="12">
        <v>2</v>
      </c>
      <c r="H67" s="8">
        <v>1.72</v>
      </c>
      <c r="I67" s="12">
        <v>0</v>
      </c>
    </row>
    <row r="68" spans="2:9" ht="15" customHeight="1" x14ac:dyDescent="0.2">
      <c r="B68" t="s">
        <v>106</v>
      </c>
      <c r="C68" s="12">
        <v>4</v>
      </c>
      <c r="D68" s="8">
        <v>1.4</v>
      </c>
      <c r="E68" s="12">
        <v>0</v>
      </c>
      <c r="F68" s="8">
        <v>0</v>
      </c>
      <c r="G68" s="12">
        <v>4</v>
      </c>
      <c r="H68" s="8">
        <v>3.45</v>
      </c>
      <c r="I68" s="12">
        <v>0</v>
      </c>
    </row>
    <row r="69" spans="2:9" ht="15" customHeight="1" x14ac:dyDescent="0.2">
      <c r="B69" t="s">
        <v>153</v>
      </c>
      <c r="C69" s="12">
        <v>4</v>
      </c>
      <c r="D69" s="8">
        <v>1.4</v>
      </c>
      <c r="E69" s="12">
        <v>0</v>
      </c>
      <c r="F69" s="8">
        <v>0</v>
      </c>
      <c r="G69" s="12">
        <v>4</v>
      </c>
      <c r="H69" s="8">
        <v>3.45</v>
      </c>
      <c r="I69" s="12">
        <v>0</v>
      </c>
    </row>
    <row r="71" spans="2:9" ht="15" customHeight="1" x14ac:dyDescent="0.2">
      <c r="B71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D828-AB51-43B1-867D-BA41309FAEFC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222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41</v>
      </c>
      <c r="D6" s="8">
        <v>18.47</v>
      </c>
      <c r="E6" s="12">
        <v>11</v>
      </c>
      <c r="F6" s="8">
        <v>10.48</v>
      </c>
      <c r="G6" s="12">
        <v>30</v>
      </c>
      <c r="H6" s="8">
        <v>27.52</v>
      </c>
      <c r="I6" s="12">
        <v>0</v>
      </c>
    </row>
    <row r="7" spans="2:9" ht="15" customHeight="1" x14ac:dyDescent="0.2">
      <c r="B7" t="s">
        <v>27</v>
      </c>
      <c r="C7" s="12">
        <v>29</v>
      </c>
      <c r="D7" s="8">
        <v>13.06</v>
      </c>
      <c r="E7" s="12">
        <v>9</v>
      </c>
      <c r="F7" s="8">
        <v>8.57</v>
      </c>
      <c r="G7" s="12">
        <v>20</v>
      </c>
      <c r="H7" s="8">
        <v>18.350000000000001</v>
      </c>
      <c r="I7" s="12">
        <v>0</v>
      </c>
    </row>
    <row r="8" spans="2:9" ht="15" customHeight="1" x14ac:dyDescent="0.2">
      <c r="B8" t="s">
        <v>28</v>
      </c>
      <c r="C8" s="12">
        <v>1</v>
      </c>
      <c r="D8" s="8">
        <v>0.45</v>
      </c>
      <c r="E8" s="12">
        <v>0</v>
      </c>
      <c r="F8" s="8">
        <v>0</v>
      </c>
      <c r="G8" s="12">
        <v>1</v>
      </c>
      <c r="H8" s="8">
        <v>0.92</v>
      </c>
      <c r="I8" s="12">
        <v>0</v>
      </c>
    </row>
    <row r="9" spans="2:9" ht="15" customHeight="1" x14ac:dyDescent="0.2">
      <c r="B9" t="s">
        <v>29</v>
      </c>
      <c r="C9" s="12">
        <v>1</v>
      </c>
      <c r="D9" s="8">
        <v>0.45</v>
      </c>
      <c r="E9" s="12">
        <v>0</v>
      </c>
      <c r="F9" s="8">
        <v>0</v>
      </c>
      <c r="G9" s="12">
        <v>1</v>
      </c>
      <c r="H9" s="8">
        <v>0.92</v>
      </c>
      <c r="I9" s="12">
        <v>0</v>
      </c>
    </row>
    <row r="10" spans="2:9" ht="15" customHeight="1" x14ac:dyDescent="0.2">
      <c r="B10" t="s">
        <v>30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31</v>
      </c>
      <c r="C11" s="12">
        <v>60</v>
      </c>
      <c r="D11" s="8">
        <v>27.03</v>
      </c>
      <c r="E11" s="12">
        <v>28</v>
      </c>
      <c r="F11" s="8">
        <v>26.67</v>
      </c>
      <c r="G11" s="12">
        <v>32</v>
      </c>
      <c r="H11" s="8">
        <v>29.36</v>
      </c>
      <c r="I11" s="12">
        <v>0</v>
      </c>
    </row>
    <row r="12" spans="2:9" ht="15" customHeight="1" x14ac:dyDescent="0.2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2</v>
      </c>
      <c r="D13" s="8">
        <v>0.9</v>
      </c>
      <c r="E13" s="12">
        <v>0</v>
      </c>
      <c r="F13" s="8">
        <v>0</v>
      </c>
      <c r="G13" s="12">
        <v>2</v>
      </c>
      <c r="H13" s="8">
        <v>1.83</v>
      </c>
      <c r="I13" s="12">
        <v>0</v>
      </c>
    </row>
    <row r="14" spans="2:9" ht="15" customHeight="1" x14ac:dyDescent="0.2">
      <c r="B14" t="s">
        <v>34</v>
      </c>
      <c r="C14" s="12">
        <v>6</v>
      </c>
      <c r="D14" s="8">
        <v>2.7</v>
      </c>
      <c r="E14" s="12">
        <v>5</v>
      </c>
      <c r="F14" s="8">
        <v>4.76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35</v>
      </c>
      <c r="C15" s="12">
        <v>8</v>
      </c>
      <c r="D15" s="8">
        <v>3.6</v>
      </c>
      <c r="E15" s="12">
        <v>7</v>
      </c>
      <c r="F15" s="8">
        <v>6.67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36</v>
      </c>
      <c r="C16" s="12">
        <v>35</v>
      </c>
      <c r="D16" s="8">
        <v>15.77</v>
      </c>
      <c r="E16" s="12">
        <v>28</v>
      </c>
      <c r="F16" s="8">
        <v>26.67</v>
      </c>
      <c r="G16" s="12">
        <v>7</v>
      </c>
      <c r="H16" s="8">
        <v>6.42</v>
      </c>
      <c r="I16" s="12">
        <v>0</v>
      </c>
    </row>
    <row r="17" spans="2:9" ht="15" customHeight="1" x14ac:dyDescent="0.2">
      <c r="B17" t="s">
        <v>37</v>
      </c>
      <c r="C17" s="12">
        <v>8</v>
      </c>
      <c r="D17" s="8">
        <v>3.6</v>
      </c>
      <c r="E17" s="12">
        <v>3</v>
      </c>
      <c r="F17" s="8">
        <v>2.86</v>
      </c>
      <c r="G17" s="12">
        <v>3</v>
      </c>
      <c r="H17" s="8">
        <v>2.75</v>
      </c>
      <c r="I17" s="12">
        <v>0</v>
      </c>
    </row>
    <row r="18" spans="2:9" ht="15" customHeight="1" x14ac:dyDescent="0.2">
      <c r="B18" t="s">
        <v>38</v>
      </c>
      <c r="C18" s="12">
        <v>18</v>
      </c>
      <c r="D18" s="8">
        <v>8.11</v>
      </c>
      <c r="E18" s="12">
        <v>8</v>
      </c>
      <c r="F18" s="8">
        <v>7.62</v>
      </c>
      <c r="G18" s="12">
        <v>9</v>
      </c>
      <c r="H18" s="8">
        <v>8.26</v>
      </c>
      <c r="I18" s="12">
        <v>0</v>
      </c>
    </row>
    <row r="19" spans="2:9" ht="15" customHeight="1" x14ac:dyDescent="0.2">
      <c r="B19" t="s">
        <v>39</v>
      </c>
      <c r="C19" s="12">
        <v>13</v>
      </c>
      <c r="D19" s="8">
        <v>5.86</v>
      </c>
      <c r="E19" s="12">
        <v>6</v>
      </c>
      <c r="F19" s="8">
        <v>5.71</v>
      </c>
      <c r="G19" s="12">
        <v>4</v>
      </c>
      <c r="H19" s="8">
        <v>3.67</v>
      </c>
      <c r="I19" s="12">
        <v>0</v>
      </c>
    </row>
    <row r="20" spans="2:9" ht="15" customHeight="1" x14ac:dyDescent="0.2">
      <c r="B20" s="9" t="s">
        <v>197</v>
      </c>
      <c r="C20" s="12">
        <f>SUM(LTBL_36405[総数／事業所数])</f>
        <v>222</v>
      </c>
      <c r="E20" s="12">
        <f>SUBTOTAL(109,LTBL_36405[個人／事業所数])</f>
        <v>105</v>
      </c>
      <c r="G20" s="12">
        <f>SUBTOTAL(109,LTBL_36405[法人／事業所数])</f>
        <v>109</v>
      </c>
      <c r="I20" s="12">
        <f>SUBTOTAL(109,LTBL_36405[法人以外の団体／事業所数])</f>
        <v>0</v>
      </c>
    </row>
    <row r="21" spans="2:9" ht="15" customHeight="1" x14ac:dyDescent="0.2">
      <c r="E21" s="11">
        <f>LTBL_36405[[#Totals],[個人／事業所数]]/LTBL_36405[[#Totals],[総数／事業所数]]</f>
        <v>0.47297297297297297</v>
      </c>
      <c r="G21" s="11">
        <f>LTBL_36405[[#Totals],[法人／事業所数]]/LTBL_36405[[#Totals],[総数／事業所数]]</f>
        <v>0.49099099099099097</v>
      </c>
      <c r="I21" s="11">
        <f>LTBL_36405[[#Totals],[法人以外の団体／事業所数]]/LTBL_36405[[#Totals],[総数／事業所数]]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29</v>
      </c>
      <c r="D24" s="8">
        <v>13.06</v>
      </c>
      <c r="E24" s="12">
        <v>25</v>
      </c>
      <c r="F24" s="8">
        <v>23.81</v>
      </c>
      <c r="G24" s="12">
        <v>4</v>
      </c>
      <c r="H24" s="8">
        <v>3.67</v>
      </c>
      <c r="I24" s="12">
        <v>0</v>
      </c>
    </row>
    <row r="25" spans="2:9" ht="15" customHeight="1" x14ac:dyDescent="0.2">
      <c r="B25" t="s">
        <v>48</v>
      </c>
      <c r="C25" s="12">
        <v>23</v>
      </c>
      <c r="D25" s="8">
        <v>10.36</v>
      </c>
      <c r="E25" s="12">
        <v>3</v>
      </c>
      <c r="F25" s="8">
        <v>2.86</v>
      </c>
      <c r="G25" s="12">
        <v>20</v>
      </c>
      <c r="H25" s="8">
        <v>18.350000000000001</v>
      </c>
      <c r="I25" s="12">
        <v>0</v>
      </c>
    </row>
    <row r="26" spans="2:9" ht="15" customHeight="1" x14ac:dyDescent="0.2">
      <c r="B26" t="s">
        <v>56</v>
      </c>
      <c r="C26" s="12">
        <v>22</v>
      </c>
      <c r="D26" s="8">
        <v>9.91</v>
      </c>
      <c r="E26" s="12">
        <v>10</v>
      </c>
      <c r="F26" s="8">
        <v>9.52</v>
      </c>
      <c r="G26" s="12">
        <v>12</v>
      </c>
      <c r="H26" s="8">
        <v>11.01</v>
      </c>
      <c r="I26" s="12">
        <v>0</v>
      </c>
    </row>
    <row r="27" spans="2:9" ht="15" customHeight="1" x14ac:dyDescent="0.2">
      <c r="B27" t="s">
        <v>54</v>
      </c>
      <c r="C27" s="12">
        <v>13</v>
      </c>
      <c r="D27" s="8">
        <v>5.86</v>
      </c>
      <c r="E27" s="12">
        <v>12</v>
      </c>
      <c r="F27" s="8">
        <v>11.43</v>
      </c>
      <c r="G27" s="12">
        <v>1</v>
      </c>
      <c r="H27" s="8">
        <v>0.92</v>
      </c>
      <c r="I27" s="12">
        <v>0</v>
      </c>
    </row>
    <row r="28" spans="2:9" ht="15" customHeight="1" x14ac:dyDescent="0.2">
      <c r="B28" t="s">
        <v>50</v>
      </c>
      <c r="C28" s="12">
        <v>10</v>
      </c>
      <c r="D28" s="8">
        <v>4.5</v>
      </c>
      <c r="E28" s="12">
        <v>5</v>
      </c>
      <c r="F28" s="8">
        <v>4.76</v>
      </c>
      <c r="G28" s="12">
        <v>5</v>
      </c>
      <c r="H28" s="8">
        <v>4.59</v>
      </c>
      <c r="I28" s="12">
        <v>0</v>
      </c>
    </row>
    <row r="29" spans="2:9" ht="15" customHeight="1" x14ac:dyDescent="0.2">
      <c r="B29" t="s">
        <v>66</v>
      </c>
      <c r="C29" s="12">
        <v>10</v>
      </c>
      <c r="D29" s="8">
        <v>4.5</v>
      </c>
      <c r="E29" s="12">
        <v>0</v>
      </c>
      <c r="F29" s="8">
        <v>0</v>
      </c>
      <c r="G29" s="12">
        <v>9</v>
      </c>
      <c r="H29" s="8">
        <v>8.26</v>
      </c>
      <c r="I29" s="12">
        <v>0</v>
      </c>
    </row>
    <row r="30" spans="2:9" ht="15" customHeight="1" x14ac:dyDescent="0.2">
      <c r="B30" t="s">
        <v>49</v>
      </c>
      <c r="C30" s="12">
        <v>8</v>
      </c>
      <c r="D30" s="8">
        <v>3.6</v>
      </c>
      <c r="E30" s="12">
        <v>3</v>
      </c>
      <c r="F30" s="8">
        <v>2.86</v>
      </c>
      <c r="G30" s="12">
        <v>5</v>
      </c>
      <c r="H30" s="8">
        <v>4.59</v>
      </c>
      <c r="I30" s="12">
        <v>0</v>
      </c>
    </row>
    <row r="31" spans="2:9" ht="15" customHeight="1" x14ac:dyDescent="0.2">
      <c r="B31" t="s">
        <v>64</v>
      </c>
      <c r="C31" s="12">
        <v>8</v>
      </c>
      <c r="D31" s="8">
        <v>3.6</v>
      </c>
      <c r="E31" s="12">
        <v>3</v>
      </c>
      <c r="F31" s="8">
        <v>2.86</v>
      </c>
      <c r="G31" s="12">
        <v>3</v>
      </c>
      <c r="H31" s="8">
        <v>2.75</v>
      </c>
      <c r="I31" s="12">
        <v>0</v>
      </c>
    </row>
    <row r="32" spans="2:9" ht="15" customHeight="1" x14ac:dyDescent="0.2">
      <c r="B32" t="s">
        <v>65</v>
      </c>
      <c r="C32" s="12">
        <v>8</v>
      </c>
      <c r="D32" s="8">
        <v>3.6</v>
      </c>
      <c r="E32" s="12">
        <v>8</v>
      </c>
      <c r="F32" s="8">
        <v>7.62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79</v>
      </c>
      <c r="C33" s="12">
        <v>6</v>
      </c>
      <c r="D33" s="8">
        <v>2.7</v>
      </c>
      <c r="E33" s="12">
        <v>1</v>
      </c>
      <c r="F33" s="8">
        <v>0.95</v>
      </c>
      <c r="G33" s="12">
        <v>5</v>
      </c>
      <c r="H33" s="8">
        <v>4.59</v>
      </c>
      <c r="I33" s="12">
        <v>0</v>
      </c>
    </row>
    <row r="34" spans="2:9" ht="15" customHeight="1" x14ac:dyDescent="0.2">
      <c r="B34" t="s">
        <v>53</v>
      </c>
      <c r="C34" s="12">
        <v>6</v>
      </c>
      <c r="D34" s="8">
        <v>2.7</v>
      </c>
      <c r="E34" s="12">
        <v>2</v>
      </c>
      <c r="F34" s="8">
        <v>1.9</v>
      </c>
      <c r="G34" s="12">
        <v>4</v>
      </c>
      <c r="H34" s="8">
        <v>3.67</v>
      </c>
      <c r="I34" s="12">
        <v>0</v>
      </c>
    </row>
    <row r="35" spans="2:9" ht="15" customHeight="1" x14ac:dyDescent="0.2">
      <c r="B35" t="s">
        <v>67</v>
      </c>
      <c r="C35" s="12">
        <v>6</v>
      </c>
      <c r="D35" s="8">
        <v>2.7</v>
      </c>
      <c r="E35" s="12">
        <v>6</v>
      </c>
      <c r="F35" s="8">
        <v>5.71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61</v>
      </c>
      <c r="C36" s="12">
        <v>5</v>
      </c>
      <c r="D36" s="8">
        <v>2.25</v>
      </c>
      <c r="E36" s="12">
        <v>5</v>
      </c>
      <c r="F36" s="8">
        <v>4.76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63</v>
      </c>
      <c r="C37" s="12">
        <v>5</v>
      </c>
      <c r="D37" s="8">
        <v>2.25</v>
      </c>
      <c r="E37" s="12">
        <v>3</v>
      </c>
      <c r="F37" s="8">
        <v>2.86</v>
      </c>
      <c r="G37" s="12">
        <v>2</v>
      </c>
      <c r="H37" s="8">
        <v>1.83</v>
      </c>
      <c r="I37" s="12">
        <v>0</v>
      </c>
    </row>
    <row r="38" spans="2:9" ht="15" customHeight="1" x14ac:dyDescent="0.2">
      <c r="B38" t="s">
        <v>74</v>
      </c>
      <c r="C38" s="12">
        <v>4</v>
      </c>
      <c r="D38" s="8">
        <v>1.8</v>
      </c>
      <c r="E38" s="12">
        <v>2</v>
      </c>
      <c r="F38" s="8">
        <v>1.9</v>
      </c>
      <c r="G38" s="12">
        <v>2</v>
      </c>
      <c r="H38" s="8">
        <v>1.83</v>
      </c>
      <c r="I38" s="12">
        <v>0</v>
      </c>
    </row>
    <row r="39" spans="2:9" ht="15" customHeight="1" x14ac:dyDescent="0.2">
      <c r="B39" t="s">
        <v>95</v>
      </c>
      <c r="C39" s="12">
        <v>4</v>
      </c>
      <c r="D39" s="8">
        <v>1.8</v>
      </c>
      <c r="E39" s="12">
        <v>1</v>
      </c>
      <c r="F39" s="8">
        <v>0.95</v>
      </c>
      <c r="G39" s="12">
        <v>3</v>
      </c>
      <c r="H39" s="8">
        <v>2.75</v>
      </c>
      <c r="I39" s="12">
        <v>0</v>
      </c>
    </row>
    <row r="40" spans="2:9" ht="15" customHeight="1" x14ac:dyDescent="0.2">
      <c r="B40" t="s">
        <v>69</v>
      </c>
      <c r="C40" s="12">
        <v>4</v>
      </c>
      <c r="D40" s="8">
        <v>1.8</v>
      </c>
      <c r="E40" s="12">
        <v>1</v>
      </c>
      <c r="F40" s="8">
        <v>0.95</v>
      </c>
      <c r="G40" s="12">
        <v>3</v>
      </c>
      <c r="H40" s="8">
        <v>2.75</v>
      </c>
      <c r="I40" s="12">
        <v>0</v>
      </c>
    </row>
    <row r="41" spans="2:9" ht="15" customHeight="1" x14ac:dyDescent="0.2">
      <c r="B41" t="s">
        <v>52</v>
      </c>
      <c r="C41" s="12">
        <v>4</v>
      </c>
      <c r="D41" s="8">
        <v>1.8</v>
      </c>
      <c r="E41" s="12">
        <v>0</v>
      </c>
      <c r="F41" s="8">
        <v>0</v>
      </c>
      <c r="G41" s="12">
        <v>4</v>
      </c>
      <c r="H41" s="8">
        <v>3.67</v>
      </c>
      <c r="I41" s="12">
        <v>0</v>
      </c>
    </row>
    <row r="42" spans="2:9" ht="15" customHeight="1" x14ac:dyDescent="0.2">
      <c r="B42" t="s">
        <v>55</v>
      </c>
      <c r="C42" s="12">
        <v>4</v>
      </c>
      <c r="D42" s="8">
        <v>1.8</v>
      </c>
      <c r="E42" s="12">
        <v>2</v>
      </c>
      <c r="F42" s="8">
        <v>1.9</v>
      </c>
      <c r="G42" s="12">
        <v>2</v>
      </c>
      <c r="H42" s="8">
        <v>1.83</v>
      </c>
      <c r="I42" s="12">
        <v>0</v>
      </c>
    </row>
    <row r="43" spans="2:9" ht="15" customHeight="1" x14ac:dyDescent="0.2">
      <c r="B43" t="s">
        <v>60</v>
      </c>
      <c r="C43" s="12">
        <v>4</v>
      </c>
      <c r="D43" s="8">
        <v>1.8</v>
      </c>
      <c r="E43" s="12">
        <v>3</v>
      </c>
      <c r="F43" s="8">
        <v>2.86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199</v>
      </c>
      <c r="C46" s="10" t="s">
        <v>41</v>
      </c>
      <c r="D46" s="10" t="s">
        <v>42</v>
      </c>
      <c r="E46" s="10" t="s">
        <v>43</v>
      </c>
      <c r="F46" s="10" t="s">
        <v>44</v>
      </c>
      <c r="G46" s="10" t="s">
        <v>45</v>
      </c>
      <c r="H46" s="10" t="s">
        <v>46</v>
      </c>
      <c r="I46" s="10" t="s">
        <v>47</v>
      </c>
    </row>
    <row r="47" spans="2:9" ht="15" customHeight="1" x14ac:dyDescent="0.2">
      <c r="B47" t="s">
        <v>113</v>
      </c>
      <c r="C47" s="12">
        <v>11</v>
      </c>
      <c r="D47" s="8">
        <v>4.95</v>
      </c>
      <c r="E47" s="12">
        <v>11</v>
      </c>
      <c r="F47" s="8">
        <v>10.48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114</v>
      </c>
      <c r="C48" s="12">
        <v>10</v>
      </c>
      <c r="D48" s="8">
        <v>4.5</v>
      </c>
      <c r="E48" s="12">
        <v>9</v>
      </c>
      <c r="F48" s="8">
        <v>8.57</v>
      </c>
      <c r="G48" s="12">
        <v>1</v>
      </c>
      <c r="H48" s="8">
        <v>0.92</v>
      </c>
      <c r="I48" s="12">
        <v>0</v>
      </c>
    </row>
    <row r="49" spans="2:9" ht="15" customHeight="1" x14ac:dyDescent="0.2">
      <c r="B49" t="s">
        <v>99</v>
      </c>
      <c r="C49" s="12">
        <v>8</v>
      </c>
      <c r="D49" s="8">
        <v>3.6</v>
      </c>
      <c r="E49" s="12">
        <v>1</v>
      </c>
      <c r="F49" s="8">
        <v>0.95</v>
      </c>
      <c r="G49" s="12">
        <v>7</v>
      </c>
      <c r="H49" s="8">
        <v>6.42</v>
      </c>
      <c r="I49" s="12">
        <v>0</v>
      </c>
    </row>
    <row r="50" spans="2:9" ht="15" customHeight="1" x14ac:dyDescent="0.2">
      <c r="B50" t="s">
        <v>120</v>
      </c>
      <c r="C50" s="12">
        <v>7</v>
      </c>
      <c r="D50" s="8">
        <v>3.15</v>
      </c>
      <c r="E50" s="12">
        <v>5</v>
      </c>
      <c r="F50" s="8">
        <v>4.76</v>
      </c>
      <c r="G50" s="12">
        <v>2</v>
      </c>
      <c r="H50" s="8">
        <v>1.83</v>
      </c>
      <c r="I50" s="12">
        <v>0</v>
      </c>
    </row>
    <row r="51" spans="2:9" ht="15" customHeight="1" x14ac:dyDescent="0.2">
      <c r="B51" t="s">
        <v>100</v>
      </c>
      <c r="C51" s="12">
        <v>6</v>
      </c>
      <c r="D51" s="8">
        <v>2.7</v>
      </c>
      <c r="E51" s="12">
        <v>1</v>
      </c>
      <c r="F51" s="8">
        <v>0.95</v>
      </c>
      <c r="G51" s="12">
        <v>5</v>
      </c>
      <c r="H51" s="8">
        <v>4.59</v>
      </c>
      <c r="I51" s="12">
        <v>0</v>
      </c>
    </row>
    <row r="52" spans="2:9" ht="15" customHeight="1" x14ac:dyDescent="0.2">
      <c r="B52" t="s">
        <v>122</v>
      </c>
      <c r="C52" s="12">
        <v>6</v>
      </c>
      <c r="D52" s="8">
        <v>2.7</v>
      </c>
      <c r="E52" s="12">
        <v>3</v>
      </c>
      <c r="F52" s="8">
        <v>2.86</v>
      </c>
      <c r="G52" s="12">
        <v>3</v>
      </c>
      <c r="H52" s="8">
        <v>2.75</v>
      </c>
      <c r="I52" s="12">
        <v>0</v>
      </c>
    </row>
    <row r="53" spans="2:9" ht="15" customHeight="1" x14ac:dyDescent="0.2">
      <c r="B53" t="s">
        <v>105</v>
      </c>
      <c r="C53" s="12">
        <v>6</v>
      </c>
      <c r="D53" s="8">
        <v>2.7</v>
      </c>
      <c r="E53" s="12">
        <v>2</v>
      </c>
      <c r="F53" s="8">
        <v>1.9</v>
      </c>
      <c r="G53" s="12">
        <v>4</v>
      </c>
      <c r="H53" s="8">
        <v>3.67</v>
      </c>
      <c r="I53" s="12">
        <v>0</v>
      </c>
    </row>
    <row r="54" spans="2:9" ht="15" customHeight="1" x14ac:dyDescent="0.2">
      <c r="B54" t="s">
        <v>118</v>
      </c>
      <c r="C54" s="12">
        <v>6</v>
      </c>
      <c r="D54" s="8">
        <v>2.7</v>
      </c>
      <c r="E54" s="12">
        <v>6</v>
      </c>
      <c r="F54" s="8">
        <v>5.71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101</v>
      </c>
      <c r="C55" s="12">
        <v>5</v>
      </c>
      <c r="D55" s="8">
        <v>2.25</v>
      </c>
      <c r="E55" s="12">
        <v>3</v>
      </c>
      <c r="F55" s="8">
        <v>2.86</v>
      </c>
      <c r="G55" s="12">
        <v>2</v>
      </c>
      <c r="H55" s="8">
        <v>1.83</v>
      </c>
      <c r="I55" s="12">
        <v>0</v>
      </c>
    </row>
    <row r="56" spans="2:9" ht="15" customHeight="1" x14ac:dyDescent="0.2">
      <c r="B56" t="s">
        <v>102</v>
      </c>
      <c r="C56" s="12">
        <v>5</v>
      </c>
      <c r="D56" s="8">
        <v>2.25</v>
      </c>
      <c r="E56" s="12">
        <v>5</v>
      </c>
      <c r="F56" s="8">
        <v>4.76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174</v>
      </c>
      <c r="C57" s="12">
        <v>5</v>
      </c>
      <c r="D57" s="8">
        <v>2.25</v>
      </c>
      <c r="E57" s="12">
        <v>3</v>
      </c>
      <c r="F57" s="8">
        <v>2.86</v>
      </c>
      <c r="G57" s="12">
        <v>2</v>
      </c>
      <c r="H57" s="8">
        <v>1.83</v>
      </c>
      <c r="I57" s="12">
        <v>0</v>
      </c>
    </row>
    <row r="58" spans="2:9" ht="15" customHeight="1" x14ac:dyDescent="0.2">
      <c r="B58" t="s">
        <v>134</v>
      </c>
      <c r="C58" s="12">
        <v>4</v>
      </c>
      <c r="D58" s="8">
        <v>1.8</v>
      </c>
      <c r="E58" s="12">
        <v>0</v>
      </c>
      <c r="F58" s="8">
        <v>0</v>
      </c>
      <c r="G58" s="12">
        <v>4</v>
      </c>
      <c r="H58" s="8">
        <v>3.67</v>
      </c>
      <c r="I58" s="12">
        <v>0</v>
      </c>
    </row>
    <row r="59" spans="2:9" ht="15" customHeight="1" x14ac:dyDescent="0.2">
      <c r="B59" t="s">
        <v>127</v>
      </c>
      <c r="C59" s="12">
        <v>4</v>
      </c>
      <c r="D59" s="8">
        <v>1.8</v>
      </c>
      <c r="E59" s="12">
        <v>1</v>
      </c>
      <c r="F59" s="8">
        <v>0.95</v>
      </c>
      <c r="G59" s="12">
        <v>3</v>
      </c>
      <c r="H59" s="8">
        <v>2.75</v>
      </c>
      <c r="I59" s="12">
        <v>0</v>
      </c>
    </row>
    <row r="60" spans="2:9" ht="15" customHeight="1" x14ac:dyDescent="0.2">
      <c r="B60" t="s">
        <v>136</v>
      </c>
      <c r="C60" s="12">
        <v>4</v>
      </c>
      <c r="D60" s="8">
        <v>1.8</v>
      </c>
      <c r="E60" s="12">
        <v>2</v>
      </c>
      <c r="F60" s="8">
        <v>1.9</v>
      </c>
      <c r="G60" s="12">
        <v>2</v>
      </c>
      <c r="H60" s="8">
        <v>1.83</v>
      </c>
      <c r="I60" s="12">
        <v>0</v>
      </c>
    </row>
    <row r="61" spans="2:9" ht="15" customHeight="1" x14ac:dyDescent="0.2">
      <c r="B61" t="s">
        <v>129</v>
      </c>
      <c r="C61" s="12">
        <v>4</v>
      </c>
      <c r="D61" s="8">
        <v>1.8</v>
      </c>
      <c r="E61" s="12">
        <v>3</v>
      </c>
      <c r="F61" s="8">
        <v>2.86</v>
      </c>
      <c r="G61" s="12">
        <v>1</v>
      </c>
      <c r="H61" s="8">
        <v>0.92</v>
      </c>
      <c r="I61" s="12">
        <v>0</v>
      </c>
    </row>
    <row r="62" spans="2:9" ht="15" customHeight="1" x14ac:dyDescent="0.2">
      <c r="B62" t="s">
        <v>137</v>
      </c>
      <c r="C62" s="12">
        <v>4</v>
      </c>
      <c r="D62" s="8">
        <v>1.8</v>
      </c>
      <c r="E62" s="12">
        <v>2</v>
      </c>
      <c r="F62" s="8">
        <v>1.9</v>
      </c>
      <c r="G62" s="12">
        <v>2</v>
      </c>
      <c r="H62" s="8">
        <v>1.83</v>
      </c>
      <c r="I62" s="12">
        <v>0</v>
      </c>
    </row>
    <row r="63" spans="2:9" ht="15" customHeight="1" x14ac:dyDescent="0.2">
      <c r="B63" t="s">
        <v>175</v>
      </c>
      <c r="C63" s="12">
        <v>4</v>
      </c>
      <c r="D63" s="8">
        <v>1.8</v>
      </c>
      <c r="E63" s="12">
        <v>4</v>
      </c>
      <c r="F63" s="8">
        <v>3.81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117</v>
      </c>
      <c r="C64" s="12">
        <v>4</v>
      </c>
      <c r="D64" s="8">
        <v>1.8</v>
      </c>
      <c r="E64" s="12">
        <v>4</v>
      </c>
      <c r="F64" s="8">
        <v>3.81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155</v>
      </c>
      <c r="C65" s="12">
        <v>4</v>
      </c>
      <c r="D65" s="8">
        <v>1.8</v>
      </c>
      <c r="E65" s="12">
        <v>0</v>
      </c>
      <c r="F65" s="8">
        <v>0</v>
      </c>
      <c r="G65" s="12">
        <v>4</v>
      </c>
      <c r="H65" s="8">
        <v>3.67</v>
      </c>
      <c r="I65" s="12">
        <v>0</v>
      </c>
    </row>
    <row r="66" spans="2:9" ht="15" customHeight="1" x14ac:dyDescent="0.2">
      <c r="B66" t="s">
        <v>186</v>
      </c>
      <c r="C66" s="12">
        <v>3</v>
      </c>
      <c r="D66" s="8">
        <v>1.35</v>
      </c>
      <c r="E66" s="12">
        <v>1</v>
      </c>
      <c r="F66" s="8">
        <v>0.95</v>
      </c>
      <c r="G66" s="12">
        <v>2</v>
      </c>
      <c r="H66" s="8">
        <v>1.83</v>
      </c>
      <c r="I66" s="12">
        <v>0</v>
      </c>
    </row>
    <row r="67" spans="2:9" ht="15" customHeight="1" x14ac:dyDescent="0.2">
      <c r="B67" t="s">
        <v>161</v>
      </c>
      <c r="C67" s="12">
        <v>3</v>
      </c>
      <c r="D67" s="8">
        <v>1.35</v>
      </c>
      <c r="E67" s="12">
        <v>1</v>
      </c>
      <c r="F67" s="8">
        <v>0.95</v>
      </c>
      <c r="G67" s="12">
        <v>2</v>
      </c>
      <c r="H67" s="8">
        <v>1.83</v>
      </c>
      <c r="I67" s="12">
        <v>0</v>
      </c>
    </row>
    <row r="68" spans="2:9" ht="15" customHeight="1" x14ac:dyDescent="0.2">
      <c r="B68" t="s">
        <v>189</v>
      </c>
      <c r="C68" s="12">
        <v>3</v>
      </c>
      <c r="D68" s="8">
        <v>1.35</v>
      </c>
      <c r="E68" s="12">
        <v>1</v>
      </c>
      <c r="F68" s="8">
        <v>0.95</v>
      </c>
      <c r="G68" s="12">
        <v>2</v>
      </c>
      <c r="H68" s="8">
        <v>1.83</v>
      </c>
      <c r="I68" s="12">
        <v>0</v>
      </c>
    </row>
    <row r="69" spans="2:9" ht="15" customHeight="1" x14ac:dyDescent="0.2">
      <c r="B69" t="s">
        <v>126</v>
      </c>
      <c r="C69" s="12">
        <v>3</v>
      </c>
      <c r="D69" s="8">
        <v>1.35</v>
      </c>
      <c r="E69" s="12">
        <v>2</v>
      </c>
      <c r="F69" s="8">
        <v>1.9</v>
      </c>
      <c r="G69" s="12">
        <v>1</v>
      </c>
      <c r="H69" s="8">
        <v>0.92</v>
      </c>
      <c r="I69" s="12">
        <v>0</v>
      </c>
    </row>
    <row r="70" spans="2:9" ht="15" customHeight="1" x14ac:dyDescent="0.2">
      <c r="B70" t="s">
        <v>131</v>
      </c>
      <c r="C70" s="12">
        <v>3</v>
      </c>
      <c r="D70" s="8">
        <v>1.35</v>
      </c>
      <c r="E70" s="12">
        <v>3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103</v>
      </c>
      <c r="C71" s="12">
        <v>3</v>
      </c>
      <c r="D71" s="8">
        <v>1.35</v>
      </c>
      <c r="E71" s="12">
        <v>2</v>
      </c>
      <c r="F71" s="8">
        <v>1.9</v>
      </c>
      <c r="G71" s="12">
        <v>1</v>
      </c>
      <c r="H71" s="8">
        <v>0.92</v>
      </c>
      <c r="I71" s="12">
        <v>0</v>
      </c>
    </row>
    <row r="72" spans="2:9" ht="15" customHeight="1" x14ac:dyDescent="0.2">
      <c r="B72" t="s">
        <v>104</v>
      </c>
      <c r="C72" s="12">
        <v>3</v>
      </c>
      <c r="D72" s="8">
        <v>1.35</v>
      </c>
      <c r="E72" s="12">
        <v>1</v>
      </c>
      <c r="F72" s="8">
        <v>0.95</v>
      </c>
      <c r="G72" s="12">
        <v>2</v>
      </c>
      <c r="H72" s="8">
        <v>1.83</v>
      </c>
      <c r="I72" s="12">
        <v>0</v>
      </c>
    </row>
    <row r="73" spans="2:9" ht="15" customHeight="1" x14ac:dyDescent="0.2">
      <c r="B73" t="s">
        <v>112</v>
      </c>
      <c r="C73" s="12">
        <v>3</v>
      </c>
      <c r="D73" s="8">
        <v>1.35</v>
      </c>
      <c r="E73" s="12">
        <v>3</v>
      </c>
      <c r="F73" s="8">
        <v>2.86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115</v>
      </c>
      <c r="C74" s="12">
        <v>3</v>
      </c>
      <c r="D74" s="8">
        <v>1.35</v>
      </c>
      <c r="E74" s="12">
        <v>1</v>
      </c>
      <c r="F74" s="8">
        <v>0.95</v>
      </c>
      <c r="G74" s="12">
        <v>2</v>
      </c>
      <c r="H74" s="8">
        <v>1.83</v>
      </c>
      <c r="I74" s="12">
        <v>0</v>
      </c>
    </row>
    <row r="75" spans="2:9" ht="15" customHeight="1" x14ac:dyDescent="0.2">
      <c r="B75" t="s">
        <v>116</v>
      </c>
      <c r="C75" s="12">
        <v>3</v>
      </c>
      <c r="D75" s="8">
        <v>1.35</v>
      </c>
      <c r="E75" s="12">
        <v>2</v>
      </c>
      <c r="F75" s="8">
        <v>1.9</v>
      </c>
      <c r="G75" s="12">
        <v>1</v>
      </c>
      <c r="H75" s="8">
        <v>0.92</v>
      </c>
      <c r="I75" s="12">
        <v>0</v>
      </c>
    </row>
    <row r="76" spans="2:9" ht="15" customHeight="1" x14ac:dyDescent="0.2">
      <c r="B76" t="s">
        <v>190</v>
      </c>
      <c r="C76" s="12">
        <v>3</v>
      </c>
      <c r="D76" s="8">
        <v>1.35</v>
      </c>
      <c r="E76" s="12">
        <v>0</v>
      </c>
      <c r="F76" s="8">
        <v>0</v>
      </c>
      <c r="G76" s="12">
        <v>3</v>
      </c>
      <c r="H76" s="8">
        <v>2.75</v>
      </c>
      <c r="I76" s="12">
        <v>0</v>
      </c>
    </row>
    <row r="77" spans="2:9" ht="15" customHeight="1" x14ac:dyDescent="0.2">
      <c r="B77" t="s">
        <v>191</v>
      </c>
      <c r="C77" s="12">
        <v>3</v>
      </c>
      <c r="D77" s="8">
        <v>1.35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484-2922-421C-AA81-0DEB39F1F02D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37</v>
      </c>
      <c r="D6" s="8">
        <v>14.92</v>
      </c>
      <c r="E6" s="12">
        <v>11</v>
      </c>
      <c r="F6" s="8">
        <v>7.33</v>
      </c>
      <c r="G6" s="12">
        <v>26</v>
      </c>
      <c r="H6" s="8">
        <v>29.21</v>
      </c>
      <c r="I6" s="12">
        <v>0</v>
      </c>
    </row>
    <row r="7" spans="2:9" ht="15" customHeight="1" x14ac:dyDescent="0.2">
      <c r="B7" t="s">
        <v>27</v>
      </c>
      <c r="C7" s="12">
        <v>32</v>
      </c>
      <c r="D7" s="8">
        <v>12.9</v>
      </c>
      <c r="E7" s="12">
        <v>12</v>
      </c>
      <c r="F7" s="8">
        <v>8</v>
      </c>
      <c r="G7" s="12">
        <v>20</v>
      </c>
      <c r="H7" s="8">
        <v>22.47</v>
      </c>
      <c r="I7" s="12">
        <v>0</v>
      </c>
    </row>
    <row r="8" spans="2:9" ht="15" customHeight="1" x14ac:dyDescent="0.2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29</v>
      </c>
      <c r="C9" s="12">
        <v>1</v>
      </c>
      <c r="D9" s="8">
        <v>0.4</v>
      </c>
      <c r="E9" s="12">
        <v>1</v>
      </c>
      <c r="F9" s="8">
        <v>0.67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30</v>
      </c>
      <c r="C10" s="12">
        <v>1</v>
      </c>
      <c r="D10" s="8">
        <v>0.4</v>
      </c>
      <c r="E10" s="12">
        <v>0</v>
      </c>
      <c r="F10" s="8">
        <v>0</v>
      </c>
      <c r="G10" s="12">
        <v>1</v>
      </c>
      <c r="H10" s="8">
        <v>1.1200000000000001</v>
      </c>
      <c r="I10" s="12">
        <v>0</v>
      </c>
    </row>
    <row r="11" spans="2:9" ht="15" customHeight="1" x14ac:dyDescent="0.2">
      <c r="B11" t="s">
        <v>31</v>
      </c>
      <c r="C11" s="12">
        <v>71</v>
      </c>
      <c r="D11" s="8">
        <v>28.63</v>
      </c>
      <c r="E11" s="12">
        <v>49</v>
      </c>
      <c r="F11" s="8">
        <v>32.67</v>
      </c>
      <c r="G11" s="12">
        <v>22</v>
      </c>
      <c r="H11" s="8">
        <v>24.72</v>
      </c>
      <c r="I11" s="12">
        <v>0</v>
      </c>
    </row>
    <row r="12" spans="2:9" ht="15" customHeight="1" x14ac:dyDescent="0.2">
      <c r="B12" t="s">
        <v>32</v>
      </c>
      <c r="C12" s="12">
        <v>1</v>
      </c>
      <c r="D12" s="8">
        <v>0.4</v>
      </c>
      <c r="E12" s="12">
        <v>1</v>
      </c>
      <c r="F12" s="8">
        <v>0.67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33</v>
      </c>
      <c r="C13" s="12">
        <v>15</v>
      </c>
      <c r="D13" s="8">
        <v>6.05</v>
      </c>
      <c r="E13" s="12">
        <v>11</v>
      </c>
      <c r="F13" s="8">
        <v>7.33</v>
      </c>
      <c r="G13" s="12">
        <v>4</v>
      </c>
      <c r="H13" s="8">
        <v>4.49</v>
      </c>
      <c r="I13" s="12">
        <v>0</v>
      </c>
    </row>
    <row r="14" spans="2:9" ht="15" customHeight="1" x14ac:dyDescent="0.2">
      <c r="B14" t="s">
        <v>34</v>
      </c>
      <c r="C14" s="12">
        <v>6</v>
      </c>
      <c r="D14" s="8">
        <v>2.42</v>
      </c>
      <c r="E14" s="12">
        <v>2</v>
      </c>
      <c r="F14" s="8">
        <v>1.33</v>
      </c>
      <c r="G14" s="12">
        <v>2</v>
      </c>
      <c r="H14" s="8">
        <v>2.25</v>
      </c>
      <c r="I14" s="12">
        <v>0</v>
      </c>
    </row>
    <row r="15" spans="2:9" ht="15" customHeight="1" x14ac:dyDescent="0.2">
      <c r="B15" t="s">
        <v>35</v>
      </c>
      <c r="C15" s="12">
        <v>24</v>
      </c>
      <c r="D15" s="8">
        <v>9.68</v>
      </c>
      <c r="E15" s="12">
        <v>21</v>
      </c>
      <c r="F15" s="8">
        <v>14</v>
      </c>
      <c r="G15" s="12">
        <v>3</v>
      </c>
      <c r="H15" s="8">
        <v>3.37</v>
      </c>
      <c r="I15" s="12">
        <v>0</v>
      </c>
    </row>
    <row r="16" spans="2:9" ht="15" customHeight="1" x14ac:dyDescent="0.2">
      <c r="B16" t="s">
        <v>36</v>
      </c>
      <c r="C16" s="12">
        <v>36</v>
      </c>
      <c r="D16" s="8">
        <v>14.52</v>
      </c>
      <c r="E16" s="12">
        <v>33</v>
      </c>
      <c r="F16" s="8">
        <v>22</v>
      </c>
      <c r="G16" s="12">
        <v>2</v>
      </c>
      <c r="H16" s="8">
        <v>2.25</v>
      </c>
      <c r="I16" s="12">
        <v>0</v>
      </c>
    </row>
    <row r="17" spans="2:9" ht="15" customHeight="1" x14ac:dyDescent="0.2">
      <c r="B17" t="s">
        <v>37</v>
      </c>
      <c r="C17" s="12">
        <v>8</v>
      </c>
      <c r="D17" s="8">
        <v>3.23</v>
      </c>
      <c r="E17" s="12">
        <v>3</v>
      </c>
      <c r="F17" s="8">
        <v>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38</v>
      </c>
      <c r="C18" s="12">
        <v>8</v>
      </c>
      <c r="D18" s="8">
        <v>3.23</v>
      </c>
      <c r="E18" s="12">
        <v>3</v>
      </c>
      <c r="F18" s="8">
        <v>2</v>
      </c>
      <c r="G18" s="12">
        <v>4</v>
      </c>
      <c r="H18" s="8">
        <v>4.49</v>
      </c>
      <c r="I18" s="12">
        <v>0</v>
      </c>
    </row>
    <row r="19" spans="2:9" ht="15" customHeight="1" x14ac:dyDescent="0.2">
      <c r="B19" t="s">
        <v>39</v>
      </c>
      <c r="C19" s="12">
        <v>8</v>
      </c>
      <c r="D19" s="8">
        <v>3.23</v>
      </c>
      <c r="E19" s="12">
        <v>3</v>
      </c>
      <c r="F19" s="8">
        <v>2</v>
      </c>
      <c r="G19" s="12">
        <v>5</v>
      </c>
      <c r="H19" s="8">
        <v>5.62</v>
      </c>
      <c r="I19" s="12">
        <v>0</v>
      </c>
    </row>
    <row r="20" spans="2:9" ht="15" customHeight="1" x14ac:dyDescent="0.2">
      <c r="B20" s="9" t="s">
        <v>197</v>
      </c>
      <c r="C20" s="12">
        <f>SUM(LTBL_36468[総数／事業所数])</f>
        <v>248</v>
      </c>
      <c r="E20" s="12">
        <f>SUBTOTAL(109,LTBL_36468[個人／事業所数])</f>
        <v>150</v>
      </c>
      <c r="G20" s="12">
        <f>SUBTOTAL(109,LTBL_36468[法人／事業所数])</f>
        <v>89</v>
      </c>
      <c r="I20" s="12">
        <f>SUBTOTAL(109,LTBL_36468[法人以外の団体／事業所数])</f>
        <v>0</v>
      </c>
    </row>
    <row r="21" spans="2:9" ht="15" customHeight="1" x14ac:dyDescent="0.2">
      <c r="E21" s="11">
        <f>LTBL_36468[[#Totals],[個人／事業所数]]/LTBL_36468[[#Totals],[総数／事業所数]]</f>
        <v>0.60483870967741937</v>
      </c>
      <c r="G21" s="11">
        <f>LTBL_36468[[#Totals],[法人／事業所数]]/LTBL_36468[[#Totals],[総数／事業所数]]</f>
        <v>0.3588709677419355</v>
      </c>
      <c r="I21" s="11">
        <f>LTBL_36468[[#Totals],[法人以外の団体／事業所数]]/LTBL_36468[[#Totals],[総数／事業所数]]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32</v>
      </c>
      <c r="D24" s="8">
        <v>12.9</v>
      </c>
      <c r="E24" s="12">
        <v>30</v>
      </c>
      <c r="F24" s="8">
        <v>20</v>
      </c>
      <c r="G24" s="12">
        <v>1</v>
      </c>
      <c r="H24" s="8">
        <v>1.1200000000000001</v>
      </c>
      <c r="I24" s="12">
        <v>0</v>
      </c>
    </row>
    <row r="25" spans="2:9" ht="15" customHeight="1" x14ac:dyDescent="0.2">
      <c r="B25" t="s">
        <v>56</v>
      </c>
      <c r="C25" s="12">
        <v>30</v>
      </c>
      <c r="D25" s="8">
        <v>12.1</v>
      </c>
      <c r="E25" s="12">
        <v>18</v>
      </c>
      <c r="F25" s="8">
        <v>12</v>
      </c>
      <c r="G25" s="12">
        <v>12</v>
      </c>
      <c r="H25" s="8">
        <v>13.48</v>
      </c>
      <c r="I25" s="12">
        <v>0</v>
      </c>
    </row>
    <row r="26" spans="2:9" ht="15" customHeight="1" x14ac:dyDescent="0.2">
      <c r="B26" t="s">
        <v>48</v>
      </c>
      <c r="C26" s="12">
        <v>29</v>
      </c>
      <c r="D26" s="8">
        <v>11.69</v>
      </c>
      <c r="E26" s="12">
        <v>6</v>
      </c>
      <c r="F26" s="8">
        <v>4</v>
      </c>
      <c r="G26" s="12">
        <v>23</v>
      </c>
      <c r="H26" s="8">
        <v>25.84</v>
      </c>
      <c r="I26" s="12">
        <v>0</v>
      </c>
    </row>
    <row r="27" spans="2:9" ht="15" customHeight="1" x14ac:dyDescent="0.2">
      <c r="B27" t="s">
        <v>51</v>
      </c>
      <c r="C27" s="12">
        <v>23</v>
      </c>
      <c r="D27" s="8">
        <v>9.27</v>
      </c>
      <c r="E27" s="12">
        <v>9</v>
      </c>
      <c r="F27" s="8">
        <v>6</v>
      </c>
      <c r="G27" s="12">
        <v>14</v>
      </c>
      <c r="H27" s="8">
        <v>15.73</v>
      </c>
      <c r="I27" s="12">
        <v>0</v>
      </c>
    </row>
    <row r="28" spans="2:9" ht="15" customHeight="1" x14ac:dyDescent="0.2">
      <c r="B28" t="s">
        <v>54</v>
      </c>
      <c r="C28" s="12">
        <v>19</v>
      </c>
      <c r="D28" s="8">
        <v>7.66</v>
      </c>
      <c r="E28" s="12">
        <v>15</v>
      </c>
      <c r="F28" s="8">
        <v>10</v>
      </c>
      <c r="G28" s="12">
        <v>4</v>
      </c>
      <c r="H28" s="8">
        <v>4.49</v>
      </c>
      <c r="I28" s="12">
        <v>0</v>
      </c>
    </row>
    <row r="29" spans="2:9" ht="15" customHeight="1" x14ac:dyDescent="0.2">
      <c r="B29" t="s">
        <v>61</v>
      </c>
      <c r="C29" s="12">
        <v>18</v>
      </c>
      <c r="D29" s="8">
        <v>7.26</v>
      </c>
      <c r="E29" s="12">
        <v>17</v>
      </c>
      <c r="F29" s="8">
        <v>11.33</v>
      </c>
      <c r="G29" s="12">
        <v>1</v>
      </c>
      <c r="H29" s="8">
        <v>1.1200000000000001</v>
      </c>
      <c r="I29" s="12">
        <v>0</v>
      </c>
    </row>
    <row r="30" spans="2:9" ht="15" customHeight="1" x14ac:dyDescent="0.2">
      <c r="B30" t="s">
        <v>58</v>
      </c>
      <c r="C30" s="12">
        <v>14</v>
      </c>
      <c r="D30" s="8">
        <v>5.65</v>
      </c>
      <c r="E30" s="12">
        <v>11</v>
      </c>
      <c r="F30" s="8">
        <v>7.33</v>
      </c>
      <c r="G30" s="12">
        <v>3</v>
      </c>
      <c r="H30" s="8">
        <v>3.37</v>
      </c>
      <c r="I30" s="12">
        <v>0</v>
      </c>
    </row>
    <row r="31" spans="2:9" ht="15" customHeight="1" x14ac:dyDescent="0.2">
      <c r="B31" t="s">
        <v>55</v>
      </c>
      <c r="C31" s="12">
        <v>12</v>
      </c>
      <c r="D31" s="8">
        <v>4.84</v>
      </c>
      <c r="E31" s="12">
        <v>10</v>
      </c>
      <c r="F31" s="8">
        <v>6.67</v>
      </c>
      <c r="G31" s="12">
        <v>2</v>
      </c>
      <c r="H31" s="8">
        <v>2.25</v>
      </c>
      <c r="I31" s="12">
        <v>0</v>
      </c>
    </row>
    <row r="32" spans="2:9" ht="15" customHeight="1" x14ac:dyDescent="0.2">
      <c r="B32" t="s">
        <v>64</v>
      </c>
      <c r="C32" s="12">
        <v>8</v>
      </c>
      <c r="D32" s="8">
        <v>3.23</v>
      </c>
      <c r="E32" s="12">
        <v>3</v>
      </c>
      <c r="F32" s="8">
        <v>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50</v>
      </c>
      <c r="C33" s="12">
        <v>5</v>
      </c>
      <c r="D33" s="8">
        <v>2.02</v>
      </c>
      <c r="E33" s="12">
        <v>3</v>
      </c>
      <c r="F33" s="8">
        <v>2</v>
      </c>
      <c r="G33" s="12">
        <v>2</v>
      </c>
      <c r="H33" s="8">
        <v>2.25</v>
      </c>
      <c r="I33" s="12">
        <v>0</v>
      </c>
    </row>
    <row r="34" spans="2:9" ht="15" customHeight="1" x14ac:dyDescent="0.2">
      <c r="B34" t="s">
        <v>66</v>
      </c>
      <c r="C34" s="12">
        <v>5</v>
      </c>
      <c r="D34" s="8">
        <v>2.02</v>
      </c>
      <c r="E34" s="12">
        <v>0</v>
      </c>
      <c r="F34" s="8">
        <v>0</v>
      </c>
      <c r="G34" s="12">
        <v>4</v>
      </c>
      <c r="H34" s="8">
        <v>4.49</v>
      </c>
      <c r="I34" s="12">
        <v>0</v>
      </c>
    </row>
    <row r="35" spans="2:9" ht="15" customHeight="1" x14ac:dyDescent="0.2">
      <c r="B35" t="s">
        <v>53</v>
      </c>
      <c r="C35" s="12">
        <v>4</v>
      </c>
      <c r="D35" s="8">
        <v>1.61</v>
      </c>
      <c r="E35" s="12">
        <v>4</v>
      </c>
      <c r="F35" s="8">
        <v>2.67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60</v>
      </c>
      <c r="C36" s="12">
        <v>4</v>
      </c>
      <c r="D36" s="8">
        <v>1.61</v>
      </c>
      <c r="E36" s="12">
        <v>1</v>
      </c>
      <c r="F36" s="8">
        <v>0.67</v>
      </c>
      <c r="G36" s="12">
        <v>1</v>
      </c>
      <c r="H36" s="8">
        <v>1.1200000000000001</v>
      </c>
      <c r="I36" s="12">
        <v>0</v>
      </c>
    </row>
    <row r="37" spans="2:9" ht="15" customHeight="1" x14ac:dyDescent="0.2">
      <c r="B37" t="s">
        <v>72</v>
      </c>
      <c r="C37" s="12">
        <v>4</v>
      </c>
      <c r="D37" s="8">
        <v>1.61</v>
      </c>
      <c r="E37" s="12">
        <v>2</v>
      </c>
      <c r="F37" s="8">
        <v>1.33</v>
      </c>
      <c r="G37" s="12">
        <v>2</v>
      </c>
      <c r="H37" s="8">
        <v>2.25</v>
      </c>
      <c r="I37" s="12">
        <v>0</v>
      </c>
    </row>
    <row r="38" spans="2:9" ht="15" customHeight="1" x14ac:dyDescent="0.2">
      <c r="B38" t="s">
        <v>67</v>
      </c>
      <c r="C38" s="12">
        <v>4</v>
      </c>
      <c r="D38" s="8">
        <v>1.61</v>
      </c>
      <c r="E38" s="12">
        <v>2</v>
      </c>
      <c r="F38" s="8">
        <v>1.33</v>
      </c>
      <c r="G38" s="12">
        <v>2</v>
      </c>
      <c r="H38" s="8">
        <v>2.25</v>
      </c>
      <c r="I38" s="12">
        <v>0</v>
      </c>
    </row>
    <row r="39" spans="2:9" ht="15" customHeight="1" x14ac:dyDescent="0.2">
      <c r="B39" t="s">
        <v>49</v>
      </c>
      <c r="C39" s="12">
        <v>3</v>
      </c>
      <c r="D39" s="8">
        <v>1.21</v>
      </c>
      <c r="E39" s="12">
        <v>2</v>
      </c>
      <c r="F39" s="8">
        <v>1.33</v>
      </c>
      <c r="G39" s="12">
        <v>1</v>
      </c>
      <c r="H39" s="8">
        <v>1.1200000000000001</v>
      </c>
      <c r="I39" s="12">
        <v>0</v>
      </c>
    </row>
    <row r="40" spans="2:9" ht="15" customHeight="1" x14ac:dyDescent="0.2">
      <c r="B40" t="s">
        <v>69</v>
      </c>
      <c r="C40" s="12">
        <v>3</v>
      </c>
      <c r="D40" s="8">
        <v>1.21</v>
      </c>
      <c r="E40" s="12">
        <v>1</v>
      </c>
      <c r="F40" s="8">
        <v>0.67</v>
      </c>
      <c r="G40" s="12">
        <v>2</v>
      </c>
      <c r="H40" s="8">
        <v>2.25</v>
      </c>
      <c r="I40" s="12">
        <v>0</v>
      </c>
    </row>
    <row r="41" spans="2:9" ht="15" customHeight="1" x14ac:dyDescent="0.2">
      <c r="B41" t="s">
        <v>63</v>
      </c>
      <c r="C41" s="12">
        <v>3</v>
      </c>
      <c r="D41" s="8">
        <v>1.21</v>
      </c>
      <c r="E41" s="12">
        <v>2</v>
      </c>
      <c r="F41" s="8">
        <v>1.33</v>
      </c>
      <c r="G41" s="12">
        <v>1</v>
      </c>
      <c r="H41" s="8">
        <v>1.1200000000000001</v>
      </c>
      <c r="I41" s="12">
        <v>0</v>
      </c>
    </row>
    <row r="42" spans="2:9" ht="15" customHeight="1" x14ac:dyDescent="0.2">
      <c r="B42" t="s">
        <v>65</v>
      </c>
      <c r="C42" s="12">
        <v>3</v>
      </c>
      <c r="D42" s="8">
        <v>1.21</v>
      </c>
      <c r="E42" s="12">
        <v>3</v>
      </c>
      <c r="F42" s="8">
        <v>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83</v>
      </c>
      <c r="C43" s="12">
        <v>2</v>
      </c>
      <c r="D43" s="8">
        <v>0.81</v>
      </c>
      <c r="E43" s="12">
        <v>0</v>
      </c>
      <c r="F43" s="8">
        <v>0</v>
      </c>
      <c r="G43" s="12">
        <v>2</v>
      </c>
      <c r="H43" s="8">
        <v>2.25</v>
      </c>
      <c r="I43" s="12">
        <v>0</v>
      </c>
    </row>
    <row r="44" spans="2:9" ht="15" customHeight="1" x14ac:dyDescent="0.2">
      <c r="B44" t="s">
        <v>91</v>
      </c>
      <c r="C44" s="12">
        <v>2</v>
      </c>
      <c r="D44" s="8">
        <v>0.81</v>
      </c>
      <c r="E44" s="12">
        <v>0</v>
      </c>
      <c r="F44" s="8">
        <v>0</v>
      </c>
      <c r="G44" s="12">
        <v>2</v>
      </c>
      <c r="H44" s="8">
        <v>2.25</v>
      </c>
      <c r="I44" s="12">
        <v>0</v>
      </c>
    </row>
    <row r="45" spans="2:9" ht="15" customHeight="1" x14ac:dyDescent="0.2">
      <c r="B45" t="s">
        <v>59</v>
      </c>
      <c r="C45" s="12">
        <v>2</v>
      </c>
      <c r="D45" s="8">
        <v>0.81</v>
      </c>
      <c r="E45" s="12">
        <v>1</v>
      </c>
      <c r="F45" s="8">
        <v>0.67</v>
      </c>
      <c r="G45" s="12">
        <v>1</v>
      </c>
      <c r="H45" s="8">
        <v>1.1200000000000001</v>
      </c>
      <c r="I45" s="12">
        <v>0</v>
      </c>
    </row>
    <row r="46" spans="2:9" ht="15" customHeight="1" x14ac:dyDescent="0.2">
      <c r="B46" t="s">
        <v>75</v>
      </c>
      <c r="C46" s="12">
        <v>2</v>
      </c>
      <c r="D46" s="8">
        <v>0.81</v>
      </c>
      <c r="E46" s="12">
        <v>2</v>
      </c>
      <c r="F46" s="8">
        <v>1.33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86</v>
      </c>
      <c r="C47" s="12">
        <v>2</v>
      </c>
      <c r="D47" s="8">
        <v>0.81</v>
      </c>
      <c r="E47" s="12">
        <v>1</v>
      </c>
      <c r="F47" s="8">
        <v>0.67</v>
      </c>
      <c r="G47" s="12">
        <v>1</v>
      </c>
      <c r="H47" s="8">
        <v>1.1200000000000001</v>
      </c>
      <c r="I47" s="12">
        <v>0</v>
      </c>
    </row>
    <row r="50" spans="2:9" ht="33" customHeight="1" x14ac:dyDescent="0.2">
      <c r="B50" t="s">
        <v>199</v>
      </c>
      <c r="C50" s="10" t="s">
        <v>41</v>
      </c>
      <c r="D50" s="10" t="s">
        <v>42</v>
      </c>
      <c r="E50" s="10" t="s">
        <v>43</v>
      </c>
      <c r="F50" s="10" t="s">
        <v>44</v>
      </c>
      <c r="G50" s="10" t="s">
        <v>45</v>
      </c>
      <c r="H50" s="10" t="s">
        <v>46</v>
      </c>
      <c r="I50" s="10" t="s">
        <v>47</v>
      </c>
    </row>
    <row r="51" spans="2:9" ht="15" customHeight="1" x14ac:dyDescent="0.2">
      <c r="B51" t="s">
        <v>192</v>
      </c>
      <c r="C51" s="12">
        <v>22</v>
      </c>
      <c r="D51" s="8">
        <v>8.8699999999999992</v>
      </c>
      <c r="E51" s="12">
        <v>9</v>
      </c>
      <c r="F51" s="8">
        <v>6</v>
      </c>
      <c r="G51" s="12">
        <v>13</v>
      </c>
      <c r="H51" s="8">
        <v>14.61</v>
      </c>
      <c r="I51" s="12">
        <v>0</v>
      </c>
    </row>
    <row r="52" spans="2:9" ht="15" customHeight="1" x14ac:dyDescent="0.2">
      <c r="B52" t="s">
        <v>99</v>
      </c>
      <c r="C52" s="12">
        <v>18</v>
      </c>
      <c r="D52" s="8">
        <v>7.26</v>
      </c>
      <c r="E52" s="12">
        <v>0</v>
      </c>
      <c r="F52" s="8">
        <v>0</v>
      </c>
      <c r="G52" s="12">
        <v>18</v>
      </c>
      <c r="H52" s="8">
        <v>20.22</v>
      </c>
      <c r="I52" s="12">
        <v>0</v>
      </c>
    </row>
    <row r="53" spans="2:9" ht="15" customHeight="1" x14ac:dyDescent="0.2">
      <c r="B53" t="s">
        <v>114</v>
      </c>
      <c r="C53" s="12">
        <v>15</v>
      </c>
      <c r="D53" s="8">
        <v>6.05</v>
      </c>
      <c r="E53" s="12">
        <v>15</v>
      </c>
      <c r="F53" s="8">
        <v>10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113</v>
      </c>
      <c r="C54" s="12">
        <v>13</v>
      </c>
      <c r="D54" s="8">
        <v>5.24</v>
      </c>
      <c r="E54" s="12">
        <v>13</v>
      </c>
      <c r="F54" s="8">
        <v>8.67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102</v>
      </c>
      <c r="C55" s="12">
        <v>11</v>
      </c>
      <c r="D55" s="8">
        <v>4.4400000000000004</v>
      </c>
      <c r="E55" s="12">
        <v>8</v>
      </c>
      <c r="F55" s="8">
        <v>5.33</v>
      </c>
      <c r="G55" s="12">
        <v>3</v>
      </c>
      <c r="H55" s="8">
        <v>3.37</v>
      </c>
      <c r="I55" s="12">
        <v>0</v>
      </c>
    </row>
    <row r="56" spans="2:9" ht="15" customHeight="1" x14ac:dyDescent="0.2">
      <c r="B56" t="s">
        <v>122</v>
      </c>
      <c r="C56" s="12">
        <v>11</v>
      </c>
      <c r="D56" s="8">
        <v>4.4400000000000004</v>
      </c>
      <c r="E56" s="12">
        <v>4</v>
      </c>
      <c r="F56" s="8">
        <v>2.67</v>
      </c>
      <c r="G56" s="12">
        <v>7</v>
      </c>
      <c r="H56" s="8">
        <v>7.87</v>
      </c>
      <c r="I56" s="12">
        <v>0</v>
      </c>
    </row>
    <row r="57" spans="2:9" ht="15" customHeight="1" x14ac:dyDescent="0.2">
      <c r="B57" t="s">
        <v>103</v>
      </c>
      <c r="C57" s="12">
        <v>9</v>
      </c>
      <c r="D57" s="8">
        <v>3.63</v>
      </c>
      <c r="E57" s="12">
        <v>8</v>
      </c>
      <c r="F57" s="8">
        <v>5.33</v>
      </c>
      <c r="G57" s="12">
        <v>1</v>
      </c>
      <c r="H57" s="8">
        <v>1.1200000000000001</v>
      </c>
      <c r="I57" s="12">
        <v>0</v>
      </c>
    </row>
    <row r="58" spans="2:9" ht="15" customHeight="1" x14ac:dyDescent="0.2">
      <c r="B58" t="s">
        <v>105</v>
      </c>
      <c r="C58" s="12">
        <v>8</v>
      </c>
      <c r="D58" s="8">
        <v>3.23</v>
      </c>
      <c r="E58" s="12">
        <v>6</v>
      </c>
      <c r="F58" s="8">
        <v>4</v>
      </c>
      <c r="G58" s="12">
        <v>2</v>
      </c>
      <c r="H58" s="8">
        <v>2.25</v>
      </c>
      <c r="I58" s="12">
        <v>0</v>
      </c>
    </row>
    <row r="59" spans="2:9" ht="15" customHeight="1" x14ac:dyDescent="0.2">
      <c r="B59" t="s">
        <v>107</v>
      </c>
      <c r="C59" s="12">
        <v>7</v>
      </c>
      <c r="D59" s="8">
        <v>2.82</v>
      </c>
      <c r="E59" s="12">
        <v>7</v>
      </c>
      <c r="F59" s="8">
        <v>4.67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110</v>
      </c>
      <c r="C60" s="12">
        <v>7</v>
      </c>
      <c r="D60" s="8">
        <v>2.82</v>
      </c>
      <c r="E60" s="12">
        <v>7</v>
      </c>
      <c r="F60" s="8">
        <v>4.67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100</v>
      </c>
      <c r="C61" s="12">
        <v>5</v>
      </c>
      <c r="D61" s="8">
        <v>2.02</v>
      </c>
      <c r="E61" s="12">
        <v>2</v>
      </c>
      <c r="F61" s="8">
        <v>1.33</v>
      </c>
      <c r="G61" s="12">
        <v>3</v>
      </c>
      <c r="H61" s="8">
        <v>3.37</v>
      </c>
      <c r="I61" s="12">
        <v>0</v>
      </c>
    </row>
    <row r="62" spans="2:9" ht="15" customHeight="1" x14ac:dyDescent="0.2">
      <c r="B62" t="s">
        <v>127</v>
      </c>
      <c r="C62" s="12">
        <v>5</v>
      </c>
      <c r="D62" s="8">
        <v>2.02</v>
      </c>
      <c r="E62" s="12">
        <v>4</v>
      </c>
      <c r="F62" s="8">
        <v>2.67</v>
      </c>
      <c r="G62" s="12">
        <v>1</v>
      </c>
      <c r="H62" s="8">
        <v>1.1200000000000001</v>
      </c>
      <c r="I62" s="12">
        <v>0</v>
      </c>
    </row>
    <row r="63" spans="2:9" ht="15" customHeight="1" x14ac:dyDescent="0.2">
      <c r="B63" t="s">
        <v>130</v>
      </c>
      <c r="C63" s="12">
        <v>5</v>
      </c>
      <c r="D63" s="8">
        <v>2.02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181</v>
      </c>
      <c r="C64" s="12">
        <v>4</v>
      </c>
      <c r="D64" s="8">
        <v>1.61</v>
      </c>
      <c r="E64" s="12">
        <v>4</v>
      </c>
      <c r="F64" s="8">
        <v>2.67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125</v>
      </c>
      <c r="C65" s="12">
        <v>4</v>
      </c>
      <c r="D65" s="8">
        <v>1.61</v>
      </c>
      <c r="E65" s="12">
        <v>2</v>
      </c>
      <c r="F65" s="8">
        <v>1.33</v>
      </c>
      <c r="G65" s="12">
        <v>2</v>
      </c>
      <c r="H65" s="8">
        <v>2.25</v>
      </c>
      <c r="I65" s="12">
        <v>0</v>
      </c>
    </row>
    <row r="66" spans="2:9" ht="15" customHeight="1" x14ac:dyDescent="0.2">
      <c r="B66" t="s">
        <v>155</v>
      </c>
      <c r="C66" s="12">
        <v>4</v>
      </c>
      <c r="D66" s="8">
        <v>1.61</v>
      </c>
      <c r="E66" s="12">
        <v>0</v>
      </c>
      <c r="F66" s="8">
        <v>0</v>
      </c>
      <c r="G66" s="12">
        <v>3</v>
      </c>
      <c r="H66" s="8">
        <v>3.37</v>
      </c>
      <c r="I66" s="12">
        <v>0</v>
      </c>
    </row>
    <row r="67" spans="2:9" ht="15" customHeight="1" x14ac:dyDescent="0.2">
      <c r="B67" t="s">
        <v>118</v>
      </c>
      <c r="C67" s="12">
        <v>4</v>
      </c>
      <c r="D67" s="8">
        <v>1.61</v>
      </c>
      <c r="E67" s="12">
        <v>2</v>
      </c>
      <c r="F67" s="8">
        <v>1.33</v>
      </c>
      <c r="G67" s="12">
        <v>2</v>
      </c>
      <c r="H67" s="8">
        <v>2.25</v>
      </c>
      <c r="I67" s="12">
        <v>0</v>
      </c>
    </row>
    <row r="68" spans="2:9" ht="15" customHeight="1" x14ac:dyDescent="0.2">
      <c r="B68" t="s">
        <v>101</v>
      </c>
      <c r="C68" s="12">
        <v>3</v>
      </c>
      <c r="D68" s="8">
        <v>1.21</v>
      </c>
      <c r="E68" s="12">
        <v>2</v>
      </c>
      <c r="F68" s="8">
        <v>1.33</v>
      </c>
      <c r="G68" s="12">
        <v>1</v>
      </c>
      <c r="H68" s="8">
        <v>1.1200000000000001</v>
      </c>
      <c r="I68" s="12">
        <v>0</v>
      </c>
    </row>
    <row r="69" spans="2:9" ht="15" customHeight="1" x14ac:dyDescent="0.2">
      <c r="B69" t="s">
        <v>150</v>
      </c>
      <c r="C69" s="12">
        <v>3</v>
      </c>
      <c r="D69" s="8">
        <v>1.21</v>
      </c>
      <c r="E69" s="12">
        <v>2</v>
      </c>
      <c r="F69" s="8">
        <v>1.33</v>
      </c>
      <c r="G69" s="12">
        <v>1</v>
      </c>
      <c r="H69" s="8">
        <v>1.1200000000000001</v>
      </c>
      <c r="I69" s="12">
        <v>0</v>
      </c>
    </row>
    <row r="70" spans="2:9" ht="15" customHeight="1" x14ac:dyDescent="0.2">
      <c r="B70" t="s">
        <v>124</v>
      </c>
      <c r="C70" s="12">
        <v>3</v>
      </c>
      <c r="D70" s="8">
        <v>1.21</v>
      </c>
      <c r="E70" s="12">
        <v>2</v>
      </c>
      <c r="F70" s="8">
        <v>1.33</v>
      </c>
      <c r="G70" s="12">
        <v>1</v>
      </c>
      <c r="H70" s="8">
        <v>1.1200000000000001</v>
      </c>
      <c r="I70" s="12">
        <v>0</v>
      </c>
    </row>
    <row r="71" spans="2:9" ht="15" customHeight="1" x14ac:dyDescent="0.2">
      <c r="B71" t="s">
        <v>193</v>
      </c>
      <c r="C71" s="12">
        <v>3</v>
      </c>
      <c r="D71" s="8">
        <v>1.21</v>
      </c>
      <c r="E71" s="12">
        <v>3</v>
      </c>
      <c r="F71" s="8">
        <v>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180</v>
      </c>
      <c r="C72" s="12">
        <v>3</v>
      </c>
      <c r="D72" s="8">
        <v>1.21</v>
      </c>
      <c r="E72" s="12">
        <v>1</v>
      </c>
      <c r="F72" s="8">
        <v>0.67</v>
      </c>
      <c r="G72" s="12">
        <v>2</v>
      </c>
      <c r="H72" s="8">
        <v>2.25</v>
      </c>
      <c r="I72" s="12">
        <v>0</v>
      </c>
    </row>
    <row r="73" spans="2:9" ht="15" customHeight="1" x14ac:dyDescent="0.2">
      <c r="B73" t="s">
        <v>108</v>
      </c>
      <c r="C73" s="12">
        <v>3</v>
      </c>
      <c r="D73" s="8">
        <v>1.21</v>
      </c>
      <c r="E73" s="12">
        <v>0</v>
      </c>
      <c r="F73" s="8">
        <v>0</v>
      </c>
      <c r="G73" s="12">
        <v>1</v>
      </c>
      <c r="H73" s="8">
        <v>1.1200000000000001</v>
      </c>
      <c r="I73" s="12">
        <v>0</v>
      </c>
    </row>
    <row r="74" spans="2:9" ht="15" customHeight="1" x14ac:dyDescent="0.2">
      <c r="B74" t="s">
        <v>123</v>
      </c>
      <c r="C74" s="12">
        <v>3</v>
      </c>
      <c r="D74" s="8">
        <v>1.21</v>
      </c>
      <c r="E74" s="12">
        <v>2</v>
      </c>
      <c r="F74" s="8">
        <v>1.33</v>
      </c>
      <c r="G74" s="12">
        <v>1</v>
      </c>
      <c r="H74" s="8">
        <v>1.1200000000000001</v>
      </c>
      <c r="I74" s="12">
        <v>0</v>
      </c>
    </row>
    <row r="75" spans="2:9" ht="15" customHeight="1" x14ac:dyDescent="0.2">
      <c r="B75" t="s">
        <v>182</v>
      </c>
      <c r="C75" s="12">
        <v>3</v>
      </c>
      <c r="D75" s="8">
        <v>1.21</v>
      </c>
      <c r="E75" s="12">
        <v>3</v>
      </c>
      <c r="F75" s="8">
        <v>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120</v>
      </c>
      <c r="C76" s="12">
        <v>3</v>
      </c>
      <c r="D76" s="8">
        <v>1.21</v>
      </c>
      <c r="E76" s="12">
        <v>2</v>
      </c>
      <c r="F76" s="8">
        <v>1.33</v>
      </c>
      <c r="G76" s="12">
        <v>1</v>
      </c>
      <c r="H76" s="8">
        <v>1.1200000000000001</v>
      </c>
      <c r="I76" s="12">
        <v>0</v>
      </c>
    </row>
    <row r="78" spans="2:9" ht="15" customHeight="1" x14ac:dyDescent="0.2">
      <c r="B78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2070-7566-4606-B46F-84AC50B20EDC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224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60</v>
      </c>
      <c r="D6" s="8">
        <v>15.54</v>
      </c>
      <c r="E6" s="12">
        <v>22</v>
      </c>
      <c r="F6" s="8">
        <v>9.1300000000000008</v>
      </c>
      <c r="G6" s="12">
        <v>38</v>
      </c>
      <c r="H6" s="8">
        <v>27.74</v>
      </c>
      <c r="I6" s="12">
        <v>0</v>
      </c>
    </row>
    <row r="7" spans="2:9" ht="15" customHeight="1" x14ac:dyDescent="0.2">
      <c r="B7" t="s">
        <v>27</v>
      </c>
      <c r="C7" s="12">
        <v>30</v>
      </c>
      <c r="D7" s="8">
        <v>7.77</v>
      </c>
      <c r="E7" s="12">
        <v>14</v>
      </c>
      <c r="F7" s="8">
        <v>5.81</v>
      </c>
      <c r="G7" s="12">
        <v>16</v>
      </c>
      <c r="H7" s="8">
        <v>11.68</v>
      </c>
      <c r="I7" s="12">
        <v>0</v>
      </c>
    </row>
    <row r="8" spans="2:9" ht="15" customHeight="1" x14ac:dyDescent="0.2">
      <c r="B8" t="s">
        <v>28</v>
      </c>
      <c r="C8" s="12">
        <v>1</v>
      </c>
      <c r="D8" s="8">
        <v>0.26</v>
      </c>
      <c r="E8" s="12">
        <v>0</v>
      </c>
      <c r="F8" s="8">
        <v>0</v>
      </c>
      <c r="G8" s="12">
        <v>1</v>
      </c>
      <c r="H8" s="8">
        <v>0.73</v>
      </c>
      <c r="I8" s="12">
        <v>0</v>
      </c>
    </row>
    <row r="9" spans="2:9" ht="15" customHeight="1" x14ac:dyDescent="0.2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30</v>
      </c>
      <c r="C10" s="12">
        <v>6</v>
      </c>
      <c r="D10" s="8">
        <v>1.55</v>
      </c>
      <c r="E10" s="12">
        <v>2</v>
      </c>
      <c r="F10" s="8">
        <v>0.83</v>
      </c>
      <c r="G10" s="12">
        <v>4</v>
      </c>
      <c r="H10" s="8">
        <v>2.92</v>
      </c>
      <c r="I10" s="12">
        <v>0</v>
      </c>
    </row>
    <row r="11" spans="2:9" ht="15" customHeight="1" x14ac:dyDescent="0.2">
      <c r="B11" t="s">
        <v>31</v>
      </c>
      <c r="C11" s="12">
        <v>96</v>
      </c>
      <c r="D11" s="8">
        <v>24.87</v>
      </c>
      <c r="E11" s="12">
        <v>63</v>
      </c>
      <c r="F11" s="8">
        <v>26.14</v>
      </c>
      <c r="G11" s="12">
        <v>33</v>
      </c>
      <c r="H11" s="8">
        <v>24.09</v>
      </c>
      <c r="I11" s="12">
        <v>0</v>
      </c>
    </row>
    <row r="12" spans="2:9" ht="15" customHeight="1" x14ac:dyDescent="0.2">
      <c r="B12" t="s">
        <v>32</v>
      </c>
      <c r="C12" s="12">
        <v>2</v>
      </c>
      <c r="D12" s="8">
        <v>0.52</v>
      </c>
      <c r="E12" s="12">
        <v>0</v>
      </c>
      <c r="F12" s="8">
        <v>0</v>
      </c>
      <c r="G12" s="12">
        <v>2</v>
      </c>
      <c r="H12" s="8">
        <v>1.46</v>
      </c>
      <c r="I12" s="12">
        <v>0</v>
      </c>
    </row>
    <row r="13" spans="2:9" ht="15" customHeight="1" x14ac:dyDescent="0.2">
      <c r="B13" t="s">
        <v>33</v>
      </c>
      <c r="C13" s="12">
        <v>31</v>
      </c>
      <c r="D13" s="8">
        <v>8.0299999999999994</v>
      </c>
      <c r="E13" s="12">
        <v>16</v>
      </c>
      <c r="F13" s="8">
        <v>6.64</v>
      </c>
      <c r="G13" s="12">
        <v>14</v>
      </c>
      <c r="H13" s="8">
        <v>10.220000000000001</v>
      </c>
      <c r="I13" s="12">
        <v>0</v>
      </c>
    </row>
    <row r="14" spans="2:9" ht="15" customHeight="1" x14ac:dyDescent="0.2">
      <c r="B14" t="s">
        <v>34</v>
      </c>
      <c r="C14" s="12">
        <v>14</v>
      </c>
      <c r="D14" s="8">
        <v>3.63</v>
      </c>
      <c r="E14" s="12">
        <v>9</v>
      </c>
      <c r="F14" s="8">
        <v>3.73</v>
      </c>
      <c r="G14" s="12">
        <v>5</v>
      </c>
      <c r="H14" s="8">
        <v>3.65</v>
      </c>
      <c r="I14" s="12">
        <v>0</v>
      </c>
    </row>
    <row r="15" spans="2:9" ht="15" customHeight="1" x14ac:dyDescent="0.2">
      <c r="B15" t="s">
        <v>35</v>
      </c>
      <c r="C15" s="12">
        <v>51</v>
      </c>
      <c r="D15" s="8">
        <v>13.21</v>
      </c>
      <c r="E15" s="12">
        <v>40</v>
      </c>
      <c r="F15" s="8">
        <v>16.600000000000001</v>
      </c>
      <c r="G15" s="12">
        <v>10</v>
      </c>
      <c r="H15" s="8">
        <v>7.3</v>
      </c>
      <c r="I15" s="12">
        <v>0</v>
      </c>
    </row>
    <row r="16" spans="2:9" ht="15" customHeight="1" x14ac:dyDescent="0.2">
      <c r="B16" t="s">
        <v>36</v>
      </c>
      <c r="C16" s="12">
        <v>65</v>
      </c>
      <c r="D16" s="8">
        <v>16.84</v>
      </c>
      <c r="E16" s="12">
        <v>57</v>
      </c>
      <c r="F16" s="8">
        <v>23.65</v>
      </c>
      <c r="G16" s="12">
        <v>7</v>
      </c>
      <c r="H16" s="8">
        <v>5.1100000000000003</v>
      </c>
      <c r="I16" s="12">
        <v>0</v>
      </c>
    </row>
    <row r="17" spans="2:9" ht="15" customHeight="1" x14ac:dyDescent="0.2">
      <c r="B17" t="s">
        <v>37</v>
      </c>
      <c r="C17" s="12">
        <v>9</v>
      </c>
      <c r="D17" s="8">
        <v>2.33</v>
      </c>
      <c r="E17" s="12">
        <v>5</v>
      </c>
      <c r="F17" s="8">
        <v>2.0699999999999998</v>
      </c>
      <c r="G17" s="12">
        <v>2</v>
      </c>
      <c r="H17" s="8">
        <v>1.46</v>
      </c>
      <c r="I17" s="12">
        <v>0</v>
      </c>
    </row>
    <row r="18" spans="2:9" ht="15" customHeight="1" x14ac:dyDescent="0.2">
      <c r="B18" t="s">
        <v>38</v>
      </c>
      <c r="C18" s="12">
        <v>11</v>
      </c>
      <c r="D18" s="8">
        <v>2.85</v>
      </c>
      <c r="E18" s="12">
        <v>7</v>
      </c>
      <c r="F18" s="8">
        <v>2.9</v>
      </c>
      <c r="G18" s="12">
        <v>2</v>
      </c>
      <c r="H18" s="8">
        <v>1.46</v>
      </c>
      <c r="I18" s="12">
        <v>0</v>
      </c>
    </row>
    <row r="19" spans="2:9" ht="15" customHeight="1" x14ac:dyDescent="0.2">
      <c r="B19" t="s">
        <v>39</v>
      </c>
      <c r="C19" s="12">
        <v>10</v>
      </c>
      <c r="D19" s="8">
        <v>2.59</v>
      </c>
      <c r="E19" s="12">
        <v>6</v>
      </c>
      <c r="F19" s="8">
        <v>2.4900000000000002</v>
      </c>
      <c r="G19" s="12">
        <v>3</v>
      </c>
      <c r="H19" s="8">
        <v>2.19</v>
      </c>
      <c r="I19" s="12">
        <v>0</v>
      </c>
    </row>
    <row r="20" spans="2:9" ht="15" customHeight="1" x14ac:dyDescent="0.2">
      <c r="B20" s="9" t="s">
        <v>197</v>
      </c>
      <c r="C20" s="12">
        <f>SUM(LTBL_36489[総数／事業所数])</f>
        <v>386</v>
      </c>
      <c r="E20" s="12">
        <f>SUBTOTAL(109,LTBL_36489[個人／事業所数])</f>
        <v>241</v>
      </c>
      <c r="G20" s="12">
        <f>SUBTOTAL(109,LTBL_36489[法人／事業所数])</f>
        <v>137</v>
      </c>
      <c r="I20" s="12">
        <f>SUBTOTAL(109,LTBL_36489[法人以外の団体／事業所数])</f>
        <v>0</v>
      </c>
    </row>
    <row r="21" spans="2:9" ht="15" customHeight="1" x14ac:dyDescent="0.2">
      <c r="E21" s="11">
        <f>LTBL_36489[[#Totals],[個人／事業所数]]/LTBL_36489[[#Totals],[総数／事業所数]]</f>
        <v>0.62435233160621761</v>
      </c>
      <c r="G21" s="11">
        <f>LTBL_36489[[#Totals],[法人／事業所数]]/LTBL_36489[[#Totals],[総数／事業所数]]</f>
        <v>0.3549222797927461</v>
      </c>
      <c r="I21" s="11">
        <f>LTBL_36489[[#Totals],[法人以外の団体／事業所数]]/LTBL_36489[[#Totals],[総数／事業所数]]</f>
        <v>0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57</v>
      </c>
      <c r="D24" s="8">
        <v>14.77</v>
      </c>
      <c r="E24" s="12">
        <v>54</v>
      </c>
      <c r="F24" s="8">
        <v>22.41</v>
      </c>
      <c r="G24" s="12">
        <v>3</v>
      </c>
      <c r="H24" s="8">
        <v>2.19</v>
      </c>
      <c r="I24" s="12">
        <v>0</v>
      </c>
    </row>
    <row r="25" spans="2:9" ht="15" customHeight="1" x14ac:dyDescent="0.2">
      <c r="B25" t="s">
        <v>61</v>
      </c>
      <c r="C25" s="12">
        <v>40</v>
      </c>
      <c r="D25" s="8">
        <v>10.36</v>
      </c>
      <c r="E25" s="12">
        <v>34</v>
      </c>
      <c r="F25" s="8">
        <v>14.11</v>
      </c>
      <c r="G25" s="12">
        <v>6</v>
      </c>
      <c r="H25" s="8">
        <v>4.38</v>
      </c>
      <c r="I25" s="12">
        <v>0</v>
      </c>
    </row>
    <row r="26" spans="2:9" ht="15" customHeight="1" x14ac:dyDescent="0.2">
      <c r="B26" t="s">
        <v>48</v>
      </c>
      <c r="C26" s="12">
        <v>36</v>
      </c>
      <c r="D26" s="8">
        <v>9.33</v>
      </c>
      <c r="E26" s="12">
        <v>8</v>
      </c>
      <c r="F26" s="8">
        <v>3.32</v>
      </c>
      <c r="G26" s="12">
        <v>28</v>
      </c>
      <c r="H26" s="8">
        <v>20.440000000000001</v>
      </c>
      <c r="I26" s="12">
        <v>0</v>
      </c>
    </row>
    <row r="27" spans="2:9" ht="15" customHeight="1" x14ac:dyDescent="0.2">
      <c r="B27" t="s">
        <v>54</v>
      </c>
      <c r="C27" s="12">
        <v>30</v>
      </c>
      <c r="D27" s="8">
        <v>7.77</v>
      </c>
      <c r="E27" s="12">
        <v>23</v>
      </c>
      <c r="F27" s="8">
        <v>9.5399999999999991</v>
      </c>
      <c r="G27" s="12">
        <v>7</v>
      </c>
      <c r="H27" s="8">
        <v>5.1100000000000003</v>
      </c>
      <c r="I27" s="12">
        <v>0</v>
      </c>
    </row>
    <row r="28" spans="2:9" ht="15" customHeight="1" x14ac:dyDescent="0.2">
      <c r="B28" t="s">
        <v>58</v>
      </c>
      <c r="C28" s="12">
        <v>26</v>
      </c>
      <c r="D28" s="8">
        <v>6.74</v>
      </c>
      <c r="E28" s="12">
        <v>16</v>
      </c>
      <c r="F28" s="8">
        <v>6.64</v>
      </c>
      <c r="G28" s="12">
        <v>9</v>
      </c>
      <c r="H28" s="8">
        <v>6.57</v>
      </c>
      <c r="I28" s="12">
        <v>0</v>
      </c>
    </row>
    <row r="29" spans="2:9" ht="15" customHeight="1" x14ac:dyDescent="0.2">
      <c r="B29" t="s">
        <v>56</v>
      </c>
      <c r="C29" s="12">
        <v>20</v>
      </c>
      <c r="D29" s="8">
        <v>5.18</v>
      </c>
      <c r="E29" s="12">
        <v>15</v>
      </c>
      <c r="F29" s="8">
        <v>6.22</v>
      </c>
      <c r="G29" s="12">
        <v>5</v>
      </c>
      <c r="H29" s="8">
        <v>3.65</v>
      </c>
      <c r="I29" s="12">
        <v>0</v>
      </c>
    </row>
    <row r="30" spans="2:9" ht="15" customHeight="1" x14ac:dyDescent="0.2">
      <c r="B30" t="s">
        <v>55</v>
      </c>
      <c r="C30" s="12">
        <v>18</v>
      </c>
      <c r="D30" s="8">
        <v>4.66</v>
      </c>
      <c r="E30" s="12">
        <v>11</v>
      </c>
      <c r="F30" s="8">
        <v>4.5599999999999996</v>
      </c>
      <c r="G30" s="12">
        <v>7</v>
      </c>
      <c r="H30" s="8">
        <v>5.1100000000000003</v>
      </c>
      <c r="I30" s="12">
        <v>0</v>
      </c>
    </row>
    <row r="31" spans="2:9" ht="15" customHeight="1" x14ac:dyDescent="0.2">
      <c r="B31" t="s">
        <v>49</v>
      </c>
      <c r="C31" s="12">
        <v>13</v>
      </c>
      <c r="D31" s="8">
        <v>3.37</v>
      </c>
      <c r="E31" s="12">
        <v>7</v>
      </c>
      <c r="F31" s="8">
        <v>2.9</v>
      </c>
      <c r="G31" s="12">
        <v>6</v>
      </c>
      <c r="H31" s="8">
        <v>4.38</v>
      </c>
      <c r="I31" s="12">
        <v>0</v>
      </c>
    </row>
    <row r="32" spans="2:9" ht="15" customHeight="1" x14ac:dyDescent="0.2">
      <c r="B32" t="s">
        <v>50</v>
      </c>
      <c r="C32" s="12">
        <v>11</v>
      </c>
      <c r="D32" s="8">
        <v>2.85</v>
      </c>
      <c r="E32" s="12">
        <v>7</v>
      </c>
      <c r="F32" s="8">
        <v>2.9</v>
      </c>
      <c r="G32" s="12">
        <v>4</v>
      </c>
      <c r="H32" s="8">
        <v>2.92</v>
      </c>
      <c r="I32" s="12">
        <v>0</v>
      </c>
    </row>
    <row r="33" spans="2:9" ht="15" customHeight="1" x14ac:dyDescent="0.2">
      <c r="B33" t="s">
        <v>53</v>
      </c>
      <c r="C33" s="12">
        <v>10</v>
      </c>
      <c r="D33" s="8">
        <v>2.59</v>
      </c>
      <c r="E33" s="12">
        <v>8</v>
      </c>
      <c r="F33" s="8">
        <v>3.32</v>
      </c>
      <c r="G33" s="12">
        <v>2</v>
      </c>
      <c r="H33" s="8">
        <v>1.46</v>
      </c>
      <c r="I33" s="12">
        <v>0</v>
      </c>
    </row>
    <row r="34" spans="2:9" ht="15" customHeight="1" x14ac:dyDescent="0.2">
      <c r="B34" t="s">
        <v>73</v>
      </c>
      <c r="C34" s="12">
        <v>9</v>
      </c>
      <c r="D34" s="8">
        <v>2.33</v>
      </c>
      <c r="E34" s="12">
        <v>5</v>
      </c>
      <c r="F34" s="8">
        <v>2.0699999999999998</v>
      </c>
      <c r="G34" s="12">
        <v>4</v>
      </c>
      <c r="H34" s="8">
        <v>2.92</v>
      </c>
      <c r="I34" s="12">
        <v>0</v>
      </c>
    </row>
    <row r="35" spans="2:9" ht="15" customHeight="1" x14ac:dyDescent="0.2">
      <c r="B35" t="s">
        <v>64</v>
      </c>
      <c r="C35" s="12">
        <v>9</v>
      </c>
      <c r="D35" s="8">
        <v>2.33</v>
      </c>
      <c r="E35" s="12">
        <v>5</v>
      </c>
      <c r="F35" s="8">
        <v>2.0699999999999998</v>
      </c>
      <c r="G35" s="12">
        <v>2</v>
      </c>
      <c r="H35" s="8">
        <v>1.46</v>
      </c>
      <c r="I35" s="12">
        <v>0</v>
      </c>
    </row>
    <row r="36" spans="2:9" ht="15" customHeight="1" x14ac:dyDescent="0.2">
      <c r="B36" t="s">
        <v>51</v>
      </c>
      <c r="C36" s="12">
        <v>8</v>
      </c>
      <c r="D36" s="8">
        <v>2.0699999999999998</v>
      </c>
      <c r="E36" s="12">
        <v>4</v>
      </c>
      <c r="F36" s="8">
        <v>1.66</v>
      </c>
      <c r="G36" s="12">
        <v>4</v>
      </c>
      <c r="H36" s="8">
        <v>2.92</v>
      </c>
      <c r="I36" s="12">
        <v>0</v>
      </c>
    </row>
    <row r="37" spans="2:9" ht="15" customHeight="1" x14ac:dyDescent="0.2">
      <c r="B37" t="s">
        <v>59</v>
      </c>
      <c r="C37" s="12">
        <v>8</v>
      </c>
      <c r="D37" s="8">
        <v>2.0699999999999998</v>
      </c>
      <c r="E37" s="12">
        <v>6</v>
      </c>
      <c r="F37" s="8">
        <v>2.4900000000000002</v>
      </c>
      <c r="G37" s="12">
        <v>2</v>
      </c>
      <c r="H37" s="8">
        <v>1.46</v>
      </c>
      <c r="I37" s="12">
        <v>0</v>
      </c>
    </row>
    <row r="38" spans="2:9" ht="15" customHeight="1" x14ac:dyDescent="0.2">
      <c r="B38" t="s">
        <v>72</v>
      </c>
      <c r="C38" s="12">
        <v>8</v>
      </c>
      <c r="D38" s="8">
        <v>2.0699999999999998</v>
      </c>
      <c r="E38" s="12">
        <v>5</v>
      </c>
      <c r="F38" s="8">
        <v>2.0699999999999998</v>
      </c>
      <c r="G38" s="12">
        <v>2</v>
      </c>
      <c r="H38" s="8">
        <v>1.46</v>
      </c>
      <c r="I38" s="12">
        <v>0</v>
      </c>
    </row>
    <row r="39" spans="2:9" ht="15" customHeight="1" x14ac:dyDescent="0.2">
      <c r="B39" t="s">
        <v>65</v>
      </c>
      <c r="C39" s="12">
        <v>8</v>
      </c>
      <c r="D39" s="8">
        <v>2.0699999999999998</v>
      </c>
      <c r="E39" s="12">
        <v>7</v>
      </c>
      <c r="F39" s="8">
        <v>2.9</v>
      </c>
      <c r="G39" s="12">
        <v>1</v>
      </c>
      <c r="H39" s="8">
        <v>0.73</v>
      </c>
      <c r="I39" s="12">
        <v>0</v>
      </c>
    </row>
    <row r="40" spans="2:9" ht="15" customHeight="1" x14ac:dyDescent="0.2">
      <c r="B40" t="s">
        <v>60</v>
      </c>
      <c r="C40" s="12">
        <v>6</v>
      </c>
      <c r="D40" s="8">
        <v>1.55</v>
      </c>
      <c r="E40" s="12">
        <v>3</v>
      </c>
      <c r="F40" s="8">
        <v>1.24</v>
      </c>
      <c r="G40" s="12">
        <v>3</v>
      </c>
      <c r="H40" s="8">
        <v>2.19</v>
      </c>
      <c r="I40" s="12">
        <v>0</v>
      </c>
    </row>
    <row r="41" spans="2:9" ht="15" customHeight="1" x14ac:dyDescent="0.2">
      <c r="B41" t="s">
        <v>74</v>
      </c>
      <c r="C41" s="12">
        <v>5</v>
      </c>
      <c r="D41" s="8">
        <v>1.3</v>
      </c>
      <c r="E41" s="12">
        <v>3</v>
      </c>
      <c r="F41" s="8">
        <v>1.24</v>
      </c>
      <c r="G41" s="12">
        <v>2</v>
      </c>
      <c r="H41" s="8">
        <v>1.46</v>
      </c>
      <c r="I41" s="12">
        <v>0</v>
      </c>
    </row>
    <row r="42" spans="2:9" ht="15" customHeight="1" x14ac:dyDescent="0.2">
      <c r="B42" t="s">
        <v>52</v>
      </c>
      <c r="C42" s="12">
        <v>5</v>
      </c>
      <c r="D42" s="8">
        <v>1.3</v>
      </c>
      <c r="E42" s="12">
        <v>1</v>
      </c>
      <c r="F42" s="8">
        <v>0.41</v>
      </c>
      <c r="G42" s="12">
        <v>4</v>
      </c>
      <c r="H42" s="8">
        <v>2.92</v>
      </c>
      <c r="I42" s="12">
        <v>0</v>
      </c>
    </row>
    <row r="43" spans="2:9" ht="15" customHeight="1" x14ac:dyDescent="0.2">
      <c r="B43" t="s">
        <v>63</v>
      </c>
      <c r="C43" s="12">
        <v>5</v>
      </c>
      <c r="D43" s="8">
        <v>1.3</v>
      </c>
      <c r="E43" s="12">
        <v>2</v>
      </c>
      <c r="F43" s="8">
        <v>0.83</v>
      </c>
      <c r="G43" s="12">
        <v>2</v>
      </c>
      <c r="H43" s="8">
        <v>1.46</v>
      </c>
      <c r="I43" s="12">
        <v>0</v>
      </c>
    </row>
    <row r="44" spans="2:9" ht="15" customHeight="1" x14ac:dyDescent="0.2">
      <c r="B44" t="s">
        <v>67</v>
      </c>
      <c r="C44" s="12">
        <v>5</v>
      </c>
      <c r="D44" s="8">
        <v>1.3</v>
      </c>
      <c r="E44" s="12">
        <v>4</v>
      </c>
      <c r="F44" s="8">
        <v>1.66</v>
      </c>
      <c r="G44" s="12">
        <v>1</v>
      </c>
      <c r="H44" s="8">
        <v>0.73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114</v>
      </c>
      <c r="C48" s="12">
        <v>36</v>
      </c>
      <c r="D48" s="8">
        <v>9.33</v>
      </c>
      <c r="E48" s="12">
        <v>34</v>
      </c>
      <c r="F48" s="8">
        <v>14.11</v>
      </c>
      <c r="G48" s="12">
        <v>2</v>
      </c>
      <c r="H48" s="8">
        <v>1.46</v>
      </c>
      <c r="I48" s="12">
        <v>0</v>
      </c>
    </row>
    <row r="49" spans="2:9" ht="15" customHeight="1" x14ac:dyDescent="0.2">
      <c r="B49" t="s">
        <v>107</v>
      </c>
      <c r="C49" s="12">
        <v>23</v>
      </c>
      <c r="D49" s="8">
        <v>5.96</v>
      </c>
      <c r="E49" s="12">
        <v>16</v>
      </c>
      <c r="F49" s="8">
        <v>6.64</v>
      </c>
      <c r="G49" s="12">
        <v>6</v>
      </c>
      <c r="H49" s="8">
        <v>4.38</v>
      </c>
      <c r="I49" s="12">
        <v>0</v>
      </c>
    </row>
    <row r="50" spans="2:9" ht="15" customHeight="1" x14ac:dyDescent="0.2">
      <c r="B50" t="s">
        <v>113</v>
      </c>
      <c r="C50" s="12">
        <v>20</v>
      </c>
      <c r="D50" s="8">
        <v>5.18</v>
      </c>
      <c r="E50" s="12">
        <v>19</v>
      </c>
      <c r="F50" s="8">
        <v>7.88</v>
      </c>
      <c r="G50" s="12">
        <v>1</v>
      </c>
      <c r="H50" s="8">
        <v>0.73</v>
      </c>
      <c r="I50" s="12">
        <v>0</v>
      </c>
    </row>
    <row r="51" spans="2:9" ht="15" customHeight="1" x14ac:dyDescent="0.2">
      <c r="B51" t="s">
        <v>99</v>
      </c>
      <c r="C51" s="12">
        <v>16</v>
      </c>
      <c r="D51" s="8">
        <v>4.1500000000000004</v>
      </c>
      <c r="E51" s="12">
        <v>0</v>
      </c>
      <c r="F51" s="8">
        <v>0</v>
      </c>
      <c r="G51" s="12">
        <v>16</v>
      </c>
      <c r="H51" s="8">
        <v>11.68</v>
      </c>
      <c r="I51" s="12">
        <v>0</v>
      </c>
    </row>
    <row r="52" spans="2:9" ht="15" customHeight="1" x14ac:dyDescent="0.2">
      <c r="B52" t="s">
        <v>111</v>
      </c>
      <c r="C52" s="12">
        <v>11</v>
      </c>
      <c r="D52" s="8">
        <v>2.85</v>
      </c>
      <c r="E52" s="12">
        <v>10</v>
      </c>
      <c r="F52" s="8">
        <v>4.1500000000000004</v>
      </c>
      <c r="G52" s="12">
        <v>1</v>
      </c>
      <c r="H52" s="8">
        <v>0.73</v>
      </c>
      <c r="I52" s="12">
        <v>0</v>
      </c>
    </row>
    <row r="53" spans="2:9" ht="15" customHeight="1" x14ac:dyDescent="0.2">
      <c r="B53" t="s">
        <v>102</v>
      </c>
      <c r="C53" s="12">
        <v>10</v>
      </c>
      <c r="D53" s="8">
        <v>2.59</v>
      </c>
      <c r="E53" s="12">
        <v>9</v>
      </c>
      <c r="F53" s="8">
        <v>3.73</v>
      </c>
      <c r="G53" s="12">
        <v>1</v>
      </c>
      <c r="H53" s="8">
        <v>0.73</v>
      </c>
      <c r="I53" s="12">
        <v>0</v>
      </c>
    </row>
    <row r="54" spans="2:9" ht="15" customHeight="1" x14ac:dyDescent="0.2">
      <c r="B54" t="s">
        <v>103</v>
      </c>
      <c r="C54" s="12">
        <v>10</v>
      </c>
      <c r="D54" s="8">
        <v>2.59</v>
      </c>
      <c r="E54" s="12">
        <v>7</v>
      </c>
      <c r="F54" s="8">
        <v>2.9</v>
      </c>
      <c r="G54" s="12">
        <v>3</v>
      </c>
      <c r="H54" s="8">
        <v>2.19</v>
      </c>
      <c r="I54" s="12">
        <v>0</v>
      </c>
    </row>
    <row r="55" spans="2:9" ht="15" customHeight="1" x14ac:dyDescent="0.2">
      <c r="B55" t="s">
        <v>131</v>
      </c>
      <c r="C55" s="12">
        <v>9</v>
      </c>
      <c r="D55" s="8">
        <v>2.33</v>
      </c>
      <c r="E55" s="12">
        <v>8</v>
      </c>
      <c r="F55" s="8">
        <v>3.32</v>
      </c>
      <c r="G55" s="12">
        <v>1</v>
      </c>
      <c r="H55" s="8">
        <v>0.73</v>
      </c>
      <c r="I55" s="12">
        <v>0</v>
      </c>
    </row>
    <row r="56" spans="2:9" ht="15" customHeight="1" x14ac:dyDescent="0.2">
      <c r="B56" t="s">
        <v>110</v>
      </c>
      <c r="C56" s="12">
        <v>9</v>
      </c>
      <c r="D56" s="8">
        <v>2.33</v>
      </c>
      <c r="E56" s="12">
        <v>7</v>
      </c>
      <c r="F56" s="8">
        <v>2.9</v>
      </c>
      <c r="G56" s="12">
        <v>2</v>
      </c>
      <c r="H56" s="8">
        <v>1.46</v>
      </c>
      <c r="I56" s="12">
        <v>0</v>
      </c>
    </row>
    <row r="57" spans="2:9" ht="15" customHeight="1" x14ac:dyDescent="0.2">
      <c r="B57" t="s">
        <v>100</v>
      </c>
      <c r="C57" s="12">
        <v>8</v>
      </c>
      <c r="D57" s="8">
        <v>2.0699999999999998</v>
      </c>
      <c r="E57" s="12">
        <v>3</v>
      </c>
      <c r="F57" s="8">
        <v>1.24</v>
      </c>
      <c r="G57" s="12">
        <v>5</v>
      </c>
      <c r="H57" s="8">
        <v>3.65</v>
      </c>
      <c r="I57" s="12">
        <v>0</v>
      </c>
    </row>
    <row r="58" spans="2:9" ht="15" customHeight="1" x14ac:dyDescent="0.2">
      <c r="B58" t="s">
        <v>125</v>
      </c>
      <c r="C58" s="12">
        <v>8</v>
      </c>
      <c r="D58" s="8">
        <v>2.0699999999999998</v>
      </c>
      <c r="E58" s="12">
        <v>5</v>
      </c>
      <c r="F58" s="8">
        <v>2.0699999999999998</v>
      </c>
      <c r="G58" s="12">
        <v>2</v>
      </c>
      <c r="H58" s="8">
        <v>1.46</v>
      </c>
      <c r="I58" s="12">
        <v>0</v>
      </c>
    </row>
    <row r="59" spans="2:9" ht="15" customHeight="1" x14ac:dyDescent="0.2">
      <c r="B59" t="s">
        <v>101</v>
      </c>
      <c r="C59" s="12">
        <v>7</v>
      </c>
      <c r="D59" s="8">
        <v>1.81</v>
      </c>
      <c r="E59" s="12">
        <v>3</v>
      </c>
      <c r="F59" s="8">
        <v>1.24</v>
      </c>
      <c r="G59" s="12">
        <v>4</v>
      </c>
      <c r="H59" s="8">
        <v>2.92</v>
      </c>
      <c r="I59" s="12">
        <v>0</v>
      </c>
    </row>
    <row r="60" spans="2:9" ht="15" customHeight="1" x14ac:dyDescent="0.2">
      <c r="B60" t="s">
        <v>124</v>
      </c>
      <c r="C60" s="12">
        <v>7</v>
      </c>
      <c r="D60" s="8">
        <v>1.81</v>
      </c>
      <c r="E60" s="12">
        <v>3</v>
      </c>
      <c r="F60" s="8">
        <v>1.24</v>
      </c>
      <c r="G60" s="12">
        <v>4</v>
      </c>
      <c r="H60" s="8">
        <v>2.92</v>
      </c>
      <c r="I60" s="12">
        <v>0</v>
      </c>
    </row>
    <row r="61" spans="2:9" ht="15" customHeight="1" x14ac:dyDescent="0.2">
      <c r="B61" t="s">
        <v>127</v>
      </c>
      <c r="C61" s="12">
        <v>6</v>
      </c>
      <c r="D61" s="8">
        <v>1.55</v>
      </c>
      <c r="E61" s="12">
        <v>3</v>
      </c>
      <c r="F61" s="8">
        <v>1.24</v>
      </c>
      <c r="G61" s="12">
        <v>3</v>
      </c>
      <c r="H61" s="8">
        <v>2.19</v>
      </c>
      <c r="I61" s="12">
        <v>0</v>
      </c>
    </row>
    <row r="62" spans="2:9" ht="15" customHeight="1" x14ac:dyDescent="0.2">
      <c r="B62" t="s">
        <v>145</v>
      </c>
      <c r="C62" s="12">
        <v>6</v>
      </c>
      <c r="D62" s="8">
        <v>1.55</v>
      </c>
      <c r="E62" s="12">
        <v>3</v>
      </c>
      <c r="F62" s="8">
        <v>1.24</v>
      </c>
      <c r="G62" s="12">
        <v>3</v>
      </c>
      <c r="H62" s="8">
        <v>2.19</v>
      </c>
      <c r="I62" s="12">
        <v>0</v>
      </c>
    </row>
    <row r="63" spans="2:9" ht="15" customHeight="1" x14ac:dyDescent="0.2">
      <c r="B63" t="s">
        <v>112</v>
      </c>
      <c r="C63" s="12">
        <v>6</v>
      </c>
      <c r="D63" s="8">
        <v>1.55</v>
      </c>
      <c r="E63" s="12">
        <v>6</v>
      </c>
      <c r="F63" s="8">
        <v>2.4900000000000002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117</v>
      </c>
      <c r="C64" s="12">
        <v>6</v>
      </c>
      <c r="D64" s="8">
        <v>1.55</v>
      </c>
      <c r="E64" s="12">
        <v>5</v>
      </c>
      <c r="F64" s="8">
        <v>2.0699999999999998</v>
      </c>
      <c r="G64" s="12">
        <v>1</v>
      </c>
      <c r="H64" s="8">
        <v>0.73</v>
      </c>
      <c r="I64" s="12">
        <v>0</v>
      </c>
    </row>
    <row r="65" spans="2:9" ht="15" customHeight="1" x14ac:dyDescent="0.2">
      <c r="B65" t="s">
        <v>105</v>
      </c>
      <c r="C65" s="12">
        <v>5</v>
      </c>
      <c r="D65" s="8">
        <v>1.3</v>
      </c>
      <c r="E65" s="12">
        <v>4</v>
      </c>
      <c r="F65" s="8">
        <v>1.66</v>
      </c>
      <c r="G65" s="12">
        <v>1</v>
      </c>
      <c r="H65" s="8">
        <v>0.73</v>
      </c>
      <c r="I65" s="12">
        <v>0</v>
      </c>
    </row>
    <row r="66" spans="2:9" ht="15" customHeight="1" x14ac:dyDescent="0.2">
      <c r="B66" t="s">
        <v>138</v>
      </c>
      <c r="C66" s="12">
        <v>5</v>
      </c>
      <c r="D66" s="8">
        <v>1.3</v>
      </c>
      <c r="E66" s="12">
        <v>5</v>
      </c>
      <c r="F66" s="8">
        <v>2.0699999999999998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108</v>
      </c>
      <c r="C67" s="12">
        <v>5</v>
      </c>
      <c r="D67" s="8">
        <v>1.3</v>
      </c>
      <c r="E67" s="12">
        <v>3</v>
      </c>
      <c r="F67" s="8">
        <v>1.24</v>
      </c>
      <c r="G67" s="12">
        <v>2</v>
      </c>
      <c r="H67" s="8">
        <v>1.46</v>
      </c>
      <c r="I67" s="12">
        <v>0</v>
      </c>
    </row>
    <row r="68" spans="2:9" ht="15" customHeight="1" x14ac:dyDescent="0.2">
      <c r="B68" t="s">
        <v>123</v>
      </c>
      <c r="C68" s="12">
        <v>5</v>
      </c>
      <c r="D68" s="8">
        <v>1.3</v>
      </c>
      <c r="E68" s="12">
        <v>3</v>
      </c>
      <c r="F68" s="8">
        <v>1.24</v>
      </c>
      <c r="G68" s="12">
        <v>2</v>
      </c>
      <c r="H68" s="8">
        <v>1.46</v>
      </c>
      <c r="I68" s="12">
        <v>0</v>
      </c>
    </row>
    <row r="69" spans="2:9" ht="15" customHeight="1" x14ac:dyDescent="0.2">
      <c r="B69" t="s">
        <v>118</v>
      </c>
      <c r="C69" s="12">
        <v>5</v>
      </c>
      <c r="D69" s="8">
        <v>1.3</v>
      </c>
      <c r="E69" s="12">
        <v>4</v>
      </c>
      <c r="F69" s="8">
        <v>1.66</v>
      </c>
      <c r="G69" s="12">
        <v>1</v>
      </c>
      <c r="H69" s="8">
        <v>0.73</v>
      </c>
      <c r="I69" s="12">
        <v>0</v>
      </c>
    </row>
    <row r="71" spans="2:9" ht="15" customHeight="1" x14ac:dyDescent="0.2">
      <c r="B71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9A4D-29B6-4B49-99F7-F81CCC42B57A}">
  <sheetPr>
    <pageSetUpPr fitToPage="1"/>
  </sheetPr>
  <dimension ref="A1:I60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97</v>
      </c>
      <c r="B1" s="3" t="s">
        <v>98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62</v>
      </c>
      <c r="C3" s="4">
        <v>2357</v>
      </c>
      <c r="D3" s="8">
        <v>11.29</v>
      </c>
      <c r="E3" s="4">
        <v>2069</v>
      </c>
      <c r="F3" s="8">
        <v>18.239999999999998</v>
      </c>
      <c r="G3" s="4">
        <v>287</v>
      </c>
      <c r="H3" s="8">
        <v>3.14</v>
      </c>
      <c r="I3" s="4">
        <v>0</v>
      </c>
    </row>
    <row r="4" spans="1:9" x14ac:dyDescent="0.2">
      <c r="A4" s="2">
        <v>2</v>
      </c>
      <c r="B4" s="1" t="s">
        <v>61</v>
      </c>
      <c r="C4" s="4">
        <v>2119</v>
      </c>
      <c r="D4" s="8">
        <v>10.15</v>
      </c>
      <c r="E4" s="4">
        <v>1863</v>
      </c>
      <c r="F4" s="8">
        <v>16.420000000000002</v>
      </c>
      <c r="G4" s="4">
        <v>256</v>
      </c>
      <c r="H4" s="8">
        <v>2.8</v>
      </c>
      <c r="I4" s="4">
        <v>0</v>
      </c>
    </row>
    <row r="5" spans="1:9" x14ac:dyDescent="0.2">
      <c r="A5" s="2">
        <v>3</v>
      </c>
      <c r="B5" s="1" t="s">
        <v>56</v>
      </c>
      <c r="C5" s="4">
        <v>1613</v>
      </c>
      <c r="D5" s="8">
        <v>7.73</v>
      </c>
      <c r="E5" s="4">
        <v>874</v>
      </c>
      <c r="F5" s="8">
        <v>7.71</v>
      </c>
      <c r="G5" s="4">
        <v>736</v>
      </c>
      <c r="H5" s="8">
        <v>8.0500000000000007</v>
      </c>
      <c r="I5" s="4">
        <v>2</v>
      </c>
    </row>
    <row r="6" spans="1:9" x14ac:dyDescent="0.2">
      <c r="A6" s="2">
        <v>4</v>
      </c>
      <c r="B6" s="1" t="s">
        <v>58</v>
      </c>
      <c r="C6" s="4">
        <v>1564</v>
      </c>
      <c r="D6" s="8">
        <v>7.49</v>
      </c>
      <c r="E6" s="4">
        <v>698</v>
      </c>
      <c r="F6" s="8">
        <v>6.15</v>
      </c>
      <c r="G6" s="4">
        <v>858</v>
      </c>
      <c r="H6" s="8">
        <v>9.3800000000000008</v>
      </c>
      <c r="I6" s="4">
        <v>0</v>
      </c>
    </row>
    <row r="7" spans="1:9" x14ac:dyDescent="0.2">
      <c r="A7" s="2">
        <v>5</v>
      </c>
      <c r="B7" s="1" t="s">
        <v>48</v>
      </c>
      <c r="C7" s="4">
        <v>1377</v>
      </c>
      <c r="D7" s="8">
        <v>6.6</v>
      </c>
      <c r="E7" s="4">
        <v>283</v>
      </c>
      <c r="F7" s="8">
        <v>2.4900000000000002</v>
      </c>
      <c r="G7" s="4">
        <v>1094</v>
      </c>
      <c r="H7" s="8">
        <v>11.96</v>
      </c>
      <c r="I7" s="4">
        <v>0</v>
      </c>
    </row>
    <row r="8" spans="1:9" x14ac:dyDescent="0.2">
      <c r="A8" s="2">
        <v>6</v>
      </c>
      <c r="B8" s="1" t="s">
        <v>54</v>
      </c>
      <c r="C8" s="4">
        <v>1064</v>
      </c>
      <c r="D8" s="8">
        <v>5.0999999999999996</v>
      </c>
      <c r="E8" s="4">
        <v>802</v>
      </c>
      <c r="F8" s="8">
        <v>7.07</v>
      </c>
      <c r="G8" s="4">
        <v>257</v>
      </c>
      <c r="H8" s="8">
        <v>2.81</v>
      </c>
      <c r="I8" s="4">
        <v>5</v>
      </c>
    </row>
    <row r="9" spans="1:9" x14ac:dyDescent="0.2">
      <c r="A9" s="2">
        <v>7</v>
      </c>
      <c r="B9" s="1" t="s">
        <v>64</v>
      </c>
      <c r="C9" s="4">
        <v>870</v>
      </c>
      <c r="D9" s="8">
        <v>4.17</v>
      </c>
      <c r="E9" s="4">
        <v>560</v>
      </c>
      <c r="F9" s="8">
        <v>4.9400000000000004</v>
      </c>
      <c r="G9" s="4">
        <v>193</v>
      </c>
      <c r="H9" s="8">
        <v>2.11</v>
      </c>
      <c r="I9" s="4">
        <v>8</v>
      </c>
    </row>
    <row r="10" spans="1:9" x14ac:dyDescent="0.2">
      <c r="A10" s="2">
        <v>8</v>
      </c>
      <c r="B10" s="1" t="s">
        <v>55</v>
      </c>
      <c r="C10" s="4">
        <v>687</v>
      </c>
      <c r="D10" s="8">
        <v>3.29</v>
      </c>
      <c r="E10" s="4">
        <v>449</v>
      </c>
      <c r="F10" s="8">
        <v>3.96</v>
      </c>
      <c r="G10" s="4">
        <v>238</v>
      </c>
      <c r="H10" s="8">
        <v>2.6</v>
      </c>
      <c r="I10" s="4">
        <v>0</v>
      </c>
    </row>
    <row r="11" spans="1:9" x14ac:dyDescent="0.2">
      <c r="A11" s="2">
        <v>9</v>
      </c>
      <c r="B11" s="1" t="s">
        <v>49</v>
      </c>
      <c r="C11" s="4">
        <v>685</v>
      </c>
      <c r="D11" s="8">
        <v>3.28</v>
      </c>
      <c r="E11" s="4">
        <v>357</v>
      </c>
      <c r="F11" s="8">
        <v>3.15</v>
      </c>
      <c r="G11" s="4">
        <v>328</v>
      </c>
      <c r="H11" s="8">
        <v>3.59</v>
      </c>
      <c r="I11" s="4">
        <v>0</v>
      </c>
    </row>
    <row r="12" spans="1:9" x14ac:dyDescent="0.2">
      <c r="A12" s="2">
        <v>10</v>
      </c>
      <c r="B12" s="1" t="s">
        <v>50</v>
      </c>
      <c r="C12" s="4">
        <v>605</v>
      </c>
      <c r="D12" s="8">
        <v>2.9</v>
      </c>
      <c r="E12" s="4">
        <v>211</v>
      </c>
      <c r="F12" s="8">
        <v>1.86</v>
      </c>
      <c r="G12" s="4">
        <v>394</v>
      </c>
      <c r="H12" s="8">
        <v>4.3099999999999996</v>
      </c>
      <c r="I12" s="4">
        <v>0</v>
      </c>
    </row>
    <row r="13" spans="1:9" x14ac:dyDescent="0.2">
      <c r="A13" s="2">
        <v>11</v>
      </c>
      <c r="B13" s="1" t="s">
        <v>65</v>
      </c>
      <c r="C13" s="4">
        <v>595</v>
      </c>
      <c r="D13" s="8">
        <v>2.85</v>
      </c>
      <c r="E13" s="4">
        <v>506</v>
      </c>
      <c r="F13" s="8">
        <v>4.46</v>
      </c>
      <c r="G13" s="4">
        <v>88</v>
      </c>
      <c r="H13" s="8">
        <v>0.96</v>
      </c>
      <c r="I13" s="4">
        <v>0</v>
      </c>
    </row>
    <row r="14" spans="1:9" x14ac:dyDescent="0.2">
      <c r="A14" s="2">
        <v>12</v>
      </c>
      <c r="B14" s="1" t="s">
        <v>53</v>
      </c>
      <c r="C14" s="4">
        <v>546</v>
      </c>
      <c r="D14" s="8">
        <v>2.62</v>
      </c>
      <c r="E14" s="4">
        <v>281</v>
      </c>
      <c r="F14" s="8">
        <v>2.48</v>
      </c>
      <c r="G14" s="4">
        <v>265</v>
      </c>
      <c r="H14" s="8">
        <v>2.9</v>
      </c>
      <c r="I14" s="4">
        <v>0</v>
      </c>
    </row>
    <row r="15" spans="1:9" x14ac:dyDescent="0.2">
      <c r="A15" s="2">
        <v>13</v>
      </c>
      <c r="B15" s="1" t="s">
        <v>59</v>
      </c>
      <c r="C15" s="4">
        <v>517</v>
      </c>
      <c r="D15" s="8">
        <v>2.48</v>
      </c>
      <c r="E15" s="4">
        <v>344</v>
      </c>
      <c r="F15" s="8">
        <v>3.03</v>
      </c>
      <c r="G15" s="4">
        <v>173</v>
      </c>
      <c r="H15" s="8">
        <v>1.89</v>
      </c>
      <c r="I15" s="4">
        <v>0</v>
      </c>
    </row>
    <row r="16" spans="1:9" x14ac:dyDescent="0.2">
      <c r="A16" s="2">
        <v>14</v>
      </c>
      <c r="B16" s="1" t="s">
        <v>60</v>
      </c>
      <c r="C16" s="4">
        <v>451</v>
      </c>
      <c r="D16" s="8">
        <v>2.16</v>
      </c>
      <c r="E16" s="4">
        <v>189</v>
      </c>
      <c r="F16" s="8">
        <v>1.67</v>
      </c>
      <c r="G16" s="4">
        <v>250</v>
      </c>
      <c r="H16" s="8">
        <v>2.73</v>
      </c>
      <c r="I16" s="4">
        <v>1</v>
      </c>
    </row>
    <row r="17" spans="1:9" x14ac:dyDescent="0.2">
      <c r="A17" s="2">
        <v>15</v>
      </c>
      <c r="B17" s="1" t="s">
        <v>67</v>
      </c>
      <c r="C17" s="4">
        <v>384</v>
      </c>
      <c r="D17" s="8">
        <v>1.84</v>
      </c>
      <c r="E17" s="4">
        <v>313</v>
      </c>
      <c r="F17" s="8">
        <v>2.76</v>
      </c>
      <c r="G17" s="4">
        <v>71</v>
      </c>
      <c r="H17" s="8">
        <v>0.78</v>
      </c>
      <c r="I17" s="4">
        <v>0</v>
      </c>
    </row>
    <row r="18" spans="1:9" x14ac:dyDescent="0.2">
      <c r="A18" s="2">
        <v>16</v>
      </c>
      <c r="B18" s="1" t="s">
        <v>66</v>
      </c>
      <c r="C18" s="4">
        <v>370</v>
      </c>
      <c r="D18" s="8">
        <v>1.77</v>
      </c>
      <c r="E18" s="4">
        <v>10</v>
      </c>
      <c r="F18" s="8">
        <v>0.09</v>
      </c>
      <c r="G18" s="4">
        <v>267</v>
      </c>
      <c r="H18" s="8">
        <v>2.92</v>
      </c>
      <c r="I18" s="4">
        <v>14</v>
      </c>
    </row>
    <row r="19" spans="1:9" x14ac:dyDescent="0.2">
      <c r="A19" s="2">
        <v>17</v>
      </c>
      <c r="B19" s="1" t="s">
        <v>57</v>
      </c>
      <c r="C19" s="4">
        <v>303</v>
      </c>
      <c r="D19" s="8">
        <v>1.45</v>
      </c>
      <c r="E19" s="4">
        <v>84</v>
      </c>
      <c r="F19" s="8">
        <v>0.74</v>
      </c>
      <c r="G19" s="4">
        <v>219</v>
      </c>
      <c r="H19" s="8">
        <v>2.4</v>
      </c>
      <c r="I19" s="4">
        <v>0</v>
      </c>
    </row>
    <row r="20" spans="1:9" x14ac:dyDescent="0.2">
      <c r="A20" s="2">
        <v>18</v>
      </c>
      <c r="B20" s="1" t="s">
        <v>51</v>
      </c>
      <c r="C20" s="4">
        <v>296</v>
      </c>
      <c r="D20" s="8">
        <v>1.42</v>
      </c>
      <c r="E20" s="4">
        <v>122</v>
      </c>
      <c r="F20" s="8">
        <v>1.08</v>
      </c>
      <c r="G20" s="4">
        <v>168</v>
      </c>
      <c r="H20" s="8">
        <v>1.84</v>
      </c>
      <c r="I20" s="4">
        <v>6</v>
      </c>
    </row>
    <row r="21" spans="1:9" x14ac:dyDescent="0.2">
      <c r="A21" s="2">
        <v>19</v>
      </c>
      <c r="B21" s="1" t="s">
        <v>52</v>
      </c>
      <c r="C21" s="4">
        <v>249</v>
      </c>
      <c r="D21" s="8">
        <v>1.19</v>
      </c>
      <c r="E21" s="4">
        <v>50</v>
      </c>
      <c r="F21" s="8">
        <v>0.44</v>
      </c>
      <c r="G21" s="4">
        <v>199</v>
      </c>
      <c r="H21" s="8">
        <v>2.1800000000000002</v>
      </c>
      <c r="I21" s="4">
        <v>0</v>
      </c>
    </row>
    <row r="22" spans="1:9" x14ac:dyDescent="0.2">
      <c r="A22" s="2">
        <v>20</v>
      </c>
      <c r="B22" s="1" t="s">
        <v>63</v>
      </c>
      <c r="C22" s="4">
        <v>243</v>
      </c>
      <c r="D22" s="8">
        <v>1.1599999999999999</v>
      </c>
      <c r="E22" s="4">
        <v>105</v>
      </c>
      <c r="F22" s="8">
        <v>0.93</v>
      </c>
      <c r="G22" s="4">
        <v>133</v>
      </c>
      <c r="H22" s="8">
        <v>1.45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61</v>
      </c>
      <c r="C25" s="4">
        <v>1023</v>
      </c>
      <c r="D25" s="8">
        <v>12.76</v>
      </c>
      <c r="E25" s="4">
        <v>888</v>
      </c>
      <c r="F25" s="8">
        <v>22.68</v>
      </c>
      <c r="G25" s="4">
        <v>135</v>
      </c>
      <c r="H25" s="8">
        <v>3.38</v>
      </c>
      <c r="I25" s="4">
        <v>0</v>
      </c>
    </row>
    <row r="26" spans="1:9" x14ac:dyDescent="0.2">
      <c r="A26" s="2">
        <v>2</v>
      </c>
      <c r="B26" s="1" t="s">
        <v>58</v>
      </c>
      <c r="C26" s="4">
        <v>891</v>
      </c>
      <c r="D26" s="8">
        <v>11.11</v>
      </c>
      <c r="E26" s="4">
        <v>354</v>
      </c>
      <c r="F26" s="8">
        <v>9.0399999999999991</v>
      </c>
      <c r="G26" s="4">
        <v>537</v>
      </c>
      <c r="H26" s="8">
        <v>13.43</v>
      </c>
      <c r="I26" s="4">
        <v>0</v>
      </c>
    </row>
    <row r="27" spans="1:9" x14ac:dyDescent="0.2">
      <c r="A27" s="2">
        <v>3</v>
      </c>
      <c r="B27" s="1" t="s">
        <v>62</v>
      </c>
      <c r="C27" s="4">
        <v>823</v>
      </c>
      <c r="D27" s="8">
        <v>10.26</v>
      </c>
      <c r="E27" s="4">
        <v>684</v>
      </c>
      <c r="F27" s="8">
        <v>17.47</v>
      </c>
      <c r="G27" s="4">
        <v>139</v>
      </c>
      <c r="H27" s="8">
        <v>3.48</v>
      </c>
      <c r="I27" s="4">
        <v>0</v>
      </c>
    </row>
    <row r="28" spans="1:9" x14ac:dyDescent="0.2">
      <c r="A28" s="2">
        <v>4</v>
      </c>
      <c r="B28" s="1" t="s">
        <v>56</v>
      </c>
      <c r="C28" s="4">
        <v>514</v>
      </c>
      <c r="D28" s="8">
        <v>6.41</v>
      </c>
      <c r="E28" s="4">
        <v>256</v>
      </c>
      <c r="F28" s="8">
        <v>6.54</v>
      </c>
      <c r="G28" s="4">
        <v>256</v>
      </c>
      <c r="H28" s="8">
        <v>6.4</v>
      </c>
      <c r="I28" s="4">
        <v>2</v>
      </c>
    </row>
    <row r="29" spans="1:9" x14ac:dyDescent="0.2">
      <c r="A29" s="2">
        <v>5</v>
      </c>
      <c r="B29" s="1" t="s">
        <v>48</v>
      </c>
      <c r="C29" s="4">
        <v>404</v>
      </c>
      <c r="D29" s="8">
        <v>5.04</v>
      </c>
      <c r="E29" s="4">
        <v>60</v>
      </c>
      <c r="F29" s="8">
        <v>1.53</v>
      </c>
      <c r="G29" s="4">
        <v>344</v>
      </c>
      <c r="H29" s="8">
        <v>8.6</v>
      </c>
      <c r="I29" s="4">
        <v>0</v>
      </c>
    </row>
    <row r="30" spans="1:9" x14ac:dyDescent="0.2">
      <c r="A30" s="2">
        <v>6</v>
      </c>
      <c r="B30" s="1" t="s">
        <v>64</v>
      </c>
      <c r="C30" s="4">
        <v>319</v>
      </c>
      <c r="D30" s="8">
        <v>3.98</v>
      </c>
      <c r="E30" s="4">
        <v>199</v>
      </c>
      <c r="F30" s="8">
        <v>5.08</v>
      </c>
      <c r="G30" s="4">
        <v>85</v>
      </c>
      <c r="H30" s="8">
        <v>2.13</v>
      </c>
      <c r="I30" s="4">
        <v>4</v>
      </c>
    </row>
    <row r="31" spans="1:9" x14ac:dyDescent="0.2">
      <c r="A31" s="2">
        <v>7</v>
      </c>
      <c r="B31" s="1" t="s">
        <v>54</v>
      </c>
      <c r="C31" s="4">
        <v>289</v>
      </c>
      <c r="D31" s="8">
        <v>3.6</v>
      </c>
      <c r="E31" s="4">
        <v>186</v>
      </c>
      <c r="F31" s="8">
        <v>4.75</v>
      </c>
      <c r="G31" s="4">
        <v>102</v>
      </c>
      <c r="H31" s="8">
        <v>2.5499999999999998</v>
      </c>
      <c r="I31" s="4">
        <v>1</v>
      </c>
    </row>
    <row r="32" spans="1:9" x14ac:dyDescent="0.2">
      <c r="A32" s="2">
        <v>8</v>
      </c>
      <c r="B32" s="1" t="s">
        <v>59</v>
      </c>
      <c r="C32" s="4">
        <v>279</v>
      </c>
      <c r="D32" s="8">
        <v>3.48</v>
      </c>
      <c r="E32" s="4">
        <v>172</v>
      </c>
      <c r="F32" s="8">
        <v>4.3899999999999997</v>
      </c>
      <c r="G32" s="4">
        <v>107</v>
      </c>
      <c r="H32" s="8">
        <v>2.68</v>
      </c>
      <c r="I32" s="4">
        <v>0</v>
      </c>
    </row>
    <row r="33" spans="1:9" x14ac:dyDescent="0.2">
      <c r="A33" s="2">
        <v>9</v>
      </c>
      <c r="B33" s="1" t="s">
        <v>65</v>
      </c>
      <c r="C33" s="4">
        <v>234</v>
      </c>
      <c r="D33" s="8">
        <v>2.92</v>
      </c>
      <c r="E33" s="4">
        <v>192</v>
      </c>
      <c r="F33" s="8">
        <v>4.9000000000000004</v>
      </c>
      <c r="G33" s="4">
        <v>42</v>
      </c>
      <c r="H33" s="8">
        <v>1.05</v>
      </c>
      <c r="I33" s="4">
        <v>0</v>
      </c>
    </row>
    <row r="34" spans="1:9" x14ac:dyDescent="0.2">
      <c r="A34" s="2">
        <v>10</v>
      </c>
      <c r="B34" s="1" t="s">
        <v>55</v>
      </c>
      <c r="C34" s="4">
        <v>220</v>
      </c>
      <c r="D34" s="8">
        <v>2.74</v>
      </c>
      <c r="E34" s="4">
        <v>121</v>
      </c>
      <c r="F34" s="8">
        <v>3.09</v>
      </c>
      <c r="G34" s="4">
        <v>99</v>
      </c>
      <c r="H34" s="8">
        <v>2.48</v>
      </c>
      <c r="I34" s="4">
        <v>0</v>
      </c>
    </row>
    <row r="35" spans="1:9" x14ac:dyDescent="0.2">
      <c r="A35" s="2">
        <v>11</v>
      </c>
      <c r="B35" s="1" t="s">
        <v>60</v>
      </c>
      <c r="C35" s="4">
        <v>213</v>
      </c>
      <c r="D35" s="8">
        <v>2.66</v>
      </c>
      <c r="E35" s="4">
        <v>87</v>
      </c>
      <c r="F35" s="8">
        <v>2.2200000000000002</v>
      </c>
      <c r="G35" s="4">
        <v>125</v>
      </c>
      <c r="H35" s="8">
        <v>3.13</v>
      </c>
      <c r="I35" s="4">
        <v>1</v>
      </c>
    </row>
    <row r="36" spans="1:9" x14ac:dyDescent="0.2">
      <c r="A36" s="2">
        <v>12</v>
      </c>
      <c r="B36" s="1" t="s">
        <v>49</v>
      </c>
      <c r="C36" s="4">
        <v>209</v>
      </c>
      <c r="D36" s="8">
        <v>2.61</v>
      </c>
      <c r="E36" s="4">
        <v>75</v>
      </c>
      <c r="F36" s="8">
        <v>1.92</v>
      </c>
      <c r="G36" s="4">
        <v>134</v>
      </c>
      <c r="H36" s="8">
        <v>3.35</v>
      </c>
      <c r="I36" s="4">
        <v>0</v>
      </c>
    </row>
    <row r="37" spans="1:9" x14ac:dyDescent="0.2">
      <c r="A37" s="2">
        <v>13</v>
      </c>
      <c r="B37" s="1" t="s">
        <v>53</v>
      </c>
      <c r="C37" s="4">
        <v>208</v>
      </c>
      <c r="D37" s="8">
        <v>2.59</v>
      </c>
      <c r="E37" s="4">
        <v>86</v>
      </c>
      <c r="F37" s="8">
        <v>2.2000000000000002</v>
      </c>
      <c r="G37" s="4">
        <v>122</v>
      </c>
      <c r="H37" s="8">
        <v>3.05</v>
      </c>
      <c r="I37" s="4">
        <v>0</v>
      </c>
    </row>
    <row r="38" spans="1:9" x14ac:dyDescent="0.2">
      <c r="A38" s="2">
        <v>14</v>
      </c>
      <c r="B38" s="1" t="s">
        <v>50</v>
      </c>
      <c r="C38" s="4">
        <v>207</v>
      </c>
      <c r="D38" s="8">
        <v>2.58</v>
      </c>
      <c r="E38" s="4">
        <v>41</v>
      </c>
      <c r="F38" s="8">
        <v>1.05</v>
      </c>
      <c r="G38" s="4">
        <v>166</v>
      </c>
      <c r="H38" s="8">
        <v>4.1500000000000004</v>
      </c>
      <c r="I38" s="4">
        <v>0</v>
      </c>
    </row>
    <row r="39" spans="1:9" x14ac:dyDescent="0.2">
      <c r="A39" s="2">
        <v>15</v>
      </c>
      <c r="B39" s="1" t="s">
        <v>57</v>
      </c>
      <c r="C39" s="4">
        <v>166</v>
      </c>
      <c r="D39" s="8">
        <v>2.0699999999999998</v>
      </c>
      <c r="E39" s="4">
        <v>45</v>
      </c>
      <c r="F39" s="8">
        <v>1.1499999999999999</v>
      </c>
      <c r="G39" s="4">
        <v>121</v>
      </c>
      <c r="H39" s="8">
        <v>3.03</v>
      </c>
      <c r="I39" s="4">
        <v>0</v>
      </c>
    </row>
    <row r="40" spans="1:9" x14ac:dyDescent="0.2">
      <c r="A40" s="2">
        <v>16</v>
      </c>
      <c r="B40" s="1" t="s">
        <v>52</v>
      </c>
      <c r="C40" s="4">
        <v>146</v>
      </c>
      <c r="D40" s="8">
        <v>1.82</v>
      </c>
      <c r="E40" s="4">
        <v>24</v>
      </c>
      <c r="F40" s="8">
        <v>0.61</v>
      </c>
      <c r="G40" s="4">
        <v>122</v>
      </c>
      <c r="H40" s="8">
        <v>3.05</v>
      </c>
      <c r="I40" s="4">
        <v>0</v>
      </c>
    </row>
    <row r="41" spans="1:9" x14ac:dyDescent="0.2">
      <c r="A41" s="2">
        <v>17</v>
      </c>
      <c r="B41" s="1" t="s">
        <v>69</v>
      </c>
      <c r="C41" s="4">
        <v>132</v>
      </c>
      <c r="D41" s="8">
        <v>1.65</v>
      </c>
      <c r="E41" s="4">
        <v>10</v>
      </c>
      <c r="F41" s="8">
        <v>0.26</v>
      </c>
      <c r="G41" s="4">
        <v>122</v>
      </c>
      <c r="H41" s="8">
        <v>3.05</v>
      </c>
      <c r="I41" s="4">
        <v>0</v>
      </c>
    </row>
    <row r="42" spans="1:9" x14ac:dyDescent="0.2">
      <c r="A42" s="2">
        <v>18</v>
      </c>
      <c r="B42" s="1" t="s">
        <v>66</v>
      </c>
      <c r="C42" s="4">
        <v>122</v>
      </c>
      <c r="D42" s="8">
        <v>1.52</v>
      </c>
      <c r="E42" s="4">
        <v>4</v>
      </c>
      <c r="F42" s="8">
        <v>0.1</v>
      </c>
      <c r="G42" s="4">
        <v>87</v>
      </c>
      <c r="H42" s="8">
        <v>2.1800000000000002</v>
      </c>
      <c r="I42" s="4">
        <v>2</v>
      </c>
    </row>
    <row r="43" spans="1:9" x14ac:dyDescent="0.2">
      <c r="A43" s="2">
        <v>19</v>
      </c>
      <c r="B43" s="1" t="s">
        <v>68</v>
      </c>
      <c r="C43" s="4">
        <v>107</v>
      </c>
      <c r="D43" s="8">
        <v>1.33</v>
      </c>
      <c r="E43" s="4">
        <v>12</v>
      </c>
      <c r="F43" s="8">
        <v>0.31</v>
      </c>
      <c r="G43" s="4">
        <v>94</v>
      </c>
      <c r="H43" s="8">
        <v>2.35</v>
      </c>
      <c r="I43" s="4">
        <v>1</v>
      </c>
    </row>
    <row r="44" spans="1:9" x14ac:dyDescent="0.2">
      <c r="A44" s="2">
        <v>20</v>
      </c>
      <c r="B44" s="1" t="s">
        <v>70</v>
      </c>
      <c r="C44" s="4">
        <v>106</v>
      </c>
      <c r="D44" s="8">
        <v>1.32</v>
      </c>
      <c r="E44" s="4">
        <v>6</v>
      </c>
      <c r="F44" s="8">
        <v>0.15</v>
      </c>
      <c r="G44" s="4">
        <v>96</v>
      </c>
      <c r="H44" s="8">
        <v>2.4</v>
      </c>
      <c r="I44" s="4">
        <v>4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62</v>
      </c>
      <c r="C47" s="4">
        <v>171</v>
      </c>
      <c r="D47" s="8">
        <v>10.93</v>
      </c>
      <c r="E47" s="4">
        <v>152</v>
      </c>
      <c r="F47" s="8">
        <v>16.829999999999998</v>
      </c>
      <c r="G47" s="4">
        <v>19</v>
      </c>
      <c r="H47" s="8">
        <v>2.96</v>
      </c>
      <c r="I47" s="4">
        <v>0</v>
      </c>
    </row>
    <row r="48" spans="1:9" x14ac:dyDescent="0.2">
      <c r="A48" s="2">
        <v>2</v>
      </c>
      <c r="B48" s="1" t="s">
        <v>61</v>
      </c>
      <c r="C48" s="4">
        <v>155</v>
      </c>
      <c r="D48" s="8">
        <v>9.9</v>
      </c>
      <c r="E48" s="4">
        <v>136</v>
      </c>
      <c r="F48" s="8">
        <v>15.06</v>
      </c>
      <c r="G48" s="4">
        <v>19</v>
      </c>
      <c r="H48" s="8">
        <v>2.96</v>
      </c>
      <c r="I48" s="4">
        <v>0</v>
      </c>
    </row>
    <row r="49" spans="1:9" x14ac:dyDescent="0.2">
      <c r="A49" s="2">
        <v>3</v>
      </c>
      <c r="B49" s="1" t="s">
        <v>56</v>
      </c>
      <c r="C49" s="4">
        <v>130</v>
      </c>
      <c r="D49" s="8">
        <v>8.31</v>
      </c>
      <c r="E49" s="4">
        <v>78</v>
      </c>
      <c r="F49" s="8">
        <v>8.64</v>
      </c>
      <c r="G49" s="4">
        <v>52</v>
      </c>
      <c r="H49" s="8">
        <v>8.1</v>
      </c>
      <c r="I49" s="4">
        <v>0</v>
      </c>
    </row>
    <row r="50" spans="1:9" x14ac:dyDescent="0.2">
      <c r="A50" s="2">
        <v>4</v>
      </c>
      <c r="B50" s="1" t="s">
        <v>58</v>
      </c>
      <c r="C50" s="4">
        <v>107</v>
      </c>
      <c r="D50" s="8">
        <v>6.84</v>
      </c>
      <c r="E50" s="4">
        <v>46</v>
      </c>
      <c r="F50" s="8">
        <v>5.09</v>
      </c>
      <c r="G50" s="4">
        <v>61</v>
      </c>
      <c r="H50" s="8">
        <v>9.5</v>
      </c>
      <c r="I50" s="4">
        <v>0</v>
      </c>
    </row>
    <row r="51" spans="1:9" x14ac:dyDescent="0.2">
      <c r="A51" s="2">
        <v>5</v>
      </c>
      <c r="B51" s="1" t="s">
        <v>54</v>
      </c>
      <c r="C51" s="4">
        <v>94</v>
      </c>
      <c r="D51" s="8">
        <v>6.01</v>
      </c>
      <c r="E51" s="4">
        <v>77</v>
      </c>
      <c r="F51" s="8">
        <v>8.5299999999999994</v>
      </c>
      <c r="G51" s="4">
        <v>17</v>
      </c>
      <c r="H51" s="8">
        <v>2.65</v>
      </c>
      <c r="I51" s="4">
        <v>0</v>
      </c>
    </row>
    <row r="52" spans="1:9" x14ac:dyDescent="0.2">
      <c r="A52" s="2">
        <v>6</v>
      </c>
      <c r="B52" s="1" t="s">
        <v>64</v>
      </c>
      <c r="C52" s="4">
        <v>88</v>
      </c>
      <c r="D52" s="8">
        <v>5.62</v>
      </c>
      <c r="E52" s="4">
        <v>65</v>
      </c>
      <c r="F52" s="8">
        <v>7.2</v>
      </c>
      <c r="G52" s="4">
        <v>12</v>
      </c>
      <c r="H52" s="8">
        <v>1.87</v>
      </c>
      <c r="I52" s="4">
        <v>0</v>
      </c>
    </row>
    <row r="53" spans="1:9" x14ac:dyDescent="0.2">
      <c r="A53" s="2">
        <v>7</v>
      </c>
      <c r="B53" s="1" t="s">
        <v>48</v>
      </c>
      <c r="C53" s="4">
        <v>86</v>
      </c>
      <c r="D53" s="8">
        <v>5.5</v>
      </c>
      <c r="E53" s="4">
        <v>15</v>
      </c>
      <c r="F53" s="8">
        <v>1.66</v>
      </c>
      <c r="G53" s="4">
        <v>71</v>
      </c>
      <c r="H53" s="8">
        <v>11.06</v>
      </c>
      <c r="I53" s="4">
        <v>0</v>
      </c>
    </row>
    <row r="54" spans="1:9" x14ac:dyDescent="0.2">
      <c r="A54" s="2">
        <v>8</v>
      </c>
      <c r="B54" s="1" t="s">
        <v>51</v>
      </c>
      <c r="C54" s="4">
        <v>51</v>
      </c>
      <c r="D54" s="8">
        <v>3.26</v>
      </c>
      <c r="E54" s="4">
        <v>20</v>
      </c>
      <c r="F54" s="8">
        <v>2.21</v>
      </c>
      <c r="G54" s="4">
        <v>31</v>
      </c>
      <c r="H54" s="8">
        <v>4.83</v>
      </c>
      <c r="I54" s="4">
        <v>0</v>
      </c>
    </row>
    <row r="55" spans="1:9" x14ac:dyDescent="0.2">
      <c r="A55" s="2">
        <v>9</v>
      </c>
      <c r="B55" s="1" t="s">
        <v>65</v>
      </c>
      <c r="C55" s="4">
        <v>47</v>
      </c>
      <c r="D55" s="8">
        <v>3</v>
      </c>
      <c r="E55" s="4">
        <v>44</v>
      </c>
      <c r="F55" s="8">
        <v>4.87</v>
      </c>
      <c r="G55" s="4">
        <v>3</v>
      </c>
      <c r="H55" s="8">
        <v>0.47</v>
      </c>
      <c r="I55" s="4">
        <v>0</v>
      </c>
    </row>
    <row r="56" spans="1:9" x14ac:dyDescent="0.2">
      <c r="A56" s="2">
        <v>10</v>
      </c>
      <c r="B56" s="1" t="s">
        <v>55</v>
      </c>
      <c r="C56" s="4">
        <v>46</v>
      </c>
      <c r="D56" s="8">
        <v>2.94</v>
      </c>
      <c r="E56" s="4">
        <v>31</v>
      </c>
      <c r="F56" s="8">
        <v>3.43</v>
      </c>
      <c r="G56" s="4">
        <v>15</v>
      </c>
      <c r="H56" s="8">
        <v>2.34</v>
      </c>
      <c r="I56" s="4">
        <v>0</v>
      </c>
    </row>
    <row r="57" spans="1:9" x14ac:dyDescent="0.2">
      <c r="A57" s="2">
        <v>11</v>
      </c>
      <c r="B57" s="1" t="s">
        <v>53</v>
      </c>
      <c r="C57" s="4">
        <v>39</v>
      </c>
      <c r="D57" s="8">
        <v>2.4900000000000002</v>
      </c>
      <c r="E57" s="4">
        <v>21</v>
      </c>
      <c r="F57" s="8">
        <v>2.33</v>
      </c>
      <c r="G57" s="4">
        <v>18</v>
      </c>
      <c r="H57" s="8">
        <v>2.8</v>
      </c>
      <c r="I57" s="4">
        <v>0</v>
      </c>
    </row>
    <row r="58" spans="1:9" x14ac:dyDescent="0.2">
      <c r="A58" s="2">
        <v>12</v>
      </c>
      <c r="B58" s="1" t="s">
        <v>59</v>
      </c>
      <c r="C58" s="4">
        <v>38</v>
      </c>
      <c r="D58" s="8">
        <v>2.4300000000000002</v>
      </c>
      <c r="E58" s="4">
        <v>27</v>
      </c>
      <c r="F58" s="8">
        <v>2.99</v>
      </c>
      <c r="G58" s="4">
        <v>11</v>
      </c>
      <c r="H58" s="8">
        <v>1.71</v>
      </c>
      <c r="I58" s="4">
        <v>0</v>
      </c>
    </row>
    <row r="59" spans="1:9" x14ac:dyDescent="0.2">
      <c r="A59" s="2">
        <v>13</v>
      </c>
      <c r="B59" s="1" t="s">
        <v>49</v>
      </c>
      <c r="C59" s="4">
        <v>35</v>
      </c>
      <c r="D59" s="8">
        <v>2.2400000000000002</v>
      </c>
      <c r="E59" s="4">
        <v>18</v>
      </c>
      <c r="F59" s="8">
        <v>1.99</v>
      </c>
      <c r="G59" s="4">
        <v>17</v>
      </c>
      <c r="H59" s="8">
        <v>2.65</v>
      </c>
      <c r="I59" s="4">
        <v>0</v>
      </c>
    </row>
    <row r="60" spans="1:9" x14ac:dyDescent="0.2">
      <c r="A60" s="2">
        <v>13</v>
      </c>
      <c r="B60" s="1" t="s">
        <v>50</v>
      </c>
      <c r="C60" s="4">
        <v>35</v>
      </c>
      <c r="D60" s="8">
        <v>2.2400000000000002</v>
      </c>
      <c r="E60" s="4">
        <v>13</v>
      </c>
      <c r="F60" s="8">
        <v>1.44</v>
      </c>
      <c r="G60" s="4">
        <v>22</v>
      </c>
      <c r="H60" s="8">
        <v>3.43</v>
      </c>
      <c r="I60" s="4">
        <v>0</v>
      </c>
    </row>
    <row r="61" spans="1:9" x14ac:dyDescent="0.2">
      <c r="A61" s="2">
        <v>13</v>
      </c>
      <c r="B61" s="1" t="s">
        <v>66</v>
      </c>
      <c r="C61" s="4">
        <v>35</v>
      </c>
      <c r="D61" s="8">
        <v>2.2400000000000002</v>
      </c>
      <c r="E61" s="4">
        <v>2</v>
      </c>
      <c r="F61" s="8">
        <v>0.22</v>
      </c>
      <c r="G61" s="4">
        <v>30</v>
      </c>
      <c r="H61" s="8">
        <v>4.67</v>
      </c>
      <c r="I61" s="4">
        <v>2</v>
      </c>
    </row>
    <row r="62" spans="1:9" x14ac:dyDescent="0.2">
      <c r="A62" s="2">
        <v>16</v>
      </c>
      <c r="B62" s="1" t="s">
        <v>60</v>
      </c>
      <c r="C62" s="4">
        <v>33</v>
      </c>
      <c r="D62" s="8">
        <v>2.11</v>
      </c>
      <c r="E62" s="4">
        <v>18</v>
      </c>
      <c r="F62" s="8">
        <v>1.99</v>
      </c>
      <c r="G62" s="4">
        <v>15</v>
      </c>
      <c r="H62" s="8">
        <v>2.34</v>
      </c>
      <c r="I62" s="4">
        <v>0</v>
      </c>
    </row>
    <row r="63" spans="1:9" x14ac:dyDescent="0.2">
      <c r="A63" s="2">
        <v>17</v>
      </c>
      <c r="B63" s="1" t="s">
        <v>68</v>
      </c>
      <c r="C63" s="4">
        <v>27</v>
      </c>
      <c r="D63" s="8">
        <v>1.73</v>
      </c>
      <c r="E63" s="4">
        <v>4</v>
      </c>
      <c r="F63" s="8">
        <v>0.44</v>
      </c>
      <c r="G63" s="4">
        <v>23</v>
      </c>
      <c r="H63" s="8">
        <v>3.58</v>
      </c>
      <c r="I63" s="4">
        <v>0</v>
      </c>
    </row>
    <row r="64" spans="1:9" x14ac:dyDescent="0.2">
      <c r="A64" s="2">
        <v>17</v>
      </c>
      <c r="B64" s="1" t="s">
        <v>67</v>
      </c>
      <c r="C64" s="4">
        <v>27</v>
      </c>
      <c r="D64" s="8">
        <v>1.73</v>
      </c>
      <c r="E64" s="4">
        <v>24</v>
      </c>
      <c r="F64" s="8">
        <v>2.66</v>
      </c>
      <c r="G64" s="4">
        <v>3</v>
      </c>
      <c r="H64" s="8">
        <v>0.47</v>
      </c>
      <c r="I64" s="4">
        <v>0</v>
      </c>
    </row>
    <row r="65" spans="1:9" x14ac:dyDescent="0.2">
      <c r="A65" s="2">
        <v>19</v>
      </c>
      <c r="B65" s="1" t="s">
        <v>63</v>
      </c>
      <c r="C65" s="4">
        <v>24</v>
      </c>
      <c r="D65" s="8">
        <v>1.53</v>
      </c>
      <c r="E65" s="4">
        <v>10</v>
      </c>
      <c r="F65" s="8">
        <v>1.1100000000000001</v>
      </c>
      <c r="G65" s="4">
        <v>13</v>
      </c>
      <c r="H65" s="8">
        <v>2.02</v>
      </c>
      <c r="I65" s="4">
        <v>0</v>
      </c>
    </row>
    <row r="66" spans="1:9" x14ac:dyDescent="0.2">
      <c r="A66" s="2">
        <v>20</v>
      </c>
      <c r="B66" s="1" t="s">
        <v>71</v>
      </c>
      <c r="C66" s="4">
        <v>20</v>
      </c>
      <c r="D66" s="8">
        <v>1.28</v>
      </c>
      <c r="E66" s="4">
        <v>3</v>
      </c>
      <c r="F66" s="8">
        <v>0.33</v>
      </c>
      <c r="G66" s="4">
        <v>17</v>
      </c>
      <c r="H66" s="8">
        <v>2.65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62</v>
      </c>
      <c r="C69" s="4">
        <v>117</v>
      </c>
      <c r="D69" s="8">
        <v>12.17</v>
      </c>
      <c r="E69" s="4">
        <v>99</v>
      </c>
      <c r="F69" s="8">
        <v>17.28</v>
      </c>
      <c r="G69" s="4">
        <v>18</v>
      </c>
      <c r="H69" s="8">
        <v>4.72</v>
      </c>
      <c r="I69" s="4">
        <v>0</v>
      </c>
    </row>
    <row r="70" spans="1:9" x14ac:dyDescent="0.2">
      <c r="A70" s="2">
        <v>2</v>
      </c>
      <c r="B70" s="1" t="s">
        <v>61</v>
      </c>
      <c r="C70" s="4">
        <v>86</v>
      </c>
      <c r="D70" s="8">
        <v>8.9499999999999993</v>
      </c>
      <c r="E70" s="4">
        <v>79</v>
      </c>
      <c r="F70" s="8">
        <v>13.79</v>
      </c>
      <c r="G70" s="4">
        <v>7</v>
      </c>
      <c r="H70" s="8">
        <v>1.84</v>
      </c>
      <c r="I70" s="4">
        <v>0</v>
      </c>
    </row>
    <row r="71" spans="1:9" x14ac:dyDescent="0.2">
      <c r="A71" s="2">
        <v>3</v>
      </c>
      <c r="B71" s="1" t="s">
        <v>56</v>
      </c>
      <c r="C71" s="4">
        <v>74</v>
      </c>
      <c r="D71" s="8">
        <v>7.7</v>
      </c>
      <c r="E71" s="4">
        <v>45</v>
      </c>
      <c r="F71" s="8">
        <v>7.85</v>
      </c>
      <c r="G71" s="4">
        <v>29</v>
      </c>
      <c r="H71" s="8">
        <v>7.61</v>
      </c>
      <c r="I71" s="4">
        <v>0</v>
      </c>
    </row>
    <row r="72" spans="1:9" x14ac:dyDescent="0.2">
      <c r="A72" s="2">
        <v>4</v>
      </c>
      <c r="B72" s="1" t="s">
        <v>48</v>
      </c>
      <c r="C72" s="4">
        <v>69</v>
      </c>
      <c r="D72" s="8">
        <v>7.18</v>
      </c>
      <c r="E72" s="4">
        <v>17</v>
      </c>
      <c r="F72" s="8">
        <v>2.97</v>
      </c>
      <c r="G72" s="4">
        <v>52</v>
      </c>
      <c r="H72" s="8">
        <v>13.65</v>
      </c>
      <c r="I72" s="4">
        <v>0</v>
      </c>
    </row>
    <row r="73" spans="1:9" x14ac:dyDescent="0.2">
      <c r="A73" s="2">
        <v>5</v>
      </c>
      <c r="B73" s="1" t="s">
        <v>58</v>
      </c>
      <c r="C73" s="4">
        <v>58</v>
      </c>
      <c r="D73" s="8">
        <v>6.04</v>
      </c>
      <c r="E73" s="4">
        <v>28</v>
      </c>
      <c r="F73" s="8">
        <v>4.8899999999999997</v>
      </c>
      <c r="G73" s="4">
        <v>30</v>
      </c>
      <c r="H73" s="8">
        <v>7.87</v>
      </c>
      <c r="I73" s="4">
        <v>0</v>
      </c>
    </row>
    <row r="74" spans="1:9" x14ac:dyDescent="0.2">
      <c r="A74" s="2">
        <v>6</v>
      </c>
      <c r="B74" s="1" t="s">
        <v>54</v>
      </c>
      <c r="C74" s="4">
        <v>47</v>
      </c>
      <c r="D74" s="8">
        <v>4.8899999999999997</v>
      </c>
      <c r="E74" s="4">
        <v>37</v>
      </c>
      <c r="F74" s="8">
        <v>6.46</v>
      </c>
      <c r="G74" s="4">
        <v>10</v>
      </c>
      <c r="H74" s="8">
        <v>2.62</v>
      </c>
      <c r="I74" s="4">
        <v>0</v>
      </c>
    </row>
    <row r="75" spans="1:9" x14ac:dyDescent="0.2">
      <c r="A75" s="2">
        <v>7</v>
      </c>
      <c r="B75" s="1" t="s">
        <v>55</v>
      </c>
      <c r="C75" s="4">
        <v>46</v>
      </c>
      <c r="D75" s="8">
        <v>4.79</v>
      </c>
      <c r="E75" s="4">
        <v>32</v>
      </c>
      <c r="F75" s="8">
        <v>5.58</v>
      </c>
      <c r="G75" s="4">
        <v>14</v>
      </c>
      <c r="H75" s="8">
        <v>3.67</v>
      </c>
      <c r="I75" s="4">
        <v>0</v>
      </c>
    </row>
    <row r="76" spans="1:9" x14ac:dyDescent="0.2">
      <c r="A76" s="2">
        <v>8</v>
      </c>
      <c r="B76" s="1" t="s">
        <v>64</v>
      </c>
      <c r="C76" s="4">
        <v>37</v>
      </c>
      <c r="D76" s="8">
        <v>3.85</v>
      </c>
      <c r="E76" s="4">
        <v>31</v>
      </c>
      <c r="F76" s="8">
        <v>5.41</v>
      </c>
      <c r="G76" s="4">
        <v>6</v>
      </c>
      <c r="H76" s="8">
        <v>1.57</v>
      </c>
      <c r="I76" s="4">
        <v>0</v>
      </c>
    </row>
    <row r="77" spans="1:9" x14ac:dyDescent="0.2">
      <c r="A77" s="2">
        <v>9</v>
      </c>
      <c r="B77" s="1" t="s">
        <v>49</v>
      </c>
      <c r="C77" s="4">
        <v>35</v>
      </c>
      <c r="D77" s="8">
        <v>3.64</v>
      </c>
      <c r="E77" s="4">
        <v>17</v>
      </c>
      <c r="F77" s="8">
        <v>2.97</v>
      </c>
      <c r="G77" s="4">
        <v>18</v>
      </c>
      <c r="H77" s="8">
        <v>4.72</v>
      </c>
      <c r="I77" s="4">
        <v>0</v>
      </c>
    </row>
    <row r="78" spans="1:9" x14ac:dyDescent="0.2">
      <c r="A78" s="2">
        <v>10</v>
      </c>
      <c r="B78" s="1" t="s">
        <v>51</v>
      </c>
      <c r="C78" s="4">
        <v>32</v>
      </c>
      <c r="D78" s="8">
        <v>3.33</v>
      </c>
      <c r="E78" s="4">
        <v>17</v>
      </c>
      <c r="F78" s="8">
        <v>2.97</v>
      </c>
      <c r="G78" s="4">
        <v>15</v>
      </c>
      <c r="H78" s="8">
        <v>3.94</v>
      </c>
      <c r="I78" s="4">
        <v>0</v>
      </c>
    </row>
    <row r="79" spans="1:9" x14ac:dyDescent="0.2">
      <c r="A79" s="2">
        <v>11</v>
      </c>
      <c r="B79" s="1" t="s">
        <v>65</v>
      </c>
      <c r="C79" s="4">
        <v>30</v>
      </c>
      <c r="D79" s="8">
        <v>3.12</v>
      </c>
      <c r="E79" s="4">
        <v>29</v>
      </c>
      <c r="F79" s="8">
        <v>5.0599999999999996</v>
      </c>
      <c r="G79" s="4">
        <v>1</v>
      </c>
      <c r="H79" s="8">
        <v>0.26</v>
      </c>
      <c r="I79" s="4">
        <v>0</v>
      </c>
    </row>
    <row r="80" spans="1:9" x14ac:dyDescent="0.2">
      <c r="A80" s="2">
        <v>12</v>
      </c>
      <c r="B80" s="1" t="s">
        <v>53</v>
      </c>
      <c r="C80" s="4">
        <v>28</v>
      </c>
      <c r="D80" s="8">
        <v>2.91</v>
      </c>
      <c r="E80" s="4">
        <v>14</v>
      </c>
      <c r="F80" s="8">
        <v>2.44</v>
      </c>
      <c r="G80" s="4">
        <v>14</v>
      </c>
      <c r="H80" s="8">
        <v>3.67</v>
      </c>
      <c r="I80" s="4">
        <v>0</v>
      </c>
    </row>
    <row r="81" spans="1:9" x14ac:dyDescent="0.2">
      <c r="A81" s="2">
        <v>13</v>
      </c>
      <c r="B81" s="1" t="s">
        <v>67</v>
      </c>
      <c r="C81" s="4">
        <v>24</v>
      </c>
      <c r="D81" s="8">
        <v>2.5</v>
      </c>
      <c r="E81" s="4">
        <v>21</v>
      </c>
      <c r="F81" s="8">
        <v>3.66</v>
      </c>
      <c r="G81" s="4">
        <v>3</v>
      </c>
      <c r="H81" s="8">
        <v>0.79</v>
      </c>
      <c r="I81" s="4">
        <v>0</v>
      </c>
    </row>
    <row r="82" spans="1:9" x14ac:dyDescent="0.2">
      <c r="A82" s="2">
        <v>14</v>
      </c>
      <c r="B82" s="1" t="s">
        <v>50</v>
      </c>
      <c r="C82" s="4">
        <v>23</v>
      </c>
      <c r="D82" s="8">
        <v>2.39</v>
      </c>
      <c r="E82" s="4">
        <v>12</v>
      </c>
      <c r="F82" s="8">
        <v>2.09</v>
      </c>
      <c r="G82" s="4">
        <v>11</v>
      </c>
      <c r="H82" s="8">
        <v>2.89</v>
      </c>
      <c r="I82" s="4">
        <v>0</v>
      </c>
    </row>
    <row r="83" spans="1:9" x14ac:dyDescent="0.2">
      <c r="A83" s="2">
        <v>15</v>
      </c>
      <c r="B83" s="1" t="s">
        <v>72</v>
      </c>
      <c r="C83" s="4">
        <v>20</v>
      </c>
      <c r="D83" s="8">
        <v>2.08</v>
      </c>
      <c r="E83" s="4">
        <v>6</v>
      </c>
      <c r="F83" s="8">
        <v>1.05</v>
      </c>
      <c r="G83" s="4">
        <v>14</v>
      </c>
      <c r="H83" s="8">
        <v>3.67</v>
      </c>
      <c r="I83" s="4">
        <v>0</v>
      </c>
    </row>
    <row r="84" spans="1:9" x14ac:dyDescent="0.2">
      <c r="A84" s="2">
        <v>16</v>
      </c>
      <c r="B84" s="1" t="s">
        <v>60</v>
      </c>
      <c r="C84" s="4">
        <v>17</v>
      </c>
      <c r="D84" s="8">
        <v>1.77</v>
      </c>
      <c r="E84" s="4">
        <v>10</v>
      </c>
      <c r="F84" s="8">
        <v>1.75</v>
      </c>
      <c r="G84" s="4">
        <v>7</v>
      </c>
      <c r="H84" s="8">
        <v>1.84</v>
      </c>
      <c r="I84" s="4">
        <v>0</v>
      </c>
    </row>
    <row r="85" spans="1:9" x14ac:dyDescent="0.2">
      <c r="A85" s="2">
        <v>17</v>
      </c>
      <c r="B85" s="1" t="s">
        <v>68</v>
      </c>
      <c r="C85" s="4">
        <v>16</v>
      </c>
      <c r="D85" s="8">
        <v>1.66</v>
      </c>
      <c r="E85" s="4">
        <v>7</v>
      </c>
      <c r="F85" s="8">
        <v>1.22</v>
      </c>
      <c r="G85" s="4">
        <v>9</v>
      </c>
      <c r="H85" s="8">
        <v>2.36</v>
      </c>
      <c r="I85" s="4">
        <v>0</v>
      </c>
    </row>
    <row r="86" spans="1:9" x14ac:dyDescent="0.2">
      <c r="A86" s="2">
        <v>17</v>
      </c>
      <c r="B86" s="1" t="s">
        <v>66</v>
      </c>
      <c r="C86" s="4">
        <v>16</v>
      </c>
      <c r="D86" s="8">
        <v>1.66</v>
      </c>
      <c r="E86" s="4">
        <v>1</v>
      </c>
      <c r="F86" s="8">
        <v>0.17</v>
      </c>
      <c r="G86" s="4">
        <v>11</v>
      </c>
      <c r="H86" s="8">
        <v>2.89</v>
      </c>
      <c r="I86" s="4">
        <v>1</v>
      </c>
    </row>
    <row r="87" spans="1:9" x14ac:dyDescent="0.2">
      <c r="A87" s="2">
        <v>19</v>
      </c>
      <c r="B87" s="1" t="s">
        <v>59</v>
      </c>
      <c r="C87" s="4">
        <v>15</v>
      </c>
      <c r="D87" s="8">
        <v>1.56</v>
      </c>
      <c r="E87" s="4">
        <v>14</v>
      </c>
      <c r="F87" s="8">
        <v>2.44</v>
      </c>
      <c r="G87" s="4">
        <v>1</v>
      </c>
      <c r="H87" s="8">
        <v>0.26</v>
      </c>
      <c r="I87" s="4">
        <v>0</v>
      </c>
    </row>
    <row r="88" spans="1:9" x14ac:dyDescent="0.2">
      <c r="A88" s="2">
        <v>20</v>
      </c>
      <c r="B88" s="1" t="s">
        <v>57</v>
      </c>
      <c r="C88" s="4">
        <v>13</v>
      </c>
      <c r="D88" s="8">
        <v>1.35</v>
      </c>
      <c r="E88" s="4">
        <v>5</v>
      </c>
      <c r="F88" s="8">
        <v>0.87</v>
      </c>
      <c r="G88" s="4">
        <v>8</v>
      </c>
      <c r="H88" s="8">
        <v>2.1</v>
      </c>
      <c r="I88" s="4">
        <v>0</v>
      </c>
    </row>
    <row r="89" spans="1:9" x14ac:dyDescent="0.2">
      <c r="A89" s="2">
        <v>20</v>
      </c>
      <c r="B89" s="1" t="s">
        <v>63</v>
      </c>
      <c r="C89" s="4">
        <v>13</v>
      </c>
      <c r="D89" s="8">
        <v>1.35</v>
      </c>
      <c r="E89" s="4">
        <v>4</v>
      </c>
      <c r="F89" s="8">
        <v>0.7</v>
      </c>
      <c r="G89" s="4">
        <v>9</v>
      </c>
      <c r="H89" s="8">
        <v>2.36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62</v>
      </c>
      <c r="C92" s="4">
        <v>208</v>
      </c>
      <c r="D92" s="8">
        <v>11.93</v>
      </c>
      <c r="E92" s="4">
        <v>187</v>
      </c>
      <c r="F92" s="8">
        <v>20.02</v>
      </c>
      <c r="G92" s="4">
        <v>21</v>
      </c>
      <c r="H92" s="8">
        <v>2.79</v>
      </c>
      <c r="I92" s="4">
        <v>0</v>
      </c>
    </row>
    <row r="93" spans="1:9" x14ac:dyDescent="0.2">
      <c r="A93" s="2">
        <v>2</v>
      </c>
      <c r="B93" s="1" t="s">
        <v>56</v>
      </c>
      <c r="C93" s="4">
        <v>163</v>
      </c>
      <c r="D93" s="8">
        <v>9.35</v>
      </c>
      <c r="E93" s="4">
        <v>79</v>
      </c>
      <c r="F93" s="8">
        <v>8.4600000000000009</v>
      </c>
      <c r="G93" s="4">
        <v>83</v>
      </c>
      <c r="H93" s="8">
        <v>11.04</v>
      </c>
      <c r="I93" s="4">
        <v>0</v>
      </c>
    </row>
    <row r="94" spans="1:9" x14ac:dyDescent="0.2">
      <c r="A94" s="2">
        <v>3</v>
      </c>
      <c r="B94" s="1" t="s">
        <v>61</v>
      </c>
      <c r="C94" s="4">
        <v>135</v>
      </c>
      <c r="D94" s="8">
        <v>7.74</v>
      </c>
      <c r="E94" s="4">
        <v>118</v>
      </c>
      <c r="F94" s="8">
        <v>12.63</v>
      </c>
      <c r="G94" s="4">
        <v>17</v>
      </c>
      <c r="H94" s="8">
        <v>2.2599999999999998</v>
      </c>
      <c r="I94" s="4">
        <v>0</v>
      </c>
    </row>
    <row r="95" spans="1:9" x14ac:dyDescent="0.2">
      <c r="A95" s="2">
        <v>4</v>
      </c>
      <c r="B95" s="1" t="s">
        <v>48</v>
      </c>
      <c r="C95" s="4">
        <v>123</v>
      </c>
      <c r="D95" s="8">
        <v>7.05</v>
      </c>
      <c r="E95" s="4">
        <v>24</v>
      </c>
      <c r="F95" s="8">
        <v>2.57</v>
      </c>
      <c r="G95" s="4">
        <v>99</v>
      </c>
      <c r="H95" s="8">
        <v>13.16</v>
      </c>
      <c r="I95" s="4">
        <v>0</v>
      </c>
    </row>
    <row r="96" spans="1:9" x14ac:dyDescent="0.2">
      <c r="A96" s="2">
        <v>5</v>
      </c>
      <c r="B96" s="1" t="s">
        <v>54</v>
      </c>
      <c r="C96" s="4">
        <v>94</v>
      </c>
      <c r="D96" s="8">
        <v>5.39</v>
      </c>
      <c r="E96" s="4">
        <v>77</v>
      </c>
      <c r="F96" s="8">
        <v>8.24</v>
      </c>
      <c r="G96" s="4">
        <v>17</v>
      </c>
      <c r="H96" s="8">
        <v>2.2599999999999998</v>
      </c>
      <c r="I96" s="4">
        <v>0</v>
      </c>
    </row>
    <row r="97" spans="1:9" x14ac:dyDescent="0.2">
      <c r="A97" s="2">
        <v>6</v>
      </c>
      <c r="B97" s="1" t="s">
        <v>58</v>
      </c>
      <c r="C97" s="4">
        <v>74</v>
      </c>
      <c r="D97" s="8">
        <v>4.24</v>
      </c>
      <c r="E97" s="4">
        <v>26</v>
      </c>
      <c r="F97" s="8">
        <v>2.78</v>
      </c>
      <c r="G97" s="4">
        <v>48</v>
      </c>
      <c r="H97" s="8">
        <v>6.38</v>
      </c>
      <c r="I97" s="4">
        <v>0</v>
      </c>
    </row>
    <row r="98" spans="1:9" x14ac:dyDescent="0.2">
      <c r="A98" s="2">
        <v>7</v>
      </c>
      <c r="B98" s="1" t="s">
        <v>64</v>
      </c>
      <c r="C98" s="4">
        <v>67</v>
      </c>
      <c r="D98" s="8">
        <v>3.84</v>
      </c>
      <c r="E98" s="4">
        <v>32</v>
      </c>
      <c r="F98" s="8">
        <v>3.43</v>
      </c>
      <c r="G98" s="4">
        <v>17</v>
      </c>
      <c r="H98" s="8">
        <v>2.2599999999999998</v>
      </c>
      <c r="I98" s="4">
        <v>1</v>
      </c>
    </row>
    <row r="99" spans="1:9" x14ac:dyDescent="0.2">
      <c r="A99" s="2">
        <v>8</v>
      </c>
      <c r="B99" s="1" t="s">
        <v>55</v>
      </c>
      <c r="C99" s="4">
        <v>65</v>
      </c>
      <c r="D99" s="8">
        <v>3.73</v>
      </c>
      <c r="E99" s="4">
        <v>44</v>
      </c>
      <c r="F99" s="8">
        <v>4.71</v>
      </c>
      <c r="G99" s="4">
        <v>21</v>
      </c>
      <c r="H99" s="8">
        <v>2.79</v>
      </c>
      <c r="I99" s="4">
        <v>0</v>
      </c>
    </row>
    <row r="100" spans="1:9" x14ac:dyDescent="0.2">
      <c r="A100" s="2">
        <v>9</v>
      </c>
      <c r="B100" s="1" t="s">
        <v>49</v>
      </c>
      <c r="C100" s="4">
        <v>64</v>
      </c>
      <c r="D100" s="8">
        <v>3.67</v>
      </c>
      <c r="E100" s="4">
        <v>31</v>
      </c>
      <c r="F100" s="8">
        <v>3.32</v>
      </c>
      <c r="G100" s="4">
        <v>33</v>
      </c>
      <c r="H100" s="8">
        <v>4.3899999999999997</v>
      </c>
      <c r="I100" s="4">
        <v>0</v>
      </c>
    </row>
    <row r="101" spans="1:9" x14ac:dyDescent="0.2">
      <c r="A101" s="2">
        <v>10</v>
      </c>
      <c r="B101" s="1" t="s">
        <v>50</v>
      </c>
      <c r="C101" s="4">
        <v>63</v>
      </c>
      <c r="D101" s="8">
        <v>3.61</v>
      </c>
      <c r="E101" s="4">
        <v>22</v>
      </c>
      <c r="F101" s="8">
        <v>2.36</v>
      </c>
      <c r="G101" s="4">
        <v>41</v>
      </c>
      <c r="H101" s="8">
        <v>5.45</v>
      </c>
      <c r="I101" s="4">
        <v>0</v>
      </c>
    </row>
    <row r="102" spans="1:9" x14ac:dyDescent="0.2">
      <c r="A102" s="2">
        <v>11</v>
      </c>
      <c r="B102" s="1" t="s">
        <v>53</v>
      </c>
      <c r="C102" s="4">
        <v>51</v>
      </c>
      <c r="D102" s="8">
        <v>2.92</v>
      </c>
      <c r="E102" s="4">
        <v>36</v>
      </c>
      <c r="F102" s="8">
        <v>3.85</v>
      </c>
      <c r="G102" s="4">
        <v>15</v>
      </c>
      <c r="H102" s="8">
        <v>1.99</v>
      </c>
      <c r="I102" s="4">
        <v>0</v>
      </c>
    </row>
    <row r="103" spans="1:9" x14ac:dyDescent="0.2">
      <c r="A103" s="2">
        <v>12</v>
      </c>
      <c r="B103" s="1" t="s">
        <v>67</v>
      </c>
      <c r="C103" s="4">
        <v>40</v>
      </c>
      <c r="D103" s="8">
        <v>2.29</v>
      </c>
      <c r="E103" s="4">
        <v>31</v>
      </c>
      <c r="F103" s="8">
        <v>3.32</v>
      </c>
      <c r="G103" s="4">
        <v>9</v>
      </c>
      <c r="H103" s="8">
        <v>1.2</v>
      </c>
      <c r="I103" s="4">
        <v>0</v>
      </c>
    </row>
    <row r="104" spans="1:9" x14ac:dyDescent="0.2">
      <c r="A104" s="2">
        <v>13</v>
      </c>
      <c r="B104" s="1" t="s">
        <v>65</v>
      </c>
      <c r="C104" s="4">
        <v>38</v>
      </c>
      <c r="D104" s="8">
        <v>2.1800000000000002</v>
      </c>
      <c r="E104" s="4">
        <v>35</v>
      </c>
      <c r="F104" s="8">
        <v>3.75</v>
      </c>
      <c r="G104" s="4">
        <v>3</v>
      </c>
      <c r="H104" s="8">
        <v>0.4</v>
      </c>
      <c r="I104" s="4">
        <v>0</v>
      </c>
    </row>
    <row r="105" spans="1:9" x14ac:dyDescent="0.2">
      <c r="A105" s="2">
        <v>14</v>
      </c>
      <c r="B105" s="1" t="s">
        <v>66</v>
      </c>
      <c r="C105" s="4">
        <v>35</v>
      </c>
      <c r="D105" s="8">
        <v>2.0099999999999998</v>
      </c>
      <c r="E105" s="4">
        <v>0</v>
      </c>
      <c r="F105" s="8">
        <v>0</v>
      </c>
      <c r="G105" s="4">
        <v>18</v>
      </c>
      <c r="H105" s="8">
        <v>2.39</v>
      </c>
      <c r="I105" s="4">
        <v>6</v>
      </c>
    </row>
    <row r="106" spans="1:9" x14ac:dyDescent="0.2">
      <c r="A106" s="2">
        <v>15</v>
      </c>
      <c r="B106" s="1" t="s">
        <v>60</v>
      </c>
      <c r="C106" s="4">
        <v>32</v>
      </c>
      <c r="D106" s="8">
        <v>1.83</v>
      </c>
      <c r="E106" s="4">
        <v>12</v>
      </c>
      <c r="F106" s="8">
        <v>1.28</v>
      </c>
      <c r="G106" s="4">
        <v>20</v>
      </c>
      <c r="H106" s="8">
        <v>2.66</v>
      </c>
      <c r="I106" s="4">
        <v>0</v>
      </c>
    </row>
    <row r="107" spans="1:9" x14ac:dyDescent="0.2">
      <c r="A107" s="2">
        <v>16</v>
      </c>
      <c r="B107" s="1" t="s">
        <v>59</v>
      </c>
      <c r="C107" s="4">
        <v>28</v>
      </c>
      <c r="D107" s="8">
        <v>1.61</v>
      </c>
      <c r="E107" s="4">
        <v>20</v>
      </c>
      <c r="F107" s="8">
        <v>2.14</v>
      </c>
      <c r="G107" s="4">
        <v>8</v>
      </c>
      <c r="H107" s="8">
        <v>1.06</v>
      </c>
      <c r="I107" s="4">
        <v>0</v>
      </c>
    </row>
    <row r="108" spans="1:9" x14ac:dyDescent="0.2">
      <c r="A108" s="2">
        <v>17</v>
      </c>
      <c r="B108" s="1" t="s">
        <v>73</v>
      </c>
      <c r="C108" s="4">
        <v>26</v>
      </c>
      <c r="D108" s="8">
        <v>1.49</v>
      </c>
      <c r="E108" s="4">
        <v>12</v>
      </c>
      <c r="F108" s="8">
        <v>1.28</v>
      </c>
      <c r="G108" s="4">
        <v>14</v>
      </c>
      <c r="H108" s="8">
        <v>1.86</v>
      </c>
      <c r="I108" s="4">
        <v>0</v>
      </c>
    </row>
    <row r="109" spans="1:9" x14ac:dyDescent="0.2">
      <c r="A109" s="2">
        <v>17</v>
      </c>
      <c r="B109" s="1" t="s">
        <v>74</v>
      </c>
      <c r="C109" s="4">
        <v>26</v>
      </c>
      <c r="D109" s="8">
        <v>1.49</v>
      </c>
      <c r="E109" s="4">
        <v>16</v>
      </c>
      <c r="F109" s="8">
        <v>1.71</v>
      </c>
      <c r="G109" s="4">
        <v>10</v>
      </c>
      <c r="H109" s="8">
        <v>1.33</v>
      </c>
      <c r="I109" s="4">
        <v>0</v>
      </c>
    </row>
    <row r="110" spans="1:9" x14ac:dyDescent="0.2">
      <c r="A110" s="2">
        <v>19</v>
      </c>
      <c r="B110" s="1" t="s">
        <v>69</v>
      </c>
      <c r="C110" s="4">
        <v>25</v>
      </c>
      <c r="D110" s="8">
        <v>1.43</v>
      </c>
      <c r="E110" s="4">
        <v>3</v>
      </c>
      <c r="F110" s="8">
        <v>0.32</v>
      </c>
      <c r="G110" s="4">
        <v>22</v>
      </c>
      <c r="H110" s="8">
        <v>2.93</v>
      </c>
      <c r="I110" s="4">
        <v>0</v>
      </c>
    </row>
    <row r="111" spans="1:9" x14ac:dyDescent="0.2">
      <c r="A111" s="2">
        <v>20</v>
      </c>
      <c r="B111" s="1" t="s">
        <v>72</v>
      </c>
      <c r="C111" s="4">
        <v>23</v>
      </c>
      <c r="D111" s="8">
        <v>1.32</v>
      </c>
      <c r="E111" s="4">
        <v>17</v>
      </c>
      <c r="F111" s="8">
        <v>1.82</v>
      </c>
      <c r="G111" s="4">
        <v>6</v>
      </c>
      <c r="H111" s="8">
        <v>0.8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62</v>
      </c>
      <c r="C114" s="4">
        <v>140</v>
      </c>
      <c r="D114" s="8">
        <v>12.28</v>
      </c>
      <c r="E114" s="4">
        <v>126</v>
      </c>
      <c r="F114" s="8">
        <v>19.47</v>
      </c>
      <c r="G114" s="4">
        <v>14</v>
      </c>
      <c r="H114" s="8">
        <v>3.04</v>
      </c>
      <c r="I114" s="4">
        <v>0</v>
      </c>
    </row>
    <row r="115" spans="1:9" x14ac:dyDescent="0.2">
      <c r="A115" s="2">
        <v>2</v>
      </c>
      <c r="B115" s="1" t="s">
        <v>61</v>
      </c>
      <c r="C115" s="4">
        <v>119</v>
      </c>
      <c r="D115" s="8">
        <v>10.44</v>
      </c>
      <c r="E115" s="4">
        <v>110</v>
      </c>
      <c r="F115" s="8">
        <v>17</v>
      </c>
      <c r="G115" s="4">
        <v>9</v>
      </c>
      <c r="H115" s="8">
        <v>1.96</v>
      </c>
      <c r="I115" s="4">
        <v>0</v>
      </c>
    </row>
    <row r="116" spans="1:9" x14ac:dyDescent="0.2">
      <c r="A116" s="2">
        <v>3</v>
      </c>
      <c r="B116" s="1" t="s">
        <v>56</v>
      </c>
      <c r="C116" s="4">
        <v>88</v>
      </c>
      <c r="D116" s="8">
        <v>7.72</v>
      </c>
      <c r="E116" s="4">
        <v>45</v>
      </c>
      <c r="F116" s="8">
        <v>6.96</v>
      </c>
      <c r="G116" s="4">
        <v>43</v>
      </c>
      <c r="H116" s="8">
        <v>9.35</v>
      </c>
      <c r="I116" s="4">
        <v>0</v>
      </c>
    </row>
    <row r="117" spans="1:9" x14ac:dyDescent="0.2">
      <c r="A117" s="2">
        <v>4</v>
      </c>
      <c r="B117" s="1" t="s">
        <v>48</v>
      </c>
      <c r="C117" s="4">
        <v>71</v>
      </c>
      <c r="D117" s="8">
        <v>6.23</v>
      </c>
      <c r="E117" s="4">
        <v>11</v>
      </c>
      <c r="F117" s="8">
        <v>1.7</v>
      </c>
      <c r="G117" s="4">
        <v>60</v>
      </c>
      <c r="H117" s="8">
        <v>13.04</v>
      </c>
      <c r="I117" s="4">
        <v>0</v>
      </c>
    </row>
    <row r="118" spans="1:9" x14ac:dyDescent="0.2">
      <c r="A118" s="2">
        <v>5</v>
      </c>
      <c r="B118" s="1" t="s">
        <v>54</v>
      </c>
      <c r="C118" s="4">
        <v>56</v>
      </c>
      <c r="D118" s="8">
        <v>4.91</v>
      </c>
      <c r="E118" s="4">
        <v>44</v>
      </c>
      <c r="F118" s="8">
        <v>6.8</v>
      </c>
      <c r="G118" s="4">
        <v>12</v>
      </c>
      <c r="H118" s="8">
        <v>2.61</v>
      </c>
      <c r="I118" s="4">
        <v>0</v>
      </c>
    </row>
    <row r="119" spans="1:9" x14ac:dyDescent="0.2">
      <c r="A119" s="2">
        <v>5</v>
      </c>
      <c r="B119" s="1" t="s">
        <v>58</v>
      </c>
      <c r="C119" s="4">
        <v>56</v>
      </c>
      <c r="D119" s="8">
        <v>4.91</v>
      </c>
      <c r="E119" s="4">
        <v>24</v>
      </c>
      <c r="F119" s="8">
        <v>3.71</v>
      </c>
      <c r="G119" s="4">
        <v>30</v>
      </c>
      <c r="H119" s="8">
        <v>6.52</v>
      </c>
      <c r="I119" s="4">
        <v>0</v>
      </c>
    </row>
    <row r="120" spans="1:9" x14ac:dyDescent="0.2">
      <c r="A120" s="2">
        <v>7</v>
      </c>
      <c r="B120" s="1" t="s">
        <v>64</v>
      </c>
      <c r="C120" s="4">
        <v>55</v>
      </c>
      <c r="D120" s="8">
        <v>4.82</v>
      </c>
      <c r="E120" s="4">
        <v>34</v>
      </c>
      <c r="F120" s="8">
        <v>5.26</v>
      </c>
      <c r="G120" s="4">
        <v>11</v>
      </c>
      <c r="H120" s="8">
        <v>2.39</v>
      </c>
      <c r="I120" s="4">
        <v>1</v>
      </c>
    </row>
    <row r="121" spans="1:9" x14ac:dyDescent="0.2">
      <c r="A121" s="2">
        <v>8</v>
      </c>
      <c r="B121" s="1" t="s">
        <v>55</v>
      </c>
      <c r="C121" s="4">
        <v>54</v>
      </c>
      <c r="D121" s="8">
        <v>4.74</v>
      </c>
      <c r="E121" s="4">
        <v>39</v>
      </c>
      <c r="F121" s="8">
        <v>6.03</v>
      </c>
      <c r="G121" s="4">
        <v>15</v>
      </c>
      <c r="H121" s="8">
        <v>3.26</v>
      </c>
      <c r="I121" s="4">
        <v>0</v>
      </c>
    </row>
    <row r="122" spans="1:9" x14ac:dyDescent="0.2">
      <c r="A122" s="2">
        <v>9</v>
      </c>
      <c r="B122" s="1" t="s">
        <v>49</v>
      </c>
      <c r="C122" s="4">
        <v>52</v>
      </c>
      <c r="D122" s="8">
        <v>4.5599999999999996</v>
      </c>
      <c r="E122" s="4">
        <v>28</v>
      </c>
      <c r="F122" s="8">
        <v>4.33</v>
      </c>
      <c r="G122" s="4">
        <v>24</v>
      </c>
      <c r="H122" s="8">
        <v>5.22</v>
      </c>
      <c r="I122" s="4">
        <v>0</v>
      </c>
    </row>
    <row r="123" spans="1:9" x14ac:dyDescent="0.2">
      <c r="A123" s="2">
        <v>10</v>
      </c>
      <c r="B123" s="1" t="s">
        <v>50</v>
      </c>
      <c r="C123" s="4">
        <v>34</v>
      </c>
      <c r="D123" s="8">
        <v>2.98</v>
      </c>
      <c r="E123" s="4">
        <v>11</v>
      </c>
      <c r="F123" s="8">
        <v>1.7</v>
      </c>
      <c r="G123" s="4">
        <v>23</v>
      </c>
      <c r="H123" s="8">
        <v>5</v>
      </c>
      <c r="I123" s="4">
        <v>0</v>
      </c>
    </row>
    <row r="124" spans="1:9" x14ac:dyDescent="0.2">
      <c r="A124" s="2">
        <v>11</v>
      </c>
      <c r="B124" s="1" t="s">
        <v>65</v>
      </c>
      <c r="C124" s="4">
        <v>33</v>
      </c>
      <c r="D124" s="8">
        <v>2.89</v>
      </c>
      <c r="E124" s="4">
        <v>26</v>
      </c>
      <c r="F124" s="8">
        <v>4.0199999999999996</v>
      </c>
      <c r="G124" s="4">
        <v>7</v>
      </c>
      <c r="H124" s="8">
        <v>1.52</v>
      </c>
      <c r="I124" s="4">
        <v>0</v>
      </c>
    </row>
    <row r="125" spans="1:9" x14ac:dyDescent="0.2">
      <c r="A125" s="2">
        <v>12</v>
      </c>
      <c r="B125" s="1" t="s">
        <v>66</v>
      </c>
      <c r="C125" s="4">
        <v>32</v>
      </c>
      <c r="D125" s="8">
        <v>2.81</v>
      </c>
      <c r="E125" s="4">
        <v>0</v>
      </c>
      <c r="F125" s="8">
        <v>0</v>
      </c>
      <c r="G125" s="4">
        <v>20</v>
      </c>
      <c r="H125" s="8">
        <v>4.3499999999999996</v>
      </c>
      <c r="I125" s="4">
        <v>3</v>
      </c>
    </row>
    <row r="126" spans="1:9" x14ac:dyDescent="0.2">
      <c r="A126" s="2">
        <v>13</v>
      </c>
      <c r="B126" s="1" t="s">
        <v>59</v>
      </c>
      <c r="C126" s="4">
        <v>29</v>
      </c>
      <c r="D126" s="8">
        <v>2.54</v>
      </c>
      <c r="E126" s="4">
        <v>18</v>
      </c>
      <c r="F126" s="8">
        <v>2.78</v>
      </c>
      <c r="G126" s="4">
        <v>11</v>
      </c>
      <c r="H126" s="8">
        <v>2.39</v>
      </c>
      <c r="I126" s="4">
        <v>0</v>
      </c>
    </row>
    <row r="127" spans="1:9" x14ac:dyDescent="0.2">
      <c r="A127" s="2">
        <v>14</v>
      </c>
      <c r="B127" s="1" t="s">
        <v>67</v>
      </c>
      <c r="C127" s="4">
        <v>25</v>
      </c>
      <c r="D127" s="8">
        <v>2.19</v>
      </c>
      <c r="E127" s="4">
        <v>24</v>
      </c>
      <c r="F127" s="8">
        <v>3.71</v>
      </c>
      <c r="G127" s="4">
        <v>1</v>
      </c>
      <c r="H127" s="8">
        <v>0.22</v>
      </c>
      <c r="I127" s="4">
        <v>0</v>
      </c>
    </row>
    <row r="128" spans="1:9" x14ac:dyDescent="0.2">
      <c r="A128" s="2">
        <v>15</v>
      </c>
      <c r="B128" s="1" t="s">
        <v>53</v>
      </c>
      <c r="C128" s="4">
        <v>23</v>
      </c>
      <c r="D128" s="8">
        <v>2.02</v>
      </c>
      <c r="E128" s="4">
        <v>8</v>
      </c>
      <c r="F128" s="8">
        <v>1.24</v>
      </c>
      <c r="G128" s="4">
        <v>15</v>
      </c>
      <c r="H128" s="8">
        <v>3.26</v>
      </c>
      <c r="I128" s="4">
        <v>0</v>
      </c>
    </row>
    <row r="129" spans="1:9" x14ac:dyDescent="0.2">
      <c r="A129" s="2">
        <v>16</v>
      </c>
      <c r="B129" s="1" t="s">
        <v>60</v>
      </c>
      <c r="C129" s="4">
        <v>22</v>
      </c>
      <c r="D129" s="8">
        <v>1.93</v>
      </c>
      <c r="E129" s="4">
        <v>10</v>
      </c>
      <c r="F129" s="8">
        <v>1.55</v>
      </c>
      <c r="G129" s="4">
        <v>11</v>
      </c>
      <c r="H129" s="8">
        <v>2.39</v>
      </c>
      <c r="I129" s="4">
        <v>0</v>
      </c>
    </row>
    <row r="130" spans="1:9" x14ac:dyDescent="0.2">
      <c r="A130" s="2">
        <v>17</v>
      </c>
      <c r="B130" s="1" t="s">
        <v>72</v>
      </c>
      <c r="C130" s="4">
        <v>18</v>
      </c>
      <c r="D130" s="8">
        <v>1.58</v>
      </c>
      <c r="E130" s="4">
        <v>11</v>
      </c>
      <c r="F130" s="8">
        <v>1.7</v>
      </c>
      <c r="G130" s="4">
        <v>7</v>
      </c>
      <c r="H130" s="8">
        <v>1.52</v>
      </c>
      <c r="I130" s="4">
        <v>0</v>
      </c>
    </row>
    <row r="131" spans="1:9" x14ac:dyDescent="0.2">
      <c r="A131" s="2">
        <v>18</v>
      </c>
      <c r="B131" s="1" t="s">
        <v>51</v>
      </c>
      <c r="C131" s="4">
        <v>14</v>
      </c>
      <c r="D131" s="8">
        <v>1.23</v>
      </c>
      <c r="E131" s="4">
        <v>5</v>
      </c>
      <c r="F131" s="8">
        <v>0.77</v>
      </c>
      <c r="G131" s="4">
        <v>8</v>
      </c>
      <c r="H131" s="8">
        <v>1.74</v>
      </c>
      <c r="I131" s="4">
        <v>1</v>
      </c>
    </row>
    <row r="132" spans="1:9" x14ac:dyDescent="0.2">
      <c r="A132" s="2">
        <v>18</v>
      </c>
      <c r="B132" s="1" t="s">
        <v>75</v>
      </c>
      <c r="C132" s="4">
        <v>14</v>
      </c>
      <c r="D132" s="8">
        <v>1.23</v>
      </c>
      <c r="E132" s="4">
        <v>12</v>
      </c>
      <c r="F132" s="8">
        <v>1.85</v>
      </c>
      <c r="G132" s="4">
        <v>2</v>
      </c>
      <c r="H132" s="8">
        <v>0.43</v>
      </c>
      <c r="I132" s="4">
        <v>0</v>
      </c>
    </row>
    <row r="133" spans="1:9" x14ac:dyDescent="0.2">
      <c r="A133" s="2">
        <v>18</v>
      </c>
      <c r="B133" s="1" t="s">
        <v>63</v>
      </c>
      <c r="C133" s="4">
        <v>14</v>
      </c>
      <c r="D133" s="8">
        <v>1.23</v>
      </c>
      <c r="E133" s="4">
        <v>5</v>
      </c>
      <c r="F133" s="8">
        <v>0.77</v>
      </c>
      <c r="G133" s="4">
        <v>9</v>
      </c>
      <c r="H133" s="8">
        <v>1.96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48</v>
      </c>
      <c r="C136" s="4">
        <v>94</v>
      </c>
      <c r="D136" s="8">
        <v>12.42</v>
      </c>
      <c r="E136" s="4">
        <v>16</v>
      </c>
      <c r="F136" s="8">
        <v>3.8</v>
      </c>
      <c r="G136" s="4">
        <v>78</v>
      </c>
      <c r="H136" s="8">
        <v>24.53</v>
      </c>
      <c r="I136" s="4">
        <v>0</v>
      </c>
    </row>
    <row r="137" spans="1:9" x14ac:dyDescent="0.2">
      <c r="A137" s="2">
        <v>2</v>
      </c>
      <c r="B137" s="1" t="s">
        <v>62</v>
      </c>
      <c r="C137" s="4">
        <v>92</v>
      </c>
      <c r="D137" s="8">
        <v>12.15</v>
      </c>
      <c r="E137" s="4">
        <v>85</v>
      </c>
      <c r="F137" s="8">
        <v>20.190000000000001</v>
      </c>
      <c r="G137" s="4">
        <v>7</v>
      </c>
      <c r="H137" s="8">
        <v>2.2000000000000002</v>
      </c>
      <c r="I137" s="4">
        <v>0</v>
      </c>
    </row>
    <row r="138" spans="1:9" x14ac:dyDescent="0.2">
      <c r="A138" s="2">
        <v>3</v>
      </c>
      <c r="B138" s="1" t="s">
        <v>61</v>
      </c>
      <c r="C138" s="4">
        <v>65</v>
      </c>
      <c r="D138" s="8">
        <v>8.59</v>
      </c>
      <c r="E138" s="4">
        <v>62</v>
      </c>
      <c r="F138" s="8">
        <v>14.73</v>
      </c>
      <c r="G138" s="4">
        <v>3</v>
      </c>
      <c r="H138" s="8">
        <v>0.94</v>
      </c>
      <c r="I138" s="4">
        <v>0</v>
      </c>
    </row>
    <row r="139" spans="1:9" x14ac:dyDescent="0.2">
      <c r="A139" s="2">
        <v>4</v>
      </c>
      <c r="B139" s="1" t="s">
        <v>56</v>
      </c>
      <c r="C139" s="4">
        <v>60</v>
      </c>
      <c r="D139" s="8">
        <v>7.93</v>
      </c>
      <c r="E139" s="4">
        <v>38</v>
      </c>
      <c r="F139" s="8">
        <v>9.0299999999999994</v>
      </c>
      <c r="G139" s="4">
        <v>22</v>
      </c>
      <c r="H139" s="8">
        <v>6.92</v>
      </c>
      <c r="I139" s="4">
        <v>0</v>
      </c>
    </row>
    <row r="140" spans="1:9" x14ac:dyDescent="0.2">
      <c r="A140" s="2">
        <v>5</v>
      </c>
      <c r="B140" s="1" t="s">
        <v>54</v>
      </c>
      <c r="C140" s="4">
        <v>40</v>
      </c>
      <c r="D140" s="8">
        <v>5.28</v>
      </c>
      <c r="E140" s="4">
        <v>33</v>
      </c>
      <c r="F140" s="8">
        <v>7.84</v>
      </c>
      <c r="G140" s="4">
        <v>7</v>
      </c>
      <c r="H140" s="8">
        <v>2.2000000000000002</v>
      </c>
      <c r="I140" s="4">
        <v>0</v>
      </c>
    </row>
    <row r="141" spans="1:9" x14ac:dyDescent="0.2">
      <c r="A141" s="2">
        <v>6</v>
      </c>
      <c r="B141" s="1" t="s">
        <v>50</v>
      </c>
      <c r="C141" s="4">
        <v>33</v>
      </c>
      <c r="D141" s="8">
        <v>4.3600000000000003</v>
      </c>
      <c r="E141" s="4">
        <v>12</v>
      </c>
      <c r="F141" s="8">
        <v>2.85</v>
      </c>
      <c r="G141" s="4">
        <v>21</v>
      </c>
      <c r="H141" s="8">
        <v>6.6</v>
      </c>
      <c r="I141" s="4">
        <v>0</v>
      </c>
    </row>
    <row r="142" spans="1:9" x14ac:dyDescent="0.2">
      <c r="A142" s="2">
        <v>6</v>
      </c>
      <c r="B142" s="1" t="s">
        <v>64</v>
      </c>
      <c r="C142" s="4">
        <v>33</v>
      </c>
      <c r="D142" s="8">
        <v>4.3600000000000003</v>
      </c>
      <c r="E142" s="4">
        <v>19</v>
      </c>
      <c r="F142" s="8">
        <v>4.51</v>
      </c>
      <c r="G142" s="4">
        <v>6</v>
      </c>
      <c r="H142" s="8">
        <v>1.89</v>
      </c>
      <c r="I142" s="4">
        <v>1</v>
      </c>
    </row>
    <row r="143" spans="1:9" x14ac:dyDescent="0.2">
      <c r="A143" s="2">
        <v>8</v>
      </c>
      <c r="B143" s="1" t="s">
        <v>67</v>
      </c>
      <c r="C143" s="4">
        <v>31</v>
      </c>
      <c r="D143" s="8">
        <v>4.0999999999999996</v>
      </c>
      <c r="E143" s="4">
        <v>28</v>
      </c>
      <c r="F143" s="8">
        <v>6.65</v>
      </c>
      <c r="G143" s="4">
        <v>3</v>
      </c>
      <c r="H143" s="8">
        <v>0.94</v>
      </c>
      <c r="I143" s="4">
        <v>0</v>
      </c>
    </row>
    <row r="144" spans="1:9" x14ac:dyDescent="0.2">
      <c r="A144" s="2">
        <v>9</v>
      </c>
      <c r="B144" s="1" t="s">
        <v>49</v>
      </c>
      <c r="C144" s="4">
        <v>22</v>
      </c>
      <c r="D144" s="8">
        <v>2.91</v>
      </c>
      <c r="E144" s="4">
        <v>11</v>
      </c>
      <c r="F144" s="8">
        <v>2.61</v>
      </c>
      <c r="G144" s="4">
        <v>11</v>
      </c>
      <c r="H144" s="8">
        <v>3.46</v>
      </c>
      <c r="I144" s="4">
        <v>0</v>
      </c>
    </row>
    <row r="145" spans="1:9" x14ac:dyDescent="0.2">
      <c r="A145" s="2">
        <v>10</v>
      </c>
      <c r="B145" s="1" t="s">
        <v>65</v>
      </c>
      <c r="C145" s="4">
        <v>21</v>
      </c>
      <c r="D145" s="8">
        <v>2.77</v>
      </c>
      <c r="E145" s="4">
        <v>20</v>
      </c>
      <c r="F145" s="8">
        <v>4.75</v>
      </c>
      <c r="G145" s="4">
        <v>1</v>
      </c>
      <c r="H145" s="8">
        <v>0.31</v>
      </c>
      <c r="I145" s="4">
        <v>0</v>
      </c>
    </row>
    <row r="146" spans="1:9" x14ac:dyDescent="0.2">
      <c r="A146" s="2">
        <v>11</v>
      </c>
      <c r="B146" s="1" t="s">
        <v>53</v>
      </c>
      <c r="C146" s="4">
        <v>20</v>
      </c>
      <c r="D146" s="8">
        <v>2.64</v>
      </c>
      <c r="E146" s="4">
        <v>12</v>
      </c>
      <c r="F146" s="8">
        <v>2.85</v>
      </c>
      <c r="G146" s="4">
        <v>8</v>
      </c>
      <c r="H146" s="8">
        <v>2.52</v>
      </c>
      <c r="I146" s="4">
        <v>0</v>
      </c>
    </row>
    <row r="147" spans="1:9" x14ac:dyDescent="0.2">
      <c r="A147" s="2">
        <v>12</v>
      </c>
      <c r="B147" s="1" t="s">
        <v>55</v>
      </c>
      <c r="C147" s="4">
        <v>18</v>
      </c>
      <c r="D147" s="8">
        <v>2.38</v>
      </c>
      <c r="E147" s="4">
        <v>14</v>
      </c>
      <c r="F147" s="8">
        <v>3.33</v>
      </c>
      <c r="G147" s="4">
        <v>4</v>
      </c>
      <c r="H147" s="8">
        <v>1.26</v>
      </c>
      <c r="I147" s="4">
        <v>0</v>
      </c>
    </row>
    <row r="148" spans="1:9" x14ac:dyDescent="0.2">
      <c r="A148" s="2">
        <v>13</v>
      </c>
      <c r="B148" s="1" t="s">
        <v>60</v>
      </c>
      <c r="C148" s="4">
        <v>16</v>
      </c>
      <c r="D148" s="8">
        <v>2.11</v>
      </c>
      <c r="E148" s="4">
        <v>3</v>
      </c>
      <c r="F148" s="8">
        <v>0.71</v>
      </c>
      <c r="G148" s="4">
        <v>13</v>
      </c>
      <c r="H148" s="8">
        <v>4.09</v>
      </c>
      <c r="I148" s="4">
        <v>0</v>
      </c>
    </row>
    <row r="149" spans="1:9" x14ac:dyDescent="0.2">
      <c r="A149" s="2">
        <v>14</v>
      </c>
      <c r="B149" s="1" t="s">
        <v>66</v>
      </c>
      <c r="C149" s="4">
        <v>15</v>
      </c>
      <c r="D149" s="8">
        <v>1.98</v>
      </c>
      <c r="E149" s="4">
        <v>0</v>
      </c>
      <c r="F149" s="8">
        <v>0</v>
      </c>
      <c r="G149" s="4">
        <v>12</v>
      </c>
      <c r="H149" s="8">
        <v>3.77</v>
      </c>
      <c r="I149" s="4">
        <v>0</v>
      </c>
    </row>
    <row r="150" spans="1:9" x14ac:dyDescent="0.2">
      <c r="A150" s="2">
        <v>15</v>
      </c>
      <c r="B150" s="1" t="s">
        <v>58</v>
      </c>
      <c r="C150" s="4">
        <v>12</v>
      </c>
      <c r="D150" s="8">
        <v>1.59</v>
      </c>
      <c r="E150" s="4">
        <v>3</v>
      </c>
      <c r="F150" s="8">
        <v>0.71</v>
      </c>
      <c r="G150" s="4">
        <v>9</v>
      </c>
      <c r="H150" s="8">
        <v>2.83</v>
      </c>
      <c r="I150" s="4">
        <v>0</v>
      </c>
    </row>
    <row r="151" spans="1:9" x14ac:dyDescent="0.2">
      <c r="A151" s="2">
        <v>16</v>
      </c>
      <c r="B151" s="1" t="s">
        <v>76</v>
      </c>
      <c r="C151" s="4">
        <v>11</v>
      </c>
      <c r="D151" s="8">
        <v>1.45</v>
      </c>
      <c r="E151" s="4">
        <v>6</v>
      </c>
      <c r="F151" s="8">
        <v>1.43</v>
      </c>
      <c r="G151" s="4">
        <v>5</v>
      </c>
      <c r="H151" s="8">
        <v>1.57</v>
      </c>
      <c r="I151" s="4">
        <v>0</v>
      </c>
    </row>
    <row r="152" spans="1:9" x14ac:dyDescent="0.2">
      <c r="A152" s="2">
        <v>16</v>
      </c>
      <c r="B152" s="1" t="s">
        <v>78</v>
      </c>
      <c r="C152" s="4">
        <v>11</v>
      </c>
      <c r="D152" s="8">
        <v>1.45</v>
      </c>
      <c r="E152" s="4">
        <v>0</v>
      </c>
      <c r="F152" s="8">
        <v>0</v>
      </c>
      <c r="G152" s="4">
        <v>11</v>
      </c>
      <c r="H152" s="8">
        <v>3.46</v>
      </c>
      <c r="I152" s="4">
        <v>0</v>
      </c>
    </row>
    <row r="153" spans="1:9" x14ac:dyDescent="0.2">
      <c r="A153" s="2">
        <v>16</v>
      </c>
      <c r="B153" s="1" t="s">
        <v>68</v>
      </c>
      <c r="C153" s="4">
        <v>11</v>
      </c>
      <c r="D153" s="8">
        <v>1.45</v>
      </c>
      <c r="E153" s="4">
        <v>3</v>
      </c>
      <c r="F153" s="8">
        <v>0.71</v>
      </c>
      <c r="G153" s="4">
        <v>8</v>
      </c>
      <c r="H153" s="8">
        <v>2.52</v>
      </c>
      <c r="I153" s="4">
        <v>0</v>
      </c>
    </row>
    <row r="154" spans="1:9" x14ac:dyDescent="0.2">
      <c r="A154" s="2">
        <v>19</v>
      </c>
      <c r="B154" s="1" t="s">
        <v>72</v>
      </c>
      <c r="C154" s="4">
        <v>10</v>
      </c>
      <c r="D154" s="8">
        <v>1.32</v>
      </c>
      <c r="E154" s="4">
        <v>4</v>
      </c>
      <c r="F154" s="8">
        <v>0.95</v>
      </c>
      <c r="G154" s="4">
        <v>6</v>
      </c>
      <c r="H154" s="8">
        <v>1.89</v>
      </c>
      <c r="I154" s="4">
        <v>0</v>
      </c>
    </row>
    <row r="155" spans="1:9" x14ac:dyDescent="0.2">
      <c r="A155" s="2">
        <v>20</v>
      </c>
      <c r="B155" s="1" t="s">
        <v>51</v>
      </c>
      <c r="C155" s="4">
        <v>9</v>
      </c>
      <c r="D155" s="8">
        <v>1.19</v>
      </c>
      <c r="E155" s="4">
        <v>3</v>
      </c>
      <c r="F155" s="8">
        <v>0.71</v>
      </c>
      <c r="G155" s="4">
        <v>6</v>
      </c>
      <c r="H155" s="8">
        <v>1.89</v>
      </c>
      <c r="I155" s="4">
        <v>0</v>
      </c>
    </row>
    <row r="156" spans="1:9" x14ac:dyDescent="0.2">
      <c r="A156" s="2">
        <v>20</v>
      </c>
      <c r="B156" s="1" t="s">
        <v>77</v>
      </c>
      <c r="C156" s="4">
        <v>9</v>
      </c>
      <c r="D156" s="8">
        <v>1.19</v>
      </c>
      <c r="E156" s="4">
        <v>3</v>
      </c>
      <c r="F156" s="8">
        <v>0.71</v>
      </c>
      <c r="G156" s="4">
        <v>6</v>
      </c>
      <c r="H156" s="8">
        <v>1.89</v>
      </c>
      <c r="I156" s="4">
        <v>0</v>
      </c>
    </row>
    <row r="157" spans="1:9" x14ac:dyDescent="0.2">
      <c r="A157" s="2">
        <v>20</v>
      </c>
      <c r="B157" s="1" t="s">
        <v>79</v>
      </c>
      <c r="C157" s="4">
        <v>9</v>
      </c>
      <c r="D157" s="8">
        <v>1.19</v>
      </c>
      <c r="E157" s="4">
        <v>7</v>
      </c>
      <c r="F157" s="8">
        <v>1.66</v>
      </c>
      <c r="G157" s="4">
        <v>2</v>
      </c>
      <c r="H157" s="8">
        <v>0.63</v>
      </c>
      <c r="I157" s="4">
        <v>0</v>
      </c>
    </row>
    <row r="158" spans="1:9" x14ac:dyDescent="0.2">
      <c r="A158" s="2">
        <v>20</v>
      </c>
      <c r="B158" s="1" t="s">
        <v>52</v>
      </c>
      <c r="C158" s="4">
        <v>9</v>
      </c>
      <c r="D158" s="8">
        <v>1.19</v>
      </c>
      <c r="E158" s="4">
        <v>2</v>
      </c>
      <c r="F158" s="8">
        <v>0.48</v>
      </c>
      <c r="G158" s="4">
        <v>7</v>
      </c>
      <c r="H158" s="8">
        <v>2.2000000000000002</v>
      </c>
      <c r="I158" s="4">
        <v>0</v>
      </c>
    </row>
    <row r="159" spans="1:9" x14ac:dyDescent="0.2">
      <c r="A159" s="2">
        <v>20</v>
      </c>
      <c r="B159" s="1" t="s">
        <v>59</v>
      </c>
      <c r="C159" s="4">
        <v>9</v>
      </c>
      <c r="D159" s="8">
        <v>1.19</v>
      </c>
      <c r="E159" s="4">
        <v>6</v>
      </c>
      <c r="F159" s="8">
        <v>1.43</v>
      </c>
      <c r="G159" s="4">
        <v>3</v>
      </c>
      <c r="H159" s="8">
        <v>0.94</v>
      </c>
      <c r="I159" s="4">
        <v>0</v>
      </c>
    </row>
    <row r="160" spans="1:9" x14ac:dyDescent="0.2">
      <c r="A160" s="1"/>
      <c r="C160" s="4"/>
      <c r="D160" s="8"/>
      <c r="E160" s="4"/>
      <c r="F160" s="8"/>
      <c r="G160" s="4"/>
      <c r="H160" s="8"/>
      <c r="I160" s="4"/>
    </row>
    <row r="161" spans="1:9" x14ac:dyDescent="0.2">
      <c r="A161" s="1" t="s">
        <v>7</v>
      </c>
      <c r="C161" s="4"/>
      <c r="D161" s="8"/>
      <c r="E161" s="4"/>
      <c r="F161" s="8"/>
      <c r="G161" s="4"/>
      <c r="H161" s="8"/>
      <c r="I161" s="4"/>
    </row>
    <row r="162" spans="1:9" x14ac:dyDescent="0.2">
      <c r="A162" s="2">
        <v>1</v>
      </c>
      <c r="B162" s="1" t="s">
        <v>62</v>
      </c>
      <c r="C162" s="4">
        <v>99</v>
      </c>
      <c r="D162" s="8">
        <v>13.38</v>
      </c>
      <c r="E162" s="4">
        <v>89</v>
      </c>
      <c r="F162" s="8">
        <v>21.24</v>
      </c>
      <c r="G162" s="4">
        <v>10</v>
      </c>
      <c r="H162" s="8">
        <v>3.19</v>
      </c>
      <c r="I162" s="4">
        <v>0</v>
      </c>
    </row>
    <row r="163" spans="1:9" x14ac:dyDescent="0.2">
      <c r="A163" s="2">
        <v>2</v>
      </c>
      <c r="B163" s="1" t="s">
        <v>56</v>
      </c>
      <c r="C163" s="4">
        <v>78</v>
      </c>
      <c r="D163" s="8">
        <v>10.54</v>
      </c>
      <c r="E163" s="4">
        <v>44</v>
      </c>
      <c r="F163" s="8">
        <v>10.5</v>
      </c>
      <c r="G163" s="4">
        <v>34</v>
      </c>
      <c r="H163" s="8">
        <v>10.86</v>
      </c>
      <c r="I163" s="4">
        <v>0</v>
      </c>
    </row>
    <row r="164" spans="1:9" x14ac:dyDescent="0.2">
      <c r="A164" s="2">
        <v>3</v>
      </c>
      <c r="B164" s="1" t="s">
        <v>61</v>
      </c>
      <c r="C164" s="4">
        <v>63</v>
      </c>
      <c r="D164" s="8">
        <v>8.51</v>
      </c>
      <c r="E164" s="4">
        <v>52</v>
      </c>
      <c r="F164" s="8">
        <v>12.41</v>
      </c>
      <c r="G164" s="4">
        <v>11</v>
      </c>
      <c r="H164" s="8">
        <v>3.51</v>
      </c>
      <c r="I164" s="4">
        <v>0</v>
      </c>
    </row>
    <row r="165" spans="1:9" x14ac:dyDescent="0.2">
      <c r="A165" s="2">
        <v>4</v>
      </c>
      <c r="B165" s="1" t="s">
        <v>54</v>
      </c>
      <c r="C165" s="4">
        <v>60</v>
      </c>
      <c r="D165" s="8">
        <v>8.11</v>
      </c>
      <c r="E165" s="4">
        <v>51</v>
      </c>
      <c r="F165" s="8">
        <v>12.17</v>
      </c>
      <c r="G165" s="4">
        <v>9</v>
      </c>
      <c r="H165" s="8">
        <v>2.88</v>
      </c>
      <c r="I165" s="4">
        <v>0</v>
      </c>
    </row>
    <row r="166" spans="1:9" x14ac:dyDescent="0.2">
      <c r="A166" s="2">
        <v>5</v>
      </c>
      <c r="B166" s="1" t="s">
        <v>48</v>
      </c>
      <c r="C166" s="4">
        <v>57</v>
      </c>
      <c r="D166" s="8">
        <v>7.7</v>
      </c>
      <c r="E166" s="4">
        <v>10</v>
      </c>
      <c r="F166" s="8">
        <v>2.39</v>
      </c>
      <c r="G166" s="4">
        <v>47</v>
      </c>
      <c r="H166" s="8">
        <v>15.02</v>
      </c>
      <c r="I166" s="4">
        <v>0</v>
      </c>
    </row>
    <row r="167" spans="1:9" x14ac:dyDescent="0.2">
      <c r="A167" s="2">
        <v>6</v>
      </c>
      <c r="B167" s="1" t="s">
        <v>58</v>
      </c>
      <c r="C167" s="4">
        <v>31</v>
      </c>
      <c r="D167" s="8">
        <v>4.1900000000000004</v>
      </c>
      <c r="E167" s="4">
        <v>20</v>
      </c>
      <c r="F167" s="8">
        <v>4.7699999999999996</v>
      </c>
      <c r="G167" s="4">
        <v>10</v>
      </c>
      <c r="H167" s="8">
        <v>3.19</v>
      </c>
      <c r="I167" s="4">
        <v>0</v>
      </c>
    </row>
    <row r="168" spans="1:9" x14ac:dyDescent="0.2">
      <c r="A168" s="2">
        <v>7</v>
      </c>
      <c r="B168" s="1" t="s">
        <v>67</v>
      </c>
      <c r="C168" s="4">
        <v>29</v>
      </c>
      <c r="D168" s="8">
        <v>3.92</v>
      </c>
      <c r="E168" s="4">
        <v>23</v>
      </c>
      <c r="F168" s="8">
        <v>5.49</v>
      </c>
      <c r="G168" s="4">
        <v>6</v>
      </c>
      <c r="H168" s="8">
        <v>1.92</v>
      </c>
      <c r="I168" s="4">
        <v>0</v>
      </c>
    </row>
    <row r="169" spans="1:9" x14ac:dyDescent="0.2">
      <c r="A169" s="2">
        <v>8</v>
      </c>
      <c r="B169" s="1" t="s">
        <v>50</v>
      </c>
      <c r="C169" s="4">
        <v>25</v>
      </c>
      <c r="D169" s="8">
        <v>3.38</v>
      </c>
      <c r="E169" s="4">
        <v>8</v>
      </c>
      <c r="F169" s="8">
        <v>1.91</v>
      </c>
      <c r="G169" s="4">
        <v>17</v>
      </c>
      <c r="H169" s="8">
        <v>5.43</v>
      </c>
      <c r="I169" s="4">
        <v>0</v>
      </c>
    </row>
    <row r="170" spans="1:9" x14ac:dyDescent="0.2">
      <c r="A170" s="2">
        <v>8</v>
      </c>
      <c r="B170" s="1" t="s">
        <v>55</v>
      </c>
      <c r="C170" s="4">
        <v>25</v>
      </c>
      <c r="D170" s="8">
        <v>3.38</v>
      </c>
      <c r="E170" s="4">
        <v>18</v>
      </c>
      <c r="F170" s="8">
        <v>4.3</v>
      </c>
      <c r="G170" s="4">
        <v>7</v>
      </c>
      <c r="H170" s="8">
        <v>2.2400000000000002</v>
      </c>
      <c r="I170" s="4">
        <v>0</v>
      </c>
    </row>
    <row r="171" spans="1:9" x14ac:dyDescent="0.2">
      <c r="A171" s="2">
        <v>10</v>
      </c>
      <c r="B171" s="1" t="s">
        <v>49</v>
      </c>
      <c r="C171" s="4">
        <v>24</v>
      </c>
      <c r="D171" s="8">
        <v>3.24</v>
      </c>
      <c r="E171" s="4">
        <v>14</v>
      </c>
      <c r="F171" s="8">
        <v>3.34</v>
      </c>
      <c r="G171" s="4">
        <v>10</v>
      </c>
      <c r="H171" s="8">
        <v>3.19</v>
      </c>
      <c r="I171" s="4">
        <v>0</v>
      </c>
    </row>
    <row r="172" spans="1:9" x14ac:dyDescent="0.2">
      <c r="A172" s="2">
        <v>11</v>
      </c>
      <c r="B172" s="1" t="s">
        <v>53</v>
      </c>
      <c r="C172" s="4">
        <v>20</v>
      </c>
      <c r="D172" s="8">
        <v>2.7</v>
      </c>
      <c r="E172" s="4">
        <v>15</v>
      </c>
      <c r="F172" s="8">
        <v>3.58</v>
      </c>
      <c r="G172" s="4">
        <v>5</v>
      </c>
      <c r="H172" s="8">
        <v>1.6</v>
      </c>
      <c r="I172" s="4">
        <v>0</v>
      </c>
    </row>
    <row r="173" spans="1:9" x14ac:dyDescent="0.2">
      <c r="A173" s="2">
        <v>11</v>
      </c>
      <c r="B173" s="1" t="s">
        <v>60</v>
      </c>
      <c r="C173" s="4">
        <v>20</v>
      </c>
      <c r="D173" s="8">
        <v>2.7</v>
      </c>
      <c r="E173" s="4">
        <v>5</v>
      </c>
      <c r="F173" s="8">
        <v>1.19</v>
      </c>
      <c r="G173" s="4">
        <v>13</v>
      </c>
      <c r="H173" s="8">
        <v>4.1500000000000004</v>
      </c>
      <c r="I173" s="4">
        <v>0</v>
      </c>
    </row>
    <row r="174" spans="1:9" x14ac:dyDescent="0.2">
      <c r="A174" s="2">
        <v>13</v>
      </c>
      <c r="B174" s="1" t="s">
        <v>64</v>
      </c>
      <c r="C174" s="4">
        <v>18</v>
      </c>
      <c r="D174" s="8">
        <v>2.4300000000000002</v>
      </c>
      <c r="E174" s="4">
        <v>10</v>
      </c>
      <c r="F174" s="8">
        <v>2.39</v>
      </c>
      <c r="G174" s="4">
        <v>8</v>
      </c>
      <c r="H174" s="8">
        <v>2.56</v>
      </c>
      <c r="I174" s="4">
        <v>0</v>
      </c>
    </row>
    <row r="175" spans="1:9" x14ac:dyDescent="0.2">
      <c r="A175" s="2">
        <v>13</v>
      </c>
      <c r="B175" s="1" t="s">
        <v>65</v>
      </c>
      <c r="C175" s="4">
        <v>18</v>
      </c>
      <c r="D175" s="8">
        <v>2.4300000000000002</v>
      </c>
      <c r="E175" s="4">
        <v>15</v>
      </c>
      <c r="F175" s="8">
        <v>3.58</v>
      </c>
      <c r="G175" s="4">
        <v>3</v>
      </c>
      <c r="H175" s="8">
        <v>0.96</v>
      </c>
      <c r="I175" s="4">
        <v>0</v>
      </c>
    </row>
    <row r="176" spans="1:9" x14ac:dyDescent="0.2">
      <c r="A176" s="2">
        <v>15</v>
      </c>
      <c r="B176" s="1" t="s">
        <v>69</v>
      </c>
      <c r="C176" s="4">
        <v>11</v>
      </c>
      <c r="D176" s="8">
        <v>1.49</v>
      </c>
      <c r="E176" s="4">
        <v>2</v>
      </c>
      <c r="F176" s="8">
        <v>0.48</v>
      </c>
      <c r="G176" s="4">
        <v>9</v>
      </c>
      <c r="H176" s="8">
        <v>2.88</v>
      </c>
      <c r="I176" s="4">
        <v>0</v>
      </c>
    </row>
    <row r="177" spans="1:9" x14ac:dyDescent="0.2">
      <c r="A177" s="2">
        <v>16</v>
      </c>
      <c r="B177" s="1" t="s">
        <v>73</v>
      </c>
      <c r="C177" s="4">
        <v>10</v>
      </c>
      <c r="D177" s="8">
        <v>1.35</v>
      </c>
      <c r="E177" s="4">
        <v>2</v>
      </c>
      <c r="F177" s="8">
        <v>0.48</v>
      </c>
      <c r="G177" s="4">
        <v>8</v>
      </c>
      <c r="H177" s="8">
        <v>2.56</v>
      </c>
      <c r="I177" s="4">
        <v>0</v>
      </c>
    </row>
    <row r="178" spans="1:9" x14ac:dyDescent="0.2">
      <c r="A178" s="2">
        <v>16</v>
      </c>
      <c r="B178" s="1" t="s">
        <v>72</v>
      </c>
      <c r="C178" s="4">
        <v>10</v>
      </c>
      <c r="D178" s="8">
        <v>1.35</v>
      </c>
      <c r="E178" s="4">
        <v>7</v>
      </c>
      <c r="F178" s="8">
        <v>1.67</v>
      </c>
      <c r="G178" s="4">
        <v>3</v>
      </c>
      <c r="H178" s="8">
        <v>0.96</v>
      </c>
      <c r="I178" s="4">
        <v>0</v>
      </c>
    </row>
    <row r="179" spans="1:9" x14ac:dyDescent="0.2">
      <c r="A179" s="2">
        <v>18</v>
      </c>
      <c r="B179" s="1" t="s">
        <v>66</v>
      </c>
      <c r="C179" s="4">
        <v>9</v>
      </c>
      <c r="D179" s="8">
        <v>1.22</v>
      </c>
      <c r="E179" s="4">
        <v>0</v>
      </c>
      <c r="F179" s="8">
        <v>0</v>
      </c>
      <c r="G179" s="4">
        <v>8</v>
      </c>
      <c r="H179" s="8">
        <v>2.56</v>
      </c>
      <c r="I179" s="4">
        <v>0</v>
      </c>
    </row>
    <row r="180" spans="1:9" x14ac:dyDescent="0.2">
      <c r="A180" s="2">
        <v>19</v>
      </c>
      <c r="B180" s="1" t="s">
        <v>80</v>
      </c>
      <c r="C180" s="4">
        <v>8</v>
      </c>
      <c r="D180" s="8">
        <v>1.08</v>
      </c>
      <c r="E180" s="4">
        <v>0</v>
      </c>
      <c r="F180" s="8">
        <v>0</v>
      </c>
      <c r="G180" s="4">
        <v>8</v>
      </c>
      <c r="H180" s="8">
        <v>2.56</v>
      </c>
      <c r="I180" s="4">
        <v>0</v>
      </c>
    </row>
    <row r="181" spans="1:9" x14ac:dyDescent="0.2">
      <c r="A181" s="2">
        <v>20</v>
      </c>
      <c r="B181" s="1" t="s">
        <v>68</v>
      </c>
      <c r="C181" s="4">
        <v>7</v>
      </c>
      <c r="D181" s="8">
        <v>0.95</v>
      </c>
      <c r="E181" s="4">
        <v>1</v>
      </c>
      <c r="F181" s="8">
        <v>0.24</v>
      </c>
      <c r="G181" s="4">
        <v>6</v>
      </c>
      <c r="H181" s="8">
        <v>1.92</v>
      </c>
      <c r="I181" s="4">
        <v>0</v>
      </c>
    </row>
    <row r="182" spans="1:9" x14ac:dyDescent="0.2">
      <c r="A182" s="2">
        <v>20</v>
      </c>
      <c r="B182" s="1" t="s">
        <v>57</v>
      </c>
      <c r="C182" s="4">
        <v>7</v>
      </c>
      <c r="D182" s="8">
        <v>0.95</v>
      </c>
      <c r="E182" s="4">
        <v>4</v>
      </c>
      <c r="F182" s="8">
        <v>0.95</v>
      </c>
      <c r="G182" s="4">
        <v>3</v>
      </c>
      <c r="H182" s="8">
        <v>0.96</v>
      </c>
      <c r="I182" s="4">
        <v>0</v>
      </c>
    </row>
    <row r="183" spans="1:9" x14ac:dyDescent="0.2">
      <c r="A183" s="2">
        <v>20</v>
      </c>
      <c r="B183" s="1" t="s">
        <v>75</v>
      </c>
      <c r="C183" s="4">
        <v>7</v>
      </c>
      <c r="D183" s="8">
        <v>0.95</v>
      </c>
      <c r="E183" s="4">
        <v>3</v>
      </c>
      <c r="F183" s="8">
        <v>0.72</v>
      </c>
      <c r="G183" s="4">
        <v>3</v>
      </c>
      <c r="H183" s="8">
        <v>0.96</v>
      </c>
      <c r="I183" s="4">
        <v>1</v>
      </c>
    </row>
    <row r="184" spans="1:9" x14ac:dyDescent="0.2">
      <c r="A184" s="2">
        <v>20</v>
      </c>
      <c r="B184" s="1" t="s">
        <v>63</v>
      </c>
      <c r="C184" s="4">
        <v>7</v>
      </c>
      <c r="D184" s="8">
        <v>0.95</v>
      </c>
      <c r="E184" s="4">
        <v>3</v>
      </c>
      <c r="F184" s="8">
        <v>0.72</v>
      </c>
      <c r="G184" s="4">
        <v>4</v>
      </c>
      <c r="H184" s="8">
        <v>1.28</v>
      </c>
      <c r="I184" s="4">
        <v>0</v>
      </c>
    </row>
    <row r="185" spans="1:9" x14ac:dyDescent="0.2">
      <c r="A185" s="1"/>
      <c r="C185" s="4"/>
      <c r="D185" s="8"/>
      <c r="E185" s="4"/>
      <c r="F185" s="8"/>
      <c r="G185" s="4"/>
      <c r="H185" s="8"/>
      <c r="I185" s="4"/>
    </row>
    <row r="186" spans="1:9" x14ac:dyDescent="0.2">
      <c r="A186" s="1" t="s">
        <v>8</v>
      </c>
      <c r="C186" s="4"/>
      <c r="D186" s="8"/>
      <c r="E186" s="4"/>
      <c r="F186" s="8"/>
      <c r="G186" s="4"/>
      <c r="H186" s="8"/>
      <c r="I186" s="4"/>
    </row>
    <row r="187" spans="1:9" x14ac:dyDescent="0.2">
      <c r="A187" s="2">
        <v>1</v>
      </c>
      <c r="B187" s="1" t="s">
        <v>62</v>
      </c>
      <c r="C187" s="4">
        <v>109</v>
      </c>
      <c r="D187" s="8">
        <v>11.66</v>
      </c>
      <c r="E187" s="4">
        <v>103</v>
      </c>
      <c r="F187" s="8">
        <v>17.579999999999998</v>
      </c>
      <c r="G187" s="4">
        <v>6</v>
      </c>
      <c r="H187" s="8">
        <v>1.78</v>
      </c>
      <c r="I187" s="4">
        <v>0</v>
      </c>
    </row>
    <row r="188" spans="1:9" x14ac:dyDescent="0.2">
      <c r="A188" s="2">
        <v>2</v>
      </c>
      <c r="B188" s="1" t="s">
        <v>54</v>
      </c>
      <c r="C188" s="4">
        <v>87</v>
      </c>
      <c r="D188" s="8">
        <v>9.3000000000000007</v>
      </c>
      <c r="E188" s="4">
        <v>67</v>
      </c>
      <c r="F188" s="8">
        <v>11.43</v>
      </c>
      <c r="G188" s="4">
        <v>20</v>
      </c>
      <c r="H188" s="8">
        <v>5.93</v>
      </c>
      <c r="I188" s="4">
        <v>0</v>
      </c>
    </row>
    <row r="189" spans="1:9" x14ac:dyDescent="0.2">
      <c r="A189" s="2">
        <v>2</v>
      </c>
      <c r="B189" s="1" t="s">
        <v>56</v>
      </c>
      <c r="C189" s="4">
        <v>87</v>
      </c>
      <c r="D189" s="8">
        <v>9.3000000000000007</v>
      </c>
      <c r="E189" s="4">
        <v>45</v>
      </c>
      <c r="F189" s="8">
        <v>7.68</v>
      </c>
      <c r="G189" s="4">
        <v>42</v>
      </c>
      <c r="H189" s="8">
        <v>12.46</v>
      </c>
      <c r="I189" s="4">
        <v>0</v>
      </c>
    </row>
    <row r="190" spans="1:9" x14ac:dyDescent="0.2">
      <c r="A190" s="2">
        <v>4</v>
      </c>
      <c r="B190" s="1" t="s">
        <v>61</v>
      </c>
      <c r="C190" s="4">
        <v>80</v>
      </c>
      <c r="D190" s="8">
        <v>8.56</v>
      </c>
      <c r="E190" s="4">
        <v>71</v>
      </c>
      <c r="F190" s="8">
        <v>12.12</v>
      </c>
      <c r="G190" s="4">
        <v>9</v>
      </c>
      <c r="H190" s="8">
        <v>2.67</v>
      </c>
      <c r="I190" s="4">
        <v>0</v>
      </c>
    </row>
    <row r="191" spans="1:9" x14ac:dyDescent="0.2">
      <c r="A191" s="2">
        <v>5</v>
      </c>
      <c r="B191" s="1" t="s">
        <v>48</v>
      </c>
      <c r="C191" s="4">
        <v>73</v>
      </c>
      <c r="D191" s="8">
        <v>7.81</v>
      </c>
      <c r="E191" s="4">
        <v>23</v>
      </c>
      <c r="F191" s="8">
        <v>3.92</v>
      </c>
      <c r="G191" s="4">
        <v>50</v>
      </c>
      <c r="H191" s="8">
        <v>14.84</v>
      </c>
      <c r="I191" s="4">
        <v>0</v>
      </c>
    </row>
    <row r="192" spans="1:9" x14ac:dyDescent="0.2">
      <c r="A192" s="2">
        <v>6</v>
      </c>
      <c r="B192" s="1" t="s">
        <v>58</v>
      </c>
      <c r="C192" s="4">
        <v>63</v>
      </c>
      <c r="D192" s="8">
        <v>6.74</v>
      </c>
      <c r="E192" s="4">
        <v>59</v>
      </c>
      <c r="F192" s="8">
        <v>10.07</v>
      </c>
      <c r="G192" s="4">
        <v>4</v>
      </c>
      <c r="H192" s="8">
        <v>1.19</v>
      </c>
      <c r="I192" s="4">
        <v>0</v>
      </c>
    </row>
    <row r="193" spans="1:9" x14ac:dyDescent="0.2">
      <c r="A193" s="2">
        <v>7</v>
      </c>
      <c r="B193" s="1" t="s">
        <v>55</v>
      </c>
      <c r="C193" s="4">
        <v>40</v>
      </c>
      <c r="D193" s="8">
        <v>4.28</v>
      </c>
      <c r="E193" s="4">
        <v>22</v>
      </c>
      <c r="F193" s="8">
        <v>3.75</v>
      </c>
      <c r="G193" s="4">
        <v>18</v>
      </c>
      <c r="H193" s="8">
        <v>5.34</v>
      </c>
      <c r="I193" s="4">
        <v>0</v>
      </c>
    </row>
    <row r="194" spans="1:9" x14ac:dyDescent="0.2">
      <c r="A194" s="2">
        <v>8</v>
      </c>
      <c r="B194" s="1" t="s">
        <v>49</v>
      </c>
      <c r="C194" s="4">
        <v>34</v>
      </c>
      <c r="D194" s="8">
        <v>3.64</v>
      </c>
      <c r="E194" s="4">
        <v>29</v>
      </c>
      <c r="F194" s="8">
        <v>4.95</v>
      </c>
      <c r="G194" s="4">
        <v>5</v>
      </c>
      <c r="H194" s="8">
        <v>1.48</v>
      </c>
      <c r="I194" s="4">
        <v>0</v>
      </c>
    </row>
    <row r="195" spans="1:9" x14ac:dyDescent="0.2">
      <c r="A195" s="2">
        <v>9</v>
      </c>
      <c r="B195" s="1" t="s">
        <v>75</v>
      </c>
      <c r="C195" s="4">
        <v>33</v>
      </c>
      <c r="D195" s="8">
        <v>3.53</v>
      </c>
      <c r="E195" s="4">
        <v>25</v>
      </c>
      <c r="F195" s="8">
        <v>4.2699999999999996</v>
      </c>
      <c r="G195" s="4">
        <v>7</v>
      </c>
      <c r="H195" s="8">
        <v>2.08</v>
      </c>
      <c r="I195" s="4">
        <v>1</v>
      </c>
    </row>
    <row r="196" spans="1:9" x14ac:dyDescent="0.2">
      <c r="A196" s="2">
        <v>10</v>
      </c>
      <c r="B196" s="1" t="s">
        <v>50</v>
      </c>
      <c r="C196" s="4">
        <v>27</v>
      </c>
      <c r="D196" s="8">
        <v>2.89</v>
      </c>
      <c r="E196" s="4">
        <v>16</v>
      </c>
      <c r="F196" s="8">
        <v>2.73</v>
      </c>
      <c r="G196" s="4">
        <v>11</v>
      </c>
      <c r="H196" s="8">
        <v>3.26</v>
      </c>
      <c r="I196" s="4">
        <v>0</v>
      </c>
    </row>
    <row r="197" spans="1:9" x14ac:dyDescent="0.2">
      <c r="A197" s="2">
        <v>11</v>
      </c>
      <c r="B197" s="1" t="s">
        <v>53</v>
      </c>
      <c r="C197" s="4">
        <v>23</v>
      </c>
      <c r="D197" s="8">
        <v>2.46</v>
      </c>
      <c r="E197" s="4">
        <v>17</v>
      </c>
      <c r="F197" s="8">
        <v>2.9</v>
      </c>
      <c r="G197" s="4">
        <v>6</v>
      </c>
      <c r="H197" s="8">
        <v>1.78</v>
      </c>
      <c r="I197" s="4">
        <v>0</v>
      </c>
    </row>
    <row r="198" spans="1:9" x14ac:dyDescent="0.2">
      <c r="A198" s="2">
        <v>12</v>
      </c>
      <c r="B198" s="1" t="s">
        <v>64</v>
      </c>
      <c r="C198" s="4">
        <v>21</v>
      </c>
      <c r="D198" s="8">
        <v>2.25</v>
      </c>
      <c r="E198" s="4">
        <v>16</v>
      </c>
      <c r="F198" s="8">
        <v>2.73</v>
      </c>
      <c r="G198" s="4">
        <v>5</v>
      </c>
      <c r="H198" s="8">
        <v>1.48</v>
      </c>
      <c r="I198" s="4">
        <v>0</v>
      </c>
    </row>
    <row r="199" spans="1:9" x14ac:dyDescent="0.2">
      <c r="A199" s="2">
        <v>13</v>
      </c>
      <c r="B199" s="1" t="s">
        <v>51</v>
      </c>
      <c r="C199" s="4">
        <v>17</v>
      </c>
      <c r="D199" s="8">
        <v>1.82</v>
      </c>
      <c r="E199" s="4">
        <v>8</v>
      </c>
      <c r="F199" s="8">
        <v>1.37</v>
      </c>
      <c r="G199" s="4">
        <v>7</v>
      </c>
      <c r="H199" s="8">
        <v>2.08</v>
      </c>
      <c r="I199" s="4">
        <v>2</v>
      </c>
    </row>
    <row r="200" spans="1:9" x14ac:dyDescent="0.2">
      <c r="A200" s="2">
        <v>14</v>
      </c>
      <c r="B200" s="1" t="s">
        <v>59</v>
      </c>
      <c r="C200" s="4">
        <v>16</v>
      </c>
      <c r="D200" s="8">
        <v>1.71</v>
      </c>
      <c r="E200" s="4">
        <v>9</v>
      </c>
      <c r="F200" s="8">
        <v>1.54</v>
      </c>
      <c r="G200" s="4">
        <v>7</v>
      </c>
      <c r="H200" s="8">
        <v>2.08</v>
      </c>
      <c r="I200" s="4">
        <v>0</v>
      </c>
    </row>
    <row r="201" spans="1:9" x14ac:dyDescent="0.2">
      <c r="A201" s="2">
        <v>15</v>
      </c>
      <c r="B201" s="1" t="s">
        <v>68</v>
      </c>
      <c r="C201" s="4">
        <v>15</v>
      </c>
      <c r="D201" s="8">
        <v>1.6</v>
      </c>
      <c r="E201" s="4">
        <v>3</v>
      </c>
      <c r="F201" s="8">
        <v>0.51</v>
      </c>
      <c r="G201" s="4">
        <v>12</v>
      </c>
      <c r="H201" s="8">
        <v>3.56</v>
      </c>
      <c r="I201" s="4">
        <v>0</v>
      </c>
    </row>
    <row r="202" spans="1:9" x14ac:dyDescent="0.2">
      <c r="A202" s="2">
        <v>15</v>
      </c>
      <c r="B202" s="1" t="s">
        <v>60</v>
      </c>
      <c r="C202" s="4">
        <v>15</v>
      </c>
      <c r="D202" s="8">
        <v>1.6</v>
      </c>
      <c r="E202" s="4">
        <v>2</v>
      </c>
      <c r="F202" s="8">
        <v>0.34</v>
      </c>
      <c r="G202" s="4">
        <v>11</v>
      </c>
      <c r="H202" s="8">
        <v>3.26</v>
      </c>
      <c r="I202" s="4">
        <v>0</v>
      </c>
    </row>
    <row r="203" spans="1:9" x14ac:dyDescent="0.2">
      <c r="A203" s="2">
        <v>15</v>
      </c>
      <c r="B203" s="1" t="s">
        <v>65</v>
      </c>
      <c r="C203" s="4">
        <v>15</v>
      </c>
      <c r="D203" s="8">
        <v>1.6</v>
      </c>
      <c r="E203" s="4">
        <v>13</v>
      </c>
      <c r="F203" s="8">
        <v>2.2200000000000002</v>
      </c>
      <c r="G203" s="4">
        <v>1</v>
      </c>
      <c r="H203" s="8">
        <v>0.3</v>
      </c>
      <c r="I203" s="4">
        <v>0</v>
      </c>
    </row>
    <row r="204" spans="1:9" x14ac:dyDescent="0.2">
      <c r="A204" s="2">
        <v>15</v>
      </c>
      <c r="B204" s="1" t="s">
        <v>67</v>
      </c>
      <c r="C204" s="4">
        <v>15</v>
      </c>
      <c r="D204" s="8">
        <v>1.6</v>
      </c>
      <c r="E204" s="4">
        <v>10</v>
      </c>
      <c r="F204" s="8">
        <v>1.71</v>
      </c>
      <c r="G204" s="4">
        <v>5</v>
      </c>
      <c r="H204" s="8">
        <v>1.48</v>
      </c>
      <c r="I204" s="4">
        <v>0</v>
      </c>
    </row>
    <row r="205" spans="1:9" x14ac:dyDescent="0.2">
      <c r="A205" s="2">
        <v>19</v>
      </c>
      <c r="B205" s="1" t="s">
        <v>72</v>
      </c>
      <c r="C205" s="4">
        <v>14</v>
      </c>
      <c r="D205" s="8">
        <v>1.5</v>
      </c>
      <c r="E205" s="4">
        <v>3</v>
      </c>
      <c r="F205" s="8">
        <v>0.51</v>
      </c>
      <c r="G205" s="4">
        <v>8</v>
      </c>
      <c r="H205" s="8">
        <v>2.37</v>
      </c>
      <c r="I205" s="4">
        <v>0</v>
      </c>
    </row>
    <row r="206" spans="1:9" x14ac:dyDescent="0.2">
      <c r="A206" s="2">
        <v>20</v>
      </c>
      <c r="B206" s="1" t="s">
        <v>81</v>
      </c>
      <c r="C206" s="4">
        <v>11</v>
      </c>
      <c r="D206" s="8">
        <v>1.18</v>
      </c>
      <c r="E206" s="4">
        <v>5</v>
      </c>
      <c r="F206" s="8">
        <v>0.85</v>
      </c>
      <c r="G206" s="4">
        <v>6</v>
      </c>
      <c r="H206" s="8">
        <v>1.78</v>
      </c>
      <c r="I206" s="4">
        <v>0</v>
      </c>
    </row>
    <row r="207" spans="1:9" x14ac:dyDescent="0.2">
      <c r="A207" s="2">
        <v>20</v>
      </c>
      <c r="B207" s="1" t="s">
        <v>66</v>
      </c>
      <c r="C207" s="4">
        <v>11</v>
      </c>
      <c r="D207" s="8">
        <v>1.18</v>
      </c>
      <c r="E207" s="4">
        <v>2</v>
      </c>
      <c r="F207" s="8">
        <v>0.34</v>
      </c>
      <c r="G207" s="4">
        <v>8</v>
      </c>
      <c r="H207" s="8">
        <v>2.37</v>
      </c>
      <c r="I207" s="4">
        <v>0</v>
      </c>
    </row>
    <row r="208" spans="1:9" x14ac:dyDescent="0.2">
      <c r="A208" s="1"/>
      <c r="C208" s="4"/>
      <c r="D208" s="8"/>
      <c r="E208" s="4"/>
      <c r="F208" s="8"/>
      <c r="G208" s="4"/>
      <c r="H208" s="8"/>
      <c r="I208" s="4"/>
    </row>
    <row r="209" spans="1:9" x14ac:dyDescent="0.2">
      <c r="A209" s="1" t="s">
        <v>9</v>
      </c>
      <c r="C209" s="4"/>
      <c r="D209" s="8"/>
      <c r="E209" s="4"/>
      <c r="F209" s="8"/>
      <c r="G209" s="4"/>
      <c r="H209" s="8"/>
      <c r="I209" s="4"/>
    </row>
    <row r="210" spans="1:9" x14ac:dyDescent="0.2">
      <c r="A210" s="2">
        <v>1</v>
      </c>
      <c r="B210" s="1" t="s">
        <v>48</v>
      </c>
      <c r="C210" s="4">
        <v>25</v>
      </c>
      <c r="D210" s="8">
        <v>13.59</v>
      </c>
      <c r="E210" s="4">
        <v>4</v>
      </c>
      <c r="F210" s="8">
        <v>3.48</v>
      </c>
      <c r="G210" s="4">
        <v>21</v>
      </c>
      <c r="H210" s="8">
        <v>32.31</v>
      </c>
      <c r="I210" s="4">
        <v>0</v>
      </c>
    </row>
    <row r="211" spans="1:9" x14ac:dyDescent="0.2">
      <c r="A211" s="2">
        <v>2</v>
      </c>
      <c r="B211" s="1" t="s">
        <v>62</v>
      </c>
      <c r="C211" s="4">
        <v>21</v>
      </c>
      <c r="D211" s="8">
        <v>11.41</v>
      </c>
      <c r="E211" s="4">
        <v>21</v>
      </c>
      <c r="F211" s="8">
        <v>18.260000000000002</v>
      </c>
      <c r="G211" s="4">
        <v>0</v>
      </c>
      <c r="H211" s="8">
        <v>0</v>
      </c>
      <c r="I211" s="4">
        <v>0</v>
      </c>
    </row>
    <row r="212" spans="1:9" x14ac:dyDescent="0.2">
      <c r="A212" s="2">
        <v>3</v>
      </c>
      <c r="B212" s="1" t="s">
        <v>54</v>
      </c>
      <c r="C212" s="4">
        <v>19</v>
      </c>
      <c r="D212" s="8">
        <v>10.33</v>
      </c>
      <c r="E212" s="4">
        <v>15</v>
      </c>
      <c r="F212" s="8">
        <v>13.04</v>
      </c>
      <c r="G212" s="4">
        <v>4</v>
      </c>
      <c r="H212" s="8">
        <v>6.15</v>
      </c>
      <c r="I212" s="4">
        <v>0</v>
      </c>
    </row>
    <row r="213" spans="1:9" x14ac:dyDescent="0.2">
      <c r="A213" s="2">
        <v>4</v>
      </c>
      <c r="B213" s="1" t="s">
        <v>56</v>
      </c>
      <c r="C213" s="4">
        <v>13</v>
      </c>
      <c r="D213" s="8">
        <v>7.07</v>
      </c>
      <c r="E213" s="4">
        <v>10</v>
      </c>
      <c r="F213" s="8">
        <v>8.6999999999999993</v>
      </c>
      <c r="G213" s="4">
        <v>3</v>
      </c>
      <c r="H213" s="8">
        <v>4.62</v>
      </c>
      <c r="I213" s="4">
        <v>0</v>
      </c>
    </row>
    <row r="214" spans="1:9" x14ac:dyDescent="0.2">
      <c r="A214" s="2">
        <v>5</v>
      </c>
      <c r="B214" s="1" t="s">
        <v>49</v>
      </c>
      <c r="C214" s="4">
        <v>9</v>
      </c>
      <c r="D214" s="8">
        <v>4.8899999999999997</v>
      </c>
      <c r="E214" s="4">
        <v>5</v>
      </c>
      <c r="F214" s="8">
        <v>4.3499999999999996</v>
      </c>
      <c r="G214" s="4">
        <v>4</v>
      </c>
      <c r="H214" s="8">
        <v>6.15</v>
      </c>
      <c r="I214" s="4">
        <v>0</v>
      </c>
    </row>
    <row r="215" spans="1:9" x14ac:dyDescent="0.2">
      <c r="A215" s="2">
        <v>5</v>
      </c>
      <c r="B215" s="1" t="s">
        <v>50</v>
      </c>
      <c r="C215" s="4">
        <v>9</v>
      </c>
      <c r="D215" s="8">
        <v>4.8899999999999997</v>
      </c>
      <c r="E215" s="4">
        <v>5</v>
      </c>
      <c r="F215" s="8">
        <v>4.3499999999999996</v>
      </c>
      <c r="G215" s="4">
        <v>4</v>
      </c>
      <c r="H215" s="8">
        <v>6.15</v>
      </c>
      <c r="I215" s="4">
        <v>0</v>
      </c>
    </row>
    <row r="216" spans="1:9" x14ac:dyDescent="0.2">
      <c r="A216" s="2">
        <v>7</v>
      </c>
      <c r="B216" s="1" t="s">
        <v>61</v>
      </c>
      <c r="C216" s="4">
        <v>8</v>
      </c>
      <c r="D216" s="8">
        <v>4.3499999999999996</v>
      </c>
      <c r="E216" s="4">
        <v>8</v>
      </c>
      <c r="F216" s="8">
        <v>6.96</v>
      </c>
      <c r="G216" s="4">
        <v>0</v>
      </c>
      <c r="H216" s="8">
        <v>0</v>
      </c>
      <c r="I216" s="4">
        <v>0</v>
      </c>
    </row>
    <row r="217" spans="1:9" x14ac:dyDescent="0.2">
      <c r="A217" s="2">
        <v>7</v>
      </c>
      <c r="B217" s="1" t="s">
        <v>64</v>
      </c>
      <c r="C217" s="4">
        <v>8</v>
      </c>
      <c r="D217" s="8">
        <v>4.3499999999999996</v>
      </c>
      <c r="E217" s="4">
        <v>7</v>
      </c>
      <c r="F217" s="8">
        <v>6.09</v>
      </c>
      <c r="G217" s="4">
        <v>0</v>
      </c>
      <c r="H217" s="8">
        <v>0</v>
      </c>
      <c r="I217" s="4">
        <v>0</v>
      </c>
    </row>
    <row r="218" spans="1:9" x14ac:dyDescent="0.2">
      <c r="A218" s="2">
        <v>7</v>
      </c>
      <c r="B218" s="1" t="s">
        <v>65</v>
      </c>
      <c r="C218" s="4">
        <v>8</v>
      </c>
      <c r="D218" s="8">
        <v>4.3499999999999996</v>
      </c>
      <c r="E218" s="4">
        <v>8</v>
      </c>
      <c r="F218" s="8">
        <v>6.96</v>
      </c>
      <c r="G218" s="4">
        <v>0</v>
      </c>
      <c r="H218" s="8">
        <v>0</v>
      </c>
      <c r="I218" s="4">
        <v>0</v>
      </c>
    </row>
    <row r="219" spans="1:9" x14ac:dyDescent="0.2">
      <c r="A219" s="2">
        <v>10</v>
      </c>
      <c r="B219" s="1" t="s">
        <v>55</v>
      </c>
      <c r="C219" s="4">
        <v>6</v>
      </c>
      <c r="D219" s="8">
        <v>3.26</v>
      </c>
      <c r="E219" s="4">
        <v>6</v>
      </c>
      <c r="F219" s="8">
        <v>5.22</v>
      </c>
      <c r="G219" s="4">
        <v>0</v>
      </c>
      <c r="H219" s="8">
        <v>0</v>
      </c>
      <c r="I219" s="4">
        <v>0</v>
      </c>
    </row>
    <row r="220" spans="1:9" x14ac:dyDescent="0.2">
      <c r="A220" s="2">
        <v>11</v>
      </c>
      <c r="B220" s="1" t="s">
        <v>78</v>
      </c>
      <c r="C220" s="4">
        <v>5</v>
      </c>
      <c r="D220" s="8">
        <v>2.72</v>
      </c>
      <c r="E220" s="4">
        <v>0</v>
      </c>
      <c r="F220" s="8">
        <v>0</v>
      </c>
      <c r="G220" s="4">
        <v>4</v>
      </c>
      <c r="H220" s="8">
        <v>6.15</v>
      </c>
      <c r="I220" s="4">
        <v>0</v>
      </c>
    </row>
    <row r="221" spans="1:9" x14ac:dyDescent="0.2">
      <c r="A221" s="2">
        <v>12</v>
      </c>
      <c r="B221" s="1" t="s">
        <v>51</v>
      </c>
      <c r="C221" s="4">
        <v>4</v>
      </c>
      <c r="D221" s="8">
        <v>2.17</v>
      </c>
      <c r="E221" s="4">
        <v>3</v>
      </c>
      <c r="F221" s="8">
        <v>2.61</v>
      </c>
      <c r="G221" s="4">
        <v>1</v>
      </c>
      <c r="H221" s="8">
        <v>1.54</v>
      </c>
      <c r="I221" s="4">
        <v>0</v>
      </c>
    </row>
    <row r="222" spans="1:9" x14ac:dyDescent="0.2">
      <c r="A222" s="2">
        <v>12</v>
      </c>
      <c r="B222" s="1" t="s">
        <v>59</v>
      </c>
      <c r="C222" s="4">
        <v>4</v>
      </c>
      <c r="D222" s="8">
        <v>2.17</v>
      </c>
      <c r="E222" s="4">
        <v>4</v>
      </c>
      <c r="F222" s="8">
        <v>3.48</v>
      </c>
      <c r="G222" s="4">
        <v>0</v>
      </c>
      <c r="H222" s="8">
        <v>0</v>
      </c>
      <c r="I222" s="4">
        <v>0</v>
      </c>
    </row>
    <row r="223" spans="1:9" x14ac:dyDescent="0.2">
      <c r="A223" s="2">
        <v>14</v>
      </c>
      <c r="B223" s="1" t="s">
        <v>58</v>
      </c>
      <c r="C223" s="4">
        <v>3</v>
      </c>
      <c r="D223" s="8">
        <v>1.63</v>
      </c>
      <c r="E223" s="4">
        <v>0</v>
      </c>
      <c r="F223" s="8">
        <v>0</v>
      </c>
      <c r="G223" s="4">
        <v>3</v>
      </c>
      <c r="H223" s="8">
        <v>4.62</v>
      </c>
      <c r="I223" s="4">
        <v>0</v>
      </c>
    </row>
    <row r="224" spans="1:9" x14ac:dyDescent="0.2">
      <c r="A224" s="2">
        <v>14</v>
      </c>
      <c r="B224" s="1" t="s">
        <v>60</v>
      </c>
      <c r="C224" s="4">
        <v>3</v>
      </c>
      <c r="D224" s="8">
        <v>1.63</v>
      </c>
      <c r="E224" s="4">
        <v>1</v>
      </c>
      <c r="F224" s="8">
        <v>0.87</v>
      </c>
      <c r="G224" s="4">
        <v>2</v>
      </c>
      <c r="H224" s="8">
        <v>3.08</v>
      </c>
      <c r="I224" s="4">
        <v>0</v>
      </c>
    </row>
    <row r="225" spans="1:9" x14ac:dyDescent="0.2">
      <c r="A225" s="2">
        <v>14</v>
      </c>
      <c r="B225" s="1" t="s">
        <v>75</v>
      </c>
      <c r="C225" s="4">
        <v>3</v>
      </c>
      <c r="D225" s="8">
        <v>1.63</v>
      </c>
      <c r="E225" s="4">
        <v>3</v>
      </c>
      <c r="F225" s="8">
        <v>2.61</v>
      </c>
      <c r="G225" s="4">
        <v>0</v>
      </c>
      <c r="H225" s="8">
        <v>0</v>
      </c>
      <c r="I225" s="4">
        <v>0</v>
      </c>
    </row>
    <row r="226" spans="1:9" x14ac:dyDescent="0.2">
      <c r="A226" s="2">
        <v>14</v>
      </c>
      <c r="B226" s="1" t="s">
        <v>67</v>
      </c>
      <c r="C226" s="4">
        <v>3</v>
      </c>
      <c r="D226" s="8">
        <v>1.63</v>
      </c>
      <c r="E226" s="4">
        <v>3</v>
      </c>
      <c r="F226" s="8">
        <v>2.61</v>
      </c>
      <c r="G226" s="4">
        <v>0</v>
      </c>
      <c r="H226" s="8">
        <v>0</v>
      </c>
      <c r="I226" s="4">
        <v>0</v>
      </c>
    </row>
    <row r="227" spans="1:9" x14ac:dyDescent="0.2">
      <c r="A227" s="2">
        <v>18</v>
      </c>
      <c r="B227" s="1" t="s">
        <v>73</v>
      </c>
      <c r="C227" s="4">
        <v>2</v>
      </c>
      <c r="D227" s="8">
        <v>1.0900000000000001</v>
      </c>
      <c r="E227" s="4">
        <v>1</v>
      </c>
      <c r="F227" s="8">
        <v>0.87</v>
      </c>
      <c r="G227" s="4">
        <v>1</v>
      </c>
      <c r="H227" s="8">
        <v>1.54</v>
      </c>
      <c r="I227" s="4">
        <v>0</v>
      </c>
    </row>
    <row r="228" spans="1:9" x14ac:dyDescent="0.2">
      <c r="A228" s="2">
        <v>18</v>
      </c>
      <c r="B228" s="1" t="s">
        <v>71</v>
      </c>
      <c r="C228" s="4">
        <v>2</v>
      </c>
      <c r="D228" s="8">
        <v>1.0900000000000001</v>
      </c>
      <c r="E228" s="4">
        <v>2</v>
      </c>
      <c r="F228" s="8">
        <v>1.74</v>
      </c>
      <c r="G228" s="4">
        <v>0</v>
      </c>
      <c r="H228" s="8">
        <v>0</v>
      </c>
      <c r="I228" s="4">
        <v>0</v>
      </c>
    </row>
    <row r="229" spans="1:9" x14ac:dyDescent="0.2">
      <c r="A229" s="2">
        <v>18</v>
      </c>
      <c r="B229" s="1" t="s">
        <v>79</v>
      </c>
      <c r="C229" s="4">
        <v>2</v>
      </c>
      <c r="D229" s="8">
        <v>1.0900000000000001</v>
      </c>
      <c r="E229" s="4">
        <v>0</v>
      </c>
      <c r="F229" s="8">
        <v>0</v>
      </c>
      <c r="G229" s="4">
        <v>2</v>
      </c>
      <c r="H229" s="8">
        <v>3.08</v>
      </c>
      <c r="I229" s="4">
        <v>0</v>
      </c>
    </row>
    <row r="230" spans="1:9" x14ac:dyDescent="0.2">
      <c r="A230" s="2">
        <v>18</v>
      </c>
      <c r="B230" s="1" t="s">
        <v>52</v>
      </c>
      <c r="C230" s="4">
        <v>2</v>
      </c>
      <c r="D230" s="8">
        <v>1.0900000000000001</v>
      </c>
      <c r="E230" s="4">
        <v>1</v>
      </c>
      <c r="F230" s="8">
        <v>0.87</v>
      </c>
      <c r="G230" s="4">
        <v>1</v>
      </c>
      <c r="H230" s="8">
        <v>1.54</v>
      </c>
      <c r="I230" s="4">
        <v>0</v>
      </c>
    </row>
    <row r="231" spans="1:9" x14ac:dyDescent="0.2">
      <c r="A231" s="2">
        <v>18</v>
      </c>
      <c r="B231" s="1" t="s">
        <v>53</v>
      </c>
      <c r="C231" s="4">
        <v>2</v>
      </c>
      <c r="D231" s="8">
        <v>1.0900000000000001</v>
      </c>
      <c r="E231" s="4">
        <v>1</v>
      </c>
      <c r="F231" s="8">
        <v>0.87</v>
      </c>
      <c r="G231" s="4">
        <v>1</v>
      </c>
      <c r="H231" s="8">
        <v>1.54</v>
      </c>
      <c r="I231" s="4">
        <v>0</v>
      </c>
    </row>
    <row r="232" spans="1:9" x14ac:dyDescent="0.2">
      <c r="A232" s="2">
        <v>18</v>
      </c>
      <c r="B232" s="1" t="s">
        <v>82</v>
      </c>
      <c r="C232" s="4">
        <v>2</v>
      </c>
      <c r="D232" s="8">
        <v>1.0900000000000001</v>
      </c>
      <c r="E232" s="4">
        <v>0</v>
      </c>
      <c r="F232" s="8">
        <v>0</v>
      </c>
      <c r="G232" s="4">
        <v>0</v>
      </c>
      <c r="H232" s="8">
        <v>0</v>
      </c>
      <c r="I232" s="4">
        <v>0</v>
      </c>
    </row>
    <row r="233" spans="1:9" x14ac:dyDescent="0.2">
      <c r="A233" s="1"/>
      <c r="C233" s="4"/>
      <c r="D233" s="8"/>
      <c r="E233" s="4"/>
      <c r="F233" s="8"/>
      <c r="G233" s="4"/>
      <c r="H233" s="8"/>
      <c r="I233" s="4"/>
    </row>
    <row r="234" spans="1:9" x14ac:dyDescent="0.2">
      <c r="A234" s="1" t="s">
        <v>10</v>
      </c>
      <c r="C234" s="4"/>
      <c r="D234" s="8"/>
      <c r="E234" s="4"/>
      <c r="F234" s="8"/>
      <c r="G234" s="4"/>
      <c r="H234" s="8"/>
      <c r="I234" s="4"/>
    </row>
    <row r="235" spans="1:9" x14ac:dyDescent="0.2">
      <c r="A235" s="2">
        <v>1</v>
      </c>
      <c r="B235" s="1" t="s">
        <v>54</v>
      </c>
      <c r="C235" s="4">
        <v>11</v>
      </c>
      <c r="D235" s="8">
        <v>15.71</v>
      </c>
      <c r="E235" s="4">
        <v>10</v>
      </c>
      <c r="F235" s="8">
        <v>25.64</v>
      </c>
      <c r="G235" s="4">
        <v>0</v>
      </c>
      <c r="H235" s="8">
        <v>0</v>
      </c>
      <c r="I235" s="4">
        <v>1</v>
      </c>
    </row>
    <row r="236" spans="1:9" x14ac:dyDescent="0.2">
      <c r="A236" s="2">
        <v>2</v>
      </c>
      <c r="B236" s="1" t="s">
        <v>48</v>
      </c>
      <c r="C236" s="4">
        <v>10</v>
      </c>
      <c r="D236" s="8">
        <v>14.29</v>
      </c>
      <c r="E236" s="4">
        <v>3</v>
      </c>
      <c r="F236" s="8">
        <v>7.69</v>
      </c>
      <c r="G236" s="4">
        <v>7</v>
      </c>
      <c r="H236" s="8">
        <v>24.14</v>
      </c>
      <c r="I236" s="4">
        <v>0</v>
      </c>
    </row>
    <row r="237" spans="1:9" x14ac:dyDescent="0.2">
      <c r="A237" s="2">
        <v>3</v>
      </c>
      <c r="B237" s="1" t="s">
        <v>62</v>
      </c>
      <c r="C237" s="4">
        <v>7</v>
      </c>
      <c r="D237" s="8">
        <v>10</v>
      </c>
      <c r="E237" s="4">
        <v>7</v>
      </c>
      <c r="F237" s="8">
        <v>17.95</v>
      </c>
      <c r="G237" s="4">
        <v>0</v>
      </c>
      <c r="H237" s="8">
        <v>0</v>
      </c>
      <c r="I237" s="4">
        <v>0</v>
      </c>
    </row>
    <row r="238" spans="1:9" x14ac:dyDescent="0.2">
      <c r="A238" s="2">
        <v>4</v>
      </c>
      <c r="B238" s="1" t="s">
        <v>75</v>
      </c>
      <c r="C238" s="4">
        <v>5</v>
      </c>
      <c r="D238" s="8">
        <v>7.14</v>
      </c>
      <c r="E238" s="4">
        <v>4</v>
      </c>
      <c r="F238" s="8">
        <v>10.26</v>
      </c>
      <c r="G238" s="4">
        <v>1</v>
      </c>
      <c r="H238" s="8">
        <v>3.45</v>
      </c>
      <c r="I238" s="4">
        <v>0</v>
      </c>
    </row>
    <row r="239" spans="1:9" x14ac:dyDescent="0.2">
      <c r="A239" s="2">
        <v>4</v>
      </c>
      <c r="B239" s="1" t="s">
        <v>61</v>
      </c>
      <c r="C239" s="4">
        <v>5</v>
      </c>
      <c r="D239" s="8">
        <v>7.14</v>
      </c>
      <c r="E239" s="4">
        <v>4</v>
      </c>
      <c r="F239" s="8">
        <v>10.26</v>
      </c>
      <c r="G239" s="4">
        <v>1</v>
      </c>
      <c r="H239" s="8">
        <v>3.45</v>
      </c>
      <c r="I239" s="4">
        <v>0</v>
      </c>
    </row>
    <row r="240" spans="1:9" x14ac:dyDescent="0.2">
      <c r="A240" s="2">
        <v>6</v>
      </c>
      <c r="B240" s="1" t="s">
        <v>83</v>
      </c>
      <c r="C240" s="4">
        <v>4</v>
      </c>
      <c r="D240" s="8">
        <v>5.71</v>
      </c>
      <c r="E240" s="4">
        <v>0</v>
      </c>
      <c r="F240" s="8">
        <v>0</v>
      </c>
      <c r="G240" s="4">
        <v>4</v>
      </c>
      <c r="H240" s="8">
        <v>13.79</v>
      </c>
      <c r="I240" s="4">
        <v>0</v>
      </c>
    </row>
    <row r="241" spans="1:9" x14ac:dyDescent="0.2">
      <c r="A241" s="2">
        <v>6</v>
      </c>
      <c r="B241" s="1" t="s">
        <v>56</v>
      </c>
      <c r="C241" s="4">
        <v>4</v>
      </c>
      <c r="D241" s="8">
        <v>5.71</v>
      </c>
      <c r="E241" s="4">
        <v>3</v>
      </c>
      <c r="F241" s="8">
        <v>7.69</v>
      </c>
      <c r="G241" s="4">
        <v>1</v>
      </c>
      <c r="H241" s="8">
        <v>3.45</v>
      </c>
      <c r="I241" s="4">
        <v>0</v>
      </c>
    </row>
    <row r="242" spans="1:9" x14ac:dyDescent="0.2">
      <c r="A242" s="2">
        <v>6</v>
      </c>
      <c r="B242" s="1" t="s">
        <v>59</v>
      </c>
      <c r="C242" s="4">
        <v>4</v>
      </c>
      <c r="D242" s="8">
        <v>5.71</v>
      </c>
      <c r="E242" s="4">
        <v>1</v>
      </c>
      <c r="F242" s="8">
        <v>2.56</v>
      </c>
      <c r="G242" s="4">
        <v>3</v>
      </c>
      <c r="H242" s="8">
        <v>10.34</v>
      </c>
      <c r="I242" s="4">
        <v>0</v>
      </c>
    </row>
    <row r="243" spans="1:9" x14ac:dyDescent="0.2">
      <c r="A243" s="2">
        <v>9</v>
      </c>
      <c r="B243" s="1" t="s">
        <v>49</v>
      </c>
      <c r="C243" s="4">
        <v>3</v>
      </c>
      <c r="D243" s="8">
        <v>4.29</v>
      </c>
      <c r="E243" s="4">
        <v>2</v>
      </c>
      <c r="F243" s="8">
        <v>5.13</v>
      </c>
      <c r="G243" s="4">
        <v>1</v>
      </c>
      <c r="H243" s="8">
        <v>3.45</v>
      </c>
      <c r="I243" s="4">
        <v>0</v>
      </c>
    </row>
    <row r="244" spans="1:9" x14ac:dyDescent="0.2">
      <c r="A244" s="2">
        <v>10</v>
      </c>
      <c r="B244" s="1" t="s">
        <v>50</v>
      </c>
      <c r="C244" s="4">
        <v>2</v>
      </c>
      <c r="D244" s="8">
        <v>2.86</v>
      </c>
      <c r="E244" s="4">
        <v>1</v>
      </c>
      <c r="F244" s="8">
        <v>2.56</v>
      </c>
      <c r="G244" s="4">
        <v>1</v>
      </c>
      <c r="H244" s="8">
        <v>3.45</v>
      </c>
      <c r="I244" s="4">
        <v>0</v>
      </c>
    </row>
    <row r="245" spans="1:9" x14ac:dyDescent="0.2">
      <c r="A245" s="2">
        <v>10</v>
      </c>
      <c r="B245" s="1" t="s">
        <v>51</v>
      </c>
      <c r="C245" s="4">
        <v>2</v>
      </c>
      <c r="D245" s="8">
        <v>2.86</v>
      </c>
      <c r="E245" s="4">
        <v>0</v>
      </c>
      <c r="F245" s="8">
        <v>0</v>
      </c>
      <c r="G245" s="4">
        <v>2</v>
      </c>
      <c r="H245" s="8">
        <v>6.9</v>
      </c>
      <c r="I245" s="4">
        <v>0</v>
      </c>
    </row>
    <row r="246" spans="1:9" x14ac:dyDescent="0.2">
      <c r="A246" s="2">
        <v>10</v>
      </c>
      <c r="B246" s="1" t="s">
        <v>73</v>
      </c>
      <c r="C246" s="4">
        <v>2</v>
      </c>
      <c r="D246" s="8">
        <v>2.86</v>
      </c>
      <c r="E246" s="4">
        <v>0</v>
      </c>
      <c r="F246" s="8">
        <v>0</v>
      </c>
      <c r="G246" s="4">
        <v>2</v>
      </c>
      <c r="H246" s="8">
        <v>6.9</v>
      </c>
      <c r="I246" s="4">
        <v>0</v>
      </c>
    </row>
    <row r="247" spans="1:9" x14ac:dyDescent="0.2">
      <c r="A247" s="2">
        <v>10</v>
      </c>
      <c r="B247" s="1" t="s">
        <v>68</v>
      </c>
      <c r="C247" s="4">
        <v>2</v>
      </c>
      <c r="D247" s="8">
        <v>2.86</v>
      </c>
      <c r="E247" s="4">
        <v>0</v>
      </c>
      <c r="F247" s="8">
        <v>0</v>
      </c>
      <c r="G247" s="4">
        <v>2</v>
      </c>
      <c r="H247" s="8">
        <v>6.9</v>
      </c>
      <c r="I247" s="4">
        <v>0</v>
      </c>
    </row>
    <row r="248" spans="1:9" x14ac:dyDescent="0.2">
      <c r="A248" s="2">
        <v>10</v>
      </c>
      <c r="B248" s="1" t="s">
        <v>70</v>
      </c>
      <c r="C248" s="4">
        <v>2</v>
      </c>
      <c r="D248" s="8">
        <v>2.86</v>
      </c>
      <c r="E248" s="4">
        <v>0</v>
      </c>
      <c r="F248" s="8">
        <v>0</v>
      </c>
      <c r="G248" s="4">
        <v>2</v>
      </c>
      <c r="H248" s="8">
        <v>6.9</v>
      </c>
      <c r="I248" s="4">
        <v>0</v>
      </c>
    </row>
    <row r="249" spans="1:9" x14ac:dyDescent="0.2">
      <c r="A249" s="2">
        <v>15</v>
      </c>
      <c r="B249" s="1" t="s">
        <v>74</v>
      </c>
      <c r="C249" s="4">
        <v>1</v>
      </c>
      <c r="D249" s="8">
        <v>1.43</v>
      </c>
      <c r="E249" s="4">
        <v>1</v>
      </c>
      <c r="F249" s="8">
        <v>2.56</v>
      </c>
      <c r="G249" s="4">
        <v>0</v>
      </c>
      <c r="H249" s="8">
        <v>0</v>
      </c>
      <c r="I249" s="4">
        <v>0</v>
      </c>
    </row>
    <row r="250" spans="1:9" x14ac:dyDescent="0.2">
      <c r="A250" s="2">
        <v>15</v>
      </c>
      <c r="B250" s="1" t="s">
        <v>84</v>
      </c>
      <c r="C250" s="4">
        <v>1</v>
      </c>
      <c r="D250" s="8">
        <v>1.43</v>
      </c>
      <c r="E250" s="4">
        <v>1</v>
      </c>
      <c r="F250" s="8">
        <v>2.56</v>
      </c>
      <c r="G250" s="4">
        <v>0</v>
      </c>
      <c r="H250" s="8">
        <v>0</v>
      </c>
      <c r="I250" s="4">
        <v>0</v>
      </c>
    </row>
    <row r="251" spans="1:9" x14ac:dyDescent="0.2">
      <c r="A251" s="2">
        <v>15</v>
      </c>
      <c r="B251" s="1" t="s">
        <v>85</v>
      </c>
      <c r="C251" s="4">
        <v>1</v>
      </c>
      <c r="D251" s="8">
        <v>1.43</v>
      </c>
      <c r="E251" s="4">
        <v>0</v>
      </c>
      <c r="F251" s="8">
        <v>0</v>
      </c>
      <c r="G251" s="4">
        <v>0</v>
      </c>
      <c r="H251" s="8">
        <v>0</v>
      </c>
      <c r="I251" s="4">
        <v>1</v>
      </c>
    </row>
    <row r="252" spans="1:9" x14ac:dyDescent="0.2">
      <c r="A252" s="2">
        <v>15</v>
      </c>
      <c r="B252" s="1" t="s">
        <v>53</v>
      </c>
      <c r="C252" s="4">
        <v>1</v>
      </c>
      <c r="D252" s="8">
        <v>1.43</v>
      </c>
      <c r="E252" s="4">
        <v>1</v>
      </c>
      <c r="F252" s="8">
        <v>2.56</v>
      </c>
      <c r="G252" s="4">
        <v>0</v>
      </c>
      <c r="H252" s="8">
        <v>0</v>
      </c>
      <c r="I252" s="4">
        <v>0</v>
      </c>
    </row>
    <row r="253" spans="1:9" x14ac:dyDescent="0.2">
      <c r="A253" s="2">
        <v>15</v>
      </c>
      <c r="B253" s="1" t="s">
        <v>65</v>
      </c>
      <c r="C253" s="4">
        <v>1</v>
      </c>
      <c r="D253" s="8">
        <v>1.43</v>
      </c>
      <c r="E253" s="4">
        <v>1</v>
      </c>
      <c r="F253" s="8">
        <v>2.56</v>
      </c>
      <c r="G253" s="4">
        <v>0</v>
      </c>
      <c r="H253" s="8">
        <v>0</v>
      </c>
      <c r="I253" s="4">
        <v>0</v>
      </c>
    </row>
    <row r="254" spans="1:9" x14ac:dyDescent="0.2">
      <c r="A254" s="2">
        <v>15</v>
      </c>
      <c r="B254" s="1" t="s">
        <v>66</v>
      </c>
      <c r="C254" s="4">
        <v>1</v>
      </c>
      <c r="D254" s="8">
        <v>1.43</v>
      </c>
      <c r="E254" s="4">
        <v>0</v>
      </c>
      <c r="F254" s="8">
        <v>0</v>
      </c>
      <c r="G254" s="4">
        <v>1</v>
      </c>
      <c r="H254" s="8">
        <v>3.45</v>
      </c>
      <c r="I254" s="4">
        <v>0</v>
      </c>
    </row>
    <row r="255" spans="1:9" x14ac:dyDescent="0.2">
      <c r="A255" s="2">
        <v>15</v>
      </c>
      <c r="B255" s="1" t="s">
        <v>86</v>
      </c>
      <c r="C255" s="4">
        <v>1</v>
      </c>
      <c r="D255" s="8">
        <v>1.43</v>
      </c>
      <c r="E255" s="4">
        <v>0</v>
      </c>
      <c r="F255" s="8">
        <v>0</v>
      </c>
      <c r="G255" s="4">
        <v>1</v>
      </c>
      <c r="H255" s="8">
        <v>3.45</v>
      </c>
      <c r="I255" s="4">
        <v>0</v>
      </c>
    </row>
    <row r="256" spans="1:9" x14ac:dyDescent="0.2">
      <c r="A256" s="1"/>
      <c r="C256" s="4"/>
      <c r="D256" s="8"/>
      <c r="E256" s="4"/>
      <c r="F256" s="8"/>
      <c r="G256" s="4"/>
      <c r="H256" s="8"/>
      <c r="I256" s="4"/>
    </row>
    <row r="257" spans="1:9" x14ac:dyDescent="0.2">
      <c r="A257" s="1" t="s">
        <v>11</v>
      </c>
      <c r="C257" s="4"/>
      <c r="D257" s="8"/>
      <c r="E257" s="4"/>
      <c r="F257" s="8"/>
      <c r="G257" s="4"/>
      <c r="H257" s="8"/>
      <c r="I257" s="4"/>
    </row>
    <row r="258" spans="1:9" x14ac:dyDescent="0.2">
      <c r="A258" s="2">
        <v>1</v>
      </c>
      <c r="B258" s="1" t="s">
        <v>48</v>
      </c>
      <c r="C258" s="4">
        <v>10</v>
      </c>
      <c r="D258" s="8">
        <v>14.93</v>
      </c>
      <c r="E258" s="4">
        <v>5</v>
      </c>
      <c r="F258" s="8">
        <v>11.63</v>
      </c>
      <c r="G258" s="4">
        <v>5</v>
      </c>
      <c r="H258" s="8">
        <v>23.81</v>
      </c>
      <c r="I258" s="4">
        <v>0</v>
      </c>
    </row>
    <row r="259" spans="1:9" x14ac:dyDescent="0.2">
      <c r="A259" s="2">
        <v>1</v>
      </c>
      <c r="B259" s="1" t="s">
        <v>49</v>
      </c>
      <c r="C259" s="4">
        <v>10</v>
      </c>
      <c r="D259" s="8">
        <v>14.93</v>
      </c>
      <c r="E259" s="4">
        <v>9</v>
      </c>
      <c r="F259" s="8">
        <v>20.93</v>
      </c>
      <c r="G259" s="4">
        <v>1</v>
      </c>
      <c r="H259" s="8">
        <v>4.76</v>
      </c>
      <c r="I259" s="4">
        <v>0</v>
      </c>
    </row>
    <row r="260" spans="1:9" x14ac:dyDescent="0.2">
      <c r="A260" s="2">
        <v>3</v>
      </c>
      <c r="B260" s="1" t="s">
        <v>54</v>
      </c>
      <c r="C260" s="4">
        <v>6</v>
      </c>
      <c r="D260" s="8">
        <v>8.9600000000000009</v>
      </c>
      <c r="E260" s="4">
        <v>4</v>
      </c>
      <c r="F260" s="8">
        <v>9.3000000000000007</v>
      </c>
      <c r="G260" s="4">
        <v>2</v>
      </c>
      <c r="H260" s="8">
        <v>9.52</v>
      </c>
      <c r="I260" s="4">
        <v>0</v>
      </c>
    </row>
    <row r="261" spans="1:9" x14ac:dyDescent="0.2">
      <c r="A261" s="2">
        <v>4</v>
      </c>
      <c r="B261" s="1" t="s">
        <v>50</v>
      </c>
      <c r="C261" s="4">
        <v>4</v>
      </c>
      <c r="D261" s="8">
        <v>5.97</v>
      </c>
      <c r="E261" s="4">
        <v>3</v>
      </c>
      <c r="F261" s="8">
        <v>6.98</v>
      </c>
      <c r="G261" s="4">
        <v>1</v>
      </c>
      <c r="H261" s="8">
        <v>4.76</v>
      </c>
      <c r="I261" s="4">
        <v>0</v>
      </c>
    </row>
    <row r="262" spans="1:9" x14ac:dyDescent="0.2">
      <c r="A262" s="2">
        <v>4</v>
      </c>
      <c r="B262" s="1" t="s">
        <v>56</v>
      </c>
      <c r="C262" s="4">
        <v>4</v>
      </c>
      <c r="D262" s="8">
        <v>5.97</v>
      </c>
      <c r="E262" s="4">
        <v>3</v>
      </c>
      <c r="F262" s="8">
        <v>6.98</v>
      </c>
      <c r="G262" s="4">
        <v>1</v>
      </c>
      <c r="H262" s="8">
        <v>4.76</v>
      </c>
      <c r="I262" s="4">
        <v>0</v>
      </c>
    </row>
    <row r="263" spans="1:9" x14ac:dyDescent="0.2">
      <c r="A263" s="2">
        <v>6</v>
      </c>
      <c r="B263" s="1" t="s">
        <v>90</v>
      </c>
      <c r="C263" s="4">
        <v>3</v>
      </c>
      <c r="D263" s="8">
        <v>4.4800000000000004</v>
      </c>
      <c r="E263" s="4">
        <v>3</v>
      </c>
      <c r="F263" s="8">
        <v>6.98</v>
      </c>
      <c r="G263" s="4">
        <v>0</v>
      </c>
      <c r="H263" s="8">
        <v>0</v>
      </c>
      <c r="I263" s="4">
        <v>0</v>
      </c>
    </row>
    <row r="264" spans="1:9" x14ac:dyDescent="0.2">
      <c r="A264" s="2">
        <v>6</v>
      </c>
      <c r="B264" s="1" t="s">
        <v>61</v>
      </c>
      <c r="C264" s="4">
        <v>3</v>
      </c>
      <c r="D264" s="8">
        <v>4.4800000000000004</v>
      </c>
      <c r="E264" s="4">
        <v>2</v>
      </c>
      <c r="F264" s="8">
        <v>4.6500000000000004</v>
      </c>
      <c r="G264" s="4">
        <v>1</v>
      </c>
      <c r="H264" s="8">
        <v>4.76</v>
      </c>
      <c r="I264" s="4">
        <v>0</v>
      </c>
    </row>
    <row r="265" spans="1:9" x14ac:dyDescent="0.2">
      <c r="A265" s="2">
        <v>6</v>
      </c>
      <c r="B265" s="1" t="s">
        <v>62</v>
      </c>
      <c r="C265" s="4">
        <v>3</v>
      </c>
      <c r="D265" s="8">
        <v>4.4800000000000004</v>
      </c>
      <c r="E265" s="4">
        <v>3</v>
      </c>
      <c r="F265" s="8">
        <v>6.98</v>
      </c>
      <c r="G265" s="4">
        <v>0</v>
      </c>
      <c r="H265" s="8">
        <v>0</v>
      </c>
      <c r="I265" s="4">
        <v>0</v>
      </c>
    </row>
    <row r="266" spans="1:9" x14ac:dyDescent="0.2">
      <c r="A266" s="2">
        <v>9</v>
      </c>
      <c r="B266" s="1" t="s">
        <v>87</v>
      </c>
      <c r="C266" s="4">
        <v>2</v>
      </c>
      <c r="D266" s="8">
        <v>2.99</v>
      </c>
      <c r="E266" s="4">
        <v>0</v>
      </c>
      <c r="F266" s="8">
        <v>0</v>
      </c>
      <c r="G266" s="4">
        <v>0</v>
      </c>
      <c r="H266" s="8">
        <v>0</v>
      </c>
      <c r="I266" s="4">
        <v>0</v>
      </c>
    </row>
    <row r="267" spans="1:9" x14ac:dyDescent="0.2">
      <c r="A267" s="2">
        <v>9</v>
      </c>
      <c r="B267" s="1" t="s">
        <v>68</v>
      </c>
      <c r="C267" s="4">
        <v>2</v>
      </c>
      <c r="D267" s="8">
        <v>2.99</v>
      </c>
      <c r="E267" s="4">
        <v>1</v>
      </c>
      <c r="F267" s="8">
        <v>2.33</v>
      </c>
      <c r="G267" s="4">
        <v>1</v>
      </c>
      <c r="H267" s="8">
        <v>4.76</v>
      </c>
      <c r="I267" s="4">
        <v>0</v>
      </c>
    </row>
    <row r="268" spans="1:9" x14ac:dyDescent="0.2">
      <c r="A268" s="2">
        <v>9</v>
      </c>
      <c r="B268" s="1" t="s">
        <v>59</v>
      </c>
      <c r="C268" s="4">
        <v>2</v>
      </c>
      <c r="D268" s="8">
        <v>2.99</v>
      </c>
      <c r="E268" s="4">
        <v>1</v>
      </c>
      <c r="F268" s="8">
        <v>2.33</v>
      </c>
      <c r="G268" s="4">
        <v>1</v>
      </c>
      <c r="H268" s="8">
        <v>4.76</v>
      </c>
      <c r="I268" s="4">
        <v>0</v>
      </c>
    </row>
    <row r="269" spans="1:9" x14ac:dyDescent="0.2">
      <c r="A269" s="2">
        <v>9</v>
      </c>
      <c r="B269" s="1" t="s">
        <v>66</v>
      </c>
      <c r="C269" s="4">
        <v>2</v>
      </c>
      <c r="D269" s="8">
        <v>2.99</v>
      </c>
      <c r="E269" s="4">
        <v>0</v>
      </c>
      <c r="F269" s="8">
        <v>0</v>
      </c>
      <c r="G269" s="4">
        <v>2</v>
      </c>
      <c r="H269" s="8">
        <v>9.52</v>
      </c>
      <c r="I269" s="4">
        <v>0</v>
      </c>
    </row>
    <row r="270" spans="1:9" x14ac:dyDescent="0.2">
      <c r="A270" s="2">
        <v>9</v>
      </c>
      <c r="B270" s="1" t="s">
        <v>67</v>
      </c>
      <c r="C270" s="4">
        <v>2</v>
      </c>
      <c r="D270" s="8">
        <v>2.99</v>
      </c>
      <c r="E270" s="4">
        <v>2</v>
      </c>
      <c r="F270" s="8">
        <v>4.6500000000000004</v>
      </c>
      <c r="G270" s="4">
        <v>0</v>
      </c>
      <c r="H270" s="8">
        <v>0</v>
      </c>
      <c r="I270" s="4">
        <v>0</v>
      </c>
    </row>
    <row r="271" spans="1:9" x14ac:dyDescent="0.2">
      <c r="A271" s="2">
        <v>14</v>
      </c>
      <c r="B271" s="1" t="s">
        <v>51</v>
      </c>
      <c r="C271" s="4">
        <v>1</v>
      </c>
      <c r="D271" s="8">
        <v>1.49</v>
      </c>
      <c r="E271" s="4">
        <v>0</v>
      </c>
      <c r="F271" s="8">
        <v>0</v>
      </c>
      <c r="G271" s="4">
        <v>1</v>
      </c>
      <c r="H271" s="8">
        <v>4.76</v>
      </c>
      <c r="I271" s="4">
        <v>0</v>
      </c>
    </row>
    <row r="272" spans="1:9" x14ac:dyDescent="0.2">
      <c r="A272" s="2">
        <v>14</v>
      </c>
      <c r="B272" s="1" t="s">
        <v>73</v>
      </c>
      <c r="C272" s="4">
        <v>1</v>
      </c>
      <c r="D272" s="8">
        <v>1.49</v>
      </c>
      <c r="E272" s="4">
        <v>1</v>
      </c>
      <c r="F272" s="8">
        <v>2.33</v>
      </c>
      <c r="G272" s="4">
        <v>0</v>
      </c>
      <c r="H272" s="8">
        <v>0</v>
      </c>
      <c r="I272" s="4">
        <v>0</v>
      </c>
    </row>
    <row r="273" spans="1:9" x14ac:dyDescent="0.2">
      <c r="A273" s="2">
        <v>14</v>
      </c>
      <c r="B273" s="1" t="s">
        <v>74</v>
      </c>
      <c r="C273" s="4">
        <v>1</v>
      </c>
      <c r="D273" s="8">
        <v>1.49</v>
      </c>
      <c r="E273" s="4">
        <v>1</v>
      </c>
      <c r="F273" s="8">
        <v>2.33</v>
      </c>
      <c r="G273" s="4">
        <v>0</v>
      </c>
      <c r="H273" s="8">
        <v>0</v>
      </c>
      <c r="I273" s="4">
        <v>0</v>
      </c>
    </row>
    <row r="274" spans="1:9" x14ac:dyDescent="0.2">
      <c r="A274" s="2">
        <v>14</v>
      </c>
      <c r="B274" s="1" t="s">
        <v>71</v>
      </c>
      <c r="C274" s="4">
        <v>1</v>
      </c>
      <c r="D274" s="8">
        <v>1.49</v>
      </c>
      <c r="E274" s="4">
        <v>0</v>
      </c>
      <c r="F274" s="8">
        <v>0</v>
      </c>
      <c r="G274" s="4">
        <v>1</v>
      </c>
      <c r="H274" s="8">
        <v>4.76</v>
      </c>
      <c r="I274" s="4">
        <v>0</v>
      </c>
    </row>
    <row r="275" spans="1:9" x14ac:dyDescent="0.2">
      <c r="A275" s="2">
        <v>14</v>
      </c>
      <c r="B275" s="1" t="s">
        <v>88</v>
      </c>
      <c r="C275" s="4">
        <v>1</v>
      </c>
      <c r="D275" s="8">
        <v>1.49</v>
      </c>
      <c r="E275" s="4">
        <v>0</v>
      </c>
      <c r="F275" s="8">
        <v>0</v>
      </c>
      <c r="G275" s="4">
        <v>1</v>
      </c>
      <c r="H275" s="8">
        <v>4.76</v>
      </c>
      <c r="I275" s="4">
        <v>0</v>
      </c>
    </row>
    <row r="276" spans="1:9" x14ac:dyDescent="0.2">
      <c r="A276" s="2">
        <v>14</v>
      </c>
      <c r="B276" s="1" t="s">
        <v>89</v>
      </c>
      <c r="C276" s="4">
        <v>1</v>
      </c>
      <c r="D276" s="8">
        <v>1.49</v>
      </c>
      <c r="E276" s="4">
        <v>0</v>
      </c>
      <c r="F276" s="8">
        <v>0</v>
      </c>
      <c r="G276" s="4">
        <v>1</v>
      </c>
      <c r="H276" s="8">
        <v>4.76</v>
      </c>
      <c r="I276" s="4">
        <v>0</v>
      </c>
    </row>
    <row r="277" spans="1:9" x14ac:dyDescent="0.2">
      <c r="A277" s="2">
        <v>14</v>
      </c>
      <c r="B277" s="1" t="s">
        <v>84</v>
      </c>
      <c r="C277" s="4">
        <v>1</v>
      </c>
      <c r="D277" s="8">
        <v>1.49</v>
      </c>
      <c r="E277" s="4">
        <v>0</v>
      </c>
      <c r="F277" s="8">
        <v>0</v>
      </c>
      <c r="G277" s="4">
        <v>1</v>
      </c>
      <c r="H277" s="8">
        <v>4.76</v>
      </c>
      <c r="I277" s="4">
        <v>0</v>
      </c>
    </row>
    <row r="278" spans="1:9" x14ac:dyDescent="0.2">
      <c r="A278" s="2">
        <v>14</v>
      </c>
      <c r="B278" s="1" t="s">
        <v>79</v>
      </c>
      <c r="C278" s="4">
        <v>1</v>
      </c>
      <c r="D278" s="8">
        <v>1.49</v>
      </c>
      <c r="E278" s="4">
        <v>0</v>
      </c>
      <c r="F278" s="8">
        <v>0</v>
      </c>
      <c r="G278" s="4">
        <v>1</v>
      </c>
      <c r="H278" s="8">
        <v>4.76</v>
      </c>
      <c r="I278" s="4">
        <v>0</v>
      </c>
    </row>
    <row r="279" spans="1:9" x14ac:dyDescent="0.2">
      <c r="A279" s="2">
        <v>14</v>
      </c>
      <c r="B279" s="1" t="s">
        <v>52</v>
      </c>
      <c r="C279" s="4">
        <v>1</v>
      </c>
      <c r="D279" s="8">
        <v>1.49</v>
      </c>
      <c r="E279" s="4">
        <v>1</v>
      </c>
      <c r="F279" s="8">
        <v>2.33</v>
      </c>
      <c r="G279" s="4">
        <v>0</v>
      </c>
      <c r="H279" s="8">
        <v>0</v>
      </c>
      <c r="I279" s="4">
        <v>0</v>
      </c>
    </row>
    <row r="280" spans="1:9" x14ac:dyDescent="0.2">
      <c r="A280" s="2">
        <v>14</v>
      </c>
      <c r="B280" s="1" t="s">
        <v>53</v>
      </c>
      <c r="C280" s="4">
        <v>1</v>
      </c>
      <c r="D280" s="8">
        <v>1.49</v>
      </c>
      <c r="E280" s="4">
        <v>1</v>
      </c>
      <c r="F280" s="8">
        <v>2.33</v>
      </c>
      <c r="G280" s="4">
        <v>0</v>
      </c>
      <c r="H280" s="8">
        <v>0</v>
      </c>
      <c r="I280" s="4">
        <v>0</v>
      </c>
    </row>
    <row r="281" spans="1:9" x14ac:dyDescent="0.2">
      <c r="A281" s="2">
        <v>14</v>
      </c>
      <c r="B281" s="1" t="s">
        <v>55</v>
      </c>
      <c r="C281" s="4">
        <v>1</v>
      </c>
      <c r="D281" s="8">
        <v>1.49</v>
      </c>
      <c r="E281" s="4">
        <v>1</v>
      </c>
      <c r="F281" s="8">
        <v>2.33</v>
      </c>
      <c r="G281" s="4">
        <v>0</v>
      </c>
      <c r="H281" s="8">
        <v>0</v>
      </c>
      <c r="I281" s="4">
        <v>0</v>
      </c>
    </row>
    <row r="282" spans="1:9" x14ac:dyDescent="0.2">
      <c r="A282" s="2">
        <v>14</v>
      </c>
      <c r="B282" s="1" t="s">
        <v>72</v>
      </c>
      <c r="C282" s="4">
        <v>1</v>
      </c>
      <c r="D282" s="8">
        <v>1.49</v>
      </c>
      <c r="E282" s="4">
        <v>0</v>
      </c>
      <c r="F282" s="8">
        <v>0</v>
      </c>
      <c r="G282" s="4">
        <v>0</v>
      </c>
      <c r="H282" s="8">
        <v>0</v>
      </c>
      <c r="I282" s="4">
        <v>0</v>
      </c>
    </row>
    <row r="283" spans="1:9" x14ac:dyDescent="0.2">
      <c r="A283" s="2">
        <v>14</v>
      </c>
      <c r="B283" s="1" t="s">
        <v>64</v>
      </c>
      <c r="C283" s="4">
        <v>1</v>
      </c>
      <c r="D283" s="8">
        <v>1.49</v>
      </c>
      <c r="E283" s="4">
        <v>1</v>
      </c>
      <c r="F283" s="8">
        <v>2.33</v>
      </c>
      <c r="G283" s="4">
        <v>0</v>
      </c>
      <c r="H283" s="8">
        <v>0</v>
      </c>
      <c r="I283" s="4">
        <v>0</v>
      </c>
    </row>
    <row r="284" spans="1:9" x14ac:dyDescent="0.2">
      <c r="A284" s="2">
        <v>14</v>
      </c>
      <c r="B284" s="1" t="s">
        <v>65</v>
      </c>
      <c r="C284" s="4">
        <v>1</v>
      </c>
      <c r="D284" s="8">
        <v>1.49</v>
      </c>
      <c r="E284" s="4">
        <v>1</v>
      </c>
      <c r="F284" s="8">
        <v>2.33</v>
      </c>
      <c r="G284" s="4">
        <v>0</v>
      </c>
      <c r="H284" s="8">
        <v>0</v>
      </c>
      <c r="I284" s="4">
        <v>0</v>
      </c>
    </row>
    <row r="285" spans="1:9" x14ac:dyDescent="0.2">
      <c r="A285" s="1"/>
      <c r="C285" s="4"/>
      <c r="D285" s="8"/>
      <c r="E285" s="4"/>
      <c r="F285" s="8"/>
      <c r="G285" s="4"/>
      <c r="H285" s="8"/>
      <c r="I285" s="4"/>
    </row>
    <row r="286" spans="1:9" x14ac:dyDescent="0.2">
      <c r="A286" s="1" t="s">
        <v>12</v>
      </c>
      <c r="C286" s="4"/>
      <c r="D286" s="8"/>
      <c r="E286" s="4"/>
      <c r="F286" s="8"/>
      <c r="G286" s="4"/>
      <c r="H286" s="8"/>
      <c r="I286" s="4"/>
    </row>
    <row r="287" spans="1:9" x14ac:dyDescent="0.2">
      <c r="A287" s="2">
        <v>1</v>
      </c>
      <c r="B287" s="1" t="s">
        <v>58</v>
      </c>
      <c r="C287" s="4">
        <v>85</v>
      </c>
      <c r="D287" s="8">
        <v>11.1</v>
      </c>
      <c r="E287" s="4">
        <v>67</v>
      </c>
      <c r="F287" s="8">
        <v>14.69</v>
      </c>
      <c r="G287" s="4">
        <v>17</v>
      </c>
      <c r="H287" s="8">
        <v>5.69</v>
      </c>
      <c r="I287" s="4">
        <v>0</v>
      </c>
    </row>
    <row r="288" spans="1:9" x14ac:dyDescent="0.2">
      <c r="A288" s="2">
        <v>2</v>
      </c>
      <c r="B288" s="1" t="s">
        <v>62</v>
      </c>
      <c r="C288" s="4">
        <v>73</v>
      </c>
      <c r="D288" s="8">
        <v>9.5299999999999994</v>
      </c>
      <c r="E288" s="4">
        <v>63</v>
      </c>
      <c r="F288" s="8">
        <v>13.82</v>
      </c>
      <c r="G288" s="4">
        <v>10</v>
      </c>
      <c r="H288" s="8">
        <v>3.34</v>
      </c>
      <c r="I288" s="4">
        <v>0</v>
      </c>
    </row>
    <row r="289" spans="1:9" x14ac:dyDescent="0.2">
      <c r="A289" s="2">
        <v>3</v>
      </c>
      <c r="B289" s="1" t="s">
        <v>64</v>
      </c>
      <c r="C289" s="4">
        <v>64</v>
      </c>
      <c r="D289" s="8">
        <v>8.36</v>
      </c>
      <c r="E289" s="4">
        <v>45</v>
      </c>
      <c r="F289" s="8">
        <v>9.8699999999999992</v>
      </c>
      <c r="G289" s="4">
        <v>13</v>
      </c>
      <c r="H289" s="8">
        <v>4.3499999999999996</v>
      </c>
      <c r="I289" s="4">
        <v>1</v>
      </c>
    </row>
    <row r="290" spans="1:9" x14ac:dyDescent="0.2">
      <c r="A290" s="2">
        <v>4</v>
      </c>
      <c r="B290" s="1" t="s">
        <v>48</v>
      </c>
      <c r="C290" s="4">
        <v>58</v>
      </c>
      <c r="D290" s="8">
        <v>7.57</v>
      </c>
      <c r="E290" s="4">
        <v>19</v>
      </c>
      <c r="F290" s="8">
        <v>4.17</v>
      </c>
      <c r="G290" s="4">
        <v>39</v>
      </c>
      <c r="H290" s="8">
        <v>13.04</v>
      </c>
      <c r="I290" s="4">
        <v>0</v>
      </c>
    </row>
    <row r="291" spans="1:9" x14ac:dyDescent="0.2">
      <c r="A291" s="2">
        <v>5</v>
      </c>
      <c r="B291" s="1" t="s">
        <v>56</v>
      </c>
      <c r="C291" s="4">
        <v>47</v>
      </c>
      <c r="D291" s="8">
        <v>6.14</v>
      </c>
      <c r="E291" s="4">
        <v>22</v>
      </c>
      <c r="F291" s="8">
        <v>4.82</v>
      </c>
      <c r="G291" s="4">
        <v>25</v>
      </c>
      <c r="H291" s="8">
        <v>8.36</v>
      </c>
      <c r="I291" s="4">
        <v>0</v>
      </c>
    </row>
    <row r="292" spans="1:9" x14ac:dyDescent="0.2">
      <c r="A292" s="2">
        <v>6</v>
      </c>
      <c r="B292" s="1" t="s">
        <v>61</v>
      </c>
      <c r="C292" s="4">
        <v>45</v>
      </c>
      <c r="D292" s="8">
        <v>5.87</v>
      </c>
      <c r="E292" s="4">
        <v>40</v>
      </c>
      <c r="F292" s="8">
        <v>8.77</v>
      </c>
      <c r="G292" s="4">
        <v>5</v>
      </c>
      <c r="H292" s="8">
        <v>1.67</v>
      </c>
      <c r="I292" s="4">
        <v>0</v>
      </c>
    </row>
    <row r="293" spans="1:9" x14ac:dyDescent="0.2">
      <c r="A293" s="2">
        <v>7</v>
      </c>
      <c r="B293" s="1" t="s">
        <v>49</v>
      </c>
      <c r="C293" s="4">
        <v>44</v>
      </c>
      <c r="D293" s="8">
        <v>5.74</v>
      </c>
      <c r="E293" s="4">
        <v>25</v>
      </c>
      <c r="F293" s="8">
        <v>5.48</v>
      </c>
      <c r="G293" s="4">
        <v>19</v>
      </c>
      <c r="H293" s="8">
        <v>6.35</v>
      </c>
      <c r="I293" s="4">
        <v>0</v>
      </c>
    </row>
    <row r="294" spans="1:9" x14ac:dyDescent="0.2">
      <c r="A294" s="2">
        <v>8</v>
      </c>
      <c r="B294" s="1" t="s">
        <v>55</v>
      </c>
      <c r="C294" s="4">
        <v>29</v>
      </c>
      <c r="D294" s="8">
        <v>3.79</v>
      </c>
      <c r="E294" s="4">
        <v>21</v>
      </c>
      <c r="F294" s="8">
        <v>4.6100000000000003</v>
      </c>
      <c r="G294" s="4">
        <v>8</v>
      </c>
      <c r="H294" s="8">
        <v>2.68</v>
      </c>
      <c r="I294" s="4">
        <v>0</v>
      </c>
    </row>
    <row r="295" spans="1:9" x14ac:dyDescent="0.2">
      <c r="A295" s="2">
        <v>9</v>
      </c>
      <c r="B295" s="1" t="s">
        <v>65</v>
      </c>
      <c r="C295" s="4">
        <v>25</v>
      </c>
      <c r="D295" s="8">
        <v>3.26</v>
      </c>
      <c r="E295" s="4">
        <v>22</v>
      </c>
      <c r="F295" s="8">
        <v>4.82</v>
      </c>
      <c r="G295" s="4">
        <v>3</v>
      </c>
      <c r="H295" s="8">
        <v>1</v>
      </c>
      <c r="I295" s="4">
        <v>0</v>
      </c>
    </row>
    <row r="296" spans="1:9" x14ac:dyDescent="0.2">
      <c r="A296" s="2">
        <v>10</v>
      </c>
      <c r="B296" s="1" t="s">
        <v>54</v>
      </c>
      <c r="C296" s="4">
        <v>24</v>
      </c>
      <c r="D296" s="8">
        <v>3.13</v>
      </c>
      <c r="E296" s="4">
        <v>15</v>
      </c>
      <c r="F296" s="8">
        <v>3.29</v>
      </c>
      <c r="G296" s="4">
        <v>9</v>
      </c>
      <c r="H296" s="8">
        <v>3.01</v>
      </c>
      <c r="I296" s="4">
        <v>0</v>
      </c>
    </row>
    <row r="297" spans="1:9" x14ac:dyDescent="0.2">
      <c r="A297" s="2">
        <v>11</v>
      </c>
      <c r="B297" s="1" t="s">
        <v>50</v>
      </c>
      <c r="C297" s="4">
        <v>23</v>
      </c>
      <c r="D297" s="8">
        <v>3</v>
      </c>
      <c r="E297" s="4">
        <v>12</v>
      </c>
      <c r="F297" s="8">
        <v>2.63</v>
      </c>
      <c r="G297" s="4">
        <v>11</v>
      </c>
      <c r="H297" s="8">
        <v>3.68</v>
      </c>
      <c r="I297" s="4">
        <v>0</v>
      </c>
    </row>
    <row r="298" spans="1:9" x14ac:dyDescent="0.2">
      <c r="A298" s="2">
        <v>12</v>
      </c>
      <c r="B298" s="1" t="s">
        <v>66</v>
      </c>
      <c r="C298" s="4">
        <v>21</v>
      </c>
      <c r="D298" s="8">
        <v>2.74</v>
      </c>
      <c r="E298" s="4">
        <v>0</v>
      </c>
      <c r="F298" s="8">
        <v>0</v>
      </c>
      <c r="G298" s="4">
        <v>20</v>
      </c>
      <c r="H298" s="8">
        <v>6.69</v>
      </c>
      <c r="I298" s="4">
        <v>0</v>
      </c>
    </row>
    <row r="299" spans="1:9" x14ac:dyDescent="0.2">
      <c r="A299" s="2">
        <v>13</v>
      </c>
      <c r="B299" s="1" t="s">
        <v>53</v>
      </c>
      <c r="C299" s="4">
        <v>20</v>
      </c>
      <c r="D299" s="8">
        <v>2.61</v>
      </c>
      <c r="E299" s="4">
        <v>5</v>
      </c>
      <c r="F299" s="8">
        <v>1.1000000000000001</v>
      </c>
      <c r="G299" s="4">
        <v>15</v>
      </c>
      <c r="H299" s="8">
        <v>5.0199999999999996</v>
      </c>
      <c r="I299" s="4">
        <v>0</v>
      </c>
    </row>
    <row r="300" spans="1:9" x14ac:dyDescent="0.2">
      <c r="A300" s="2">
        <v>14</v>
      </c>
      <c r="B300" s="1" t="s">
        <v>59</v>
      </c>
      <c r="C300" s="4">
        <v>18</v>
      </c>
      <c r="D300" s="8">
        <v>2.35</v>
      </c>
      <c r="E300" s="4">
        <v>16</v>
      </c>
      <c r="F300" s="8">
        <v>3.51</v>
      </c>
      <c r="G300" s="4">
        <v>2</v>
      </c>
      <c r="H300" s="8">
        <v>0.67</v>
      </c>
      <c r="I300" s="4">
        <v>0</v>
      </c>
    </row>
    <row r="301" spans="1:9" x14ac:dyDescent="0.2">
      <c r="A301" s="2">
        <v>15</v>
      </c>
      <c r="B301" s="1" t="s">
        <v>63</v>
      </c>
      <c r="C301" s="4">
        <v>17</v>
      </c>
      <c r="D301" s="8">
        <v>2.2200000000000002</v>
      </c>
      <c r="E301" s="4">
        <v>8</v>
      </c>
      <c r="F301" s="8">
        <v>1.75</v>
      </c>
      <c r="G301" s="4">
        <v>9</v>
      </c>
      <c r="H301" s="8">
        <v>3.01</v>
      </c>
      <c r="I301" s="4">
        <v>0</v>
      </c>
    </row>
    <row r="302" spans="1:9" x14ac:dyDescent="0.2">
      <c r="A302" s="2">
        <v>16</v>
      </c>
      <c r="B302" s="1" t="s">
        <v>67</v>
      </c>
      <c r="C302" s="4">
        <v>16</v>
      </c>
      <c r="D302" s="8">
        <v>2.09</v>
      </c>
      <c r="E302" s="4">
        <v>16</v>
      </c>
      <c r="F302" s="8">
        <v>3.51</v>
      </c>
      <c r="G302" s="4">
        <v>0</v>
      </c>
      <c r="H302" s="8">
        <v>0</v>
      </c>
      <c r="I302" s="4">
        <v>0</v>
      </c>
    </row>
    <row r="303" spans="1:9" x14ac:dyDescent="0.2">
      <c r="A303" s="2">
        <v>17</v>
      </c>
      <c r="B303" s="1" t="s">
        <v>60</v>
      </c>
      <c r="C303" s="4">
        <v>15</v>
      </c>
      <c r="D303" s="8">
        <v>1.96</v>
      </c>
      <c r="E303" s="4">
        <v>8</v>
      </c>
      <c r="F303" s="8">
        <v>1.75</v>
      </c>
      <c r="G303" s="4">
        <v>7</v>
      </c>
      <c r="H303" s="8">
        <v>2.34</v>
      </c>
      <c r="I303" s="4">
        <v>0</v>
      </c>
    </row>
    <row r="304" spans="1:9" x14ac:dyDescent="0.2">
      <c r="A304" s="2">
        <v>18</v>
      </c>
      <c r="B304" s="1" t="s">
        <v>72</v>
      </c>
      <c r="C304" s="4">
        <v>12</v>
      </c>
      <c r="D304" s="8">
        <v>1.57</v>
      </c>
      <c r="E304" s="4">
        <v>6</v>
      </c>
      <c r="F304" s="8">
        <v>1.32</v>
      </c>
      <c r="G304" s="4">
        <v>6</v>
      </c>
      <c r="H304" s="8">
        <v>2.0099999999999998</v>
      </c>
      <c r="I304" s="4">
        <v>0</v>
      </c>
    </row>
    <row r="305" spans="1:9" x14ac:dyDescent="0.2">
      <c r="A305" s="2">
        <v>19</v>
      </c>
      <c r="B305" s="1" t="s">
        <v>51</v>
      </c>
      <c r="C305" s="4">
        <v>8</v>
      </c>
      <c r="D305" s="8">
        <v>1.04</v>
      </c>
      <c r="E305" s="4">
        <v>2</v>
      </c>
      <c r="F305" s="8">
        <v>0.44</v>
      </c>
      <c r="G305" s="4">
        <v>6</v>
      </c>
      <c r="H305" s="8">
        <v>2.0099999999999998</v>
      </c>
      <c r="I305" s="4">
        <v>0</v>
      </c>
    </row>
    <row r="306" spans="1:9" x14ac:dyDescent="0.2">
      <c r="A306" s="2">
        <v>19</v>
      </c>
      <c r="B306" s="1" t="s">
        <v>74</v>
      </c>
      <c r="C306" s="4">
        <v>8</v>
      </c>
      <c r="D306" s="8">
        <v>1.04</v>
      </c>
      <c r="E306" s="4">
        <v>3</v>
      </c>
      <c r="F306" s="8">
        <v>0.66</v>
      </c>
      <c r="G306" s="4">
        <v>5</v>
      </c>
      <c r="H306" s="8">
        <v>1.67</v>
      </c>
      <c r="I306" s="4">
        <v>0</v>
      </c>
    </row>
    <row r="307" spans="1:9" x14ac:dyDescent="0.2">
      <c r="A307" s="2">
        <v>19</v>
      </c>
      <c r="B307" s="1" t="s">
        <v>90</v>
      </c>
      <c r="C307" s="4">
        <v>8</v>
      </c>
      <c r="D307" s="8">
        <v>1.04</v>
      </c>
      <c r="E307" s="4">
        <v>3</v>
      </c>
      <c r="F307" s="8">
        <v>0.66</v>
      </c>
      <c r="G307" s="4">
        <v>5</v>
      </c>
      <c r="H307" s="8">
        <v>1.67</v>
      </c>
      <c r="I307" s="4">
        <v>0</v>
      </c>
    </row>
    <row r="308" spans="1:9" x14ac:dyDescent="0.2">
      <c r="A308" s="1"/>
      <c r="C308" s="4"/>
      <c r="D308" s="8"/>
      <c r="E308" s="4"/>
      <c r="F308" s="8"/>
      <c r="G308" s="4"/>
      <c r="H308" s="8"/>
      <c r="I308" s="4"/>
    </row>
    <row r="309" spans="1:9" x14ac:dyDescent="0.2">
      <c r="A309" s="1" t="s">
        <v>13</v>
      </c>
      <c r="C309" s="4"/>
      <c r="D309" s="8"/>
      <c r="E309" s="4"/>
      <c r="F309" s="8"/>
      <c r="G309" s="4"/>
      <c r="H309" s="8"/>
      <c r="I309" s="4"/>
    </row>
    <row r="310" spans="1:9" x14ac:dyDescent="0.2">
      <c r="A310" s="2">
        <v>1</v>
      </c>
      <c r="B310" s="1" t="s">
        <v>48</v>
      </c>
      <c r="C310" s="4">
        <v>25</v>
      </c>
      <c r="D310" s="8">
        <v>13.02</v>
      </c>
      <c r="E310" s="4">
        <v>6</v>
      </c>
      <c r="F310" s="8">
        <v>4.84</v>
      </c>
      <c r="G310" s="4">
        <v>19</v>
      </c>
      <c r="H310" s="8">
        <v>31.15</v>
      </c>
      <c r="I310" s="4">
        <v>0</v>
      </c>
    </row>
    <row r="311" spans="1:9" x14ac:dyDescent="0.2">
      <c r="A311" s="2">
        <v>2</v>
      </c>
      <c r="B311" s="1" t="s">
        <v>56</v>
      </c>
      <c r="C311" s="4">
        <v>20</v>
      </c>
      <c r="D311" s="8">
        <v>10.42</v>
      </c>
      <c r="E311" s="4">
        <v>15</v>
      </c>
      <c r="F311" s="8">
        <v>12.1</v>
      </c>
      <c r="G311" s="4">
        <v>5</v>
      </c>
      <c r="H311" s="8">
        <v>8.1999999999999993</v>
      </c>
      <c r="I311" s="4">
        <v>0</v>
      </c>
    </row>
    <row r="312" spans="1:9" x14ac:dyDescent="0.2">
      <c r="A312" s="2">
        <v>3</v>
      </c>
      <c r="B312" s="1" t="s">
        <v>54</v>
      </c>
      <c r="C312" s="4">
        <v>18</v>
      </c>
      <c r="D312" s="8">
        <v>9.3800000000000008</v>
      </c>
      <c r="E312" s="4">
        <v>17</v>
      </c>
      <c r="F312" s="8">
        <v>13.71</v>
      </c>
      <c r="G312" s="4">
        <v>1</v>
      </c>
      <c r="H312" s="8">
        <v>1.64</v>
      </c>
      <c r="I312" s="4">
        <v>0</v>
      </c>
    </row>
    <row r="313" spans="1:9" x14ac:dyDescent="0.2">
      <c r="A313" s="2">
        <v>4</v>
      </c>
      <c r="B313" s="1" t="s">
        <v>49</v>
      </c>
      <c r="C313" s="4">
        <v>16</v>
      </c>
      <c r="D313" s="8">
        <v>8.33</v>
      </c>
      <c r="E313" s="4">
        <v>14</v>
      </c>
      <c r="F313" s="8">
        <v>11.29</v>
      </c>
      <c r="G313" s="4">
        <v>2</v>
      </c>
      <c r="H313" s="8">
        <v>3.28</v>
      </c>
      <c r="I313" s="4">
        <v>0</v>
      </c>
    </row>
    <row r="314" spans="1:9" x14ac:dyDescent="0.2">
      <c r="A314" s="2">
        <v>4</v>
      </c>
      <c r="B314" s="1" t="s">
        <v>62</v>
      </c>
      <c r="C314" s="4">
        <v>16</v>
      </c>
      <c r="D314" s="8">
        <v>8.33</v>
      </c>
      <c r="E314" s="4">
        <v>16</v>
      </c>
      <c r="F314" s="8">
        <v>12.9</v>
      </c>
      <c r="G314" s="4">
        <v>0</v>
      </c>
      <c r="H314" s="8">
        <v>0</v>
      </c>
      <c r="I314" s="4">
        <v>0</v>
      </c>
    </row>
    <row r="315" spans="1:9" x14ac:dyDescent="0.2">
      <c r="A315" s="2">
        <v>6</v>
      </c>
      <c r="B315" s="1" t="s">
        <v>61</v>
      </c>
      <c r="C315" s="4">
        <v>14</v>
      </c>
      <c r="D315" s="8">
        <v>7.29</v>
      </c>
      <c r="E315" s="4">
        <v>10</v>
      </c>
      <c r="F315" s="8">
        <v>8.06</v>
      </c>
      <c r="G315" s="4">
        <v>4</v>
      </c>
      <c r="H315" s="8">
        <v>6.56</v>
      </c>
      <c r="I315" s="4">
        <v>0</v>
      </c>
    </row>
    <row r="316" spans="1:9" x14ac:dyDescent="0.2">
      <c r="A316" s="2">
        <v>7</v>
      </c>
      <c r="B316" s="1" t="s">
        <v>73</v>
      </c>
      <c r="C316" s="4">
        <v>10</v>
      </c>
      <c r="D316" s="8">
        <v>5.21</v>
      </c>
      <c r="E316" s="4">
        <v>5</v>
      </c>
      <c r="F316" s="8">
        <v>4.03</v>
      </c>
      <c r="G316" s="4">
        <v>5</v>
      </c>
      <c r="H316" s="8">
        <v>8.1999999999999993</v>
      </c>
      <c r="I316" s="4">
        <v>0</v>
      </c>
    </row>
    <row r="317" spans="1:9" x14ac:dyDescent="0.2">
      <c r="A317" s="2">
        <v>8</v>
      </c>
      <c r="B317" s="1" t="s">
        <v>55</v>
      </c>
      <c r="C317" s="4">
        <v>8</v>
      </c>
      <c r="D317" s="8">
        <v>4.17</v>
      </c>
      <c r="E317" s="4">
        <v>5</v>
      </c>
      <c r="F317" s="8">
        <v>4.03</v>
      </c>
      <c r="G317" s="4">
        <v>3</v>
      </c>
      <c r="H317" s="8">
        <v>4.92</v>
      </c>
      <c r="I317" s="4">
        <v>0</v>
      </c>
    </row>
    <row r="318" spans="1:9" x14ac:dyDescent="0.2">
      <c r="A318" s="2">
        <v>9</v>
      </c>
      <c r="B318" s="1" t="s">
        <v>72</v>
      </c>
      <c r="C318" s="4">
        <v>7</v>
      </c>
      <c r="D318" s="8">
        <v>3.65</v>
      </c>
      <c r="E318" s="4">
        <v>3</v>
      </c>
      <c r="F318" s="8">
        <v>2.42</v>
      </c>
      <c r="G318" s="4">
        <v>4</v>
      </c>
      <c r="H318" s="8">
        <v>6.56</v>
      </c>
      <c r="I318" s="4">
        <v>0</v>
      </c>
    </row>
    <row r="319" spans="1:9" x14ac:dyDescent="0.2">
      <c r="A319" s="2">
        <v>10</v>
      </c>
      <c r="B319" s="1" t="s">
        <v>53</v>
      </c>
      <c r="C319" s="4">
        <v>6</v>
      </c>
      <c r="D319" s="8">
        <v>3.13</v>
      </c>
      <c r="E319" s="4">
        <v>5</v>
      </c>
      <c r="F319" s="8">
        <v>4.03</v>
      </c>
      <c r="G319" s="4">
        <v>1</v>
      </c>
      <c r="H319" s="8">
        <v>1.64</v>
      </c>
      <c r="I319" s="4">
        <v>0</v>
      </c>
    </row>
    <row r="320" spans="1:9" x14ac:dyDescent="0.2">
      <c r="A320" s="2">
        <v>10</v>
      </c>
      <c r="B320" s="1" t="s">
        <v>75</v>
      </c>
      <c r="C320" s="4">
        <v>6</v>
      </c>
      <c r="D320" s="8">
        <v>3.13</v>
      </c>
      <c r="E320" s="4">
        <v>5</v>
      </c>
      <c r="F320" s="8">
        <v>4.03</v>
      </c>
      <c r="G320" s="4">
        <v>1</v>
      </c>
      <c r="H320" s="8">
        <v>1.64</v>
      </c>
      <c r="I320" s="4">
        <v>0</v>
      </c>
    </row>
    <row r="321" spans="1:9" x14ac:dyDescent="0.2">
      <c r="A321" s="2">
        <v>10</v>
      </c>
      <c r="B321" s="1" t="s">
        <v>64</v>
      </c>
      <c r="C321" s="4">
        <v>6</v>
      </c>
      <c r="D321" s="8">
        <v>3.13</v>
      </c>
      <c r="E321" s="4">
        <v>2</v>
      </c>
      <c r="F321" s="8">
        <v>1.61</v>
      </c>
      <c r="G321" s="4">
        <v>0</v>
      </c>
      <c r="H321" s="8">
        <v>0</v>
      </c>
      <c r="I321" s="4">
        <v>0</v>
      </c>
    </row>
    <row r="322" spans="1:9" x14ac:dyDescent="0.2">
      <c r="A322" s="2">
        <v>13</v>
      </c>
      <c r="B322" s="1" t="s">
        <v>67</v>
      </c>
      <c r="C322" s="4">
        <v>5</v>
      </c>
      <c r="D322" s="8">
        <v>2.6</v>
      </c>
      <c r="E322" s="4">
        <v>5</v>
      </c>
      <c r="F322" s="8">
        <v>4.03</v>
      </c>
      <c r="G322" s="4">
        <v>0</v>
      </c>
      <c r="H322" s="8">
        <v>0</v>
      </c>
      <c r="I322" s="4">
        <v>0</v>
      </c>
    </row>
    <row r="323" spans="1:9" x14ac:dyDescent="0.2">
      <c r="A323" s="2">
        <v>14</v>
      </c>
      <c r="B323" s="1" t="s">
        <v>50</v>
      </c>
      <c r="C323" s="4">
        <v>4</v>
      </c>
      <c r="D323" s="8">
        <v>2.08</v>
      </c>
      <c r="E323" s="4">
        <v>3</v>
      </c>
      <c r="F323" s="8">
        <v>2.42</v>
      </c>
      <c r="G323" s="4">
        <v>1</v>
      </c>
      <c r="H323" s="8">
        <v>1.64</v>
      </c>
      <c r="I323" s="4">
        <v>0</v>
      </c>
    </row>
    <row r="324" spans="1:9" x14ac:dyDescent="0.2">
      <c r="A324" s="2">
        <v>14</v>
      </c>
      <c r="B324" s="1" t="s">
        <v>77</v>
      </c>
      <c r="C324" s="4">
        <v>4</v>
      </c>
      <c r="D324" s="8">
        <v>2.08</v>
      </c>
      <c r="E324" s="4">
        <v>2</v>
      </c>
      <c r="F324" s="8">
        <v>1.61</v>
      </c>
      <c r="G324" s="4">
        <v>2</v>
      </c>
      <c r="H324" s="8">
        <v>3.28</v>
      </c>
      <c r="I324" s="4">
        <v>0</v>
      </c>
    </row>
    <row r="325" spans="1:9" x14ac:dyDescent="0.2">
      <c r="A325" s="2">
        <v>16</v>
      </c>
      <c r="B325" s="1" t="s">
        <v>51</v>
      </c>
      <c r="C325" s="4">
        <v>3</v>
      </c>
      <c r="D325" s="8">
        <v>1.56</v>
      </c>
      <c r="E325" s="4">
        <v>2</v>
      </c>
      <c r="F325" s="8">
        <v>1.61</v>
      </c>
      <c r="G325" s="4">
        <v>1</v>
      </c>
      <c r="H325" s="8">
        <v>1.64</v>
      </c>
      <c r="I325" s="4">
        <v>0</v>
      </c>
    </row>
    <row r="326" spans="1:9" x14ac:dyDescent="0.2">
      <c r="A326" s="2">
        <v>17</v>
      </c>
      <c r="B326" s="1" t="s">
        <v>83</v>
      </c>
      <c r="C326" s="4">
        <v>2</v>
      </c>
      <c r="D326" s="8">
        <v>1.04</v>
      </c>
      <c r="E326" s="4">
        <v>1</v>
      </c>
      <c r="F326" s="8">
        <v>0.81</v>
      </c>
      <c r="G326" s="4">
        <v>1</v>
      </c>
      <c r="H326" s="8">
        <v>1.64</v>
      </c>
      <c r="I326" s="4">
        <v>0</v>
      </c>
    </row>
    <row r="327" spans="1:9" x14ac:dyDescent="0.2">
      <c r="A327" s="2">
        <v>17</v>
      </c>
      <c r="B327" s="1" t="s">
        <v>79</v>
      </c>
      <c r="C327" s="4">
        <v>2</v>
      </c>
      <c r="D327" s="8">
        <v>1.04</v>
      </c>
      <c r="E327" s="4">
        <v>1</v>
      </c>
      <c r="F327" s="8">
        <v>0.81</v>
      </c>
      <c r="G327" s="4">
        <v>1</v>
      </c>
      <c r="H327" s="8">
        <v>1.64</v>
      </c>
      <c r="I327" s="4">
        <v>0</v>
      </c>
    </row>
    <row r="328" spans="1:9" x14ac:dyDescent="0.2">
      <c r="A328" s="2">
        <v>17</v>
      </c>
      <c r="B328" s="1" t="s">
        <v>58</v>
      </c>
      <c r="C328" s="4">
        <v>2</v>
      </c>
      <c r="D328" s="8">
        <v>1.04</v>
      </c>
      <c r="E328" s="4">
        <v>0</v>
      </c>
      <c r="F328" s="8">
        <v>0</v>
      </c>
      <c r="G328" s="4">
        <v>1</v>
      </c>
      <c r="H328" s="8">
        <v>1.64</v>
      </c>
      <c r="I328" s="4">
        <v>0</v>
      </c>
    </row>
    <row r="329" spans="1:9" x14ac:dyDescent="0.2">
      <c r="A329" s="2">
        <v>17</v>
      </c>
      <c r="B329" s="1" t="s">
        <v>59</v>
      </c>
      <c r="C329" s="4">
        <v>2</v>
      </c>
      <c r="D329" s="8">
        <v>1.04</v>
      </c>
      <c r="E329" s="4">
        <v>2</v>
      </c>
      <c r="F329" s="8">
        <v>1.61</v>
      </c>
      <c r="G329" s="4">
        <v>0</v>
      </c>
      <c r="H329" s="8">
        <v>0</v>
      </c>
      <c r="I329" s="4">
        <v>0</v>
      </c>
    </row>
    <row r="330" spans="1:9" x14ac:dyDescent="0.2">
      <c r="A330" s="2">
        <v>17</v>
      </c>
      <c r="B330" s="1" t="s">
        <v>86</v>
      </c>
      <c r="C330" s="4">
        <v>2</v>
      </c>
      <c r="D330" s="8">
        <v>1.04</v>
      </c>
      <c r="E330" s="4">
        <v>0</v>
      </c>
      <c r="F330" s="8">
        <v>0</v>
      </c>
      <c r="G330" s="4">
        <v>1</v>
      </c>
      <c r="H330" s="8">
        <v>1.64</v>
      </c>
      <c r="I330" s="4">
        <v>0</v>
      </c>
    </row>
    <row r="331" spans="1:9" x14ac:dyDescent="0.2">
      <c r="A331" s="1"/>
      <c r="C331" s="4"/>
      <c r="D331" s="8"/>
      <c r="E331" s="4"/>
      <c r="F331" s="8"/>
      <c r="G331" s="4"/>
      <c r="H331" s="8"/>
      <c r="I331" s="4"/>
    </row>
    <row r="332" spans="1:9" x14ac:dyDescent="0.2">
      <c r="A332" s="1" t="s">
        <v>14</v>
      </c>
      <c r="C332" s="4"/>
      <c r="D332" s="8"/>
      <c r="E332" s="4"/>
      <c r="F332" s="8"/>
      <c r="G332" s="4"/>
      <c r="H332" s="8"/>
      <c r="I332" s="4"/>
    </row>
    <row r="333" spans="1:9" x14ac:dyDescent="0.2">
      <c r="A333" s="2">
        <v>1</v>
      </c>
      <c r="B333" s="1" t="s">
        <v>62</v>
      </c>
      <c r="C333" s="4">
        <v>32</v>
      </c>
      <c r="D333" s="8">
        <v>12.26</v>
      </c>
      <c r="E333" s="4">
        <v>30</v>
      </c>
      <c r="F333" s="8">
        <v>15.96</v>
      </c>
      <c r="G333" s="4">
        <v>2</v>
      </c>
      <c r="H333" s="8">
        <v>3.23</v>
      </c>
      <c r="I333" s="4">
        <v>0</v>
      </c>
    </row>
    <row r="334" spans="1:9" x14ac:dyDescent="0.2">
      <c r="A334" s="2">
        <v>2</v>
      </c>
      <c r="B334" s="1" t="s">
        <v>54</v>
      </c>
      <c r="C334" s="4">
        <v>28</v>
      </c>
      <c r="D334" s="8">
        <v>10.73</v>
      </c>
      <c r="E334" s="4">
        <v>26</v>
      </c>
      <c r="F334" s="8">
        <v>13.83</v>
      </c>
      <c r="G334" s="4">
        <v>1</v>
      </c>
      <c r="H334" s="8">
        <v>1.61</v>
      </c>
      <c r="I334" s="4">
        <v>1</v>
      </c>
    </row>
    <row r="335" spans="1:9" x14ac:dyDescent="0.2">
      <c r="A335" s="2">
        <v>2</v>
      </c>
      <c r="B335" s="1" t="s">
        <v>56</v>
      </c>
      <c r="C335" s="4">
        <v>28</v>
      </c>
      <c r="D335" s="8">
        <v>10.73</v>
      </c>
      <c r="E335" s="4">
        <v>22</v>
      </c>
      <c r="F335" s="8">
        <v>11.7</v>
      </c>
      <c r="G335" s="4">
        <v>6</v>
      </c>
      <c r="H335" s="8">
        <v>9.68</v>
      </c>
      <c r="I335" s="4">
        <v>0</v>
      </c>
    </row>
    <row r="336" spans="1:9" x14ac:dyDescent="0.2">
      <c r="A336" s="2">
        <v>4</v>
      </c>
      <c r="B336" s="1" t="s">
        <v>61</v>
      </c>
      <c r="C336" s="4">
        <v>27</v>
      </c>
      <c r="D336" s="8">
        <v>10.34</v>
      </c>
      <c r="E336" s="4">
        <v>23</v>
      </c>
      <c r="F336" s="8">
        <v>12.23</v>
      </c>
      <c r="G336" s="4">
        <v>4</v>
      </c>
      <c r="H336" s="8">
        <v>6.45</v>
      </c>
      <c r="I336" s="4">
        <v>0</v>
      </c>
    </row>
    <row r="337" spans="1:9" x14ac:dyDescent="0.2">
      <c r="A337" s="2">
        <v>5</v>
      </c>
      <c r="B337" s="1" t="s">
        <v>48</v>
      </c>
      <c r="C337" s="4">
        <v>17</v>
      </c>
      <c r="D337" s="8">
        <v>6.51</v>
      </c>
      <c r="E337" s="4">
        <v>10</v>
      </c>
      <c r="F337" s="8">
        <v>5.32</v>
      </c>
      <c r="G337" s="4">
        <v>7</v>
      </c>
      <c r="H337" s="8">
        <v>11.29</v>
      </c>
      <c r="I337" s="4">
        <v>0</v>
      </c>
    </row>
    <row r="338" spans="1:9" x14ac:dyDescent="0.2">
      <c r="A338" s="2">
        <v>6</v>
      </c>
      <c r="B338" s="1" t="s">
        <v>50</v>
      </c>
      <c r="C338" s="4">
        <v>11</v>
      </c>
      <c r="D338" s="8">
        <v>4.21</v>
      </c>
      <c r="E338" s="4">
        <v>8</v>
      </c>
      <c r="F338" s="8">
        <v>4.26</v>
      </c>
      <c r="G338" s="4">
        <v>3</v>
      </c>
      <c r="H338" s="8">
        <v>4.84</v>
      </c>
      <c r="I338" s="4">
        <v>0</v>
      </c>
    </row>
    <row r="339" spans="1:9" x14ac:dyDescent="0.2">
      <c r="A339" s="2">
        <v>6</v>
      </c>
      <c r="B339" s="1" t="s">
        <v>73</v>
      </c>
      <c r="C339" s="4">
        <v>11</v>
      </c>
      <c r="D339" s="8">
        <v>4.21</v>
      </c>
      <c r="E339" s="4">
        <v>4</v>
      </c>
      <c r="F339" s="8">
        <v>2.13</v>
      </c>
      <c r="G339" s="4">
        <v>7</v>
      </c>
      <c r="H339" s="8">
        <v>11.29</v>
      </c>
      <c r="I339" s="4">
        <v>0</v>
      </c>
    </row>
    <row r="340" spans="1:9" x14ac:dyDescent="0.2">
      <c r="A340" s="2">
        <v>6</v>
      </c>
      <c r="B340" s="1" t="s">
        <v>55</v>
      </c>
      <c r="C340" s="4">
        <v>11</v>
      </c>
      <c r="D340" s="8">
        <v>4.21</v>
      </c>
      <c r="E340" s="4">
        <v>10</v>
      </c>
      <c r="F340" s="8">
        <v>5.32</v>
      </c>
      <c r="G340" s="4">
        <v>1</v>
      </c>
      <c r="H340" s="8">
        <v>1.61</v>
      </c>
      <c r="I340" s="4">
        <v>0</v>
      </c>
    </row>
    <row r="341" spans="1:9" x14ac:dyDescent="0.2">
      <c r="A341" s="2">
        <v>9</v>
      </c>
      <c r="B341" s="1" t="s">
        <v>75</v>
      </c>
      <c r="C341" s="4">
        <v>9</v>
      </c>
      <c r="D341" s="8">
        <v>3.45</v>
      </c>
      <c r="E341" s="4">
        <v>7</v>
      </c>
      <c r="F341" s="8">
        <v>3.72</v>
      </c>
      <c r="G341" s="4">
        <v>2</v>
      </c>
      <c r="H341" s="8">
        <v>3.23</v>
      </c>
      <c r="I341" s="4">
        <v>0</v>
      </c>
    </row>
    <row r="342" spans="1:9" x14ac:dyDescent="0.2">
      <c r="A342" s="2">
        <v>9</v>
      </c>
      <c r="B342" s="1" t="s">
        <v>64</v>
      </c>
      <c r="C342" s="4">
        <v>9</v>
      </c>
      <c r="D342" s="8">
        <v>3.45</v>
      </c>
      <c r="E342" s="4">
        <v>8</v>
      </c>
      <c r="F342" s="8">
        <v>4.26</v>
      </c>
      <c r="G342" s="4">
        <v>0</v>
      </c>
      <c r="H342" s="8">
        <v>0</v>
      </c>
      <c r="I342" s="4">
        <v>0</v>
      </c>
    </row>
    <row r="343" spans="1:9" x14ac:dyDescent="0.2">
      <c r="A343" s="2">
        <v>11</v>
      </c>
      <c r="B343" s="1" t="s">
        <v>49</v>
      </c>
      <c r="C343" s="4">
        <v>7</v>
      </c>
      <c r="D343" s="8">
        <v>2.68</v>
      </c>
      <c r="E343" s="4">
        <v>7</v>
      </c>
      <c r="F343" s="8">
        <v>3.72</v>
      </c>
      <c r="G343" s="4">
        <v>0</v>
      </c>
      <c r="H343" s="8">
        <v>0</v>
      </c>
      <c r="I343" s="4">
        <v>0</v>
      </c>
    </row>
    <row r="344" spans="1:9" x14ac:dyDescent="0.2">
      <c r="A344" s="2">
        <v>11</v>
      </c>
      <c r="B344" s="1" t="s">
        <v>53</v>
      </c>
      <c r="C344" s="4">
        <v>7</v>
      </c>
      <c r="D344" s="8">
        <v>2.68</v>
      </c>
      <c r="E344" s="4">
        <v>7</v>
      </c>
      <c r="F344" s="8">
        <v>3.72</v>
      </c>
      <c r="G344" s="4">
        <v>0</v>
      </c>
      <c r="H344" s="8">
        <v>0</v>
      </c>
      <c r="I344" s="4">
        <v>0</v>
      </c>
    </row>
    <row r="345" spans="1:9" x14ac:dyDescent="0.2">
      <c r="A345" s="2">
        <v>11</v>
      </c>
      <c r="B345" s="1" t="s">
        <v>72</v>
      </c>
      <c r="C345" s="4">
        <v>7</v>
      </c>
      <c r="D345" s="8">
        <v>2.68</v>
      </c>
      <c r="E345" s="4">
        <v>1</v>
      </c>
      <c r="F345" s="8">
        <v>0.53</v>
      </c>
      <c r="G345" s="4">
        <v>3</v>
      </c>
      <c r="H345" s="8">
        <v>4.84</v>
      </c>
      <c r="I345" s="4">
        <v>0</v>
      </c>
    </row>
    <row r="346" spans="1:9" x14ac:dyDescent="0.2">
      <c r="A346" s="2">
        <v>11</v>
      </c>
      <c r="B346" s="1" t="s">
        <v>67</v>
      </c>
      <c r="C346" s="4">
        <v>7</v>
      </c>
      <c r="D346" s="8">
        <v>2.68</v>
      </c>
      <c r="E346" s="4">
        <v>7</v>
      </c>
      <c r="F346" s="8">
        <v>3.72</v>
      </c>
      <c r="G346" s="4">
        <v>0</v>
      </c>
      <c r="H346" s="8">
        <v>0</v>
      </c>
      <c r="I346" s="4">
        <v>0</v>
      </c>
    </row>
    <row r="347" spans="1:9" x14ac:dyDescent="0.2">
      <c r="A347" s="2">
        <v>15</v>
      </c>
      <c r="B347" s="1" t="s">
        <v>51</v>
      </c>
      <c r="C347" s="4">
        <v>5</v>
      </c>
      <c r="D347" s="8">
        <v>1.92</v>
      </c>
      <c r="E347" s="4">
        <v>2</v>
      </c>
      <c r="F347" s="8">
        <v>1.06</v>
      </c>
      <c r="G347" s="4">
        <v>1</v>
      </c>
      <c r="H347" s="8">
        <v>1.61</v>
      </c>
      <c r="I347" s="4">
        <v>2</v>
      </c>
    </row>
    <row r="348" spans="1:9" x14ac:dyDescent="0.2">
      <c r="A348" s="2">
        <v>15</v>
      </c>
      <c r="B348" s="1" t="s">
        <v>84</v>
      </c>
      <c r="C348" s="4">
        <v>5</v>
      </c>
      <c r="D348" s="8">
        <v>1.92</v>
      </c>
      <c r="E348" s="4">
        <v>0</v>
      </c>
      <c r="F348" s="8">
        <v>0</v>
      </c>
      <c r="G348" s="4">
        <v>5</v>
      </c>
      <c r="H348" s="8">
        <v>8.06</v>
      </c>
      <c r="I348" s="4">
        <v>0</v>
      </c>
    </row>
    <row r="349" spans="1:9" x14ac:dyDescent="0.2">
      <c r="A349" s="2">
        <v>15</v>
      </c>
      <c r="B349" s="1" t="s">
        <v>66</v>
      </c>
      <c r="C349" s="4">
        <v>5</v>
      </c>
      <c r="D349" s="8">
        <v>1.92</v>
      </c>
      <c r="E349" s="4">
        <v>0</v>
      </c>
      <c r="F349" s="8">
        <v>0</v>
      </c>
      <c r="G349" s="4">
        <v>3</v>
      </c>
      <c r="H349" s="8">
        <v>4.84</v>
      </c>
      <c r="I349" s="4">
        <v>0</v>
      </c>
    </row>
    <row r="350" spans="1:9" x14ac:dyDescent="0.2">
      <c r="A350" s="2">
        <v>18</v>
      </c>
      <c r="B350" s="1" t="s">
        <v>74</v>
      </c>
      <c r="C350" s="4">
        <v>4</v>
      </c>
      <c r="D350" s="8">
        <v>1.53</v>
      </c>
      <c r="E350" s="4">
        <v>3</v>
      </c>
      <c r="F350" s="8">
        <v>1.6</v>
      </c>
      <c r="G350" s="4">
        <v>1</v>
      </c>
      <c r="H350" s="8">
        <v>1.61</v>
      </c>
      <c r="I350" s="4">
        <v>0</v>
      </c>
    </row>
    <row r="351" spans="1:9" x14ac:dyDescent="0.2">
      <c r="A351" s="2">
        <v>18</v>
      </c>
      <c r="B351" s="1" t="s">
        <v>79</v>
      </c>
      <c r="C351" s="4">
        <v>4</v>
      </c>
      <c r="D351" s="8">
        <v>1.53</v>
      </c>
      <c r="E351" s="4">
        <v>0</v>
      </c>
      <c r="F351" s="8">
        <v>0</v>
      </c>
      <c r="G351" s="4">
        <v>4</v>
      </c>
      <c r="H351" s="8">
        <v>6.45</v>
      </c>
      <c r="I351" s="4">
        <v>0</v>
      </c>
    </row>
    <row r="352" spans="1:9" x14ac:dyDescent="0.2">
      <c r="A352" s="2">
        <v>20</v>
      </c>
      <c r="B352" s="1" t="s">
        <v>77</v>
      </c>
      <c r="C352" s="4">
        <v>3</v>
      </c>
      <c r="D352" s="8">
        <v>1.1499999999999999</v>
      </c>
      <c r="E352" s="4">
        <v>1</v>
      </c>
      <c r="F352" s="8">
        <v>0.53</v>
      </c>
      <c r="G352" s="4">
        <v>2</v>
      </c>
      <c r="H352" s="8">
        <v>3.23</v>
      </c>
      <c r="I352" s="4">
        <v>0</v>
      </c>
    </row>
    <row r="353" spans="1:9" x14ac:dyDescent="0.2">
      <c r="A353" s="2">
        <v>20</v>
      </c>
      <c r="B353" s="1" t="s">
        <v>68</v>
      </c>
      <c r="C353" s="4">
        <v>3</v>
      </c>
      <c r="D353" s="8">
        <v>1.1499999999999999</v>
      </c>
      <c r="E353" s="4">
        <v>2</v>
      </c>
      <c r="F353" s="8">
        <v>1.06</v>
      </c>
      <c r="G353" s="4">
        <v>1</v>
      </c>
      <c r="H353" s="8">
        <v>1.61</v>
      </c>
      <c r="I353" s="4">
        <v>0</v>
      </c>
    </row>
    <row r="354" spans="1:9" x14ac:dyDescent="0.2">
      <c r="A354" s="2">
        <v>20</v>
      </c>
      <c r="B354" s="1" t="s">
        <v>58</v>
      </c>
      <c r="C354" s="4">
        <v>3</v>
      </c>
      <c r="D354" s="8">
        <v>1.1499999999999999</v>
      </c>
      <c r="E354" s="4">
        <v>3</v>
      </c>
      <c r="F354" s="8">
        <v>1.6</v>
      </c>
      <c r="G354" s="4">
        <v>0</v>
      </c>
      <c r="H354" s="8">
        <v>0</v>
      </c>
      <c r="I354" s="4">
        <v>0</v>
      </c>
    </row>
    <row r="355" spans="1:9" x14ac:dyDescent="0.2">
      <c r="A355" s="1"/>
      <c r="C355" s="4"/>
      <c r="D355" s="8"/>
      <c r="E355" s="4"/>
      <c r="F355" s="8"/>
      <c r="G355" s="4"/>
      <c r="H355" s="8"/>
      <c r="I355" s="4"/>
    </row>
    <row r="356" spans="1:9" x14ac:dyDescent="0.2">
      <c r="A356" s="1" t="s">
        <v>15</v>
      </c>
      <c r="C356" s="4"/>
      <c r="D356" s="8"/>
      <c r="E356" s="4"/>
      <c r="F356" s="8"/>
      <c r="G356" s="4"/>
      <c r="H356" s="8"/>
      <c r="I356" s="4"/>
    </row>
    <row r="357" spans="1:9" x14ac:dyDescent="0.2">
      <c r="A357" s="2">
        <v>1</v>
      </c>
      <c r="B357" s="1" t="s">
        <v>56</v>
      </c>
      <c r="C357" s="4">
        <v>26</v>
      </c>
      <c r="D357" s="8">
        <v>13.76</v>
      </c>
      <c r="E357" s="4">
        <v>16</v>
      </c>
      <c r="F357" s="8">
        <v>12.4</v>
      </c>
      <c r="G357" s="4">
        <v>10</v>
      </c>
      <c r="H357" s="8">
        <v>18.87</v>
      </c>
      <c r="I357" s="4">
        <v>0</v>
      </c>
    </row>
    <row r="358" spans="1:9" x14ac:dyDescent="0.2">
      <c r="A358" s="2">
        <v>2</v>
      </c>
      <c r="B358" s="1" t="s">
        <v>54</v>
      </c>
      <c r="C358" s="4">
        <v>15</v>
      </c>
      <c r="D358" s="8">
        <v>7.94</v>
      </c>
      <c r="E358" s="4">
        <v>11</v>
      </c>
      <c r="F358" s="8">
        <v>8.5299999999999994</v>
      </c>
      <c r="G358" s="4">
        <v>4</v>
      </c>
      <c r="H358" s="8">
        <v>7.55</v>
      </c>
      <c r="I358" s="4">
        <v>0</v>
      </c>
    </row>
    <row r="359" spans="1:9" x14ac:dyDescent="0.2">
      <c r="A359" s="2">
        <v>2</v>
      </c>
      <c r="B359" s="1" t="s">
        <v>61</v>
      </c>
      <c r="C359" s="4">
        <v>15</v>
      </c>
      <c r="D359" s="8">
        <v>7.94</v>
      </c>
      <c r="E359" s="4">
        <v>14</v>
      </c>
      <c r="F359" s="8">
        <v>10.85</v>
      </c>
      <c r="G359" s="4">
        <v>1</v>
      </c>
      <c r="H359" s="8">
        <v>1.89</v>
      </c>
      <c r="I359" s="4">
        <v>0</v>
      </c>
    </row>
    <row r="360" spans="1:9" x14ac:dyDescent="0.2">
      <c r="A360" s="2">
        <v>4</v>
      </c>
      <c r="B360" s="1" t="s">
        <v>62</v>
      </c>
      <c r="C360" s="4">
        <v>13</v>
      </c>
      <c r="D360" s="8">
        <v>6.88</v>
      </c>
      <c r="E360" s="4">
        <v>13</v>
      </c>
      <c r="F360" s="8">
        <v>10.08</v>
      </c>
      <c r="G360" s="4">
        <v>0</v>
      </c>
      <c r="H360" s="8">
        <v>0</v>
      </c>
      <c r="I360" s="4">
        <v>0</v>
      </c>
    </row>
    <row r="361" spans="1:9" x14ac:dyDescent="0.2">
      <c r="A361" s="2">
        <v>5</v>
      </c>
      <c r="B361" s="1" t="s">
        <v>58</v>
      </c>
      <c r="C361" s="4">
        <v>9</v>
      </c>
      <c r="D361" s="8">
        <v>4.76</v>
      </c>
      <c r="E361" s="4">
        <v>7</v>
      </c>
      <c r="F361" s="8">
        <v>5.43</v>
      </c>
      <c r="G361" s="4">
        <v>2</v>
      </c>
      <c r="H361" s="8">
        <v>3.77</v>
      </c>
      <c r="I361" s="4">
        <v>0</v>
      </c>
    </row>
    <row r="362" spans="1:9" x14ac:dyDescent="0.2">
      <c r="A362" s="2">
        <v>5</v>
      </c>
      <c r="B362" s="1" t="s">
        <v>64</v>
      </c>
      <c r="C362" s="4">
        <v>9</v>
      </c>
      <c r="D362" s="8">
        <v>4.76</v>
      </c>
      <c r="E362" s="4">
        <v>6</v>
      </c>
      <c r="F362" s="8">
        <v>4.6500000000000004</v>
      </c>
      <c r="G362" s="4">
        <v>0</v>
      </c>
      <c r="H362" s="8">
        <v>0</v>
      </c>
      <c r="I362" s="4">
        <v>0</v>
      </c>
    </row>
    <row r="363" spans="1:9" x14ac:dyDescent="0.2">
      <c r="A363" s="2">
        <v>7</v>
      </c>
      <c r="B363" s="1" t="s">
        <v>81</v>
      </c>
      <c r="C363" s="4">
        <v>8</v>
      </c>
      <c r="D363" s="8">
        <v>4.2300000000000004</v>
      </c>
      <c r="E363" s="4">
        <v>7</v>
      </c>
      <c r="F363" s="8">
        <v>5.43</v>
      </c>
      <c r="G363" s="4">
        <v>0</v>
      </c>
      <c r="H363" s="8">
        <v>0</v>
      </c>
      <c r="I363" s="4">
        <v>0</v>
      </c>
    </row>
    <row r="364" spans="1:9" x14ac:dyDescent="0.2">
      <c r="A364" s="2">
        <v>8</v>
      </c>
      <c r="B364" s="1" t="s">
        <v>53</v>
      </c>
      <c r="C364" s="4">
        <v>7</v>
      </c>
      <c r="D364" s="8">
        <v>3.7</v>
      </c>
      <c r="E364" s="4">
        <v>6</v>
      </c>
      <c r="F364" s="8">
        <v>4.6500000000000004</v>
      </c>
      <c r="G364" s="4">
        <v>1</v>
      </c>
      <c r="H364" s="8">
        <v>1.89</v>
      </c>
      <c r="I364" s="4">
        <v>0</v>
      </c>
    </row>
    <row r="365" spans="1:9" x14ac:dyDescent="0.2">
      <c r="A365" s="2">
        <v>8</v>
      </c>
      <c r="B365" s="1" t="s">
        <v>55</v>
      </c>
      <c r="C365" s="4">
        <v>7</v>
      </c>
      <c r="D365" s="8">
        <v>3.7</v>
      </c>
      <c r="E365" s="4">
        <v>7</v>
      </c>
      <c r="F365" s="8">
        <v>5.43</v>
      </c>
      <c r="G365" s="4">
        <v>0</v>
      </c>
      <c r="H365" s="8">
        <v>0</v>
      </c>
      <c r="I365" s="4">
        <v>0</v>
      </c>
    </row>
    <row r="366" spans="1:9" x14ac:dyDescent="0.2">
      <c r="A366" s="2">
        <v>8</v>
      </c>
      <c r="B366" s="1" t="s">
        <v>65</v>
      </c>
      <c r="C366" s="4">
        <v>7</v>
      </c>
      <c r="D366" s="8">
        <v>3.7</v>
      </c>
      <c r="E366" s="4">
        <v>6</v>
      </c>
      <c r="F366" s="8">
        <v>4.6500000000000004</v>
      </c>
      <c r="G366" s="4">
        <v>1</v>
      </c>
      <c r="H366" s="8">
        <v>1.89</v>
      </c>
      <c r="I366" s="4">
        <v>0</v>
      </c>
    </row>
    <row r="367" spans="1:9" x14ac:dyDescent="0.2">
      <c r="A367" s="2">
        <v>11</v>
      </c>
      <c r="B367" s="1" t="s">
        <v>49</v>
      </c>
      <c r="C367" s="4">
        <v>6</v>
      </c>
      <c r="D367" s="8">
        <v>3.17</v>
      </c>
      <c r="E367" s="4">
        <v>6</v>
      </c>
      <c r="F367" s="8">
        <v>4.6500000000000004</v>
      </c>
      <c r="G367" s="4">
        <v>0</v>
      </c>
      <c r="H367" s="8">
        <v>0</v>
      </c>
      <c r="I367" s="4">
        <v>0</v>
      </c>
    </row>
    <row r="368" spans="1:9" x14ac:dyDescent="0.2">
      <c r="A368" s="2">
        <v>11</v>
      </c>
      <c r="B368" s="1" t="s">
        <v>92</v>
      </c>
      <c r="C368" s="4">
        <v>6</v>
      </c>
      <c r="D368" s="8">
        <v>3.17</v>
      </c>
      <c r="E368" s="4">
        <v>6</v>
      </c>
      <c r="F368" s="8">
        <v>4.6500000000000004</v>
      </c>
      <c r="G368" s="4">
        <v>0</v>
      </c>
      <c r="H368" s="8">
        <v>0</v>
      </c>
      <c r="I368" s="4">
        <v>0</v>
      </c>
    </row>
    <row r="369" spans="1:9" x14ac:dyDescent="0.2">
      <c r="A369" s="2">
        <v>11</v>
      </c>
      <c r="B369" s="1" t="s">
        <v>75</v>
      </c>
      <c r="C369" s="4">
        <v>6</v>
      </c>
      <c r="D369" s="8">
        <v>3.17</v>
      </c>
      <c r="E369" s="4">
        <v>5</v>
      </c>
      <c r="F369" s="8">
        <v>3.88</v>
      </c>
      <c r="G369" s="4">
        <v>1</v>
      </c>
      <c r="H369" s="8">
        <v>1.89</v>
      </c>
      <c r="I369" s="4">
        <v>0</v>
      </c>
    </row>
    <row r="370" spans="1:9" x14ac:dyDescent="0.2">
      <c r="A370" s="2">
        <v>14</v>
      </c>
      <c r="B370" s="1" t="s">
        <v>48</v>
      </c>
      <c r="C370" s="4">
        <v>5</v>
      </c>
      <c r="D370" s="8">
        <v>2.65</v>
      </c>
      <c r="E370" s="4">
        <v>3</v>
      </c>
      <c r="F370" s="8">
        <v>2.33</v>
      </c>
      <c r="G370" s="4">
        <v>2</v>
      </c>
      <c r="H370" s="8">
        <v>3.77</v>
      </c>
      <c r="I370" s="4">
        <v>0</v>
      </c>
    </row>
    <row r="371" spans="1:9" x14ac:dyDescent="0.2">
      <c r="A371" s="2">
        <v>14</v>
      </c>
      <c r="B371" s="1" t="s">
        <v>50</v>
      </c>
      <c r="C371" s="4">
        <v>5</v>
      </c>
      <c r="D371" s="8">
        <v>2.65</v>
      </c>
      <c r="E371" s="4">
        <v>3</v>
      </c>
      <c r="F371" s="8">
        <v>2.33</v>
      </c>
      <c r="G371" s="4">
        <v>2</v>
      </c>
      <c r="H371" s="8">
        <v>3.77</v>
      </c>
      <c r="I371" s="4">
        <v>0</v>
      </c>
    </row>
    <row r="372" spans="1:9" x14ac:dyDescent="0.2">
      <c r="A372" s="2">
        <v>16</v>
      </c>
      <c r="B372" s="1" t="s">
        <v>72</v>
      </c>
      <c r="C372" s="4">
        <v>4</v>
      </c>
      <c r="D372" s="8">
        <v>2.12</v>
      </c>
      <c r="E372" s="4">
        <v>1</v>
      </c>
      <c r="F372" s="8">
        <v>0.78</v>
      </c>
      <c r="G372" s="4">
        <v>3</v>
      </c>
      <c r="H372" s="8">
        <v>5.66</v>
      </c>
      <c r="I372" s="4">
        <v>0</v>
      </c>
    </row>
    <row r="373" spans="1:9" x14ac:dyDescent="0.2">
      <c r="A373" s="2">
        <v>17</v>
      </c>
      <c r="B373" s="1" t="s">
        <v>91</v>
      </c>
      <c r="C373" s="4">
        <v>3</v>
      </c>
      <c r="D373" s="8">
        <v>1.59</v>
      </c>
      <c r="E373" s="4">
        <v>2</v>
      </c>
      <c r="F373" s="8">
        <v>1.55</v>
      </c>
      <c r="G373" s="4">
        <v>1</v>
      </c>
      <c r="H373" s="8">
        <v>1.89</v>
      </c>
      <c r="I373" s="4">
        <v>0</v>
      </c>
    </row>
    <row r="374" spans="1:9" x14ac:dyDescent="0.2">
      <c r="A374" s="2">
        <v>17</v>
      </c>
      <c r="B374" s="1" t="s">
        <v>69</v>
      </c>
      <c r="C374" s="4">
        <v>3</v>
      </c>
      <c r="D374" s="8">
        <v>1.59</v>
      </c>
      <c r="E374" s="4">
        <v>1</v>
      </c>
      <c r="F374" s="8">
        <v>0.78</v>
      </c>
      <c r="G374" s="4">
        <v>2</v>
      </c>
      <c r="H374" s="8">
        <v>3.77</v>
      </c>
      <c r="I374" s="4">
        <v>0</v>
      </c>
    </row>
    <row r="375" spans="1:9" x14ac:dyDescent="0.2">
      <c r="A375" s="2">
        <v>19</v>
      </c>
      <c r="B375" s="1" t="s">
        <v>51</v>
      </c>
      <c r="C375" s="4">
        <v>2</v>
      </c>
      <c r="D375" s="8">
        <v>1.06</v>
      </c>
      <c r="E375" s="4">
        <v>0</v>
      </c>
      <c r="F375" s="8">
        <v>0</v>
      </c>
      <c r="G375" s="4">
        <v>2</v>
      </c>
      <c r="H375" s="8">
        <v>3.77</v>
      </c>
      <c r="I375" s="4">
        <v>0</v>
      </c>
    </row>
    <row r="376" spans="1:9" x14ac:dyDescent="0.2">
      <c r="A376" s="2">
        <v>19</v>
      </c>
      <c r="B376" s="1" t="s">
        <v>76</v>
      </c>
      <c r="C376" s="4">
        <v>2</v>
      </c>
      <c r="D376" s="8">
        <v>1.06</v>
      </c>
      <c r="E376" s="4">
        <v>2</v>
      </c>
      <c r="F376" s="8">
        <v>1.55</v>
      </c>
      <c r="G376" s="4">
        <v>0</v>
      </c>
      <c r="H376" s="8">
        <v>0</v>
      </c>
      <c r="I376" s="4">
        <v>0</v>
      </c>
    </row>
    <row r="377" spans="1:9" x14ac:dyDescent="0.2">
      <c r="A377" s="2">
        <v>19</v>
      </c>
      <c r="B377" s="1" t="s">
        <v>74</v>
      </c>
      <c r="C377" s="4">
        <v>2</v>
      </c>
      <c r="D377" s="8">
        <v>1.06</v>
      </c>
      <c r="E377" s="4">
        <v>2</v>
      </c>
      <c r="F377" s="8">
        <v>1.55</v>
      </c>
      <c r="G377" s="4">
        <v>0</v>
      </c>
      <c r="H377" s="8">
        <v>0</v>
      </c>
      <c r="I377" s="4">
        <v>0</v>
      </c>
    </row>
    <row r="378" spans="1:9" x14ac:dyDescent="0.2">
      <c r="A378" s="2">
        <v>19</v>
      </c>
      <c r="B378" s="1" t="s">
        <v>77</v>
      </c>
      <c r="C378" s="4">
        <v>2</v>
      </c>
      <c r="D378" s="8">
        <v>1.06</v>
      </c>
      <c r="E378" s="4">
        <v>0</v>
      </c>
      <c r="F378" s="8">
        <v>0</v>
      </c>
      <c r="G378" s="4">
        <v>2</v>
      </c>
      <c r="H378" s="8">
        <v>3.77</v>
      </c>
      <c r="I378" s="4">
        <v>0</v>
      </c>
    </row>
    <row r="379" spans="1:9" x14ac:dyDescent="0.2">
      <c r="A379" s="2">
        <v>19</v>
      </c>
      <c r="B379" s="1" t="s">
        <v>93</v>
      </c>
      <c r="C379" s="4">
        <v>2</v>
      </c>
      <c r="D379" s="8">
        <v>1.06</v>
      </c>
      <c r="E379" s="4">
        <v>2</v>
      </c>
      <c r="F379" s="8">
        <v>1.55</v>
      </c>
      <c r="G379" s="4">
        <v>0</v>
      </c>
      <c r="H379" s="8">
        <v>0</v>
      </c>
      <c r="I379" s="4">
        <v>0</v>
      </c>
    </row>
    <row r="380" spans="1:9" x14ac:dyDescent="0.2">
      <c r="A380" s="2">
        <v>19</v>
      </c>
      <c r="B380" s="1" t="s">
        <v>84</v>
      </c>
      <c r="C380" s="4">
        <v>2</v>
      </c>
      <c r="D380" s="8">
        <v>1.06</v>
      </c>
      <c r="E380" s="4">
        <v>0</v>
      </c>
      <c r="F380" s="8">
        <v>0</v>
      </c>
      <c r="G380" s="4">
        <v>2</v>
      </c>
      <c r="H380" s="8">
        <v>3.77</v>
      </c>
      <c r="I380" s="4">
        <v>0</v>
      </c>
    </row>
    <row r="381" spans="1:9" x14ac:dyDescent="0.2">
      <c r="A381" s="2">
        <v>19</v>
      </c>
      <c r="B381" s="1" t="s">
        <v>94</v>
      </c>
      <c r="C381" s="4">
        <v>2</v>
      </c>
      <c r="D381" s="8">
        <v>1.06</v>
      </c>
      <c r="E381" s="4">
        <v>1</v>
      </c>
      <c r="F381" s="8">
        <v>0.78</v>
      </c>
      <c r="G381" s="4">
        <v>1</v>
      </c>
      <c r="H381" s="8">
        <v>1.89</v>
      </c>
      <c r="I381" s="4">
        <v>0</v>
      </c>
    </row>
    <row r="382" spans="1:9" x14ac:dyDescent="0.2">
      <c r="A382" s="2">
        <v>19</v>
      </c>
      <c r="B382" s="1" t="s">
        <v>52</v>
      </c>
      <c r="C382" s="4">
        <v>2</v>
      </c>
      <c r="D382" s="8">
        <v>1.06</v>
      </c>
      <c r="E382" s="4">
        <v>0</v>
      </c>
      <c r="F382" s="8">
        <v>0</v>
      </c>
      <c r="G382" s="4">
        <v>2</v>
      </c>
      <c r="H382" s="8">
        <v>3.77</v>
      </c>
      <c r="I382" s="4">
        <v>0</v>
      </c>
    </row>
    <row r="383" spans="1:9" x14ac:dyDescent="0.2">
      <c r="A383" s="2">
        <v>19</v>
      </c>
      <c r="B383" s="1" t="s">
        <v>60</v>
      </c>
      <c r="C383" s="4">
        <v>2</v>
      </c>
      <c r="D383" s="8">
        <v>1.06</v>
      </c>
      <c r="E383" s="4">
        <v>2</v>
      </c>
      <c r="F383" s="8">
        <v>1.55</v>
      </c>
      <c r="G383" s="4">
        <v>0</v>
      </c>
      <c r="H383" s="8">
        <v>0</v>
      </c>
      <c r="I383" s="4">
        <v>0</v>
      </c>
    </row>
    <row r="384" spans="1:9" x14ac:dyDescent="0.2">
      <c r="A384" s="2">
        <v>19</v>
      </c>
      <c r="B384" s="1" t="s">
        <v>70</v>
      </c>
      <c r="C384" s="4">
        <v>2</v>
      </c>
      <c r="D384" s="8">
        <v>1.06</v>
      </c>
      <c r="E384" s="4">
        <v>0</v>
      </c>
      <c r="F384" s="8">
        <v>0</v>
      </c>
      <c r="G384" s="4">
        <v>1</v>
      </c>
      <c r="H384" s="8">
        <v>1.89</v>
      </c>
      <c r="I384" s="4">
        <v>0</v>
      </c>
    </row>
    <row r="385" spans="1:9" x14ac:dyDescent="0.2">
      <c r="A385" s="1"/>
      <c r="C385" s="4"/>
      <c r="D385" s="8"/>
      <c r="E385" s="4"/>
      <c r="F385" s="8"/>
      <c r="G385" s="4"/>
      <c r="H385" s="8"/>
      <c r="I385" s="4"/>
    </row>
    <row r="386" spans="1:9" x14ac:dyDescent="0.2">
      <c r="A386" s="1" t="s">
        <v>16</v>
      </c>
      <c r="C386" s="4"/>
      <c r="D386" s="8"/>
      <c r="E386" s="4"/>
      <c r="F386" s="8"/>
      <c r="G386" s="4"/>
      <c r="H386" s="8"/>
      <c r="I386" s="4"/>
    </row>
    <row r="387" spans="1:9" x14ac:dyDescent="0.2">
      <c r="A387" s="2">
        <v>1</v>
      </c>
      <c r="B387" s="1" t="s">
        <v>56</v>
      </c>
      <c r="C387" s="4">
        <v>30</v>
      </c>
      <c r="D387" s="8">
        <v>13.1</v>
      </c>
      <c r="E387" s="4">
        <v>19</v>
      </c>
      <c r="F387" s="8">
        <v>11.73</v>
      </c>
      <c r="G387" s="4">
        <v>11</v>
      </c>
      <c r="H387" s="8">
        <v>20</v>
      </c>
      <c r="I387" s="4">
        <v>0</v>
      </c>
    </row>
    <row r="388" spans="1:9" x14ac:dyDescent="0.2">
      <c r="A388" s="2">
        <v>2</v>
      </c>
      <c r="B388" s="1" t="s">
        <v>62</v>
      </c>
      <c r="C388" s="4">
        <v>25</v>
      </c>
      <c r="D388" s="8">
        <v>10.92</v>
      </c>
      <c r="E388" s="4">
        <v>25</v>
      </c>
      <c r="F388" s="8">
        <v>15.43</v>
      </c>
      <c r="G388" s="4">
        <v>0</v>
      </c>
      <c r="H388" s="8">
        <v>0</v>
      </c>
      <c r="I388" s="4">
        <v>0</v>
      </c>
    </row>
    <row r="389" spans="1:9" x14ac:dyDescent="0.2">
      <c r="A389" s="2">
        <v>3</v>
      </c>
      <c r="B389" s="1" t="s">
        <v>48</v>
      </c>
      <c r="C389" s="4">
        <v>18</v>
      </c>
      <c r="D389" s="8">
        <v>7.86</v>
      </c>
      <c r="E389" s="4">
        <v>13</v>
      </c>
      <c r="F389" s="8">
        <v>8.02</v>
      </c>
      <c r="G389" s="4">
        <v>5</v>
      </c>
      <c r="H389" s="8">
        <v>9.09</v>
      </c>
      <c r="I389" s="4">
        <v>0</v>
      </c>
    </row>
    <row r="390" spans="1:9" x14ac:dyDescent="0.2">
      <c r="A390" s="2">
        <v>3</v>
      </c>
      <c r="B390" s="1" t="s">
        <v>54</v>
      </c>
      <c r="C390" s="4">
        <v>18</v>
      </c>
      <c r="D390" s="8">
        <v>7.86</v>
      </c>
      <c r="E390" s="4">
        <v>15</v>
      </c>
      <c r="F390" s="8">
        <v>9.26</v>
      </c>
      <c r="G390" s="4">
        <v>2</v>
      </c>
      <c r="H390" s="8">
        <v>3.64</v>
      </c>
      <c r="I390" s="4">
        <v>1</v>
      </c>
    </row>
    <row r="391" spans="1:9" x14ac:dyDescent="0.2">
      <c r="A391" s="2">
        <v>5</v>
      </c>
      <c r="B391" s="1" t="s">
        <v>61</v>
      </c>
      <c r="C391" s="4">
        <v>17</v>
      </c>
      <c r="D391" s="8">
        <v>7.42</v>
      </c>
      <c r="E391" s="4">
        <v>17</v>
      </c>
      <c r="F391" s="8">
        <v>10.49</v>
      </c>
      <c r="G391" s="4">
        <v>0</v>
      </c>
      <c r="H391" s="8">
        <v>0</v>
      </c>
      <c r="I391" s="4">
        <v>0</v>
      </c>
    </row>
    <row r="392" spans="1:9" x14ac:dyDescent="0.2">
      <c r="A392" s="2">
        <v>6</v>
      </c>
      <c r="B392" s="1" t="s">
        <v>64</v>
      </c>
      <c r="C392" s="4">
        <v>13</v>
      </c>
      <c r="D392" s="8">
        <v>5.68</v>
      </c>
      <c r="E392" s="4">
        <v>10</v>
      </c>
      <c r="F392" s="8">
        <v>6.17</v>
      </c>
      <c r="G392" s="4">
        <v>0</v>
      </c>
      <c r="H392" s="8">
        <v>0</v>
      </c>
      <c r="I392" s="4">
        <v>0</v>
      </c>
    </row>
    <row r="393" spans="1:9" x14ac:dyDescent="0.2">
      <c r="A393" s="2">
        <v>7</v>
      </c>
      <c r="B393" s="1" t="s">
        <v>49</v>
      </c>
      <c r="C393" s="4">
        <v>11</v>
      </c>
      <c r="D393" s="8">
        <v>4.8</v>
      </c>
      <c r="E393" s="4">
        <v>8</v>
      </c>
      <c r="F393" s="8">
        <v>4.9400000000000004</v>
      </c>
      <c r="G393" s="4">
        <v>3</v>
      </c>
      <c r="H393" s="8">
        <v>5.45</v>
      </c>
      <c r="I393" s="4">
        <v>0</v>
      </c>
    </row>
    <row r="394" spans="1:9" x14ac:dyDescent="0.2">
      <c r="A394" s="2">
        <v>8</v>
      </c>
      <c r="B394" s="1" t="s">
        <v>81</v>
      </c>
      <c r="C394" s="4">
        <v>8</v>
      </c>
      <c r="D394" s="8">
        <v>3.49</v>
      </c>
      <c r="E394" s="4">
        <v>5</v>
      </c>
      <c r="F394" s="8">
        <v>3.09</v>
      </c>
      <c r="G394" s="4">
        <v>2</v>
      </c>
      <c r="H394" s="8">
        <v>3.64</v>
      </c>
      <c r="I394" s="4">
        <v>0</v>
      </c>
    </row>
    <row r="395" spans="1:9" x14ac:dyDescent="0.2">
      <c r="A395" s="2">
        <v>9</v>
      </c>
      <c r="B395" s="1" t="s">
        <v>53</v>
      </c>
      <c r="C395" s="4">
        <v>7</v>
      </c>
      <c r="D395" s="8">
        <v>3.06</v>
      </c>
      <c r="E395" s="4">
        <v>5</v>
      </c>
      <c r="F395" s="8">
        <v>3.09</v>
      </c>
      <c r="G395" s="4">
        <v>2</v>
      </c>
      <c r="H395" s="8">
        <v>3.64</v>
      </c>
      <c r="I395" s="4">
        <v>0</v>
      </c>
    </row>
    <row r="396" spans="1:9" x14ac:dyDescent="0.2">
      <c r="A396" s="2">
        <v>9</v>
      </c>
      <c r="B396" s="1" t="s">
        <v>58</v>
      </c>
      <c r="C396" s="4">
        <v>7</v>
      </c>
      <c r="D396" s="8">
        <v>3.06</v>
      </c>
      <c r="E396" s="4">
        <v>6</v>
      </c>
      <c r="F396" s="8">
        <v>3.7</v>
      </c>
      <c r="G396" s="4">
        <v>1</v>
      </c>
      <c r="H396" s="8">
        <v>1.82</v>
      </c>
      <c r="I396" s="4">
        <v>0</v>
      </c>
    </row>
    <row r="397" spans="1:9" x14ac:dyDescent="0.2">
      <c r="A397" s="2">
        <v>11</v>
      </c>
      <c r="B397" s="1" t="s">
        <v>50</v>
      </c>
      <c r="C397" s="4">
        <v>6</v>
      </c>
      <c r="D397" s="8">
        <v>2.62</v>
      </c>
      <c r="E397" s="4">
        <v>4</v>
      </c>
      <c r="F397" s="8">
        <v>2.4700000000000002</v>
      </c>
      <c r="G397" s="4">
        <v>2</v>
      </c>
      <c r="H397" s="8">
        <v>3.64</v>
      </c>
      <c r="I397" s="4">
        <v>0</v>
      </c>
    </row>
    <row r="398" spans="1:9" x14ac:dyDescent="0.2">
      <c r="A398" s="2">
        <v>11</v>
      </c>
      <c r="B398" s="1" t="s">
        <v>75</v>
      </c>
      <c r="C398" s="4">
        <v>6</v>
      </c>
      <c r="D398" s="8">
        <v>2.62</v>
      </c>
      <c r="E398" s="4">
        <v>5</v>
      </c>
      <c r="F398" s="8">
        <v>3.09</v>
      </c>
      <c r="G398" s="4">
        <v>1</v>
      </c>
      <c r="H398" s="8">
        <v>1.82</v>
      </c>
      <c r="I398" s="4">
        <v>0</v>
      </c>
    </row>
    <row r="399" spans="1:9" x14ac:dyDescent="0.2">
      <c r="A399" s="2">
        <v>13</v>
      </c>
      <c r="B399" s="1" t="s">
        <v>59</v>
      </c>
      <c r="C399" s="4">
        <v>5</v>
      </c>
      <c r="D399" s="8">
        <v>2.1800000000000002</v>
      </c>
      <c r="E399" s="4">
        <v>4</v>
      </c>
      <c r="F399" s="8">
        <v>2.4700000000000002</v>
      </c>
      <c r="G399" s="4">
        <v>1</v>
      </c>
      <c r="H399" s="8">
        <v>1.82</v>
      </c>
      <c r="I399" s="4">
        <v>0</v>
      </c>
    </row>
    <row r="400" spans="1:9" x14ac:dyDescent="0.2">
      <c r="A400" s="2">
        <v>14</v>
      </c>
      <c r="B400" s="1" t="s">
        <v>51</v>
      </c>
      <c r="C400" s="4">
        <v>4</v>
      </c>
      <c r="D400" s="8">
        <v>1.75</v>
      </c>
      <c r="E400" s="4">
        <v>4</v>
      </c>
      <c r="F400" s="8">
        <v>2.4700000000000002</v>
      </c>
      <c r="G400" s="4">
        <v>0</v>
      </c>
      <c r="H400" s="8">
        <v>0</v>
      </c>
      <c r="I400" s="4">
        <v>0</v>
      </c>
    </row>
    <row r="401" spans="1:9" x14ac:dyDescent="0.2">
      <c r="A401" s="2">
        <v>14</v>
      </c>
      <c r="B401" s="1" t="s">
        <v>77</v>
      </c>
      <c r="C401" s="4">
        <v>4</v>
      </c>
      <c r="D401" s="8">
        <v>1.75</v>
      </c>
      <c r="E401" s="4">
        <v>1</v>
      </c>
      <c r="F401" s="8">
        <v>0.62</v>
      </c>
      <c r="G401" s="4">
        <v>3</v>
      </c>
      <c r="H401" s="8">
        <v>5.45</v>
      </c>
      <c r="I401" s="4">
        <v>0</v>
      </c>
    </row>
    <row r="402" spans="1:9" x14ac:dyDescent="0.2">
      <c r="A402" s="2">
        <v>14</v>
      </c>
      <c r="B402" s="1" t="s">
        <v>55</v>
      </c>
      <c r="C402" s="4">
        <v>4</v>
      </c>
      <c r="D402" s="8">
        <v>1.75</v>
      </c>
      <c r="E402" s="4">
        <v>3</v>
      </c>
      <c r="F402" s="8">
        <v>1.85</v>
      </c>
      <c r="G402" s="4">
        <v>1</v>
      </c>
      <c r="H402" s="8">
        <v>1.82</v>
      </c>
      <c r="I402" s="4">
        <v>0</v>
      </c>
    </row>
    <row r="403" spans="1:9" x14ac:dyDescent="0.2">
      <c r="A403" s="2">
        <v>14</v>
      </c>
      <c r="B403" s="1" t="s">
        <v>90</v>
      </c>
      <c r="C403" s="4">
        <v>4</v>
      </c>
      <c r="D403" s="8">
        <v>1.75</v>
      </c>
      <c r="E403" s="4">
        <v>2</v>
      </c>
      <c r="F403" s="8">
        <v>1.23</v>
      </c>
      <c r="G403" s="4">
        <v>2</v>
      </c>
      <c r="H403" s="8">
        <v>3.64</v>
      </c>
      <c r="I403" s="4">
        <v>0</v>
      </c>
    </row>
    <row r="404" spans="1:9" x14ac:dyDescent="0.2">
      <c r="A404" s="2">
        <v>14</v>
      </c>
      <c r="B404" s="1" t="s">
        <v>65</v>
      </c>
      <c r="C404" s="4">
        <v>4</v>
      </c>
      <c r="D404" s="8">
        <v>1.75</v>
      </c>
      <c r="E404" s="4">
        <v>4</v>
      </c>
      <c r="F404" s="8">
        <v>2.4700000000000002</v>
      </c>
      <c r="G404" s="4">
        <v>0</v>
      </c>
      <c r="H404" s="8">
        <v>0</v>
      </c>
      <c r="I404" s="4">
        <v>0</v>
      </c>
    </row>
    <row r="405" spans="1:9" x14ac:dyDescent="0.2">
      <c r="A405" s="2">
        <v>14</v>
      </c>
      <c r="B405" s="1" t="s">
        <v>66</v>
      </c>
      <c r="C405" s="4">
        <v>4</v>
      </c>
      <c r="D405" s="8">
        <v>1.75</v>
      </c>
      <c r="E405" s="4">
        <v>0</v>
      </c>
      <c r="F405" s="8">
        <v>0</v>
      </c>
      <c r="G405" s="4">
        <v>2</v>
      </c>
      <c r="H405" s="8">
        <v>3.64</v>
      </c>
      <c r="I405" s="4">
        <v>0</v>
      </c>
    </row>
    <row r="406" spans="1:9" x14ac:dyDescent="0.2">
      <c r="A406" s="2">
        <v>20</v>
      </c>
      <c r="B406" s="1" t="s">
        <v>93</v>
      </c>
      <c r="C406" s="4">
        <v>3</v>
      </c>
      <c r="D406" s="8">
        <v>1.31</v>
      </c>
      <c r="E406" s="4">
        <v>2</v>
      </c>
      <c r="F406" s="8">
        <v>1.23</v>
      </c>
      <c r="G406" s="4">
        <v>1</v>
      </c>
      <c r="H406" s="8">
        <v>1.82</v>
      </c>
      <c r="I406" s="4">
        <v>0</v>
      </c>
    </row>
    <row r="407" spans="1:9" x14ac:dyDescent="0.2">
      <c r="A407" s="2">
        <v>20</v>
      </c>
      <c r="B407" s="1" t="s">
        <v>68</v>
      </c>
      <c r="C407" s="4">
        <v>3</v>
      </c>
      <c r="D407" s="8">
        <v>1.31</v>
      </c>
      <c r="E407" s="4">
        <v>0</v>
      </c>
      <c r="F407" s="8">
        <v>0</v>
      </c>
      <c r="G407" s="4">
        <v>3</v>
      </c>
      <c r="H407" s="8">
        <v>5.45</v>
      </c>
      <c r="I407" s="4">
        <v>0</v>
      </c>
    </row>
    <row r="408" spans="1:9" x14ac:dyDescent="0.2">
      <c r="A408" s="2">
        <v>20</v>
      </c>
      <c r="B408" s="1" t="s">
        <v>60</v>
      </c>
      <c r="C408" s="4">
        <v>3</v>
      </c>
      <c r="D408" s="8">
        <v>1.31</v>
      </c>
      <c r="E408" s="4">
        <v>1</v>
      </c>
      <c r="F408" s="8">
        <v>0.62</v>
      </c>
      <c r="G408" s="4">
        <v>1</v>
      </c>
      <c r="H408" s="8">
        <v>1.82</v>
      </c>
      <c r="I408" s="4">
        <v>0</v>
      </c>
    </row>
    <row r="409" spans="1:9" x14ac:dyDescent="0.2">
      <c r="A409" s="2">
        <v>20</v>
      </c>
      <c r="B409" s="1" t="s">
        <v>72</v>
      </c>
      <c r="C409" s="4">
        <v>3</v>
      </c>
      <c r="D409" s="8">
        <v>1.31</v>
      </c>
      <c r="E409" s="4">
        <v>2</v>
      </c>
      <c r="F409" s="8">
        <v>1.23</v>
      </c>
      <c r="G409" s="4">
        <v>0</v>
      </c>
      <c r="H409" s="8">
        <v>0</v>
      </c>
      <c r="I409" s="4">
        <v>0</v>
      </c>
    </row>
    <row r="410" spans="1:9" x14ac:dyDescent="0.2">
      <c r="A410" s="2">
        <v>20</v>
      </c>
      <c r="B410" s="1" t="s">
        <v>86</v>
      </c>
      <c r="C410" s="4">
        <v>3</v>
      </c>
      <c r="D410" s="8">
        <v>1.31</v>
      </c>
      <c r="E410" s="4">
        <v>0</v>
      </c>
      <c r="F410" s="8">
        <v>0</v>
      </c>
      <c r="G410" s="4">
        <v>3</v>
      </c>
      <c r="H410" s="8">
        <v>5.45</v>
      </c>
      <c r="I410" s="4">
        <v>0</v>
      </c>
    </row>
    <row r="411" spans="1:9" x14ac:dyDescent="0.2">
      <c r="A411" s="1"/>
      <c r="C411" s="4"/>
      <c r="D411" s="8"/>
      <c r="E411" s="4"/>
      <c r="F411" s="8"/>
      <c r="G411" s="4"/>
      <c r="H411" s="8"/>
      <c r="I411" s="4"/>
    </row>
    <row r="412" spans="1:9" x14ac:dyDescent="0.2">
      <c r="A412" s="1" t="s">
        <v>17</v>
      </c>
      <c r="C412" s="4"/>
      <c r="D412" s="8"/>
      <c r="E412" s="4"/>
      <c r="F412" s="8"/>
      <c r="G412" s="4"/>
      <c r="H412" s="8"/>
      <c r="I412" s="4"/>
    </row>
    <row r="413" spans="1:9" x14ac:dyDescent="0.2">
      <c r="A413" s="2">
        <v>1</v>
      </c>
      <c r="B413" s="1" t="s">
        <v>61</v>
      </c>
      <c r="C413" s="4">
        <v>44</v>
      </c>
      <c r="D413" s="8">
        <v>13.46</v>
      </c>
      <c r="E413" s="4">
        <v>42</v>
      </c>
      <c r="F413" s="8">
        <v>17.43</v>
      </c>
      <c r="G413" s="4">
        <v>2</v>
      </c>
      <c r="H413" s="8">
        <v>2.7</v>
      </c>
      <c r="I413" s="4">
        <v>0</v>
      </c>
    </row>
    <row r="414" spans="1:9" x14ac:dyDescent="0.2">
      <c r="A414" s="2">
        <v>2</v>
      </c>
      <c r="B414" s="1" t="s">
        <v>62</v>
      </c>
      <c r="C414" s="4">
        <v>40</v>
      </c>
      <c r="D414" s="8">
        <v>12.23</v>
      </c>
      <c r="E414" s="4">
        <v>40</v>
      </c>
      <c r="F414" s="8">
        <v>16.600000000000001</v>
      </c>
      <c r="G414" s="4">
        <v>0</v>
      </c>
      <c r="H414" s="8">
        <v>0</v>
      </c>
      <c r="I414" s="4">
        <v>0</v>
      </c>
    </row>
    <row r="415" spans="1:9" x14ac:dyDescent="0.2">
      <c r="A415" s="2">
        <v>3</v>
      </c>
      <c r="B415" s="1" t="s">
        <v>56</v>
      </c>
      <c r="C415" s="4">
        <v>34</v>
      </c>
      <c r="D415" s="8">
        <v>10.4</v>
      </c>
      <c r="E415" s="4">
        <v>22</v>
      </c>
      <c r="F415" s="8">
        <v>9.1300000000000008</v>
      </c>
      <c r="G415" s="4">
        <v>12</v>
      </c>
      <c r="H415" s="8">
        <v>16.22</v>
      </c>
      <c r="I415" s="4">
        <v>0</v>
      </c>
    </row>
    <row r="416" spans="1:9" x14ac:dyDescent="0.2">
      <c r="A416" s="2">
        <v>4</v>
      </c>
      <c r="B416" s="1" t="s">
        <v>54</v>
      </c>
      <c r="C416" s="4">
        <v>21</v>
      </c>
      <c r="D416" s="8">
        <v>6.42</v>
      </c>
      <c r="E416" s="4">
        <v>14</v>
      </c>
      <c r="F416" s="8">
        <v>5.81</v>
      </c>
      <c r="G416" s="4">
        <v>7</v>
      </c>
      <c r="H416" s="8">
        <v>9.4600000000000009</v>
      </c>
      <c r="I416" s="4">
        <v>0</v>
      </c>
    </row>
    <row r="417" spans="1:9" x14ac:dyDescent="0.2">
      <c r="A417" s="2">
        <v>5</v>
      </c>
      <c r="B417" s="1" t="s">
        <v>55</v>
      </c>
      <c r="C417" s="4">
        <v>17</v>
      </c>
      <c r="D417" s="8">
        <v>5.2</v>
      </c>
      <c r="E417" s="4">
        <v>14</v>
      </c>
      <c r="F417" s="8">
        <v>5.81</v>
      </c>
      <c r="G417" s="4">
        <v>3</v>
      </c>
      <c r="H417" s="8">
        <v>4.05</v>
      </c>
      <c r="I417" s="4">
        <v>0</v>
      </c>
    </row>
    <row r="418" spans="1:9" x14ac:dyDescent="0.2">
      <c r="A418" s="2">
        <v>6</v>
      </c>
      <c r="B418" s="1" t="s">
        <v>48</v>
      </c>
      <c r="C418" s="4">
        <v>15</v>
      </c>
      <c r="D418" s="8">
        <v>4.59</v>
      </c>
      <c r="E418" s="4">
        <v>6</v>
      </c>
      <c r="F418" s="8">
        <v>2.4900000000000002</v>
      </c>
      <c r="G418" s="4">
        <v>9</v>
      </c>
      <c r="H418" s="8">
        <v>12.16</v>
      </c>
      <c r="I418" s="4">
        <v>0</v>
      </c>
    </row>
    <row r="419" spans="1:9" x14ac:dyDescent="0.2">
      <c r="A419" s="2">
        <v>6</v>
      </c>
      <c r="B419" s="1" t="s">
        <v>75</v>
      </c>
      <c r="C419" s="4">
        <v>15</v>
      </c>
      <c r="D419" s="8">
        <v>4.59</v>
      </c>
      <c r="E419" s="4">
        <v>15</v>
      </c>
      <c r="F419" s="8">
        <v>6.22</v>
      </c>
      <c r="G419" s="4">
        <v>0</v>
      </c>
      <c r="H419" s="8">
        <v>0</v>
      </c>
      <c r="I419" s="4">
        <v>0</v>
      </c>
    </row>
    <row r="420" spans="1:9" x14ac:dyDescent="0.2">
      <c r="A420" s="2">
        <v>8</v>
      </c>
      <c r="B420" s="1" t="s">
        <v>49</v>
      </c>
      <c r="C420" s="4">
        <v>12</v>
      </c>
      <c r="D420" s="8">
        <v>3.67</v>
      </c>
      <c r="E420" s="4">
        <v>12</v>
      </c>
      <c r="F420" s="8">
        <v>4.9800000000000004</v>
      </c>
      <c r="G420" s="4">
        <v>0</v>
      </c>
      <c r="H420" s="8">
        <v>0</v>
      </c>
      <c r="I420" s="4">
        <v>0</v>
      </c>
    </row>
    <row r="421" spans="1:9" x14ac:dyDescent="0.2">
      <c r="A421" s="2">
        <v>9</v>
      </c>
      <c r="B421" s="1" t="s">
        <v>65</v>
      </c>
      <c r="C421" s="4">
        <v>11</v>
      </c>
      <c r="D421" s="8">
        <v>3.36</v>
      </c>
      <c r="E421" s="4">
        <v>11</v>
      </c>
      <c r="F421" s="8">
        <v>4.5599999999999996</v>
      </c>
      <c r="G421" s="4">
        <v>0</v>
      </c>
      <c r="H421" s="8">
        <v>0</v>
      </c>
      <c r="I421" s="4">
        <v>0</v>
      </c>
    </row>
    <row r="422" spans="1:9" x14ac:dyDescent="0.2">
      <c r="A422" s="2">
        <v>10</v>
      </c>
      <c r="B422" s="1" t="s">
        <v>50</v>
      </c>
      <c r="C422" s="4">
        <v>10</v>
      </c>
      <c r="D422" s="8">
        <v>3.06</v>
      </c>
      <c r="E422" s="4">
        <v>6</v>
      </c>
      <c r="F422" s="8">
        <v>2.4900000000000002</v>
      </c>
      <c r="G422" s="4">
        <v>4</v>
      </c>
      <c r="H422" s="8">
        <v>5.41</v>
      </c>
      <c r="I422" s="4">
        <v>0</v>
      </c>
    </row>
    <row r="423" spans="1:9" x14ac:dyDescent="0.2">
      <c r="A423" s="2">
        <v>10</v>
      </c>
      <c r="B423" s="1" t="s">
        <v>64</v>
      </c>
      <c r="C423" s="4">
        <v>10</v>
      </c>
      <c r="D423" s="8">
        <v>3.06</v>
      </c>
      <c r="E423" s="4">
        <v>5</v>
      </c>
      <c r="F423" s="8">
        <v>2.0699999999999998</v>
      </c>
      <c r="G423" s="4">
        <v>1</v>
      </c>
      <c r="H423" s="8">
        <v>1.35</v>
      </c>
      <c r="I423" s="4">
        <v>0</v>
      </c>
    </row>
    <row r="424" spans="1:9" x14ac:dyDescent="0.2">
      <c r="A424" s="2">
        <v>12</v>
      </c>
      <c r="B424" s="1" t="s">
        <v>79</v>
      </c>
      <c r="C424" s="4">
        <v>7</v>
      </c>
      <c r="D424" s="8">
        <v>2.14</v>
      </c>
      <c r="E424" s="4">
        <v>1</v>
      </c>
      <c r="F424" s="8">
        <v>0.41</v>
      </c>
      <c r="G424" s="4">
        <v>6</v>
      </c>
      <c r="H424" s="8">
        <v>8.11</v>
      </c>
      <c r="I424" s="4">
        <v>0</v>
      </c>
    </row>
    <row r="425" spans="1:9" x14ac:dyDescent="0.2">
      <c r="A425" s="2">
        <v>13</v>
      </c>
      <c r="B425" s="1" t="s">
        <v>72</v>
      </c>
      <c r="C425" s="4">
        <v>6</v>
      </c>
      <c r="D425" s="8">
        <v>1.83</v>
      </c>
      <c r="E425" s="4">
        <v>4</v>
      </c>
      <c r="F425" s="8">
        <v>1.66</v>
      </c>
      <c r="G425" s="4">
        <v>1</v>
      </c>
      <c r="H425" s="8">
        <v>1.35</v>
      </c>
      <c r="I425" s="4">
        <v>0</v>
      </c>
    </row>
    <row r="426" spans="1:9" x14ac:dyDescent="0.2">
      <c r="A426" s="2">
        <v>13</v>
      </c>
      <c r="B426" s="1" t="s">
        <v>67</v>
      </c>
      <c r="C426" s="4">
        <v>6</v>
      </c>
      <c r="D426" s="8">
        <v>1.83</v>
      </c>
      <c r="E426" s="4">
        <v>4</v>
      </c>
      <c r="F426" s="8">
        <v>1.66</v>
      </c>
      <c r="G426" s="4">
        <v>2</v>
      </c>
      <c r="H426" s="8">
        <v>2.7</v>
      </c>
      <c r="I426" s="4">
        <v>0</v>
      </c>
    </row>
    <row r="427" spans="1:9" x14ac:dyDescent="0.2">
      <c r="A427" s="2">
        <v>15</v>
      </c>
      <c r="B427" s="1" t="s">
        <v>76</v>
      </c>
      <c r="C427" s="4">
        <v>5</v>
      </c>
      <c r="D427" s="8">
        <v>1.53</v>
      </c>
      <c r="E427" s="4">
        <v>2</v>
      </c>
      <c r="F427" s="8">
        <v>0.83</v>
      </c>
      <c r="G427" s="4">
        <v>3</v>
      </c>
      <c r="H427" s="8">
        <v>4.05</v>
      </c>
      <c r="I427" s="4">
        <v>0</v>
      </c>
    </row>
    <row r="428" spans="1:9" x14ac:dyDescent="0.2">
      <c r="A428" s="2">
        <v>15</v>
      </c>
      <c r="B428" s="1" t="s">
        <v>53</v>
      </c>
      <c r="C428" s="4">
        <v>5</v>
      </c>
      <c r="D428" s="8">
        <v>1.53</v>
      </c>
      <c r="E428" s="4">
        <v>4</v>
      </c>
      <c r="F428" s="8">
        <v>1.66</v>
      </c>
      <c r="G428" s="4">
        <v>1</v>
      </c>
      <c r="H428" s="8">
        <v>1.35</v>
      </c>
      <c r="I428" s="4">
        <v>0</v>
      </c>
    </row>
    <row r="429" spans="1:9" x14ac:dyDescent="0.2">
      <c r="A429" s="2">
        <v>15</v>
      </c>
      <c r="B429" s="1" t="s">
        <v>59</v>
      </c>
      <c r="C429" s="4">
        <v>5</v>
      </c>
      <c r="D429" s="8">
        <v>1.53</v>
      </c>
      <c r="E429" s="4">
        <v>5</v>
      </c>
      <c r="F429" s="8">
        <v>2.0699999999999998</v>
      </c>
      <c r="G429" s="4">
        <v>0</v>
      </c>
      <c r="H429" s="8">
        <v>0</v>
      </c>
      <c r="I429" s="4">
        <v>0</v>
      </c>
    </row>
    <row r="430" spans="1:9" x14ac:dyDescent="0.2">
      <c r="A430" s="2">
        <v>15</v>
      </c>
      <c r="B430" s="1" t="s">
        <v>60</v>
      </c>
      <c r="C430" s="4">
        <v>5</v>
      </c>
      <c r="D430" s="8">
        <v>1.53</v>
      </c>
      <c r="E430" s="4">
        <v>3</v>
      </c>
      <c r="F430" s="8">
        <v>1.24</v>
      </c>
      <c r="G430" s="4">
        <v>2</v>
      </c>
      <c r="H430" s="8">
        <v>2.7</v>
      </c>
      <c r="I430" s="4">
        <v>0</v>
      </c>
    </row>
    <row r="431" spans="1:9" x14ac:dyDescent="0.2">
      <c r="A431" s="2">
        <v>19</v>
      </c>
      <c r="B431" s="1" t="s">
        <v>68</v>
      </c>
      <c r="C431" s="4">
        <v>4</v>
      </c>
      <c r="D431" s="8">
        <v>1.22</v>
      </c>
      <c r="E431" s="4">
        <v>2</v>
      </c>
      <c r="F431" s="8">
        <v>0.83</v>
      </c>
      <c r="G431" s="4">
        <v>2</v>
      </c>
      <c r="H431" s="8">
        <v>2.7</v>
      </c>
      <c r="I431" s="4">
        <v>0</v>
      </c>
    </row>
    <row r="432" spans="1:9" x14ac:dyDescent="0.2">
      <c r="A432" s="2">
        <v>19</v>
      </c>
      <c r="B432" s="1" t="s">
        <v>58</v>
      </c>
      <c r="C432" s="4">
        <v>4</v>
      </c>
      <c r="D432" s="8">
        <v>1.22</v>
      </c>
      <c r="E432" s="4">
        <v>3</v>
      </c>
      <c r="F432" s="8">
        <v>1.24</v>
      </c>
      <c r="G432" s="4">
        <v>1</v>
      </c>
      <c r="H432" s="8">
        <v>1.35</v>
      </c>
      <c r="I432" s="4">
        <v>0</v>
      </c>
    </row>
    <row r="433" spans="1:9" x14ac:dyDescent="0.2">
      <c r="A433" s="2">
        <v>19</v>
      </c>
      <c r="B433" s="1" t="s">
        <v>63</v>
      </c>
      <c r="C433" s="4">
        <v>4</v>
      </c>
      <c r="D433" s="8">
        <v>1.22</v>
      </c>
      <c r="E433" s="4">
        <v>3</v>
      </c>
      <c r="F433" s="8">
        <v>1.24</v>
      </c>
      <c r="G433" s="4">
        <v>1</v>
      </c>
      <c r="H433" s="8">
        <v>1.35</v>
      </c>
      <c r="I433" s="4">
        <v>0</v>
      </c>
    </row>
    <row r="434" spans="1:9" x14ac:dyDescent="0.2">
      <c r="A434" s="1"/>
      <c r="C434" s="4"/>
      <c r="D434" s="8"/>
      <c r="E434" s="4"/>
      <c r="F434" s="8"/>
      <c r="G434" s="4"/>
      <c r="H434" s="8"/>
      <c r="I434" s="4"/>
    </row>
    <row r="435" spans="1:9" x14ac:dyDescent="0.2">
      <c r="A435" s="1" t="s">
        <v>18</v>
      </c>
      <c r="C435" s="4"/>
      <c r="D435" s="8"/>
      <c r="E435" s="4"/>
      <c r="F435" s="8"/>
      <c r="G435" s="4"/>
      <c r="H435" s="8"/>
      <c r="I435" s="4"/>
    </row>
    <row r="436" spans="1:9" x14ac:dyDescent="0.2">
      <c r="A436" s="2">
        <v>1</v>
      </c>
      <c r="B436" s="1" t="s">
        <v>61</v>
      </c>
      <c r="C436" s="4">
        <v>30</v>
      </c>
      <c r="D436" s="8">
        <v>10.07</v>
      </c>
      <c r="E436" s="4">
        <v>24</v>
      </c>
      <c r="F436" s="8">
        <v>19.2</v>
      </c>
      <c r="G436" s="4">
        <v>6</v>
      </c>
      <c r="H436" s="8">
        <v>3.64</v>
      </c>
      <c r="I436" s="4">
        <v>0</v>
      </c>
    </row>
    <row r="437" spans="1:9" x14ac:dyDescent="0.2">
      <c r="A437" s="2">
        <v>2</v>
      </c>
      <c r="B437" s="1" t="s">
        <v>62</v>
      </c>
      <c r="C437" s="4">
        <v>27</v>
      </c>
      <c r="D437" s="8">
        <v>9.06</v>
      </c>
      <c r="E437" s="4">
        <v>20</v>
      </c>
      <c r="F437" s="8">
        <v>16</v>
      </c>
      <c r="G437" s="4">
        <v>7</v>
      </c>
      <c r="H437" s="8">
        <v>4.24</v>
      </c>
      <c r="I437" s="4">
        <v>0</v>
      </c>
    </row>
    <row r="438" spans="1:9" x14ac:dyDescent="0.2">
      <c r="A438" s="2">
        <v>3</v>
      </c>
      <c r="B438" s="1" t="s">
        <v>48</v>
      </c>
      <c r="C438" s="4">
        <v>22</v>
      </c>
      <c r="D438" s="8">
        <v>7.38</v>
      </c>
      <c r="E438" s="4">
        <v>3</v>
      </c>
      <c r="F438" s="8">
        <v>2.4</v>
      </c>
      <c r="G438" s="4">
        <v>19</v>
      </c>
      <c r="H438" s="8">
        <v>11.52</v>
      </c>
      <c r="I438" s="4">
        <v>0</v>
      </c>
    </row>
    <row r="439" spans="1:9" x14ac:dyDescent="0.2">
      <c r="A439" s="2">
        <v>4</v>
      </c>
      <c r="B439" s="1" t="s">
        <v>56</v>
      </c>
      <c r="C439" s="4">
        <v>20</v>
      </c>
      <c r="D439" s="8">
        <v>6.71</v>
      </c>
      <c r="E439" s="4">
        <v>6</v>
      </c>
      <c r="F439" s="8">
        <v>4.8</v>
      </c>
      <c r="G439" s="4">
        <v>14</v>
      </c>
      <c r="H439" s="8">
        <v>8.48</v>
      </c>
      <c r="I439" s="4">
        <v>0</v>
      </c>
    </row>
    <row r="440" spans="1:9" x14ac:dyDescent="0.2">
      <c r="A440" s="2">
        <v>5</v>
      </c>
      <c r="B440" s="1" t="s">
        <v>58</v>
      </c>
      <c r="C440" s="4">
        <v>15</v>
      </c>
      <c r="D440" s="8">
        <v>5.03</v>
      </c>
      <c r="E440" s="4">
        <v>3</v>
      </c>
      <c r="F440" s="8">
        <v>2.4</v>
      </c>
      <c r="G440" s="4">
        <v>11</v>
      </c>
      <c r="H440" s="8">
        <v>6.67</v>
      </c>
      <c r="I440" s="4">
        <v>0</v>
      </c>
    </row>
    <row r="441" spans="1:9" x14ac:dyDescent="0.2">
      <c r="A441" s="2">
        <v>6</v>
      </c>
      <c r="B441" s="1" t="s">
        <v>54</v>
      </c>
      <c r="C441" s="4">
        <v>14</v>
      </c>
      <c r="D441" s="8">
        <v>4.7</v>
      </c>
      <c r="E441" s="4">
        <v>9</v>
      </c>
      <c r="F441" s="8">
        <v>7.2</v>
      </c>
      <c r="G441" s="4">
        <v>5</v>
      </c>
      <c r="H441" s="8">
        <v>3.03</v>
      </c>
      <c r="I441" s="4">
        <v>0</v>
      </c>
    </row>
    <row r="442" spans="1:9" x14ac:dyDescent="0.2">
      <c r="A442" s="2">
        <v>6</v>
      </c>
      <c r="B442" s="1" t="s">
        <v>64</v>
      </c>
      <c r="C442" s="4">
        <v>14</v>
      </c>
      <c r="D442" s="8">
        <v>4.7</v>
      </c>
      <c r="E442" s="4">
        <v>6</v>
      </c>
      <c r="F442" s="8">
        <v>4.8</v>
      </c>
      <c r="G442" s="4">
        <v>7</v>
      </c>
      <c r="H442" s="8">
        <v>4.24</v>
      </c>
      <c r="I442" s="4">
        <v>0</v>
      </c>
    </row>
    <row r="443" spans="1:9" x14ac:dyDescent="0.2">
      <c r="A443" s="2">
        <v>8</v>
      </c>
      <c r="B443" s="1" t="s">
        <v>55</v>
      </c>
      <c r="C443" s="4">
        <v>11</v>
      </c>
      <c r="D443" s="8">
        <v>3.69</v>
      </c>
      <c r="E443" s="4">
        <v>8</v>
      </c>
      <c r="F443" s="8">
        <v>6.4</v>
      </c>
      <c r="G443" s="4">
        <v>3</v>
      </c>
      <c r="H443" s="8">
        <v>1.82</v>
      </c>
      <c r="I443" s="4">
        <v>0</v>
      </c>
    </row>
    <row r="444" spans="1:9" x14ac:dyDescent="0.2">
      <c r="A444" s="2">
        <v>9</v>
      </c>
      <c r="B444" s="1" t="s">
        <v>50</v>
      </c>
      <c r="C444" s="4">
        <v>10</v>
      </c>
      <c r="D444" s="8">
        <v>3.36</v>
      </c>
      <c r="E444" s="4">
        <v>3</v>
      </c>
      <c r="F444" s="8">
        <v>2.4</v>
      </c>
      <c r="G444" s="4">
        <v>7</v>
      </c>
      <c r="H444" s="8">
        <v>4.24</v>
      </c>
      <c r="I444" s="4">
        <v>0</v>
      </c>
    </row>
    <row r="445" spans="1:9" x14ac:dyDescent="0.2">
      <c r="A445" s="2">
        <v>10</v>
      </c>
      <c r="B445" s="1" t="s">
        <v>49</v>
      </c>
      <c r="C445" s="4">
        <v>9</v>
      </c>
      <c r="D445" s="8">
        <v>3.02</v>
      </c>
      <c r="E445" s="4">
        <v>5</v>
      </c>
      <c r="F445" s="8">
        <v>4</v>
      </c>
      <c r="G445" s="4">
        <v>4</v>
      </c>
      <c r="H445" s="8">
        <v>2.42</v>
      </c>
      <c r="I445" s="4">
        <v>0</v>
      </c>
    </row>
    <row r="446" spans="1:9" x14ac:dyDescent="0.2">
      <c r="A446" s="2">
        <v>10</v>
      </c>
      <c r="B446" s="1" t="s">
        <v>67</v>
      </c>
      <c r="C446" s="4">
        <v>9</v>
      </c>
      <c r="D446" s="8">
        <v>3.02</v>
      </c>
      <c r="E446" s="4">
        <v>6</v>
      </c>
      <c r="F446" s="8">
        <v>4.8</v>
      </c>
      <c r="G446" s="4">
        <v>3</v>
      </c>
      <c r="H446" s="8">
        <v>1.82</v>
      </c>
      <c r="I446" s="4">
        <v>0</v>
      </c>
    </row>
    <row r="447" spans="1:9" x14ac:dyDescent="0.2">
      <c r="A447" s="2">
        <v>12</v>
      </c>
      <c r="B447" s="1" t="s">
        <v>95</v>
      </c>
      <c r="C447" s="4">
        <v>7</v>
      </c>
      <c r="D447" s="8">
        <v>2.35</v>
      </c>
      <c r="E447" s="4">
        <v>2</v>
      </c>
      <c r="F447" s="8">
        <v>1.6</v>
      </c>
      <c r="G447" s="4">
        <v>5</v>
      </c>
      <c r="H447" s="8">
        <v>3.03</v>
      </c>
      <c r="I447" s="4">
        <v>0</v>
      </c>
    </row>
    <row r="448" spans="1:9" x14ac:dyDescent="0.2">
      <c r="A448" s="2">
        <v>12</v>
      </c>
      <c r="B448" s="1" t="s">
        <v>65</v>
      </c>
      <c r="C448" s="4">
        <v>7</v>
      </c>
      <c r="D448" s="8">
        <v>2.35</v>
      </c>
      <c r="E448" s="4">
        <v>7</v>
      </c>
      <c r="F448" s="8">
        <v>5.6</v>
      </c>
      <c r="G448" s="4">
        <v>0</v>
      </c>
      <c r="H448" s="8">
        <v>0</v>
      </c>
      <c r="I448" s="4">
        <v>0</v>
      </c>
    </row>
    <row r="449" spans="1:9" x14ac:dyDescent="0.2">
      <c r="A449" s="2">
        <v>14</v>
      </c>
      <c r="B449" s="1" t="s">
        <v>96</v>
      </c>
      <c r="C449" s="4">
        <v>6</v>
      </c>
      <c r="D449" s="8">
        <v>2.0099999999999998</v>
      </c>
      <c r="E449" s="4">
        <v>2</v>
      </c>
      <c r="F449" s="8">
        <v>1.6</v>
      </c>
      <c r="G449" s="4">
        <v>4</v>
      </c>
      <c r="H449" s="8">
        <v>2.42</v>
      </c>
      <c r="I449" s="4">
        <v>0</v>
      </c>
    </row>
    <row r="450" spans="1:9" x14ac:dyDescent="0.2">
      <c r="A450" s="2">
        <v>14</v>
      </c>
      <c r="B450" s="1" t="s">
        <v>57</v>
      </c>
      <c r="C450" s="4">
        <v>6</v>
      </c>
      <c r="D450" s="8">
        <v>2.0099999999999998</v>
      </c>
      <c r="E450" s="4">
        <v>1</v>
      </c>
      <c r="F450" s="8">
        <v>0.8</v>
      </c>
      <c r="G450" s="4">
        <v>5</v>
      </c>
      <c r="H450" s="8">
        <v>3.03</v>
      </c>
      <c r="I450" s="4">
        <v>0</v>
      </c>
    </row>
    <row r="451" spans="1:9" x14ac:dyDescent="0.2">
      <c r="A451" s="2">
        <v>14</v>
      </c>
      <c r="B451" s="1" t="s">
        <v>60</v>
      </c>
      <c r="C451" s="4">
        <v>6</v>
      </c>
      <c r="D451" s="8">
        <v>2.0099999999999998</v>
      </c>
      <c r="E451" s="4">
        <v>3</v>
      </c>
      <c r="F451" s="8">
        <v>2.4</v>
      </c>
      <c r="G451" s="4">
        <v>3</v>
      </c>
      <c r="H451" s="8">
        <v>1.82</v>
      </c>
      <c r="I451" s="4">
        <v>0</v>
      </c>
    </row>
    <row r="452" spans="1:9" x14ac:dyDescent="0.2">
      <c r="A452" s="2">
        <v>17</v>
      </c>
      <c r="B452" s="1" t="s">
        <v>68</v>
      </c>
      <c r="C452" s="4">
        <v>5</v>
      </c>
      <c r="D452" s="8">
        <v>1.68</v>
      </c>
      <c r="E452" s="4">
        <v>2</v>
      </c>
      <c r="F452" s="8">
        <v>1.6</v>
      </c>
      <c r="G452" s="4">
        <v>3</v>
      </c>
      <c r="H452" s="8">
        <v>1.82</v>
      </c>
      <c r="I452" s="4">
        <v>0</v>
      </c>
    </row>
    <row r="453" spans="1:9" x14ac:dyDescent="0.2">
      <c r="A453" s="2">
        <v>17</v>
      </c>
      <c r="B453" s="1" t="s">
        <v>59</v>
      </c>
      <c r="C453" s="4">
        <v>5</v>
      </c>
      <c r="D453" s="8">
        <v>1.68</v>
      </c>
      <c r="E453" s="4">
        <v>5</v>
      </c>
      <c r="F453" s="8">
        <v>4</v>
      </c>
      <c r="G453" s="4">
        <v>0</v>
      </c>
      <c r="H453" s="8">
        <v>0</v>
      </c>
      <c r="I453" s="4">
        <v>0</v>
      </c>
    </row>
    <row r="454" spans="1:9" x14ac:dyDescent="0.2">
      <c r="A454" s="2">
        <v>17</v>
      </c>
      <c r="B454" s="1" t="s">
        <v>66</v>
      </c>
      <c r="C454" s="4">
        <v>5</v>
      </c>
      <c r="D454" s="8">
        <v>1.68</v>
      </c>
      <c r="E454" s="4">
        <v>0</v>
      </c>
      <c r="F454" s="8">
        <v>0</v>
      </c>
      <c r="G454" s="4">
        <v>4</v>
      </c>
      <c r="H454" s="8">
        <v>2.42</v>
      </c>
      <c r="I454" s="4">
        <v>0</v>
      </c>
    </row>
    <row r="455" spans="1:9" x14ac:dyDescent="0.2">
      <c r="A455" s="2">
        <v>20</v>
      </c>
      <c r="B455" s="1" t="s">
        <v>51</v>
      </c>
      <c r="C455" s="4">
        <v>4</v>
      </c>
      <c r="D455" s="8">
        <v>1.34</v>
      </c>
      <c r="E455" s="4">
        <v>0</v>
      </c>
      <c r="F455" s="8">
        <v>0</v>
      </c>
      <c r="G455" s="4">
        <v>4</v>
      </c>
      <c r="H455" s="8">
        <v>2.42</v>
      </c>
      <c r="I455" s="4">
        <v>0</v>
      </c>
    </row>
    <row r="456" spans="1:9" x14ac:dyDescent="0.2">
      <c r="A456" s="2">
        <v>20</v>
      </c>
      <c r="B456" s="1" t="s">
        <v>71</v>
      </c>
      <c r="C456" s="4">
        <v>4</v>
      </c>
      <c r="D456" s="8">
        <v>1.34</v>
      </c>
      <c r="E456" s="4">
        <v>1</v>
      </c>
      <c r="F456" s="8">
        <v>0.8</v>
      </c>
      <c r="G456" s="4">
        <v>3</v>
      </c>
      <c r="H456" s="8">
        <v>1.82</v>
      </c>
      <c r="I456" s="4">
        <v>0</v>
      </c>
    </row>
    <row r="457" spans="1:9" x14ac:dyDescent="0.2">
      <c r="A457" s="2">
        <v>20</v>
      </c>
      <c r="B457" s="1" t="s">
        <v>79</v>
      </c>
      <c r="C457" s="4">
        <v>4</v>
      </c>
      <c r="D457" s="8">
        <v>1.34</v>
      </c>
      <c r="E457" s="4">
        <v>0</v>
      </c>
      <c r="F457" s="8">
        <v>0</v>
      </c>
      <c r="G457" s="4">
        <v>4</v>
      </c>
      <c r="H457" s="8">
        <v>2.42</v>
      </c>
      <c r="I457" s="4">
        <v>0</v>
      </c>
    </row>
    <row r="458" spans="1:9" x14ac:dyDescent="0.2">
      <c r="A458" s="2">
        <v>20</v>
      </c>
      <c r="B458" s="1" t="s">
        <v>53</v>
      </c>
      <c r="C458" s="4">
        <v>4</v>
      </c>
      <c r="D458" s="8">
        <v>1.34</v>
      </c>
      <c r="E458" s="4">
        <v>2</v>
      </c>
      <c r="F458" s="8">
        <v>1.6</v>
      </c>
      <c r="G458" s="4">
        <v>2</v>
      </c>
      <c r="H458" s="8">
        <v>1.21</v>
      </c>
      <c r="I458" s="4">
        <v>0</v>
      </c>
    </row>
    <row r="459" spans="1:9" x14ac:dyDescent="0.2">
      <c r="A459" s="2">
        <v>20</v>
      </c>
      <c r="B459" s="1" t="s">
        <v>80</v>
      </c>
      <c r="C459" s="4">
        <v>4</v>
      </c>
      <c r="D459" s="8">
        <v>1.34</v>
      </c>
      <c r="E459" s="4">
        <v>0</v>
      </c>
      <c r="F459" s="8">
        <v>0</v>
      </c>
      <c r="G459" s="4">
        <v>4</v>
      </c>
      <c r="H459" s="8">
        <v>2.42</v>
      </c>
      <c r="I459" s="4">
        <v>0</v>
      </c>
    </row>
    <row r="460" spans="1:9" x14ac:dyDescent="0.2">
      <c r="A460" s="1"/>
      <c r="C460" s="4"/>
      <c r="D460" s="8"/>
      <c r="E460" s="4"/>
      <c r="F460" s="8"/>
      <c r="G460" s="4"/>
      <c r="H460" s="8"/>
      <c r="I460" s="4"/>
    </row>
    <row r="461" spans="1:9" x14ac:dyDescent="0.2">
      <c r="A461" s="1" t="s">
        <v>19</v>
      </c>
      <c r="C461" s="4"/>
      <c r="D461" s="8"/>
      <c r="E461" s="4"/>
      <c r="F461" s="8"/>
      <c r="G461" s="4"/>
      <c r="H461" s="8"/>
      <c r="I461" s="4"/>
    </row>
    <row r="462" spans="1:9" x14ac:dyDescent="0.2">
      <c r="A462" s="2">
        <v>1</v>
      </c>
      <c r="B462" s="1" t="s">
        <v>62</v>
      </c>
      <c r="C462" s="4">
        <v>74</v>
      </c>
      <c r="D462" s="8">
        <v>13.86</v>
      </c>
      <c r="E462" s="4">
        <v>63</v>
      </c>
      <c r="F462" s="8">
        <v>23.16</v>
      </c>
      <c r="G462" s="4">
        <v>11</v>
      </c>
      <c r="H462" s="8">
        <v>4.28</v>
      </c>
      <c r="I462" s="4">
        <v>0</v>
      </c>
    </row>
    <row r="463" spans="1:9" x14ac:dyDescent="0.2">
      <c r="A463" s="2">
        <v>2</v>
      </c>
      <c r="B463" s="1" t="s">
        <v>56</v>
      </c>
      <c r="C463" s="4">
        <v>46</v>
      </c>
      <c r="D463" s="8">
        <v>8.61</v>
      </c>
      <c r="E463" s="4">
        <v>26</v>
      </c>
      <c r="F463" s="8">
        <v>9.56</v>
      </c>
      <c r="G463" s="4">
        <v>20</v>
      </c>
      <c r="H463" s="8">
        <v>7.78</v>
      </c>
      <c r="I463" s="4">
        <v>0</v>
      </c>
    </row>
    <row r="464" spans="1:9" x14ac:dyDescent="0.2">
      <c r="A464" s="2">
        <v>3</v>
      </c>
      <c r="B464" s="1" t="s">
        <v>58</v>
      </c>
      <c r="C464" s="4">
        <v>45</v>
      </c>
      <c r="D464" s="8">
        <v>8.43</v>
      </c>
      <c r="E464" s="4">
        <v>17</v>
      </c>
      <c r="F464" s="8">
        <v>6.25</v>
      </c>
      <c r="G464" s="4">
        <v>28</v>
      </c>
      <c r="H464" s="8">
        <v>10.89</v>
      </c>
      <c r="I464" s="4">
        <v>0</v>
      </c>
    </row>
    <row r="465" spans="1:9" x14ac:dyDescent="0.2">
      <c r="A465" s="2">
        <v>4</v>
      </c>
      <c r="B465" s="1" t="s">
        <v>61</v>
      </c>
      <c r="C465" s="4">
        <v>37</v>
      </c>
      <c r="D465" s="8">
        <v>6.93</v>
      </c>
      <c r="E465" s="4">
        <v>31</v>
      </c>
      <c r="F465" s="8">
        <v>11.4</v>
      </c>
      <c r="G465" s="4">
        <v>6</v>
      </c>
      <c r="H465" s="8">
        <v>2.33</v>
      </c>
      <c r="I465" s="4">
        <v>0</v>
      </c>
    </row>
    <row r="466" spans="1:9" x14ac:dyDescent="0.2">
      <c r="A466" s="2">
        <v>5</v>
      </c>
      <c r="B466" s="1" t="s">
        <v>48</v>
      </c>
      <c r="C466" s="4">
        <v>33</v>
      </c>
      <c r="D466" s="8">
        <v>6.18</v>
      </c>
      <c r="E466" s="4">
        <v>6</v>
      </c>
      <c r="F466" s="8">
        <v>2.21</v>
      </c>
      <c r="G466" s="4">
        <v>27</v>
      </c>
      <c r="H466" s="8">
        <v>10.51</v>
      </c>
      <c r="I466" s="4">
        <v>0</v>
      </c>
    </row>
    <row r="467" spans="1:9" x14ac:dyDescent="0.2">
      <c r="A467" s="2">
        <v>6</v>
      </c>
      <c r="B467" s="1" t="s">
        <v>64</v>
      </c>
      <c r="C467" s="4">
        <v>29</v>
      </c>
      <c r="D467" s="8">
        <v>5.43</v>
      </c>
      <c r="E467" s="4">
        <v>23</v>
      </c>
      <c r="F467" s="8">
        <v>8.4600000000000009</v>
      </c>
      <c r="G467" s="4">
        <v>5</v>
      </c>
      <c r="H467" s="8">
        <v>1.95</v>
      </c>
      <c r="I467" s="4">
        <v>0</v>
      </c>
    </row>
    <row r="468" spans="1:9" x14ac:dyDescent="0.2">
      <c r="A468" s="2">
        <v>7</v>
      </c>
      <c r="B468" s="1" t="s">
        <v>65</v>
      </c>
      <c r="C468" s="4">
        <v>24</v>
      </c>
      <c r="D468" s="8">
        <v>4.49</v>
      </c>
      <c r="E468" s="4">
        <v>19</v>
      </c>
      <c r="F468" s="8">
        <v>6.99</v>
      </c>
      <c r="G468" s="4">
        <v>5</v>
      </c>
      <c r="H468" s="8">
        <v>1.95</v>
      </c>
      <c r="I468" s="4">
        <v>0</v>
      </c>
    </row>
    <row r="469" spans="1:9" x14ac:dyDescent="0.2">
      <c r="A469" s="2">
        <v>8</v>
      </c>
      <c r="B469" s="1" t="s">
        <v>57</v>
      </c>
      <c r="C469" s="4">
        <v>22</v>
      </c>
      <c r="D469" s="8">
        <v>4.12</v>
      </c>
      <c r="E469" s="4">
        <v>6</v>
      </c>
      <c r="F469" s="8">
        <v>2.21</v>
      </c>
      <c r="G469" s="4">
        <v>16</v>
      </c>
      <c r="H469" s="8">
        <v>6.23</v>
      </c>
      <c r="I469" s="4">
        <v>0</v>
      </c>
    </row>
    <row r="470" spans="1:9" x14ac:dyDescent="0.2">
      <c r="A470" s="2">
        <v>9</v>
      </c>
      <c r="B470" s="1" t="s">
        <v>49</v>
      </c>
      <c r="C470" s="4">
        <v>18</v>
      </c>
      <c r="D470" s="8">
        <v>3.37</v>
      </c>
      <c r="E470" s="4">
        <v>8</v>
      </c>
      <c r="F470" s="8">
        <v>2.94</v>
      </c>
      <c r="G470" s="4">
        <v>10</v>
      </c>
      <c r="H470" s="8">
        <v>3.89</v>
      </c>
      <c r="I470" s="4">
        <v>0</v>
      </c>
    </row>
    <row r="471" spans="1:9" x14ac:dyDescent="0.2">
      <c r="A471" s="2">
        <v>9</v>
      </c>
      <c r="B471" s="1" t="s">
        <v>50</v>
      </c>
      <c r="C471" s="4">
        <v>18</v>
      </c>
      <c r="D471" s="8">
        <v>3.37</v>
      </c>
      <c r="E471" s="4">
        <v>1</v>
      </c>
      <c r="F471" s="8">
        <v>0.37</v>
      </c>
      <c r="G471" s="4">
        <v>17</v>
      </c>
      <c r="H471" s="8">
        <v>6.61</v>
      </c>
      <c r="I471" s="4">
        <v>0</v>
      </c>
    </row>
    <row r="472" spans="1:9" x14ac:dyDescent="0.2">
      <c r="A472" s="2">
        <v>9</v>
      </c>
      <c r="B472" s="1" t="s">
        <v>53</v>
      </c>
      <c r="C472" s="4">
        <v>18</v>
      </c>
      <c r="D472" s="8">
        <v>3.37</v>
      </c>
      <c r="E472" s="4">
        <v>8</v>
      </c>
      <c r="F472" s="8">
        <v>2.94</v>
      </c>
      <c r="G472" s="4">
        <v>10</v>
      </c>
      <c r="H472" s="8">
        <v>3.89</v>
      </c>
      <c r="I472" s="4">
        <v>0</v>
      </c>
    </row>
    <row r="473" spans="1:9" x14ac:dyDescent="0.2">
      <c r="A473" s="2">
        <v>9</v>
      </c>
      <c r="B473" s="1" t="s">
        <v>54</v>
      </c>
      <c r="C473" s="4">
        <v>18</v>
      </c>
      <c r="D473" s="8">
        <v>3.37</v>
      </c>
      <c r="E473" s="4">
        <v>12</v>
      </c>
      <c r="F473" s="8">
        <v>4.41</v>
      </c>
      <c r="G473" s="4">
        <v>6</v>
      </c>
      <c r="H473" s="8">
        <v>2.33</v>
      </c>
      <c r="I473" s="4">
        <v>0</v>
      </c>
    </row>
    <row r="474" spans="1:9" x14ac:dyDescent="0.2">
      <c r="A474" s="2">
        <v>13</v>
      </c>
      <c r="B474" s="1" t="s">
        <v>55</v>
      </c>
      <c r="C474" s="4">
        <v>14</v>
      </c>
      <c r="D474" s="8">
        <v>2.62</v>
      </c>
      <c r="E474" s="4">
        <v>5</v>
      </c>
      <c r="F474" s="8">
        <v>1.84</v>
      </c>
      <c r="G474" s="4">
        <v>9</v>
      </c>
      <c r="H474" s="8">
        <v>3.5</v>
      </c>
      <c r="I474" s="4">
        <v>0</v>
      </c>
    </row>
    <row r="475" spans="1:9" x14ac:dyDescent="0.2">
      <c r="A475" s="2">
        <v>14</v>
      </c>
      <c r="B475" s="1" t="s">
        <v>59</v>
      </c>
      <c r="C475" s="4">
        <v>11</v>
      </c>
      <c r="D475" s="8">
        <v>2.06</v>
      </c>
      <c r="E475" s="4">
        <v>7</v>
      </c>
      <c r="F475" s="8">
        <v>2.57</v>
      </c>
      <c r="G475" s="4">
        <v>4</v>
      </c>
      <c r="H475" s="8">
        <v>1.56</v>
      </c>
      <c r="I475" s="4">
        <v>0</v>
      </c>
    </row>
    <row r="476" spans="1:9" x14ac:dyDescent="0.2">
      <c r="A476" s="2">
        <v>14</v>
      </c>
      <c r="B476" s="1" t="s">
        <v>60</v>
      </c>
      <c r="C476" s="4">
        <v>11</v>
      </c>
      <c r="D476" s="8">
        <v>2.06</v>
      </c>
      <c r="E476" s="4">
        <v>4</v>
      </c>
      <c r="F476" s="8">
        <v>1.47</v>
      </c>
      <c r="G476" s="4">
        <v>7</v>
      </c>
      <c r="H476" s="8">
        <v>2.72</v>
      </c>
      <c r="I476" s="4">
        <v>0</v>
      </c>
    </row>
    <row r="477" spans="1:9" x14ac:dyDescent="0.2">
      <c r="A477" s="2">
        <v>16</v>
      </c>
      <c r="B477" s="1" t="s">
        <v>63</v>
      </c>
      <c r="C477" s="4">
        <v>10</v>
      </c>
      <c r="D477" s="8">
        <v>1.87</v>
      </c>
      <c r="E477" s="4">
        <v>5</v>
      </c>
      <c r="F477" s="8">
        <v>1.84</v>
      </c>
      <c r="G477" s="4">
        <v>5</v>
      </c>
      <c r="H477" s="8">
        <v>1.95</v>
      </c>
      <c r="I477" s="4">
        <v>0</v>
      </c>
    </row>
    <row r="478" spans="1:9" x14ac:dyDescent="0.2">
      <c r="A478" s="2">
        <v>16</v>
      </c>
      <c r="B478" s="1" t="s">
        <v>67</v>
      </c>
      <c r="C478" s="4">
        <v>10</v>
      </c>
      <c r="D478" s="8">
        <v>1.87</v>
      </c>
      <c r="E478" s="4">
        <v>6</v>
      </c>
      <c r="F478" s="8">
        <v>2.21</v>
      </c>
      <c r="G478" s="4">
        <v>4</v>
      </c>
      <c r="H478" s="8">
        <v>1.56</v>
      </c>
      <c r="I478" s="4">
        <v>0</v>
      </c>
    </row>
    <row r="479" spans="1:9" x14ac:dyDescent="0.2">
      <c r="A479" s="2">
        <v>18</v>
      </c>
      <c r="B479" s="1" t="s">
        <v>71</v>
      </c>
      <c r="C479" s="4">
        <v>7</v>
      </c>
      <c r="D479" s="8">
        <v>1.31</v>
      </c>
      <c r="E479" s="4">
        <v>3</v>
      </c>
      <c r="F479" s="8">
        <v>1.1000000000000001</v>
      </c>
      <c r="G479" s="4">
        <v>4</v>
      </c>
      <c r="H479" s="8">
        <v>1.56</v>
      </c>
      <c r="I479" s="4">
        <v>0</v>
      </c>
    </row>
    <row r="480" spans="1:9" x14ac:dyDescent="0.2">
      <c r="A480" s="2">
        <v>18</v>
      </c>
      <c r="B480" s="1" t="s">
        <v>70</v>
      </c>
      <c r="C480" s="4">
        <v>7</v>
      </c>
      <c r="D480" s="8">
        <v>1.31</v>
      </c>
      <c r="E480" s="4">
        <v>1</v>
      </c>
      <c r="F480" s="8">
        <v>0.37</v>
      </c>
      <c r="G480" s="4">
        <v>6</v>
      </c>
      <c r="H480" s="8">
        <v>2.33</v>
      </c>
      <c r="I480" s="4">
        <v>0</v>
      </c>
    </row>
    <row r="481" spans="1:9" x14ac:dyDescent="0.2">
      <c r="A481" s="2">
        <v>20</v>
      </c>
      <c r="B481" s="1" t="s">
        <v>85</v>
      </c>
      <c r="C481" s="4">
        <v>6</v>
      </c>
      <c r="D481" s="8">
        <v>1.1200000000000001</v>
      </c>
      <c r="E481" s="4">
        <v>1</v>
      </c>
      <c r="F481" s="8">
        <v>0.37</v>
      </c>
      <c r="G481" s="4">
        <v>5</v>
      </c>
      <c r="H481" s="8">
        <v>1.95</v>
      </c>
      <c r="I481" s="4">
        <v>0</v>
      </c>
    </row>
    <row r="482" spans="1:9" x14ac:dyDescent="0.2">
      <c r="A482" s="2">
        <v>20</v>
      </c>
      <c r="B482" s="1" t="s">
        <v>79</v>
      </c>
      <c r="C482" s="4">
        <v>6</v>
      </c>
      <c r="D482" s="8">
        <v>1.1200000000000001</v>
      </c>
      <c r="E482" s="4">
        <v>1</v>
      </c>
      <c r="F482" s="8">
        <v>0.37</v>
      </c>
      <c r="G482" s="4">
        <v>5</v>
      </c>
      <c r="H482" s="8">
        <v>1.95</v>
      </c>
      <c r="I482" s="4">
        <v>0</v>
      </c>
    </row>
    <row r="483" spans="1:9" x14ac:dyDescent="0.2">
      <c r="A483" s="2">
        <v>20</v>
      </c>
      <c r="B483" s="1" t="s">
        <v>81</v>
      </c>
      <c r="C483" s="4">
        <v>6</v>
      </c>
      <c r="D483" s="8">
        <v>1.1200000000000001</v>
      </c>
      <c r="E483" s="4">
        <v>2</v>
      </c>
      <c r="F483" s="8">
        <v>0.74</v>
      </c>
      <c r="G483" s="4">
        <v>4</v>
      </c>
      <c r="H483" s="8">
        <v>1.56</v>
      </c>
      <c r="I483" s="4">
        <v>0</v>
      </c>
    </row>
    <row r="484" spans="1:9" x14ac:dyDescent="0.2">
      <c r="A484" s="2">
        <v>20</v>
      </c>
      <c r="B484" s="1" t="s">
        <v>66</v>
      </c>
      <c r="C484" s="4">
        <v>6</v>
      </c>
      <c r="D484" s="8">
        <v>1.1200000000000001</v>
      </c>
      <c r="E484" s="4">
        <v>0</v>
      </c>
      <c r="F484" s="8">
        <v>0</v>
      </c>
      <c r="G484" s="4">
        <v>4</v>
      </c>
      <c r="H484" s="8">
        <v>1.56</v>
      </c>
      <c r="I484" s="4">
        <v>0</v>
      </c>
    </row>
    <row r="485" spans="1:9" x14ac:dyDescent="0.2">
      <c r="A485" s="1"/>
      <c r="C485" s="4"/>
      <c r="D485" s="8"/>
      <c r="E485" s="4"/>
      <c r="F485" s="8"/>
      <c r="G485" s="4"/>
      <c r="H485" s="8"/>
      <c r="I485" s="4"/>
    </row>
    <row r="486" spans="1:9" x14ac:dyDescent="0.2">
      <c r="A486" s="1" t="s">
        <v>20</v>
      </c>
      <c r="C486" s="4"/>
      <c r="D486" s="8"/>
      <c r="E486" s="4"/>
      <c r="F486" s="8"/>
      <c r="G486" s="4"/>
      <c r="H486" s="8"/>
      <c r="I486" s="4"/>
    </row>
    <row r="487" spans="1:9" x14ac:dyDescent="0.2">
      <c r="A487" s="2">
        <v>1</v>
      </c>
      <c r="B487" s="1" t="s">
        <v>62</v>
      </c>
      <c r="C487" s="4">
        <v>113</v>
      </c>
      <c r="D487" s="8">
        <v>15.01</v>
      </c>
      <c r="E487" s="4">
        <v>100</v>
      </c>
      <c r="F487" s="8">
        <v>25.13</v>
      </c>
      <c r="G487" s="4">
        <v>13</v>
      </c>
      <c r="H487" s="8">
        <v>3.71</v>
      </c>
      <c r="I487" s="4">
        <v>0</v>
      </c>
    </row>
    <row r="488" spans="1:9" x14ac:dyDescent="0.2">
      <c r="A488" s="2">
        <v>2</v>
      </c>
      <c r="B488" s="1" t="s">
        <v>61</v>
      </c>
      <c r="C488" s="4">
        <v>62</v>
      </c>
      <c r="D488" s="8">
        <v>8.23</v>
      </c>
      <c r="E488" s="4">
        <v>55</v>
      </c>
      <c r="F488" s="8">
        <v>13.82</v>
      </c>
      <c r="G488" s="4">
        <v>7</v>
      </c>
      <c r="H488" s="8">
        <v>2</v>
      </c>
      <c r="I488" s="4">
        <v>0</v>
      </c>
    </row>
    <row r="489" spans="1:9" x14ac:dyDescent="0.2">
      <c r="A489" s="2">
        <v>3</v>
      </c>
      <c r="B489" s="1" t="s">
        <v>56</v>
      </c>
      <c r="C489" s="4">
        <v>54</v>
      </c>
      <c r="D489" s="8">
        <v>7.17</v>
      </c>
      <c r="E489" s="4">
        <v>26</v>
      </c>
      <c r="F489" s="8">
        <v>6.53</v>
      </c>
      <c r="G489" s="4">
        <v>28</v>
      </c>
      <c r="H489" s="8">
        <v>8</v>
      </c>
      <c r="I489" s="4">
        <v>0</v>
      </c>
    </row>
    <row r="490" spans="1:9" x14ac:dyDescent="0.2">
      <c r="A490" s="2">
        <v>4</v>
      </c>
      <c r="B490" s="1" t="s">
        <v>58</v>
      </c>
      <c r="C490" s="4">
        <v>49</v>
      </c>
      <c r="D490" s="8">
        <v>6.51</v>
      </c>
      <c r="E490" s="4">
        <v>3</v>
      </c>
      <c r="F490" s="8">
        <v>0.75</v>
      </c>
      <c r="G490" s="4">
        <v>45</v>
      </c>
      <c r="H490" s="8">
        <v>12.86</v>
      </c>
      <c r="I490" s="4">
        <v>0</v>
      </c>
    </row>
    <row r="491" spans="1:9" x14ac:dyDescent="0.2">
      <c r="A491" s="2">
        <v>5</v>
      </c>
      <c r="B491" s="1" t="s">
        <v>48</v>
      </c>
      <c r="C491" s="4">
        <v>45</v>
      </c>
      <c r="D491" s="8">
        <v>5.98</v>
      </c>
      <c r="E491" s="4">
        <v>7</v>
      </c>
      <c r="F491" s="8">
        <v>1.76</v>
      </c>
      <c r="G491" s="4">
        <v>38</v>
      </c>
      <c r="H491" s="8">
        <v>10.86</v>
      </c>
      <c r="I491" s="4">
        <v>0</v>
      </c>
    </row>
    <row r="492" spans="1:9" x14ac:dyDescent="0.2">
      <c r="A492" s="2">
        <v>6</v>
      </c>
      <c r="B492" s="1" t="s">
        <v>65</v>
      </c>
      <c r="C492" s="4">
        <v>38</v>
      </c>
      <c r="D492" s="8">
        <v>5.05</v>
      </c>
      <c r="E492" s="4">
        <v>25</v>
      </c>
      <c r="F492" s="8">
        <v>6.28</v>
      </c>
      <c r="G492" s="4">
        <v>13</v>
      </c>
      <c r="H492" s="8">
        <v>3.71</v>
      </c>
      <c r="I492" s="4">
        <v>0</v>
      </c>
    </row>
    <row r="493" spans="1:9" x14ac:dyDescent="0.2">
      <c r="A493" s="2">
        <v>7</v>
      </c>
      <c r="B493" s="1" t="s">
        <v>64</v>
      </c>
      <c r="C493" s="4">
        <v>37</v>
      </c>
      <c r="D493" s="8">
        <v>4.91</v>
      </c>
      <c r="E493" s="4">
        <v>25</v>
      </c>
      <c r="F493" s="8">
        <v>6.28</v>
      </c>
      <c r="G493" s="4">
        <v>12</v>
      </c>
      <c r="H493" s="8">
        <v>3.43</v>
      </c>
      <c r="I493" s="4">
        <v>0</v>
      </c>
    </row>
    <row r="494" spans="1:9" x14ac:dyDescent="0.2">
      <c r="A494" s="2">
        <v>8</v>
      </c>
      <c r="B494" s="1" t="s">
        <v>49</v>
      </c>
      <c r="C494" s="4">
        <v>33</v>
      </c>
      <c r="D494" s="8">
        <v>4.38</v>
      </c>
      <c r="E494" s="4">
        <v>17</v>
      </c>
      <c r="F494" s="8">
        <v>4.2699999999999996</v>
      </c>
      <c r="G494" s="4">
        <v>16</v>
      </c>
      <c r="H494" s="8">
        <v>4.57</v>
      </c>
      <c r="I494" s="4">
        <v>0</v>
      </c>
    </row>
    <row r="495" spans="1:9" x14ac:dyDescent="0.2">
      <c r="A495" s="2">
        <v>9</v>
      </c>
      <c r="B495" s="1" t="s">
        <v>54</v>
      </c>
      <c r="C495" s="4">
        <v>26</v>
      </c>
      <c r="D495" s="8">
        <v>3.45</v>
      </c>
      <c r="E495" s="4">
        <v>18</v>
      </c>
      <c r="F495" s="8">
        <v>4.5199999999999996</v>
      </c>
      <c r="G495" s="4">
        <v>8</v>
      </c>
      <c r="H495" s="8">
        <v>2.29</v>
      </c>
      <c r="I495" s="4">
        <v>0</v>
      </c>
    </row>
    <row r="496" spans="1:9" x14ac:dyDescent="0.2">
      <c r="A496" s="2">
        <v>10</v>
      </c>
      <c r="B496" s="1" t="s">
        <v>53</v>
      </c>
      <c r="C496" s="4">
        <v>25</v>
      </c>
      <c r="D496" s="8">
        <v>3.32</v>
      </c>
      <c r="E496" s="4">
        <v>6</v>
      </c>
      <c r="F496" s="8">
        <v>1.51</v>
      </c>
      <c r="G496" s="4">
        <v>19</v>
      </c>
      <c r="H496" s="8">
        <v>5.43</v>
      </c>
      <c r="I496" s="4">
        <v>0</v>
      </c>
    </row>
    <row r="497" spans="1:9" x14ac:dyDescent="0.2">
      <c r="A497" s="2">
        <v>11</v>
      </c>
      <c r="B497" s="1" t="s">
        <v>55</v>
      </c>
      <c r="C497" s="4">
        <v>24</v>
      </c>
      <c r="D497" s="8">
        <v>3.19</v>
      </c>
      <c r="E497" s="4">
        <v>20</v>
      </c>
      <c r="F497" s="8">
        <v>5.03</v>
      </c>
      <c r="G497" s="4">
        <v>4</v>
      </c>
      <c r="H497" s="8">
        <v>1.1399999999999999</v>
      </c>
      <c r="I497" s="4">
        <v>0</v>
      </c>
    </row>
    <row r="498" spans="1:9" x14ac:dyDescent="0.2">
      <c r="A498" s="2">
        <v>12</v>
      </c>
      <c r="B498" s="1" t="s">
        <v>59</v>
      </c>
      <c r="C498" s="4">
        <v>22</v>
      </c>
      <c r="D498" s="8">
        <v>2.92</v>
      </c>
      <c r="E498" s="4">
        <v>16</v>
      </c>
      <c r="F498" s="8">
        <v>4.0199999999999996</v>
      </c>
      <c r="G498" s="4">
        <v>6</v>
      </c>
      <c r="H498" s="8">
        <v>1.71</v>
      </c>
      <c r="I498" s="4">
        <v>0</v>
      </c>
    </row>
    <row r="499" spans="1:9" x14ac:dyDescent="0.2">
      <c r="A499" s="2">
        <v>13</v>
      </c>
      <c r="B499" s="1" t="s">
        <v>50</v>
      </c>
      <c r="C499" s="4">
        <v>18</v>
      </c>
      <c r="D499" s="8">
        <v>2.39</v>
      </c>
      <c r="E499" s="4">
        <v>7</v>
      </c>
      <c r="F499" s="8">
        <v>1.76</v>
      </c>
      <c r="G499" s="4">
        <v>11</v>
      </c>
      <c r="H499" s="8">
        <v>3.14</v>
      </c>
      <c r="I499" s="4">
        <v>0</v>
      </c>
    </row>
    <row r="500" spans="1:9" x14ac:dyDescent="0.2">
      <c r="A500" s="2">
        <v>13</v>
      </c>
      <c r="B500" s="1" t="s">
        <v>66</v>
      </c>
      <c r="C500" s="4">
        <v>18</v>
      </c>
      <c r="D500" s="8">
        <v>2.39</v>
      </c>
      <c r="E500" s="4">
        <v>1</v>
      </c>
      <c r="F500" s="8">
        <v>0.25</v>
      </c>
      <c r="G500" s="4">
        <v>15</v>
      </c>
      <c r="H500" s="8">
        <v>4.29</v>
      </c>
      <c r="I500" s="4">
        <v>0</v>
      </c>
    </row>
    <row r="501" spans="1:9" x14ac:dyDescent="0.2">
      <c r="A501" s="2">
        <v>15</v>
      </c>
      <c r="B501" s="1" t="s">
        <v>57</v>
      </c>
      <c r="C501" s="4">
        <v>17</v>
      </c>
      <c r="D501" s="8">
        <v>2.2599999999999998</v>
      </c>
      <c r="E501" s="4">
        <v>3</v>
      </c>
      <c r="F501" s="8">
        <v>0.75</v>
      </c>
      <c r="G501" s="4">
        <v>14</v>
      </c>
      <c r="H501" s="8">
        <v>4</v>
      </c>
      <c r="I501" s="4">
        <v>0</v>
      </c>
    </row>
    <row r="502" spans="1:9" x14ac:dyDescent="0.2">
      <c r="A502" s="2">
        <v>16</v>
      </c>
      <c r="B502" s="1" t="s">
        <v>60</v>
      </c>
      <c r="C502" s="4">
        <v>15</v>
      </c>
      <c r="D502" s="8">
        <v>1.99</v>
      </c>
      <c r="E502" s="4">
        <v>9</v>
      </c>
      <c r="F502" s="8">
        <v>2.2599999999999998</v>
      </c>
      <c r="G502" s="4">
        <v>5</v>
      </c>
      <c r="H502" s="8">
        <v>1.43</v>
      </c>
      <c r="I502" s="4">
        <v>0</v>
      </c>
    </row>
    <row r="503" spans="1:9" x14ac:dyDescent="0.2">
      <c r="A503" s="2">
        <v>16</v>
      </c>
      <c r="B503" s="1" t="s">
        <v>63</v>
      </c>
      <c r="C503" s="4">
        <v>15</v>
      </c>
      <c r="D503" s="8">
        <v>1.99</v>
      </c>
      <c r="E503" s="4">
        <v>6</v>
      </c>
      <c r="F503" s="8">
        <v>1.51</v>
      </c>
      <c r="G503" s="4">
        <v>9</v>
      </c>
      <c r="H503" s="8">
        <v>2.57</v>
      </c>
      <c r="I503" s="4">
        <v>0</v>
      </c>
    </row>
    <row r="504" spans="1:9" x14ac:dyDescent="0.2">
      <c r="A504" s="2">
        <v>18</v>
      </c>
      <c r="B504" s="1" t="s">
        <v>67</v>
      </c>
      <c r="C504" s="4">
        <v>13</v>
      </c>
      <c r="D504" s="8">
        <v>1.73</v>
      </c>
      <c r="E504" s="4">
        <v>12</v>
      </c>
      <c r="F504" s="8">
        <v>3.02</v>
      </c>
      <c r="G504" s="4">
        <v>1</v>
      </c>
      <c r="H504" s="8">
        <v>0.28999999999999998</v>
      </c>
      <c r="I504" s="4">
        <v>0</v>
      </c>
    </row>
    <row r="505" spans="1:9" x14ac:dyDescent="0.2">
      <c r="A505" s="2">
        <v>19</v>
      </c>
      <c r="B505" s="1" t="s">
        <v>69</v>
      </c>
      <c r="C505" s="4">
        <v>9</v>
      </c>
      <c r="D505" s="8">
        <v>1.2</v>
      </c>
      <c r="E505" s="4">
        <v>2</v>
      </c>
      <c r="F505" s="8">
        <v>0.5</v>
      </c>
      <c r="G505" s="4">
        <v>7</v>
      </c>
      <c r="H505" s="8">
        <v>2</v>
      </c>
      <c r="I505" s="4">
        <v>0</v>
      </c>
    </row>
    <row r="506" spans="1:9" x14ac:dyDescent="0.2">
      <c r="A506" s="2">
        <v>19</v>
      </c>
      <c r="B506" s="1" t="s">
        <v>52</v>
      </c>
      <c r="C506" s="4">
        <v>9</v>
      </c>
      <c r="D506" s="8">
        <v>1.2</v>
      </c>
      <c r="E506" s="4">
        <v>1</v>
      </c>
      <c r="F506" s="8">
        <v>0.25</v>
      </c>
      <c r="G506" s="4">
        <v>8</v>
      </c>
      <c r="H506" s="8">
        <v>2.29</v>
      </c>
      <c r="I506" s="4">
        <v>0</v>
      </c>
    </row>
    <row r="507" spans="1:9" x14ac:dyDescent="0.2">
      <c r="A507" s="2">
        <v>19</v>
      </c>
      <c r="B507" s="1" t="s">
        <v>72</v>
      </c>
      <c r="C507" s="4">
        <v>9</v>
      </c>
      <c r="D507" s="8">
        <v>1.2</v>
      </c>
      <c r="E507" s="4">
        <v>5</v>
      </c>
      <c r="F507" s="8">
        <v>1.26</v>
      </c>
      <c r="G507" s="4">
        <v>4</v>
      </c>
      <c r="H507" s="8">
        <v>1.1399999999999999</v>
      </c>
      <c r="I507" s="4">
        <v>0</v>
      </c>
    </row>
    <row r="508" spans="1:9" x14ac:dyDescent="0.2">
      <c r="A508" s="1"/>
      <c r="C508" s="4"/>
      <c r="D508" s="8"/>
      <c r="E508" s="4"/>
      <c r="F508" s="8"/>
      <c r="G508" s="4"/>
      <c r="H508" s="8"/>
      <c r="I508" s="4"/>
    </row>
    <row r="509" spans="1:9" x14ac:dyDescent="0.2">
      <c r="A509" s="1" t="s">
        <v>21</v>
      </c>
      <c r="C509" s="4"/>
      <c r="D509" s="8"/>
      <c r="E509" s="4"/>
      <c r="F509" s="8"/>
      <c r="G509" s="4"/>
      <c r="H509" s="8"/>
      <c r="I509" s="4"/>
    </row>
    <row r="510" spans="1:9" x14ac:dyDescent="0.2">
      <c r="A510" s="2">
        <v>1</v>
      </c>
      <c r="B510" s="1" t="s">
        <v>62</v>
      </c>
      <c r="C510" s="4">
        <v>36</v>
      </c>
      <c r="D510" s="8">
        <v>12.63</v>
      </c>
      <c r="E510" s="4">
        <v>34</v>
      </c>
      <c r="F510" s="8">
        <v>21.79</v>
      </c>
      <c r="G510" s="4">
        <v>2</v>
      </c>
      <c r="H510" s="8">
        <v>1.72</v>
      </c>
      <c r="I510" s="4">
        <v>0</v>
      </c>
    </row>
    <row r="511" spans="1:9" x14ac:dyDescent="0.2">
      <c r="A511" s="2">
        <v>2</v>
      </c>
      <c r="B511" s="1" t="s">
        <v>48</v>
      </c>
      <c r="C511" s="4">
        <v>29</v>
      </c>
      <c r="D511" s="8">
        <v>10.18</v>
      </c>
      <c r="E511" s="4">
        <v>5</v>
      </c>
      <c r="F511" s="8">
        <v>3.21</v>
      </c>
      <c r="G511" s="4">
        <v>24</v>
      </c>
      <c r="H511" s="8">
        <v>20.69</v>
      </c>
      <c r="I511" s="4">
        <v>0</v>
      </c>
    </row>
    <row r="512" spans="1:9" x14ac:dyDescent="0.2">
      <c r="A512" s="2">
        <v>3</v>
      </c>
      <c r="B512" s="1" t="s">
        <v>61</v>
      </c>
      <c r="C512" s="4">
        <v>23</v>
      </c>
      <c r="D512" s="8">
        <v>8.07</v>
      </c>
      <c r="E512" s="4">
        <v>21</v>
      </c>
      <c r="F512" s="8">
        <v>13.46</v>
      </c>
      <c r="G512" s="4">
        <v>2</v>
      </c>
      <c r="H512" s="8">
        <v>1.72</v>
      </c>
      <c r="I512" s="4">
        <v>0</v>
      </c>
    </row>
    <row r="513" spans="1:9" x14ac:dyDescent="0.2">
      <c r="A513" s="2">
        <v>4</v>
      </c>
      <c r="B513" s="1" t="s">
        <v>56</v>
      </c>
      <c r="C513" s="4">
        <v>21</v>
      </c>
      <c r="D513" s="8">
        <v>7.37</v>
      </c>
      <c r="E513" s="4">
        <v>11</v>
      </c>
      <c r="F513" s="8">
        <v>7.05</v>
      </c>
      <c r="G513" s="4">
        <v>10</v>
      </c>
      <c r="H513" s="8">
        <v>8.6199999999999992</v>
      </c>
      <c r="I513" s="4">
        <v>0</v>
      </c>
    </row>
    <row r="514" spans="1:9" x14ac:dyDescent="0.2">
      <c r="A514" s="2">
        <v>5</v>
      </c>
      <c r="B514" s="1" t="s">
        <v>54</v>
      </c>
      <c r="C514" s="4">
        <v>17</v>
      </c>
      <c r="D514" s="8">
        <v>5.96</v>
      </c>
      <c r="E514" s="4">
        <v>14</v>
      </c>
      <c r="F514" s="8">
        <v>8.9700000000000006</v>
      </c>
      <c r="G514" s="4">
        <v>2</v>
      </c>
      <c r="H514" s="8">
        <v>1.72</v>
      </c>
      <c r="I514" s="4">
        <v>1</v>
      </c>
    </row>
    <row r="515" spans="1:9" x14ac:dyDescent="0.2">
      <c r="A515" s="2">
        <v>6</v>
      </c>
      <c r="B515" s="1" t="s">
        <v>50</v>
      </c>
      <c r="C515" s="4">
        <v>12</v>
      </c>
      <c r="D515" s="8">
        <v>4.21</v>
      </c>
      <c r="E515" s="4">
        <v>5</v>
      </c>
      <c r="F515" s="8">
        <v>3.21</v>
      </c>
      <c r="G515" s="4">
        <v>7</v>
      </c>
      <c r="H515" s="8">
        <v>6.03</v>
      </c>
      <c r="I515" s="4">
        <v>0</v>
      </c>
    </row>
    <row r="516" spans="1:9" x14ac:dyDescent="0.2">
      <c r="A516" s="2">
        <v>6</v>
      </c>
      <c r="B516" s="1" t="s">
        <v>65</v>
      </c>
      <c r="C516" s="4">
        <v>12</v>
      </c>
      <c r="D516" s="8">
        <v>4.21</v>
      </c>
      <c r="E516" s="4">
        <v>9</v>
      </c>
      <c r="F516" s="8">
        <v>5.77</v>
      </c>
      <c r="G516" s="4">
        <v>3</v>
      </c>
      <c r="H516" s="8">
        <v>2.59</v>
      </c>
      <c r="I516" s="4">
        <v>0</v>
      </c>
    </row>
    <row r="517" spans="1:9" x14ac:dyDescent="0.2">
      <c r="A517" s="2">
        <v>8</v>
      </c>
      <c r="B517" s="1" t="s">
        <v>53</v>
      </c>
      <c r="C517" s="4">
        <v>11</v>
      </c>
      <c r="D517" s="8">
        <v>3.86</v>
      </c>
      <c r="E517" s="4">
        <v>7</v>
      </c>
      <c r="F517" s="8">
        <v>4.49</v>
      </c>
      <c r="G517" s="4">
        <v>4</v>
      </c>
      <c r="H517" s="8">
        <v>3.45</v>
      </c>
      <c r="I517" s="4">
        <v>0</v>
      </c>
    </row>
    <row r="518" spans="1:9" x14ac:dyDescent="0.2">
      <c r="A518" s="2">
        <v>9</v>
      </c>
      <c r="B518" s="1" t="s">
        <v>66</v>
      </c>
      <c r="C518" s="4">
        <v>10</v>
      </c>
      <c r="D518" s="8">
        <v>3.51</v>
      </c>
      <c r="E518" s="4">
        <v>0</v>
      </c>
      <c r="F518" s="8">
        <v>0</v>
      </c>
      <c r="G518" s="4">
        <v>6</v>
      </c>
      <c r="H518" s="8">
        <v>5.17</v>
      </c>
      <c r="I518" s="4">
        <v>0</v>
      </c>
    </row>
    <row r="519" spans="1:9" x14ac:dyDescent="0.2">
      <c r="A519" s="2">
        <v>10</v>
      </c>
      <c r="B519" s="1" t="s">
        <v>49</v>
      </c>
      <c r="C519" s="4">
        <v>8</v>
      </c>
      <c r="D519" s="8">
        <v>2.81</v>
      </c>
      <c r="E519" s="4">
        <v>4</v>
      </c>
      <c r="F519" s="8">
        <v>2.56</v>
      </c>
      <c r="G519" s="4">
        <v>4</v>
      </c>
      <c r="H519" s="8">
        <v>3.45</v>
      </c>
      <c r="I519" s="4">
        <v>0</v>
      </c>
    </row>
    <row r="520" spans="1:9" x14ac:dyDescent="0.2">
      <c r="A520" s="2">
        <v>10</v>
      </c>
      <c r="B520" s="1" t="s">
        <v>58</v>
      </c>
      <c r="C520" s="4">
        <v>8</v>
      </c>
      <c r="D520" s="8">
        <v>2.81</v>
      </c>
      <c r="E520" s="4">
        <v>2</v>
      </c>
      <c r="F520" s="8">
        <v>1.28</v>
      </c>
      <c r="G520" s="4">
        <v>6</v>
      </c>
      <c r="H520" s="8">
        <v>5.17</v>
      </c>
      <c r="I520" s="4">
        <v>0</v>
      </c>
    </row>
    <row r="521" spans="1:9" x14ac:dyDescent="0.2">
      <c r="A521" s="2">
        <v>10</v>
      </c>
      <c r="B521" s="1" t="s">
        <v>67</v>
      </c>
      <c r="C521" s="4">
        <v>8</v>
      </c>
      <c r="D521" s="8">
        <v>2.81</v>
      </c>
      <c r="E521" s="4">
        <v>8</v>
      </c>
      <c r="F521" s="8">
        <v>5.13</v>
      </c>
      <c r="G521" s="4">
        <v>0</v>
      </c>
      <c r="H521" s="8">
        <v>0</v>
      </c>
      <c r="I521" s="4">
        <v>0</v>
      </c>
    </row>
    <row r="522" spans="1:9" x14ac:dyDescent="0.2">
      <c r="A522" s="2">
        <v>13</v>
      </c>
      <c r="B522" s="1" t="s">
        <v>51</v>
      </c>
      <c r="C522" s="4">
        <v>7</v>
      </c>
      <c r="D522" s="8">
        <v>2.46</v>
      </c>
      <c r="E522" s="4">
        <v>3</v>
      </c>
      <c r="F522" s="8">
        <v>1.92</v>
      </c>
      <c r="G522" s="4">
        <v>4</v>
      </c>
      <c r="H522" s="8">
        <v>3.45</v>
      </c>
      <c r="I522" s="4">
        <v>0</v>
      </c>
    </row>
    <row r="523" spans="1:9" x14ac:dyDescent="0.2">
      <c r="A523" s="2">
        <v>13</v>
      </c>
      <c r="B523" s="1" t="s">
        <v>55</v>
      </c>
      <c r="C523" s="4">
        <v>7</v>
      </c>
      <c r="D523" s="8">
        <v>2.46</v>
      </c>
      <c r="E523" s="4">
        <v>5</v>
      </c>
      <c r="F523" s="8">
        <v>3.21</v>
      </c>
      <c r="G523" s="4">
        <v>2</v>
      </c>
      <c r="H523" s="8">
        <v>1.72</v>
      </c>
      <c r="I523" s="4">
        <v>0</v>
      </c>
    </row>
    <row r="524" spans="1:9" x14ac:dyDescent="0.2">
      <c r="A524" s="2">
        <v>13</v>
      </c>
      <c r="B524" s="1" t="s">
        <v>64</v>
      </c>
      <c r="C524" s="4">
        <v>7</v>
      </c>
      <c r="D524" s="8">
        <v>2.46</v>
      </c>
      <c r="E524" s="4">
        <v>5</v>
      </c>
      <c r="F524" s="8">
        <v>3.21</v>
      </c>
      <c r="G524" s="4">
        <v>0</v>
      </c>
      <c r="H524" s="8">
        <v>0</v>
      </c>
      <c r="I524" s="4">
        <v>0</v>
      </c>
    </row>
    <row r="525" spans="1:9" x14ac:dyDescent="0.2">
      <c r="A525" s="2">
        <v>16</v>
      </c>
      <c r="B525" s="1" t="s">
        <v>59</v>
      </c>
      <c r="C525" s="4">
        <v>6</v>
      </c>
      <c r="D525" s="8">
        <v>2.11</v>
      </c>
      <c r="E525" s="4">
        <v>2</v>
      </c>
      <c r="F525" s="8">
        <v>1.28</v>
      </c>
      <c r="G525" s="4">
        <v>4</v>
      </c>
      <c r="H525" s="8">
        <v>3.45</v>
      </c>
      <c r="I525" s="4">
        <v>0</v>
      </c>
    </row>
    <row r="526" spans="1:9" x14ac:dyDescent="0.2">
      <c r="A526" s="2">
        <v>16</v>
      </c>
      <c r="B526" s="1" t="s">
        <v>60</v>
      </c>
      <c r="C526" s="4">
        <v>6</v>
      </c>
      <c r="D526" s="8">
        <v>2.11</v>
      </c>
      <c r="E526" s="4">
        <v>3</v>
      </c>
      <c r="F526" s="8">
        <v>1.92</v>
      </c>
      <c r="G526" s="4">
        <v>3</v>
      </c>
      <c r="H526" s="8">
        <v>2.59</v>
      </c>
      <c r="I526" s="4">
        <v>0</v>
      </c>
    </row>
    <row r="527" spans="1:9" x14ac:dyDescent="0.2">
      <c r="A527" s="2">
        <v>18</v>
      </c>
      <c r="B527" s="1" t="s">
        <v>68</v>
      </c>
      <c r="C527" s="4">
        <v>4</v>
      </c>
      <c r="D527" s="8">
        <v>1.4</v>
      </c>
      <c r="E527" s="4">
        <v>0</v>
      </c>
      <c r="F527" s="8">
        <v>0</v>
      </c>
      <c r="G527" s="4">
        <v>4</v>
      </c>
      <c r="H527" s="8">
        <v>3.45</v>
      </c>
      <c r="I527" s="4">
        <v>0</v>
      </c>
    </row>
    <row r="528" spans="1:9" x14ac:dyDescent="0.2">
      <c r="A528" s="2">
        <v>18</v>
      </c>
      <c r="B528" s="1" t="s">
        <v>57</v>
      </c>
      <c r="C528" s="4">
        <v>4</v>
      </c>
      <c r="D528" s="8">
        <v>1.4</v>
      </c>
      <c r="E528" s="4">
        <v>1</v>
      </c>
      <c r="F528" s="8">
        <v>0.64</v>
      </c>
      <c r="G528" s="4">
        <v>3</v>
      </c>
      <c r="H528" s="8">
        <v>2.59</v>
      </c>
      <c r="I528" s="4">
        <v>0</v>
      </c>
    </row>
    <row r="529" spans="1:9" x14ac:dyDescent="0.2">
      <c r="A529" s="2">
        <v>18</v>
      </c>
      <c r="B529" s="1" t="s">
        <v>72</v>
      </c>
      <c r="C529" s="4">
        <v>4</v>
      </c>
      <c r="D529" s="8">
        <v>1.4</v>
      </c>
      <c r="E529" s="4">
        <v>3</v>
      </c>
      <c r="F529" s="8">
        <v>1.92</v>
      </c>
      <c r="G529" s="4">
        <v>0</v>
      </c>
      <c r="H529" s="8">
        <v>0</v>
      </c>
      <c r="I529" s="4">
        <v>0</v>
      </c>
    </row>
    <row r="530" spans="1:9" x14ac:dyDescent="0.2">
      <c r="A530" s="2">
        <v>18</v>
      </c>
      <c r="B530" s="1" t="s">
        <v>70</v>
      </c>
      <c r="C530" s="4">
        <v>4</v>
      </c>
      <c r="D530" s="8">
        <v>1.4</v>
      </c>
      <c r="E530" s="4">
        <v>0</v>
      </c>
      <c r="F530" s="8">
        <v>0</v>
      </c>
      <c r="G530" s="4">
        <v>4</v>
      </c>
      <c r="H530" s="8">
        <v>3.45</v>
      </c>
      <c r="I530" s="4">
        <v>0</v>
      </c>
    </row>
    <row r="531" spans="1:9" x14ac:dyDescent="0.2">
      <c r="A531" s="1"/>
      <c r="C531" s="4"/>
      <c r="D531" s="8"/>
      <c r="E531" s="4"/>
      <c r="F531" s="8"/>
      <c r="G531" s="4"/>
      <c r="H531" s="8"/>
      <c r="I531" s="4"/>
    </row>
    <row r="532" spans="1:9" x14ac:dyDescent="0.2">
      <c r="A532" s="1" t="s">
        <v>22</v>
      </c>
      <c r="C532" s="4"/>
      <c r="D532" s="8"/>
      <c r="E532" s="4"/>
      <c r="F532" s="8"/>
      <c r="G532" s="4"/>
      <c r="H532" s="8"/>
      <c r="I532" s="4"/>
    </row>
    <row r="533" spans="1:9" x14ac:dyDescent="0.2">
      <c r="A533" s="2">
        <v>1</v>
      </c>
      <c r="B533" s="1" t="s">
        <v>62</v>
      </c>
      <c r="C533" s="4">
        <v>29</v>
      </c>
      <c r="D533" s="8">
        <v>13.06</v>
      </c>
      <c r="E533" s="4">
        <v>25</v>
      </c>
      <c r="F533" s="8">
        <v>23.81</v>
      </c>
      <c r="G533" s="4">
        <v>4</v>
      </c>
      <c r="H533" s="8">
        <v>3.67</v>
      </c>
      <c r="I533" s="4">
        <v>0</v>
      </c>
    </row>
    <row r="534" spans="1:9" x14ac:dyDescent="0.2">
      <c r="A534" s="2">
        <v>2</v>
      </c>
      <c r="B534" s="1" t="s">
        <v>48</v>
      </c>
      <c r="C534" s="4">
        <v>23</v>
      </c>
      <c r="D534" s="8">
        <v>10.36</v>
      </c>
      <c r="E534" s="4">
        <v>3</v>
      </c>
      <c r="F534" s="8">
        <v>2.86</v>
      </c>
      <c r="G534" s="4">
        <v>20</v>
      </c>
      <c r="H534" s="8">
        <v>18.350000000000001</v>
      </c>
      <c r="I534" s="4">
        <v>0</v>
      </c>
    </row>
    <row r="535" spans="1:9" x14ac:dyDescent="0.2">
      <c r="A535" s="2">
        <v>3</v>
      </c>
      <c r="B535" s="1" t="s">
        <v>56</v>
      </c>
      <c r="C535" s="4">
        <v>22</v>
      </c>
      <c r="D535" s="8">
        <v>9.91</v>
      </c>
      <c r="E535" s="4">
        <v>10</v>
      </c>
      <c r="F535" s="8">
        <v>9.52</v>
      </c>
      <c r="G535" s="4">
        <v>12</v>
      </c>
      <c r="H535" s="8">
        <v>11.01</v>
      </c>
      <c r="I535" s="4">
        <v>0</v>
      </c>
    </row>
    <row r="536" spans="1:9" x14ac:dyDescent="0.2">
      <c r="A536" s="2">
        <v>4</v>
      </c>
      <c r="B536" s="1" t="s">
        <v>54</v>
      </c>
      <c r="C536" s="4">
        <v>13</v>
      </c>
      <c r="D536" s="8">
        <v>5.86</v>
      </c>
      <c r="E536" s="4">
        <v>12</v>
      </c>
      <c r="F536" s="8">
        <v>11.43</v>
      </c>
      <c r="G536" s="4">
        <v>1</v>
      </c>
      <c r="H536" s="8">
        <v>0.92</v>
      </c>
      <c r="I536" s="4">
        <v>0</v>
      </c>
    </row>
    <row r="537" spans="1:9" x14ac:dyDescent="0.2">
      <c r="A537" s="2">
        <v>5</v>
      </c>
      <c r="B537" s="1" t="s">
        <v>50</v>
      </c>
      <c r="C537" s="4">
        <v>10</v>
      </c>
      <c r="D537" s="8">
        <v>4.5</v>
      </c>
      <c r="E537" s="4">
        <v>5</v>
      </c>
      <c r="F537" s="8">
        <v>4.76</v>
      </c>
      <c r="G537" s="4">
        <v>5</v>
      </c>
      <c r="H537" s="8">
        <v>4.59</v>
      </c>
      <c r="I537" s="4">
        <v>0</v>
      </c>
    </row>
    <row r="538" spans="1:9" x14ac:dyDescent="0.2">
      <c r="A538" s="2">
        <v>5</v>
      </c>
      <c r="B538" s="1" t="s">
        <v>66</v>
      </c>
      <c r="C538" s="4">
        <v>10</v>
      </c>
      <c r="D538" s="8">
        <v>4.5</v>
      </c>
      <c r="E538" s="4">
        <v>0</v>
      </c>
      <c r="F538" s="8">
        <v>0</v>
      </c>
      <c r="G538" s="4">
        <v>9</v>
      </c>
      <c r="H538" s="8">
        <v>8.26</v>
      </c>
      <c r="I538" s="4">
        <v>0</v>
      </c>
    </row>
    <row r="539" spans="1:9" x14ac:dyDescent="0.2">
      <c r="A539" s="2">
        <v>7</v>
      </c>
      <c r="B539" s="1" t="s">
        <v>49</v>
      </c>
      <c r="C539" s="4">
        <v>8</v>
      </c>
      <c r="D539" s="8">
        <v>3.6</v>
      </c>
      <c r="E539" s="4">
        <v>3</v>
      </c>
      <c r="F539" s="8">
        <v>2.86</v>
      </c>
      <c r="G539" s="4">
        <v>5</v>
      </c>
      <c r="H539" s="8">
        <v>4.59</v>
      </c>
      <c r="I539" s="4">
        <v>0</v>
      </c>
    </row>
    <row r="540" spans="1:9" x14ac:dyDescent="0.2">
      <c r="A540" s="2">
        <v>7</v>
      </c>
      <c r="B540" s="1" t="s">
        <v>64</v>
      </c>
      <c r="C540" s="4">
        <v>8</v>
      </c>
      <c r="D540" s="8">
        <v>3.6</v>
      </c>
      <c r="E540" s="4">
        <v>3</v>
      </c>
      <c r="F540" s="8">
        <v>2.86</v>
      </c>
      <c r="G540" s="4">
        <v>3</v>
      </c>
      <c r="H540" s="8">
        <v>2.75</v>
      </c>
      <c r="I540" s="4">
        <v>0</v>
      </c>
    </row>
    <row r="541" spans="1:9" x14ac:dyDescent="0.2">
      <c r="A541" s="2">
        <v>7</v>
      </c>
      <c r="B541" s="1" t="s">
        <v>65</v>
      </c>
      <c r="C541" s="4">
        <v>8</v>
      </c>
      <c r="D541" s="8">
        <v>3.6</v>
      </c>
      <c r="E541" s="4">
        <v>8</v>
      </c>
      <c r="F541" s="8">
        <v>7.62</v>
      </c>
      <c r="G541" s="4">
        <v>0</v>
      </c>
      <c r="H541" s="8">
        <v>0</v>
      </c>
      <c r="I541" s="4">
        <v>0</v>
      </c>
    </row>
    <row r="542" spans="1:9" x14ac:dyDescent="0.2">
      <c r="A542" s="2">
        <v>10</v>
      </c>
      <c r="B542" s="1" t="s">
        <v>79</v>
      </c>
      <c r="C542" s="4">
        <v>6</v>
      </c>
      <c r="D542" s="8">
        <v>2.7</v>
      </c>
      <c r="E542" s="4">
        <v>1</v>
      </c>
      <c r="F542" s="8">
        <v>0.95</v>
      </c>
      <c r="G542" s="4">
        <v>5</v>
      </c>
      <c r="H542" s="8">
        <v>4.59</v>
      </c>
      <c r="I542" s="4">
        <v>0</v>
      </c>
    </row>
    <row r="543" spans="1:9" x14ac:dyDescent="0.2">
      <c r="A543" s="2">
        <v>10</v>
      </c>
      <c r="B543" s="1" t="s">
        <v>53</v>
      </c>
      <c r="C543" s="4">
        <v>6</v>
      </c>
      <c r="D543" s="8">
        <v>2.7</v>
      </c>
      <c r="E543" s="4">
        <v>2</v>
      </c>
      <c r="F543" s="8">
        <v>1.9</v>
      </c>
      <c r="G543" s="4">
        <v>4</v>
      </c>
      <c r="H543" s="8">
        <v>3.67</v>
      </c>
      <c r="I543" s="4">
        <v>0</v>
      </c>
    </row>
    <row r="544" spans="1:9" x14ac:dyDescent="0.2">
      <c r="A544" s="2">
        <v>10</v>
      </c>
      <c r="B544" s="1" t="s">
        <v>67</v>
      </c>
      <c r="C544" s="4">
        <v>6</v>
      </c>
      <c r="D544" s="8">
        <v>2.7</v>
      </c>
      <c r="E544" s="4">
        <v>6</v>
      </c>
      <c r="F544" s="8">
        <v>5.71</v>
      </c>
      <c r="G544" s="4">
        <v>0</v>
      </c>
      <c r="H544" s="8">
        <v>0</v>
      </c>
      <c r="I544" s="4">
        <v>0</v>
      </c>
    </row>
    <row r="545" spans="1:9" x14ac:dyDescent="0.2">
      <c r="A545" s="2">
        <v>13</v>
      </c>
      <c r="B545" s="1" t="s">
        <v>61</v>
      </c>
      <c r="C545" s="4">
        <v>5</v>
      </c>
      <c r="D545" s="8">
        <v>2.25</v>
      </c>
      <c r="E545" s="4">
        <v>5</v>
      </c>
      <c r="F545" s="8">
        <v>4.76</v>
      </c>
      <c r="G545" s="4">
        <v>0</v>
      </c>
      <c r="H545" s="8">
        <v>0</v>
      </c>
      <c r="I545" s="4">
        <v>0</v>
      </c>
    </row>
    <row r="546" spans="1:9" x14ac:dyDescent="0.2">
      <c r="A546" s="2">
        <v>13</v>
      </c>
      <c r="B546" s="1" t="s">
        <v>63</v>
      </c>
      <c r="C546" s="4">
        <v>5</v>
      </c>
      <c r="D546" s="8">
        <v>2.25</v>
      </c>
      <c r="E546" s="4">
        <v>3</v>
      </c>
      <c r="F546" s="8">
        <v>2.86</v>
      </c>
      <c r="G546" s="4">
        <v>2</v>
      </c>
      <c r="H546" s="8">
        <v>1.83</v>
      </c>
      <c r="I546" s="4">
        <v>0</v>
      </c>
    </row>
    <row r="547" spans="1:9" x14ac:dyDescent="0.2">
      <c r="A547" s="2">
        <v>15</v>
      </c>
      <c r="B547" s="1" t="s">
        <v>74</v>
      </c>
      <c r="C547" s="4">
        <v>4</v>
      </c>
      <c r="D547" s="8">
        <v>1.8</v>
      </c>
      <c r="E547" s="4">
        <v>2</v>
      </c>
      <c r="F547" s="8">
        <v>1.9</v>
      </c>
      <c r="G547" s="4">
        <v>2</v>
      </c>
      <c r="H547" s="8">
        <v>1.83</v>
      </c>
      <c r="I547" s="4">
        <v>0</v>
      </c>
    </row>
    <row r="548" spans="1:9" x14ac:dyDescent="0.2">
      <c r="A548" s="2">
        <v>15</v>
      </c>
      <c r="B548" s="1" t="s">
        <v>95</v>
      </c>
      <c r="C548" s="4">
        <v>4</v>
      </c>
      <c r="D548" s="8">
        <v>1.8</v>
      </c>
      <c r="E548" s="4">
        <v>1</v>
      </c>
      <c r="F548" s="8">
        <v>0.95</v>
      </c>
      <c r="G548" s="4">
        <v>3</v>
      </c>
      <c r="H548" s="8">
        <v>2.75</v>
      </c>
      <c r="I548" s="4">
        <v>0</v>
      </c>
    </row>
    <row r="549" spans="1:9" x14ac:dyDescent="0.2">
      <c r="A549" s="2">
        <v>15</v>
      </c>
      <c r="B549" s="1" t="s">
        <v>69</v>
      </c>
      <c r="C549" s="4">
        <v>4</v>
      </c>
      <c r="D549" s="8">
        <v>1.8</v>
      </c>
      <c r="E549" s="4">
        <v>1</v>
      </c>
      <c r="F549" s="8">
        <v>0.95</v>
      </c>
      <c r="G549" s="4">
        <v>3</v>
      </c>
      <c r="H549" s="8">
        <v>2.75</v>
      </c>
      <c r="I549" s="4">
        <v>0</v>
      </c>
    </row>
    <row r="550" spans="1:9" x14ac:dyDescent="0.2">
      <c r="A550" s="2">
        <v>15</v>
      </c>
      <c r="B550" s="1" t="s">
        <v>52</v>
      </c>
      <c r="C550" s="4">
        <v>4</v>
      </c>
      <c r="D550" s="8">
        <v>1.8</v>
      </c>
      <c r="E550" s="4">
        <v>0</v>
      </c>
      <c r="F550" s="8">
        <v>0</v>
      </c>
      <c r="G550" s="4">
        <v>4</v>
      </c>
      <c r="H550" s="8">
        <v>3.67</v>
      </c>
      <c r="I550" s="4">
        <v>0</v>
      </c>
    </row>
    <row r="551" spans="1:9" x14ac:dyDescent="0.2">
      <c r="A551" s="2">
        <v>15</v>
      </c>
      <c r="B551" s="1" t="s">
        <v>55</v>
      </c>
      <c r="C551" s="4">
        <v>4</v>
      </c>
      <c r="D551" s="8">
        <v>1.8</v>
      </c>
      <c r="E551" s="4">
        <v>2</v>
      </c>
      <c r="F551" s="8">
        <v>1.9</v>
      </c>
      <c r="G551" s="4">
        <v>2</v>
      </c>
      <c r="H551" s="8">
        <v>1.83</v>
      </c>
      <c r="I551" s="4">
        <v>0</v>
      </c>
    </row>
    <row r="552" spans="1:9" x14ac:dyDescent="0.2">
      <c r="A552" s="2">
        <v>15</v>
      </c>
      <c r="B552" s="1" t="s">
        <v>60</v>
      </c>
      <c r="C552" s="4">
        <v>4</v>
      </c>
      <c r="D552" s="8">
        <v>1.8</v>
      </c>
      <c r="E552" s="4">
        <v>3</v>
      </c>
      <c r="F552" s="8">
        <v>2.86</v>
      </c>
      <c r="G552" s="4">
        <v>0</v>
      </c>
      <c r="H552" s="8">
        <v>0</v>
      </c>
      <c r="I552" s="4">
        <v>0</v>
      </c>
    </row>
    <row r="553" spans="1:9" x14ac:dyDescent="0.2">
      <c r="A553" s="1"/>
      <c r="C553" s="4"/>
      <c r="D553" s="8"/>
      <c r="E553" s="4"/>
      <c r="F553" s="8"/>
      <c r="G553" s="4"/>
      <c r="H553" s="8"/>
      <c r="I553" s="4"/>
    </row>
    <row r="554" spans="1:9" x14ac:dyDescent="0.2">
      <c r="A554" s="1" t="s">
        <v>23</v>
      </c>
      <c r="C554" s="4"/>
      <c r="D554" s="8"/>
      <c r="E554" s="4"/>
      <c r="F554" s="8"/>
      <c r="G554" s="4"/>
      <c r="H554" s="8"/>
      <c r="I554" s="4"/>
    </row>
    <row r="555" spans="1:9" x14ac:dyDescent="0.2">
      <c r="A555" s="2">
        <v>1</v>
      </c>
      <c r="B555" s="1" t="s">
        <v>62</v>
      </c>
      <c r="C555" s="4">
        <v>32</v>
      </c>
      <c r="D555" s="8">
        <v>12.9</v>
      </c>
      <c r="E555" s="4">
        <v>30</v>
      </c>
      <c r="F555" s="8">
        <v>20</v>
      </c>
      <c r="G555" s="4">
        <v>1</v>
      </c>
      <c r="H555" s="8">
        <v>1.1200000000000001</v>
      </c>
      <c r="I555" s="4">
        <v>0</v>
      </c>
    </row>
    <row r="556" spans="1:9" x14ac:dyDescent="0.2">
      <c r="A556" s="2">
        <v>2</v>
      </c>
      <c r="B556" s="1" t="s">
        <v>56</v>
      </c>
      <c r="C556" s="4">
        <v>30</v>
      </c>
      <c r="D556" s="8">
        <v>12.1</v>
      </c>
      <c r="E556" s="4">
        <v>18</v>
      </c>
      <c r="F556" s="8">
        <v>12</v>
      </c>
      <c r="G556" s="4">
        <v>12</v>
      </c>
      <c r="H556" s="8">
        <v>13.48</v>
      </c>
      <c r="I556" s="4">
        <v>0</v>
      </c>
    </row>
    <row r="557" spans="1:9" x14ac:dyDescent="0.2">
      <c r="A557" s="2">
        <v>3</v>
      </c>
      <c r="B557" s="1" t="s">
        <v>48</v>
      </c>
      <c r="C557" s="4">
        <v>29</v>
      </c>
      <c r="D557" s="8">
        <v>11.69</v>
      </c>
      <c r="E557" s="4">
        <v>6</v>
      </c>
      <c r="F557" s="8">
        <v>4</v>
      </c>
      <c r="G557" s="4">
        <v>23</v>
      </c>
      <c r="H557" s="8">
        <v>25.84</v>
      </c>
      <c r="I557" s="4">
        <v>0</v>
      </c>
    </row>
    <row r="558" spans="1:9" x14ac:dyDescent="0.2">
      <c r="A558" s="2">
        <v>4</v>
      </c>
      <c r="B558" s="1" t="s">
        <v>51</v>
      </c>
      <c r="C558" s="4">
        <v>23</v>
      </c>
      <c r="D558" s="8">
        <v>9.27</v>
      </c>
      <c r="E558" s="4">
        <v>9</v>
      </c>
      <c r="F558" s="8">
        <v>6</v>
      </c>
      <c r="G558" s="4">
        <v>14</v>
      </c>
      <c r="H558" s="8">
        <v>15.73</v>
      </c>
      <c r="I558" s="4">
        <v>0</v>
      </c>
    </row>
    <row r="559" spans="1:9" x14ac:dyDescent="0.2">
      <c r="A559" s="2">
        <v>5</v>
      </c>
      <c r="B559" s="1" t="s">
        <v>54</v>
      </c>
      <c r="C559" s="4">
        <v>19</v>
      </c>
      <c r="D559" s="8">
        <v>7.66</v>
      </c>
      <c r="E559" s="4">
        <v>15</v>
      </c>
      <c r="F559" s="8">
        <v>10</v>
      </c>
      <c r="G559" s="4">
        <v>4</v>
      </c>
      <c r="H559" s="8">
        <v>4.49</v>
      </c>
      <c r="I559" s="4">
        <v>0</v>
      </c>
    </row>
    <row r="560" spans="1:9" x14ac:dyDescent="0.2">
      <c r="A560" s="2">
        <v>6</v>
      </c>
      <c r="B560" s="1" t="s">
        <v>61</v>
      </c>
      <c r="C560" s="4">
        <v>18</v>
      </c>
      <c r="D560" s="8">
        <v>7.26</v>
      </c>
      <c r="E560" s="4">
        <v>17</v>
      </c>
      <c r="F560" s="8">
        <v>11.33</v>
      </c>
      <c r="G560" s="4">
        <v>1</v>
      </c>
      <c r="H560" s="8">
        <v>1.1200000000000001</v>
      </c>
      <c r="I560" s="4">
        <v>0</v>
      </c>
    </row>
    <row r="561" spans="1:9" x14ac:dyDescent="0.2">
      <c r="A561" s="2">
        <v>7</v>
      </c>
      <c r="B561" s="1" t="s">
        <v>58</v>
      </c>
      <c r="C561" s="4">
        <v>14</v>
      </c>
      <c r="D561" s="8">
        <v>5.65</v>
      </c>
      <c r="E561" s="4">
        <v>11</v>
      </c>
      <c r="F561" s="8">
        <v>7.33</v>
      </c>
      <c r="G561" s="4">
        <v>3</v>
      </c>
      <c r="H561" s="8">
        <v>3.37</v>
      </c>
      <c r="I561" s="4">
        <v>0</v>
      </c>
    </row>
    <row r="562" spans="1:9" x14ac:dyDescent="0.2">
      <c r="A562" s="2">
        <v>8</v>
      </c>
      <c r="B562" s="1" t="s">
        <v>55</v>
      </c>
      <c r="C562" s="4">
        <v>12</v>
      </c>
      <c r="D562" s="8">
        <v>4.84</v>
      </c>
      <c r="E562" s="4">
        <v>10</v>
      </c>
      <c r="F562" s="8">
        <v>6.67</v>
      </c>
      <c r="G562" s="4">
        <v>2</v>
      </c>
      <c r="H562" s="8">
        <v>2.25</v>
      </c>
      <c r="I562" s="4">
        <v>0</v>
      </c>
    </row>
    <row r="563" spans="1:9" x14ac:dyDescent="0.2">
      <c r="A563" s="2">
        <v>9</v>
      </c>
      <c r="B563" s="1" t="s">
        <v>64</v>
      </c>
      <c r="C563" s="4">
        <v>8</v>
      </c>
      <c r="D563" s="8">
        <v>3.23</v>
      </c>
      <c r="E563" s="4">
        <v>3</v>
      </c>
      <c r="F563" s="8">
        <v>2</v>
      </c>
      <c r="G563" s="4">
        <v>0</v>
      </c>
      <c r="H563" s="8">
        <v>0</v>
      </c>
      <c r="I563" s="4">
        <v>0</v>
      </c>
    </row>
    <row r="564" spans="1:9" x14ac:dyDescent="0.2">
      <c r="A564" s="2">
        <v>10</v>
      </c>
      <c r="B564" s="1" t="s">
        <v>50</v>
      </c>
      <c r="C564" s="4">
        <v>5</v>
      </c>
      <c r="D564" s="8">
        <v>2.02</v>
      </c>
      <c r="E564" s="4">
        <v>3</v>
      </c>
      <c r="F564" s="8">
        <v>2</v>
      </c>
      <c r="G564" s="4">
        <v>2</v>
      </c>
      <c r="H564" s="8">
        <v>2.25</v>
      </c>
      <c r="I564" s="4">
        <v>0</v>
      </c>
    </row>
    <row r="565" spans="1:9" x14ac:dyDescent="0.2">
      <c r="A565" s="2">
        <v>10</v>
      </c>
      <c r="B565" s="1" t="s">
        <v>66</v>
      </c>
      <c r="C565" s="4">
        <v>5</v>
      </c>
      <c r="D565" s="8">
        <v>2.02</v>
      </c>
      <c r="E565" s="4">
        <v>0</v>
      </c>
      <c r="F565" s="8">
        <v>0</v>
      </c>
      <c r="G565" s="4">
        <v>4</v>
      </c>
      <c r="H565" s="8">
        <v>4.49</v>
      </c>
      <c r="I565" s="4">
        <v>0</v>
      </c>
    </row>
    <row r="566" spans="1:9" x14ac:dyDescent="0.2">
      <c r="A566" s="2">
        <v>12</v>
      </c>
      <c r="B566" s="1" t="s">
        <v>53</v>
      </c>
      <c r="C566" s="4">
        <v>4</v>
      </c>
      <c r="D566" s="8">
        <v>1.61</v>
      </c>
      <c r="E566" s="4">
        <v>4</v>
      </c>
      <c r="F566" s="8">
        <v>2.67</v>
      </c>
      <c r="G566" s="4">
        <v>0</v>
      </c>
      <c r="H566" s="8">
        <v>0</v>
      </c>
      <c r="I566" s="4">
        <v>0</v>
      </c>
    </row>
    <row r="567" spans="1:9" x14ac:dyDescent="0.2">
      <c r="A567" s="2">
        <v>12</v>
      </c>
      <c r="B567" s="1" t="s">
        <v>60</v>
      </c>
      <c r="C567" s="4">
        <v>4</v>
      </c>
      <c r="D567" s="8">
        <v>1.61</v>
      </c>
      <c r="E567" s="4">
        <v>1</v>
      </c>
      <c r="F567" s="8">
        <v>0.67</v>
      </c>
      <c r="G567" s="4">
        <v>1</v>
      </c>
      <c r="H567" s="8">
        <v>1.1200000000000001</v>
      </c>
      <c r="I567" s="4">
        <v>0</v>
      </c>
    </row>
    <row r="568" spans="1:9" x14ac:dyDescent="0.2">
      <c r="A568" s="2">
        <v>12</v>
      </c>
      <c r="B568" s="1" t="s">
        <v>72</v>
      </c>
      <c r="C568" s="4">
        <v>4</v>
      </c>
      <c r="D568" s="8">
        <v>1.61</v>
      </c>
      <c r="E568" s="4">
        <v>2</v>
      </c>
      <c r="F568" s="8">
        <v>1.33</v>
      </c>
      <c r="G568" s="4">
        <v>2</v>
      </c>
      <c r="H568" s="8">
        <v>2.25</v>
      </c>
      <c r="I568" s="4">
        <v>0</v>
      </c>
    </row>
    <row r="569" spans="1:9" x14ac:dyDescent="0.2">
      <c r="A569" s="2">
        <v>12</v>
      </c>
      <c r="B569" s="1" t="s">
        <v>67</v>
      </c>
      <c r="C569" s="4">
        <v>4</v>
      </c>
      <c r="D569" s="8">
        <v>1.61</v>
      </c>
      <c r="E569" s="4">
        <v>2</v>
      </c>
      <c r="F569" s="8">
        <v>1.33</v>
      </c>
      <c r="G569" s="4">
        <v>2</v>
      </c>
      <c r="H569" s="8">
        <v>2.25</v>
      </c>
      <c r="I569" s="4">
        <v>0</v>
      </c>
    </row>
    <row r="570" spans="1:9" x14ac:dyDescent="0.2">
      <c r="A570" s="2">
        <v>16</v>
      </c>
      <c r="B570" s="1" t="s">
        <v>49</v>
      </c>
      <c r="C570" s="4">
        <v>3</v>
      </c>
      <c r="D570" s="8">
        <v>1.21</v>
      </c>
      <c r="E570" s="4">
        <v>2</v>
      </c>
      <c r="F570" s="8">
        <v>1.33</v>
      </c>
      <c r="G570" s="4">
        <v>1</v>
      </c>
      <c r="H570" s="8">
        <v>1.1200000000000001</v>
      </c>
      <c r="I570" s="4">
        <v>0</v>
      </c>
    </row>
    <row r="571" spans="1:9" x14ac:dyDescent="0.2">
      <c r="A571" s="2">
        <v>16</v>
      </c>
      <c r="B571" s="1" t="s">
        <v>69</v>
      </c>
      <c r="C571" s="4">
        <v>3</v>
      </c>
      <c r="D571" s="8">
        <v>1.21</v>
      </c>
      <c r="E571" s="4">
        <v>1</v>
      </c>
      <c r="F571" s="8">
        <v>0.67</v>
      </c>
      <c r="G571" s="4">
        <v>2</v>
      </c>
      <c r="H571" s="8">
        <v>2.25</v>
      </c>
      <c r="I571" s="4">
        <v>0</v>
      </c>
    </row>
    <row r="572" spans="1:9" x14ac:dyDescent="0.2">
      <c r="A572" s="2">
        <v>16</v>
      </c>
      <c r="B572" s="1" t="s">
        <v>63</v>
      </c>
      <c r="C572" s="4">
        <v>3</v>
      </c>
      <c r="D572" s="8">
        <v>1.21</v>
      </c>
      <c r="E572" s="4">
        <v>2</v>
      </c>
      <c r="F572" s="8">
        <v>1.33</v>
      </c>
      <c r="G572" s="4">
        <v>1</v>
      </c>
      <c r="H572" s="8">
        <v>1.1200000000000001</v>
      </c>
      <c r="I572" s="4">
        <v>0</v>
      </c>
    </row>
    <row r="573" spans="1:9" x14ac:dyDescent="0.2">
      <c r="A573" s="2">
        <v>16</v>
      </c>
      <c r="B573" s="1" t="s">
        <v>65</v>
      </c>
      <c r="C573" s="4">
        <v>3</v>
      </c>
      <c r="D573" s="8">
        <v>1.21</v>
      </c>
      <c r="E573" s="4">
        <v>3</v>
      </c>
      <c r="F573" s="8">
        <v>2</v>
      </c>
      <c r="G573" s="4">
        <v>0</v>
      </c>
      <c r="H573" s="8">
        <v>0</v>
      </c>
      <c r="I573" s="4">
        <v>0</v>
      </c>
    </row>
    <row r="574" spans="1:9" x14ac:dyDescent="0.2">
      <c r="A574" s="2">
        <v>20</v>
      </c>
      <c r="B574" s="1" t="s">
        <v>83</v>
      </c>
      <c r="C574" s="4">
        <v>2</v>
      </c>
      <c r="D574" s="8">
        <v>0.81</v>
      </c>
      <c r="E574" s="4">
        <v>0</v>
      </c>
      <c r="F574" s="8">
        <v>0</v>
      </c>
      <c r="G574" s="4">
        <v>2</v>
      </c>
      <c r="H574" s="8">
        <v>2.25</v>
      </c>
      <c r="I574" s="4">
        <v>0</v>
      </c>
    </row>
    <row r="575" spans="1:9" x14ac:dyDescent="0.2">
      <c r="A575" s="2">
        <v>20</v>
      </c>
      <c r="B575" s="1" t="s">
        <v>91</v>
      </c>
      <c r="C575" s="4">
        <v>2</v>
      </c>
      <c r="D575" s="8">
        <v>0.81</v>
      </c>
      <c r="E575" s="4">
        <v>0</v>
      </c>
      <c r="F575" s="8">
        <v>0</v>
      </c>
      <c r="G575" s="4">
        <v>2</v>
      </c>
      <c r="H575" s="8">
        <v>2.25</v>
      </c>
      <c r="I575" s="4">
        <v>0</v>
      </c>
    </row>
    <row r="576" spans="1:9" x14ac:dyDescent="0.2">
      <c r="A576" s="2">
        <v>20</v>
      </c>
      <c r="B576" s="1" t="s">
        <v>59</v>
      </c>
      <c r="C576" s="4">
        <v>2</v>
      </c>
      <c r="D576" s="8">
        <v>0.81</v>
      </c>
      <c r="E576" s="4">
        <v>1</v>
      </c>
      <c r="F576" s="8">
        <v>0.67</v>
      </c>
      <c r="G576" s="4">
        <v>1</v>
      </c>
      <c r="H576" s="8">
        <v>1.1200000000000001</v>
      </c>
      <c r="I576" s="4">
        <v>0</v>
      </c>
    </row>
    <row r="577" spans="1:9" x14ac:dyDescent="0.2">
      <c r="A577" s="2">
        <v>20</v>
      </c>
      <c r="B577" s="1" t="s">
        <v>75</v>
      </c>
      <c r="C577" s="4">
        <v>2</v>
      </c>
      <c r="D577" s="8">
        <v>0.81</v>
      </c>
      <c r="E577" s="4">
        <v>2</v>
      </c>
      <c r="F577" s="8">
        <v>1.33</v>
      </c>
      <c r="G577" s="4">
        <v>0</v>
      </c>
      <c r="H577" s="8">
        <v>0</v>
      </c>
      <c r="I577" s="4">
        <v>0</v>
      </c>
    </row>
    <row r="578" spans="1:9" x14ac:dyDescent="0.2">
      <c r="A578" s="2">
        <v>20</v>
      </c>
      <c r="B578" s="1" t="s">
        <v>86</v>
      </c>
      <c r="C578" s="4">
        <v>2</v>
      </c>
      <c r="D578" s="8">
        <v>0.81</v>
      </c>
      <c r="E578" s="4">
        <v>1</v>
      </c>
      <c r="F578" s="8">
        <v>0.67</v>
      </c>
      <c r="G578" s="4">
        <v>1</v>
      </c>
      <c r="H578" s="8">
        <v>1.1200000000000001</v>
      </c>
      <c r="I578" s="4">
        <v>0</v>
      </c>
    </row>
    <row r="579" spans="1:9" x14ac:dyDescent="0.2">
      <c r="A579" s="1"/>
      <c r="C579" s="4"/>
      <c r="D579" s="8"/>
      <c r="E579" s="4"/>
      <c r="F579" s="8"/>
      <c r="G579" s="4"/>
      <c r="H579" s="8"/>
      <c r="I579" s="4"/>
    </row>
    <row r="580" spans="1:9" x14ac:dyDescent="0.2">
      <c r="A580" s="1" t="s">
        <v>24</v>
      </c>
      <c r="C580" s="4"/>
      <c r="D580" s="8"/>
      <c r="E580" s="4"/>
      <c r="F580" s="8"/>
      <c r="G580" s="4"/>
      <c r="H580" s="8"/>
      <c r="I580" s="4"/>
    </row>
    <row r="581" spans="1:9" x14ac:dyDescent="0.2">
      <c r="A581" s="2">
        <v>1</v>
      </c>
      <c r="B581" s="1" t="s">
        <v>62</v>
      </c>
      <c r="C581" s="4">
        <v>57</v>
      </c>
      <c r="D581" s="8">
        <v>14.77</v>
      </c>
      <c r="E581" s="4">
        <v>54</v>
      </c>
      <c r="F581" s="8">
        <v>22.41</v>
      </c>
      <c r="G581" s="4">
        <v>3</v>
      </c>
      <c r="H581" s="8">
        <v>2.19</v>
      </c>
      <c r="I581" s="4">
        <v>0</v>
      </c>
    </row>
    <row r="582" spans="1:9" x14ac:dyDescent="0.2">
      <c r="A582" s="2">
        <v>2</v>
      </c>
      <c r="B582" s="1" t="s">
        <v>61</v>
      </c>
      <c r="C582" s="4">
        <v>40</v>
      </c>
      <c r="D582" s="8">
        <v>10.36</v>
      </c>
      <c r="E582" s="4">
        <v>34</v>
      </c>
      <c r="F582" s="8">
        <v>14.11</v>
      </c>
      <c r="G582" s="4">
        <v>6</v>
      </c>
      <c r="H582" s="8">
        <v>4.38</v>
      </c>
      <c r="I582" s="4">
        <v>0</v>
      </c>
    </row>
    <row r="583" spans="1:9" x14ac:dyDescent="0.2">
      <c r="A583" s="2">
        <v>3</v>
      </c>
      <c r="B583" s="1" t="s">
        <v>48</v>
      </c>
      <c r="C583" s="4">
        <v>36</v>
      </c>
      <c r="D583" s="8">
        <v>9.33</v>
      </c>
      <c r="E583" s="4">
        <v>8</v>
      </c>
      <c r="F583" s="8">
        <v>3.32</v>
      </c>
      <c r="G583" s="4">
        <v>28</v>
      </c>
      <c r="H583" s="8">
        <v>20.440000000000001</v>
      </c>
      <c r="I583" s="4">
        <v>0</v>
      </c>
    </row>
    <row r="584" spans="1:9" x14ac:dyDescent="0.2">
      <c r="A584" s="2">
        <v>4</v>
      </c>
      <c r="B584" s="1" t="s">
        <v>54</v>
      </c>
      <c r="C584" s="4">
        <v>30</v>
      </c>
      <c r="D584" s="8">
        <v>7.77</v>
      </c>
      <c r="E584" s="4">
        <v>23</v>
      </c>
      <c r="F584" s="8">
        <v>9.5399999999999991</v>
      </c>
      <c r="G584" s="4">
        <v>7</v>
      </c>
      <c r="H584" s="8">
        <v>5.1100000000000003</v>
      </c>
      <c r="I584" s="4">
        <v>0</v>
      </c>
    </row>
    <row r="585" spans="1:9" x14ac:dyDescent="0.2">
      <c r="A585" s="2">
        <v>5</v>
      </c>
      <c r="B585" s="1" t="s">
        <v>58</v>
      </c>
      <c r="C585" s="4">
        <v>26</v>
      </c>
      <c r="D585" s="8">
        <v>6.74</v>
      </c>
      <c r="E585" s="4">
        <v>16</v>
      </c>
      <c r="F585" s="8">
        <v>6.64</v>
      </c>
      <c r="G585" s="4">
        <v>9</v>
      </c>
      <c r="H585" s="8">
        <v>6.57</v>
      </c>
      <c r="I585" s="4">
        <v>0</v>
      </c>
    </row>
    <row r="586" spans="1:9" x14ac:dyDescent="0.2">
      <c r="A586" s="2">
        <v>6</v>
      </c>
      <c r="B586" s="1" t="s">
        <v>56</v>
      </c>
      <c r="C586" s="4">
        <v>20</v>
      </c>
      <c r="D586" s="8">
        <v>5.18</v>
      </c>
      <c r="E586" s="4">
        <v>15</v>
      </c>
      <c r="F586" s="8">
        <v>6.22</v>
      </c>
      <c r="G586" s="4">
        <v>5</v>
      </c>
      <c r="H586" s="8">
        <v>3.65</v>
      </c>
      <c r="I586" s="4">
        <v>0</v>
      </c>
    </row>
    <row r="587" spans="1:9" x14ac:dyDescent="0.2">
      <c r="A587" s="2">
        <v>7</v>
      </c>
      <c r="B587" s="1" t="s">
        <v>55</v>
      </c>
      <c r="C587" s="4">
        <v>18</v>
      </c>
      <c r="D587" s="8">
        <v>4.66</v>
      </c>
      <c r="E587" s="4">
        <v>11</v>
      </c>
      <c r="F587" s="8">
        <v>4.5599999999999996</v>
      </c>
      <c r="G587" s="4">
        <v>7</v>
      </c>
      <c r="H587" s="8">
        <v>5.1100000000000003</v>
      </c>
      <c r="I587" s="4">
        <v>0</v>
      </c>
    </row>
    <row r="588" spans="1:9" x14ac:dyDescent="0.2">
      <c r="A588" s="2">
        <v>8</v>
      </c>
      <c r="B588" s="1" t="s">
        <v>49</v>
      </c>
      <c r="C588" s="4">
        <v>13</v>
      </c>
      <c r="D588" s="8">
        <v>3.37</v>
      </c>
      <c r="E588" s="4">
        <v>7</v>
      </c>
      <c r="F588" s="8">
        <v>2.9</v>
      </c>
      <c r="G588" s="4">
        <v>6</v>
      </c>
      <c r="H588" s="8">
        <v>4.38</v>
      </c>
      <c r="I588" s="4">
        <v>0</v>
      </c>
    </row>
    <row r="589" spans="1:9" x14ac:dyDescent="0.2">
      <c r="A589" s="2">
        <v>9</v>
      </c>
      <c r="B589" s="1" t="s">
        <v>50</v>
      </c>
      <c r="C589" s="4">
        <v>11</v>
      </c>
      <c r="D589" s="8">
        <v>2.85</v>
      </c>
      <c r="E589" s="4">
        <v>7</v>
      </c>
      <c r="F589" s="8">
        <v>2.9</v>
      </c>
      <c r="G589" s="4">
        <v>4</v>
      </c>
      <c r="H589" s="8">
        <v>2.92</v>
      </c>
      <c r="I589" s="4">
        <v>0</v>
      </c>
    </row>
    <row r="590" spans="1:9" x14ac:dyDescent="0.2">
      <c r="A590" s="2">
        <v>10</v>
      </c>
      <c r="B590" s="1" t="s">
        <v>53</v>
      </c>
      <c r="C590" s="4">
        <v>10</v>
      </c>
      <c r="D590" s="8">
        <v>2.59</v>
      </c>
      <c r="E590" s="4">
        <v>8</v>
      </c>
      <c r="F590" s="8">
        <v>3.32</v>
      </c>
      <c r="G590" s="4">
        <v>2</v>
      </c>
      <c r="H590" s="8">
        <v>1.46</v>
      </c>
      <c r="I590" s="4">
        <v>0</v>
      </c>
    </row>
    <row r="591" spans="1:9" x14ac:dyDescent="0.2">
      <c r="A591" s="2">
        <v>11</v>
      </c>
      <c r="B591" s="1" t="s">
        <v>73</v>
      </c>
      <c r="C591" s="4">
        <v>9</v>
      </c>
      <c r="D591" s="8">
        <v>2.33</v>
      </c>
      <c r="E591" s="4">
        <v>5</v>
      </c>
      <c r="F591" s="8">
        <v>2.0699999999999998</v>
      </c>
      <c r="G591" s="4">
        <v>4</v>
      </c>
      <c r="H591" s="8">
        <v>2.92</v>
      </c>
      <c r="I591" s="4">
        <v>0</v>
      </c>
    </row>
    <row r="592" spans="1:9" x14ac:dyDescent="0.2">
      <c r="A592" s="2">
        <v>11</v>
      </c>
      <c r="B592" s="1" t="s">
        <v>64</v>
      </c>
      <c r="C592" s="4">
        <v>9</v>
      </c>
      <c r="D592" s="8">
        <v>2.33</v>
      </c>
      <c r="E592" s="4">
        <v>5</v>
      </c>
      <c r="F592" s="8">
        <v>2.0699999999999998</v>
      </c>
      <c r="G592" s="4">
        <v>2</v>
      </c>
      <c r="H592" s="8">
        <v>1.46</v>
      </c>
      <c r="I592" s="4">
        <v>0</v>
      </c>
    </row>
    <row r="593" spans="1:9" x14ac:dyDescent="0.2">
      <c r="A593" s="2">
        <v>13</v>
      </c>
      <c r="B593" s="1" t="s">
        <v>51</v>
      </c>
      <c r="C593" s="4">
        <v>8</v>
      </c>
      <c r="D593" s="8">
        <v>2.0699999999999998</v>
      </c>
      <c r="E593" s="4">
        <v>4</v>
      </c>
      <c r="F593" s="8">
        <v>1.66</v>
      </c>
      <c r="G593" s="4">
        <v>4</v>
      </c>
      <c r="H593" s="8">
        <v>2.92</v>
      </c>
      <c r="I593" s="4">
        <v>0</v>
      </c>
    </row>
    <row r="594" spans="1:9" x14ac:dyDescent="0.2">
      <c r="A594" s="2">
        <v>13</v>
      </c>
      <c r="B594" s="1" t="s">
        <v>59</v>
      </c>
      <c r="C594" s="4">
        <v>8</v>
      </c>
      <c r="D594" s="8">
        <v>2.0699999999999998</v>
      </c>
      <c r="E594" s="4">
        <v>6</v>
      </c>
      <c r="F594" s="8">
        <v>2.4900000000000002</v>
      </c>
      <c r="G594" s="4">
        <v>2</v>
      </c>
      <c r="H594" s="8">
        <v>1.46</v>
      </c>
      <c r="I594" s="4">
        <v>0</v>
      </c>
    </row>
    <row r="595" spans="1:9" x14ac:dyDescent="0.2">
      <c r="A595" s="2">
        <v>13</v>
      </c>
      <c r="B595" s="1" t="s">
        <v>72</v>
      </c>
      <c r="C595" s="4">
        <v>8</v>
      </c>
      <c r="D595" s="8">
        <v>2.0699999999999998</v>
      </c>
      <c r="E595" s="4">
        <v>5</v>
      </c>
      <c r="F595" s="8">
        <v>2.0699999999999998</v>
      </c>
      <c r="G595" s="4">
        <v>2</v>
      </c>
      <c r="H595" s="8">
        <v>1.46</v>
      </c>
      <c r="I595" s="4">
        <v>0</v>
      </c>
    </row>
    <row r="596" spans="1:9" x14ac:dyDescent="0.2">
      <c r="A596" s="2">
        <v>13</v>
      </c>
      <c r="B596" s="1" t="s">
        <v>65</v>
      </c>
      <c r="C596" s="4">
        <v>8</v>
      </c>
      <c r="D596" s="8">
        <v>2.0699999999999998</v>
      </c>
      <c r="E596" s="4">
        <v>7</v>
      </c>
      <c r="F596" s="8">
        <v>2.9</v>
      </c>
      <c r="G596" s="4">
        <v>1</v>
      </c>
      <c r="H596" s="8">
        <v>0.73</v>
      </c>
      <c r="I596" s="4">
        <v>0</v>
      </c>
    </row>
    <row r="597" spans="1:9" x14ac:dyDescent="0.2">
      <c r="A597" s="2">
        <v>17</v>
      </c>
      <c r="B597" s="1" t="s">
        <v>60</v>
      </c>
      <c r="C597" s="4">
        <v>6</v>
      </c>
      <c r="D597" s="8">
        <v>1.55</v>
      </c>
      <c r="E597" s="4">
        <v>3</v>
      </c>
      <c r="F597" s="8">
        <v>1.24</v>
      </c>
      <c r="G597" s="4">
        <v>3</v>
      </c>
      <c r="H597" s="8">
        <v>2.19</v>
      </c>
      <c r="I597" s="4">
        <v>0</v>
      </c>
    </row>
    <row r="598" spans="1:9" x14ac:dyDescent="0.2">
      <c r="A598" s="2">
        <v>18</v>
      </c>
      <c r="B598" s="1" t="s">
        <v>74</v>
      </c>
      <c r="C598" s="4">
        <v>5</v>
      </c>
      <c r="D598" s="8">
        <v>1.3</v>
      </c>
      <c r="E598" s="4">
        <v>3</v>
      </c>
      <c r="F598" s="8">
        <v>1.24</v>
      </c>
      <c r="G598" s="4">
        <v>2</v>
      </c>
      <c r="H598" s="8">
        <v>1.46</v>
      </c>
      <c r="I598" s="4">
        <v>0</v>
      </c>
    </row>
    <row r="599" spans="1:9" x14ac:dyDescent="0.2">
      <c r="A599" s="2">
        <v>18</v>
      </c>
      <c r="B599" s="1" t="s">
        <v>52</v>
      </c>
      <c r="C599" s="4">
        <v>5</v>
      </c>
      <c r="D599" s="8">
        <v>1.3</v>
      </c>
      <c r="E599" s="4">
        <v>1</v>
      </c>
      <c r="F599" s="8">
        <v>0.41</v>
      </c>
      <c r="G599" s="4">
        <v>4</v>
      </c>
      <c r="H599" s="8">
        <v>2.92</v>
      </c>
      <c r="I599" s="4">
        <v>0</v>
      </c>
    </row>
    <row r="600" spans="1:9" x14ac:dyDescent="0.2">
      <c r="A600" s="2">
        <v>18</v>
      </c>
      <c r="B600" s="1" t="s">
        <v>63</v>
      </c>
      <c r="C600" s="4">
        <v>5</v>
      </c>
      <c r="D600" s="8">
        <v>1.3</v>
      </c>
      <c r="E600" s="4">
        <v>2</v>
      </c>
      <c r="F600" s="8">
        <v>0.83</v>
      </c>
      <c r="G600" s="4">
        <v>2</v>
      </c>
      <c r="H600" s="8">
        <v>1.46</v>
      </c>
      <c r="I600" s="4">
        <v>0</v>
      </c>
    </row>
    <row r="601" spans="1:9" x14ac:dyDescent="0.2">
      <c r="A601" s="2">
        <v>18</v>
      </c>
      <c r="B601" s="1" t="s">
        <v>67</v>
      </c>
      <c r="C601" s="4">
        <v>5</v>
      </c>
      <c r="D601" s="8">
        <v>1.3</v>
      </c>
      <c r="E601" s="4">
        <v>4</v>
      </c>
      <c r="F601" s="8">
        <v>1.66</v>
      </c>
      <c r="G601" s="4">
        <v>1</v>
      </c>
      <c r="H601" s="8">
        <v>0.73</v>
      </c>
      <c r="I601" s="4">
        <v>0</v>
      </c>
    </row>
    <row r="602" spans="1:9" x14ac:dyDescent="0.2">
      <c r="A602" s="1"/>
      <c r="C602" s="4"/>
      <c r="D602" s="8"/>
      <c r="E602" s="4"/>
      <c r="F602" s="8"/>
      <c r="G602" s="4"/>
      <c r="H602" s="8"/>
      <c r="I60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056E-5400-4236-BC21-C8D83B3E082A}">
  <sheetPr>
    <pageSetUpPr fitToPage="1"/>
  </sheetPr>
  <dimension ref="A1:I650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97</v>
      </c>
      <c r="B1" s="3" t="s">
        <v>194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114</v>
      </c>
      <c r="C3" s="4">
        <v>1242</v>
      </c>
      <c r="D3" s="8">
        <v>5.95</v>
      </c>
      <c r="E3" s="4">
        <v>1141</v>
      </c>
      <c r="F3" s="8">
        <v>10.06</v>
      </c>
      <c r="G3" s="4">
        <v>101</v>
      </c>
      <c r="H3" s="8">
        <v>1.1000000000000001</v>
      </c>
      <c r="I3" s="4">
        <v>0</v>
      </c>
    </row>
    <row r="4" spans="1:9" x14ac:dyDescent="0.2">
      <c r="A4" s="2">
        <v>2</v>
      </c>
      <c r="B4" s="1" t="s">
        <v>107</v>
      </c>
      <c r="C4" s="4">
        <v>987</v>
      </c>
      <c r="D4" s="8">
        <v>4.7300000000000004</v>
      </c>
      <c r="E4" s="4">
        <v>539</v>
      </c>
      <c r="F4" s="8">
        <v>4.75</v>
      </c>
      <c r="G4" s="4">
        <v>441</v>
      </c>
      <c r="H4" s="8">
        <v>4.82</v>
      </c>
      <c r="I4" s="4">
        <v>0</v>
      </c>
    </row>
    <row r="5" spans="1:9" x14ac:dyDescent="0.2">
      <c r="A5" s="2">
        <v>3</v>
      </c>
      <c r="B5" s="1" t="s">
        <v>113</v>
      </c>
      <c r="C5" s="4">
        <v>699</v>
      </c>
      <c r="D5" s="8">
        <v>3.35</v>
      </c>
      <c r="E5" s="4">
        <v>664</v>
      </c>
      <c r="F5" s="8">
        <v>5.85</v>
      </c>
      <c r="G5" s="4">
        <v>35</v>
      </c>
      <c r="H5" s="8">
        <v>0.38</v>
      </c>
      <c r="I5" s="4">
        <v>0</v>
      </c>
    </row>
    <row r="6" spans="1:9" x14ac:dyDescent="0.2">
      <c r="A6" s="2">
        <v>4</v>
      </c>
      <c r="B6" s="1" t="s">
        <v>99</v>
      </c>
      <c r="C6" s="4">
        <v>613</v>
      </c>
      <c r="D6" s="8">
        <v>2.94</v>
      </c>
      <c r="E6" s="4">
        <v>62</v>
      </c>
      <c r="F6" s="8">
        <v>0.55000000000000004</v>
      </c>
      <c r="G6" s="4">
        <v>551</v>
      </c>
      <c r="H6" s="8">
        <v>6.03</v>
      </c>
      <c r="I6" s="4">
        <v>0</v>
      </c>
    </row>
    <row r="7" spans="1:9" x14ac:dyDescent="0.2">
      <c r="A7" s="2">
        <v>5</v>
      </c>
      <c r="B7" s="1" t="s">
        <v>109</v>
      </c>
      <c r="C7" s="4">
        <v>462</v>
      </c>
      <c r="D7" s="8">
        <v>2.21</v>
      </c>
      <c r="E7" s="4">
        <v>368</v>
      </c>
      <c r="F7" s="8">
        <v>3.24</v>
      </c>
      <c r="G7" s="4">
        <v>94</v>
      </c>
      <c r="H7" s="8">
        <v>1.03</v>
      </c>
      <c r="I7" s="4">
        <v>0</v>
      </c>
    </row>
    <row r="8" spans="1:9" x14ac:dyDescent="0.2">
      <c r="A8" s="2">
        <v>6</v>
      </c>
      <c r="B8" s="1" t="s">
        <v>111</v>
      </c>
      <c r="C8" s="4">
        <v>430</v>
      </c>
      <c r="D8" s="8">
        <v>2.06</v>
      </c>
      <c r="E8" s="4">
        <v>405</v>
      </c>
      <c r="F8" s="8">
        <v>3.57</v>
      </c>
      <c r="G8" s="4">
        <v>25</v>
      </c>
      <c r="H8" s="8">
        <v>0.27</v>
      </c>
      <c r="I8" s="4">
        <v>0</v>
      </c>
    </row>
    <row r="9" spans="1:9" x14ac:dyDescent="0.2">
      <c r="A9" s="2">
        <v>7</v>
      </c>
      <c r="B9" s="1" t="s">
        <v>116</v>
      </c>
      <c r="C9" s="4">
        <v>414</v>
      </c>
      <c r="D9" s="8">
        <v>1.98</v>
      </c>
      <c r="E9" s="4">
        <v>325</v>
      </c>
      <c r="F9" s="8">
        <v>2.87</v>
      </c>
      <c r="G9" s="4">
        <v>85</v>
      </c>
      <c r="H9" s="8">
        <v>0.93</v>
      </c>
      <c r="I9" s="4">
        <v>4</v>
      </c>
    </row>
    <row r="10" spans="1:9" x14ac:dyDescent="0.2">
      <c r="A10" s="2">
        <v>8</v>
      </c>
      <c r="B10" s="1" t="s">
        <v>117</v>
      </c>
      <c r="C10" s="4">
        <v>403</v>
      </c>
      <c r="D10" s="8">
        <v>1.93</v>
      </c>
      <c r="E10" s="4">
        <v>355</v>
      </c>
      <c r="F10" s="8">
        <v>3.13</v>
      </c>
      <c r="G10" s="4">
        <v>48</v>
      </c>
      <c r="H10" s="8">
        <v>0.52</v>
      </c>
      <c r="I10" s="4">
        <v>0</v>
      </c>
    </row>
    <row r="11" spans="1:9" x14ac:dyDescent="0.2">
      <c r="A11" s="2">
        <v>9</v>
      </c>
      <c r="B11" s="1" t="s">
        <v>105</v>
      </c>
      <c r="C11" s="4">
        <v>402</v>
      </c>
      <c r="D11" s="8">
        <v>1.93</v>
      </c>
      <c r="E11" s="4">
        <v>280</v>
      </c>
      <c r="F11" s="8">
        <v>2.4700000000000002</v>
      </c>
      <c r="G11" s="4">
        <v>120</v>
      </c>
      <c r="H11" s="8">
        <v>1.31</v>
      </c>
      <c r="I11" s="4">
        <v>1</v>
      </c>
    </row>
    <row r="12" spans="1:9" x14ac:dyDescent="0.2">
      <c r="A12" s="2">
        <v>10</v>
      </c>
      <c r="B12" s="1" t="s">
        <v>102</v>
      </c>
      <c r="C12" s="4">
        <v>396</v>
      </c>
      <c r="D12" s="8">
        <v>1.9</v>
      </c>
      <c r="E12" s="4">
        <v>299</v>
      </c>
      <c r="F12" s="8">
        <v>2.64</v>
      </c>
      <c r="G12" s="4">
        <v>96</v>
      </c>
      <c r="H12" s="8">
        <v>1.05</v>
      </c>
      <c r="I12" s="4">
        <v>1</v>
      </c>
    </row>
    <row r="13" spans="1:9" x14ac:dyDescent="0.2">
      <c r="A13" s="2">
        <v>11</v>
      </c>
      <c r="B13" s="1" t="s">
        <v>103</v>
      </c>
      <c r="C13" s="4">
        <v>393</v>
      </c>
      <c r="D13" s="8">
        <v>1.88</v>
      </c>
      <c r="E13" s="4">
        <v>253</v>
      </c>
      <c r="F13" s="8">
        <v>2.23</v>
      </c>
      <c r="G13" s="4">
        <v>140</v>
      </c>
      <c r="H13" s="8">
        <v>1.53</v>
      </c>
      <c r="I13" s="4">
        <v>0</v>
      </c>
    </row>
    <row r="14" spans="1:9" x14ac:dyDescent="0.2">
      <c r="A14" s="2">
        <v>12</v>
      </c>
      <c r="B14" s="1" t="s">
        <v>118</v>
      </c>
      <c r="C14" s="4">
        <v>384</v>
      </c>
      <c r="D14" s="8">
        <v>1.84</v>
      </c>
      <c r="E14" s="4">
        <v>313</v>
      </c>
      <c r="F14" s="8">
        <v>2.76</v>
      </c>
      <c r="G14" s="4">
        <v>71</v>
      </c>
      <c r="H14" s="8">
        <v>0.78</v>
      </c>
      <c r="I14" s="4">
        <v>0</v>
      </c>
    </row>
    <row r="15" spans="1:9" x14ac:dyDescent="0.2">
      <c r="A15" s="2">
        <v>13</v>
      </c>
      <c r="B15" s="1" t="s">
        <v>104</v>
      </c>
      <c r="C15" s="4">
        <v>371</v>
      </c>
      <c r="D15" s="8">
        <v>1.78</v>
      </c>
      <c r="E15" s="4">
        <v>177</v>
      </c>
      <c r="F15" s="8">
        <v>1.56</v>
      </c>
      <c r="G15" s="4">
        <v>194</v>
      </c>
      <c r="H15" s="8">
        <v>2.12</v>
      </c>
      <c r="I15" s="4">
        <v>0</v>
      </c>
    </row>
    <row r="16" spans="1:9" x14ac:dyDescent="0.2">
      <c r="A16" s="2">
        <v>14</v>
      </c>
      <c r="B16" s="1" t="s">
        <v>110</v>
      </c>
      <c r="C16" s="4">
        <v>364</v>
      </c>
      <c r="D16" s="8">
        <v>1.74</v>
      </c>
      <c r="E16" s="4">
        <v>331</v>
      </c>
      <c r="F16" s="8">
        <v>2.92</v>
      </c>
      <c r="G16" s="4">
        <v>33</v>
      </c>
      <c r="H16" s="8">
        <v>0.36</v>
      </c>
      <c r="I16" s="4">
        <v>0</v>
      </c>
    </row>
    <row r="17" spans="1:9" x14ac:dyDescent="0.2">
      <c r="A17" s="2">
        <v>15</v>
      </c>
      <c r="B17" s="1" t="s">
        <v>112</v>
      </c>
      <c r="C17" s="4">
        <v>363</v>
      </c>
      <c r="D17" s="8">
        <v>1.74</v>
      </c>
      <c r="E17" s="4">
        <v>327</v>
      </c>
      <c r="F17" s="8">
        <v>2.88</v>
      </c>
      <c r="G17" s="4">
        <v>36</v>
      </c>
      <c r="H17" s="8">
        <v>0.39</v>
      </c>
      <c r="I17" s="4">
        <v>0</v>
      </c>
    </row>
    <row r="18" spans="1:9" x14ac:dyDescent="0.2">
      <c r="A18" s="2">
        <v>16</v>
      </c>
      <c r="B18" s="1" t="s">
        <v>108</v>
      </c>
      <c r="C18" s="4">
        <v>319</v>
      </c>
      <c r="D18" s="8">
        <v>1.53</v>
      </c>
      <c r="E18" s="4">
        <v>127</v>
      </c>
      <c r="F18" s="8">
        <v>1.1200000000000001</v>
      </c>
      <c r="G18" s="4">
        <v>181</v>
      </c>
      <c r="H18" s="8">
        <v>1.98</v>
      </c>
      <c r="I18" s="4">
        <v>0</v>
      </c>
    </row>
    <row r="19" spans="1:9" x14ac:dyDescent="0.2">
      <c r="A19" s="2">
        <v>17</v>
      </c>
      <c r="B19" s="1" t="s">
        <v>101</v>
      </c>
      <c r="C19" s="4">
        <v>315</v>
      </c>
      <c r="D19" s="8">
        <v>1.51</v>
      </c>
      <c r="E19" s="4">
        <v>134</v>
      </c>
      <c r="F19" s="8">
        <v>1.18</v>
      </c>
      <c r="G19" s="4">
        <v>181</v>
      </c>
      <c r="H19" s="8">
        <v>1.98</v>
      </c>
      <c r="I19" s="4">
        <v>0</v>
      </c>
    </row>
    <row r="20" spans="1:9" x14ac:dyDescent="0.2">
      <c r="A20" s="2">
        <v>18</v>
      </c>
      <c r="B20" s="1" t="s">
        <v>106</v>
      </c>
      <c r="C20" s="4">
        <v>312</v>
      </c>
      <c r="D20" s="8">
        <v>1.49</v>
      </c>
      <c r="E20" s="4">
        <v>61</v>
      </c>
      <c r="F20" s="8">
        <v>0.54</v>
      </c>
      <c r="G20" s="4">
        <v>250</v>
      </c>
      <c r="H20" s="8">
        <v>2.73</v>
      </c>
      <c r="I20" s="4">
        <v>0</v>
      </c>
    </row>
    <row r="21" spans="1:9" x14ac:dyDescent="0.2">
      <c r="A21" s="2">
        <v>19</v>
      </c>
      <c r="B21" s="1" t="s">
        <v>100</v>
      </c>
      <c r="C21" s="4">
        <v>305</v>
      </c>
      <c r="D21" s="8">
        <v>1.46</v>
      </c>
      <c r="E21" s="4">
        <v>72</v>
      </c>
      <c r="F21" s="8">
        <v>0.63</v>
      </c>
      <c r="G21" s="4">
        <v>233</v>
      </c>
      <c r="H21" s="8">
        <v>2.5499999999999998</v>
      </c>
      <c r="I21" s="4">
        <v>0</v>
      </c>
    </row>
    <row r="22" spans="1:9" x14ac:dyDescent="0.2">
      <c r="A22" s="2">
        <v>20</v>
      </c>
      <c r="B22" s="1" t="s">
        <v>115</v>
      </c>
      <c r="C22" s="4">
        <v>303</v>
      </c>
      <c r="D22" s="8">
        <v>1.45</v>
      </c>
      <c r="E22" s="4">
        <v>229</v>
      </c>
      <c r="F22" s="8">
        <v>2.02</v>
      </c>
      <c r="G22" s="4">
        <v>74</v>
      </c>
      <c r="H22" s="8">
        <v>0.81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107</v>
      </c>
      <c r="C25" s="4">
        <v>539</v>
      </c>
      <c r="D25" s="8">
        <v>6.72</v>
      </c>
      <c r="E25" s="4">
        <v>267</v>
      </c>
      <c r="F25" s="8">
        <v>6.82</v>
      </c>
      <c r="G25" s="4">
        <v>272</v>
      </c>
      <c r="H25" s="8">
        <v>6.8</v>
      </c>
      <c r="I25" s="4">
        <v>0</v>
      </c>
    </row>
    <row r="26" spans="1:9" x14ac:dyDescent="0.2">
      <c r="A26" s="2">
        <v>2</v>
      </c>
      <c r="B26" s="1" t="s">
        <v>114</v>
      </c>
      <c r="C26" s="4">
        <v>440</v>
      </c>
      <c r="D26" s="8">
        <v>5.49</v>
      </c>
      <c r="E26" s="4">
        <v>388</v>
      </c>
      <c r="F26" s="8">
        <v>9.91</v>
      </c>
      <c r="G26" s="4">
        <v>52</v>
      </c>
      <c r="H26" s="8">
        <v>1.3</v>
      </c>
      <c r="I26" s="4">
        <v>0</v>
      </c>
    </row>
    <row r="27" spans="1:9" x14ac:dyDescent="0.2">
      <c r="A27" s="2">
        <v>3</v>
      </c>
      <c r="B27" s="1" t="s">
        <v>111</v>
      </c>
      <c r="C27" s="4">
        <v>296</v>
      </c>
      <c r="D27" s="8">
        <v>3.69</v>
      </c>
      <c r="E27" s="4">
        <v>276</v>
      </c>
      <c r="F27" s="8">
        <v>7.05</v>
      </c>
      <c r="G27" s="4">
        <v>20</v>
      </c>
      <c r="H27" s="8">
        <v>0.5</v>
      </c>
      <c r="I27" s="4">
        <v>0</v>
      </c>
    </row>
    <row r="28" spans="1:9" x14ac:dyDescent="0.2">
      <c r="A28" s="2">
        <v>4</v>
      </c>
      <c r="B28" s="1" t="s">
        <v>109</v>
      </c>
      <c r="C28" s="4">
        <v>220</v>
      </c>
      <c r="D28" s="8">
        <v>2.74</v>
      </c>
      <c r="E28" s="4">
        <v>173</v>
      </c>
      <c r="F28" s="8">
        <v>4.42</v>
      </c>
      <c r="G28" s="4">
        <v>47</v>
      </c>
      <c r="H28" s="8">
        <v>1.18</v>
      </c>
      <c r="I28" s="4">
        <v>0</v>
      </c>
    </row>
    <row r="29" spans="1:9" x14ac:dyDescent="0.2">
      <c r="A29" s="2">
        <v>5</v>
      </c>
      <c r="B29" s="1" t="s">
        <v>113</v>
      </c>
      <c r="C29" s="4">
        <v>208</v>
      </c>
      <c r="D29" s="8">
        <v>2.59</v>
      </c>
      <c r="E29" s="4">
        <v>188</v>
      </c>
      <c r="F29" s="8">
        <v>4.8</v>
      </c>
      <c r="G29" s="4">
        <v>20</v>
      </c>
      <c r="H29" s="8">
        <v>0.5</v>
      </c>
      <c r="I29" s="4">
        <v>0</v>
      </c>
    </row>
    <row r="30" spans="1:9" x14ac:dyDescent="0.2">
      <c r="A30" s="2">
        <v>6</v>
      </c>
      <c r="B30" s="1" t="s">
        <v>106</v>
      </c>
      <c r="C30" s="4">
        <v>181</v>
      </c>
      <c r="D30" s="8">
        <v>2.2599999999999998</v>
      </c>
      <c r="E30" s="4">
        <v>39</v>
      </c>
      <c r="F30" s="8">
        <v>1</v>
      </c>
      <c r="G30" s="4">
        <v>142</v>
      </c>
      <c r="H30" s="8">
        <v>3.55</v>
      </c>
      <c r="I30" s="4">
        <v>0</v>
      </c>
    </row>
    <row r="31" spans="1:9" x14ac:dyDescent="0.2">
      <c r="A31" s="2">
        <v>7</v>
      </c>
      <c r="B31" s="1" t="s">
        <v>110</v>
      </c>
      <c r="C31" s="4">
        <v>173</v>
      </c>
      <c r="D31" s="8">
        <v>2.16</v>
      </c>
      <c r="E31" s="4">
        <v>152</v>
      </c>
      <c r="F31" s="8">
        <v>3.88</v>
      </c>
      <c r="G31" s="4">
        <v>21</v>
      </c>
      <c r="H31" s="8">
        <v>0.53</v>
      </c>
      <c r="I31" s="4">
        <v>0</v>
      </c>
    </row>
    <row r="32" spans="1:9" x14ac:dyDescent="0.2">
      <c r="A32" s="2">
        <v>8</v>
      </c>
      <c r="B32" s="1" t="s">
        <v>108</v>
      </c>
      <c r="C32" s="4">
        <v>157</v>
      </c>
      <c r="D32" s="8">
        <v>1.96</v>
      </c>
      <c r="E32" s="4">
        <v>63</v>
      </c>
      <c r="F32" s="8">
        <v>1.61</v>
      </c>
      <c r="G32" s="4">
        <v>94</v>
      </c>
      <c r="H32" s="8">
        <v>2.35</v>
      </c>
      <c r="I32" s="4">
        <v>0</v>
      </c>
    </row>
    <row r="33" spans="1:9" x14ac:dyDescent="0.2">
      <c r="A33" s="2">
        <v>8</v>
      </c>
      <c r="B33" s="1" t="s">
        <v>117</v>
      </c>
      <c r="C33" s="4">
        <v>157</v>
      </c>
      <c r="D33" s="8">
        <v>1.96</v>
      </c>
      <c r="E33" s="4">
        <v>135</v>
      </c>
      <c r="F33" s="8">
        <v>3.45</v>
      </c>
      <c r="G33" s="4">
        <v>22</v>
      </c>
      <c r="H33" s="8">
        <v>0.55000000000000004</v>
      </c>
      <c r="I33" s="4">
        <v>0</v>
      </c>
    </row>
    <row r="34" spans="1:9" x14ac:dyDescent="0.2">
      <c r="A34" s="2">
        <v>10</v>
      </c>
      <c r="B34" s="1" t="s">
        <v>105</v>
      </c>
      <c r="C34" s="4">
        <v>149</v>
      </c>
      <c r="D34" s="8">
        <v>1.86</v>
      </c>
      <c r="E34" s="4">
        <v>107</v>
      </c>
      <c r="F34" s="8">
        <v>2.73</v>
      </c>
      <c r="G34" s="4">
        <v>41</v>
      </c>
      <c r="H34" s="8">
        <v>1.03</v>
      </c>
      <c r="I34" s="4">
        <v>1</v>
      </c>
    </row>
    <row r="35" spans="1:9" x14ac:dyDescent="0.2">
      <c r="A35" s="2">
        <v>11</v>
      </c>
      <c r="B35" s="1" t="s">
        <v>99</v>
      </c>
      <c r="C35" s="4">
        <v>148</v>
      </c>
      <c r="D35" s="8">
        <v>1.85</v>
      </c>
      <c r="E35" s="4">
        <v>10</v>
      </c>
      <c r="F35" s="8">
        <v>0.26</v>
      </c>
      <c r="G35" s="4">
        <v>138</v>
      </c>
      <c r="H35" s="8">
        <v>3.45</v>
      </c>
      <c r="I35" s="4">
        <v>0</v>
      </c>
    </row>
    <row r="36" spans="1:9" x14ac:dyDescent="0.2">
      <c r="A36" s="2">
        <v>12</v>
      </c>
      <c r="B36" s="1" t="s">
        <v>112</v>
      </c>
      <c r="C36" s="4">
        <v>146</v>
      </c>
      <c r="D36" s="8">
        <v>1.82</v>
      </c>
      <c r="E36" s="4">
        <v>130</v>
      </c>
      <c r="F36" s="8">
        <v>3.32</v>
      </c>
      <c r="G36" s="4">
        <v>16</v>
      </c>
      <c r="H36" s="8">
        <v>0.4</v>
      </c>
      <c r="I36" s="4">
        <v>0</v>
      </c>
    </row>
    <row r="37" spans="1:9" x14ac:dyDescent="0.2">
      <c r="A37" s="2">
        <v>12</v>
      </c>
      <c r="B37" s="1" t="s">
        <v>116</v>
      </c>
      <c r="C37" s="4">
        <v>146</v>
      </c>
      <c r="D37" s="8">
        <v>1.82</v>
      </c>
      <c r="E37" s="4">
        <v>111</v>
      </c>
      <c r="F37" s="8">
        <v>2.83</v>
      </c>
      <c r="G37" s="4">
        <v>33</v>
      </c>
      <c r="H37" s="8">
        <v>0.83</v>
      </c>
      <c r="I37" s="4">
        <v>2</v>
      </c>
    </row>
    <row r="38" spans="1:9" x14ac:dyDescent="0.2">
      <c r="A38" s="2">
        <v>14</v>
      </c>
      <c r="B38" s="1" t="s">
        <v>104</v>
      </c>
      <c r="C38" s="4">
        <v>138</v>
      </c>
      <c r="D38" s="8">
        <v>1.72</v>
      </c>
      <c r="E38" s="4">
        <v>62</v>
      </c>
      <c r="F38" s="8">
        <v>1.58</v>
      </c>
      <c r="G38" s="4">
        <v>76</v>
      </c>
      <c r="H38" s="8">
        <v>1.9</v>
      </c>
      <c r="I38" s="4">
        <v>0</v>
      </c>
    </row>
    <row r="39" spans="1:9" x14ac:dyDescent="0.2">
      <c r="A39" s="2">
        <v>15</v>
      </c>
      <c r="B39" s="1" t="s">
        <v>119</v>
      </c>
      <c r="C39" s="4">
        <v>132</v>
      </c>
      <c r="D39" s="8">
        <v>1.65</v>
      </c>
      <c r="E39" s="4">
        <v>40</v>
      </c>
      <c r="F39" s="8">
        <v>1.02</v>
      </c>
      <c r="G39" s="4">
        <v>92</v>
      </c>
      <c r="H39" s="8">
        <v>2.2999999999999998</v>
      </c>
      <c r="I39" s="4">
        <v>0</v>
      </c>
    </row>
    <row r="40" spans="1:9" x14ac:dyDescent="0.2">
      <c r="A40" s="2">
        <v>16</v>
      </c>
      <c r="B40" s="1" t="s">
        <v>103</v>
      </c>
      <c r="C40" s="4">
        <v>126</v>
      </c>
      <c r="D40" s="8">
        <v>1.57</v>
      </c>
      <c r="E40" s="4">
        <v>64</v>
      </c>
      <c r="F40" s="8">
        <v>1.63</v>
      </c>
      <c r="G40" s="4">
        <v>62</v>
      </c>
      <c r="H40" s="8">
        <v>1.55</v>
      </c>
      <c r="I40" s="4">
        <v>0</v>
      </c>
    </row>
    <row r="41" spans="1:9" x14ac:dyDescent="0.2">
      <c r="A41" s="2">
        <v>17</v>
      </c>
      <c r="B41" s="1" t="s">
        <v>115</v>
      </c>
      <c r="C41" s="4">
        <v>118</v>
      </c>
      <c r="D41" s="8">
        <v>1.47</v>
      </c>
      <c r="E41" s="4">
        <v>86</v>
      </c>
      <c r="F41" s="8">
        <v>2.2000000000000002</v>
      </c>
      <c r="G41" s="4">
        <v>32</v>
      </c>
      <c r="H41" s="8">
        <v>0.8</v>
      </c>
      <c r="I41" s="4">
        <v>0</v>
      </c>
    </row>
    <row r="42" spans="1:9" x14ac:dyDescent="0.2">
      <c r="A42" s="2">
        <v>18</v>
      </c>
      <c r="B42" s="1" t="s">
        <v>102</v>
      </c>
      <c r="C42" s="4">
        <v>117</v>
      </c>
      <c r="D42" s="8">
        <v>1.46</v>
      </c>
      <c r="E42" s="4">
        <v>75</v>
      </c>
      <c r="F42" s="8">
        <v>1.92</v>
      </c>
      <c r="G42" s="4">
        <v>42</v>
      </c>
      <c r="H42" s="8">
        <v>1.05</v>
      </c>
      <c r="I42" s="4">
        <v>0</v>
      </c>
    </row>
    <row r="43" spans="1:9" x14ac:dyDescent="0.2">
      <c r="A43" s="2">
        <v>19</v>
      </c>
      <c r="B43" s="1" t="s">
        <v>100</v>
      </c>
      <c r="C43" s="4">
        <v>101</v>
      </c>
      <c r="D43" s="8">
        <v>1.26</v>
      </c>
      <c r="E43" s="4">
        <v>16</v>
      </c>
      <c r="F43" s="8">
        <v>0.41</v>
      </c>
      <c r="G43" s="4">
        <v>85</v>
      </c>
      <c r="H43" s="8">
        <v>2.13</v>
      </c>
      <c r="I43" s="4">
        <v>0</v>
      </c>
    </row>
    <row r="44" spans="1:9" x14ac:dyDescent="0.2">
      <c r="A44" s="2">
        <v>20</v>
      </c>
      <c r="B44" s="1" t="s">
        <v>120</v>
      </c>
      <c r="C44" s="4">
        <v>100</v>
      </c>
      <c r="D44" s="8">
        <v>1.25</v>
      </c>
      <c r="E44" s="4">
        <v>55</v>
      </c>
      <c r="F44" s="8">
        <v>1.4</v>
      </c>
      <c r="G44" s="4">
        <v>45</v>
      </c>
      <c r="H44" s="8">
        <v>1.1299999999999999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114</v>
      </c>
      <c r="C47" s="4">
        <v>90</v>
      </c>
      <c r="D47" s="8">
        <v>5.75</v>
      </c>
      <c r="E47" s="4">
        <v>84</v>
      </c>
      <c r="F47" s="8">
        <v>9.3000000000000007</v>
      </c>
      <c r="G47" s="4">
        <v>6</v>
      </c>
      <c r="H47" s="8">
        <v>0.93</v>
      </c>
      <c r="I47" s="4">
        <v>0</v>
      </c>
    </row>
    <row r="48" spans="1:9" x14ac:dyDescent="0.2">
      <c r="A48" s="2">
        <v>2</v>
      </c>
      <c r="B48" s="1" t="s">
        <v>107</v>
      </c>
      <c r="C48" s="4">
        <v>64</v>
      </c>
      <c r="D48" s="8">
        <v>4.09</v>
      </c>
      <c r="E48" s="4">
        <v>29</v>
      </c>
      <c r="F48" s="8">
        <v>3.21</v>
      </c>
      <c r="G48" s="4">
        <v>35</v>
      </c>
      <c r="H48" s="8">
        <v>5.45</v>
      </c>
      <c r="I48" s="4">
        <v>0</v>
      </c>
    </row>
    <row r="49" spans="1:9" x14ac:dyDescent="0.2">
      <c r="A49" s="2">
        <v>3</v>
      </c>
      <c r="B49" s="1" t="s">
        <v>113</v>
      </c>
      <c r="C49" s="4">
        <v>52</v>
      </c>
      <c r="D49" s="8">
        <v>3.32</v>
      </c>
      <c r="E49" s="4">
        <v>50</v>
      </c>
      <c r="F49" s="8">
        <v>5.54</v>
      </c>
      <c r="G49" s="4">
        <v>2</v>
      </c>
      <c r="H49" s="8">
        <v>0.31</v>
      </c>
      <c r="I49" s="4">
        <v>0</v>
      </c>
    </row>
    <row r="50" spans="1:9" x14ac:dyDescent="0.2">
      <c r="A50" s="2">
        <v>4</v>
      </c>
      <c r="B50" s="1" t="s">
        <v>116</v>
      </c>
      <c r="C50" s="4">
        <v>43</v>
      </c>
      <c r="D50" s="8">
        <v>2.75</v>
      </c>
      <c r="E50" s="4">
        <v>37</v>
      </c>
      <c r="F50" s="8">
        <v>4.0999999999999996</v>
      </c>
      <c r="G50" s="4">
        <v>6</v>
      </c>
      <c r="H50" s="8">
        <v>0.93</v>
      </c>
      <c r="I50" s="4">
        <v>0</v>
      </c>
    </row>
    <row r="51" spans="1:9" x14ac:dyDescent="0.2">
      <c r="A51" s="2">
        <v>5</v>
      </c>
      <c r="B51" s="1" t="s">
        <v>112</v>
      </c>
      <c r="C51" s="4">
        <v>42</v>
      </c>
      <c r="D51" s="8">
        <v>2.68</v>
      </c>
      <c r="E51" s="4">
        <v>39</v>
      </c>
      <c r="F51" s="8">
        <v>4.32</v>
      </c>
      <c r="G51" s="4">
        <v>3</v>
      </c>
      <c r="H51" s="8">
        <v>0.47</v>
      </c>
      <c r="I51" s="4">
        <v>0</v>
      </c>
    </row>
    <row r="52" spans="1:9" x14ac:dyDescent="0.2">
      <c r="A52" s="2">
        <v>6</v>
      </c>
      <c r="B52" s="1" t="s">
        <v>99</v>
      </c>
      <c r="C52" s="4">
        <v>41</v>
      </c>
      <c r="D52" s="8">
        <v>2.62</v>
      </c>
      <c r="E52" s="4">
        <v>5</v>
      </c>
      <c r="F52" s="8">
        <v>0.55000000000000004</v>
      </c>
      <c r="G52" s="4">
        <v>36</v>
      </c>
      <c r="H52" s="8">
        <v>5.61</v>
      </c>
      <c r="I52" s="4">
        <v>0</v>
      </c>
    </row>
    <row r="53" spans="1:9" x14ac:dyDescent="0.2">
      <c r="A53" s="2">
        <v>6</v>
      </c>
      <c r="B53" s="1" t="s">
        <v>102</v>
      </c>
      <c r="C53" s="4">
        <v>41</v>
      </c>
      <c r="D53" s="8">
        <v>2.62</v>
      </c>
      <c r="E53" s="4">
        <v>37</v>
      </c>
      <c r="F53" s="8">
        <v>4.0999999999999996</v>
      </c>
      <c r="G53" s="4">
        <v>4</v>
      </c>
      <c r="H53" s="8">
        <v>0.62</v>
      </c>
      <c r="I53" s="4">
        <v>0</v>
      </c>
    </row>
    <row r="54" spans="1:9" x14ac:dyDescent="0.2">
      <c r="A54" s="2">
        <v>8</v>
      </c>
      <c r="B54" s="1" t="s">
        <v>105</v>
      </c>
      <c r="C54" s="4">
        <v>37</v>
      </c>
      <c r="D54" s="8">
        <v>2.36</v>
      </c>
      <c r="E54" s="4">
        <v>28</v>
      </c>
      <c r="F54" s="8">
        <v>3.1</v>
      </c>
      <c r="G54" s="4">
        <v>9</v>
      </c>
      <c r="H54" s="8">
        <v>1.4</v>
      </c>
      <c r="I54" s="4">
        <v>0</v>
      </c>
    </row>
    <row r="55" spans="1:9" x14ac:dyDescent="0.2">
      <c r="A55" s="2">
        <v>8</v>
      </c>
      <c r="B55" s="1" t="s">
        <v>109</v>
      </c>
      <c r="C55" s="4">
        <v>37</v>
      </c>
      <c r="D55" s="8">
        <v>2.36</v>
      </c>
      <c r="E55" s="4">
        <v>26</v>
      </c>
      <c r="F55" s="8">
        <v>2.88</v>
      </c>
      <c r="G55" s="4">
        <v>11</v>
      </c>
      <c r="H55" s="8">
        <v>1.71</v>
      </c>
      <c r="I55" s="4">
        <v>0</v>
      </c>
    </row>
    <row r="56" spans="1:9" x14ac:dyDescent="0.2">
      <c r="A56" s="2">
        <v>10</v>
      </c>
      <c r="B56" s="1" t="s">
        <v>121</v>
      </c>
      <c r="C56" s="4">
        <v>32</v>
      </c>
      <c r="D56" s="8">
        <v>2.04</v>
      </c>
      <c r="E56" s="4">
        <v>11</v>
      </c>
      <c r="F56" s="8">
        <v>1.22</v>
      </c>
      <c r="G56" s="4">
        <v>21</v>
      </c>
      <c r="H56" s="8">
        <v>3.27</v>
      </c>
      <c r="I56" s="4">
        <v>0</v>
      </c>
    </row>
    <row r="57" spans="1:9" x14ac:dyDescent="0.2">
      <c r="A57" s="2">
        <v>10</v>
      </c>
      <c r="B57" s="1" t="s">
        <v>115</v>
      </c>
      <c r="C57" s="4">
        <v>32</v>
      </c>
      <c r="D57" s="8">
        <v>2.04</v>
      </c>
      <c r="E57" s="4">
        <v>28</v>
      </c>
      <c r="F57" s="8">
        <v>3.1</v>
      </c>
      <c r="G57" s="4">
        <v>4</v>
      </c>
      <c r="H57" s="8">
        <v>0.62</v>
      </c>
      <c r="I57" s="4">
        <v>0</v>
      </c>
    </row>
    <row r="58" spans="1:9" x14ac:dyDescent="0.2">
      <c r="A58" s="2">
        <v>12</v>
      </c>
      <c r="B58" s="1" t="s">
        <v>117</v>
      </c>
      <c r="C58" s="4">
        <v>31</v>
      </c>
      <c r="D58" s="8">
        <v>1.98</v>
      </c>
      <c r="E58" s="4">
        <v>31</v>
      </c>
      <c r="F58" s="8">
        <v>3.43</v>
      </c>
      <c r="G58" s="4">
        <v>0</v>
      </c>
      <c r="H58" s="8">
        <v>0</v>
      </c>
      <c r="I58" s="4">
        <v>0</v>
      </c>
    </row>
    <row r="59" spans="1:9" x14ac:dyDescent="0.2">
      <c r="A59" s="2">
        <v>13</v>
      </c>
      <c r="B59" s="1" t="s">
        <v>106</v>
      </c>
      <c r="C59" s="4">
        <v>28</v>
      </c>
      <c r="D59" s="8">
        <v>1.79</v>
      </c>
      <c r="E59" s="4">
        <v>6</v>
      </c>
      <c r="F59" s="8">
        <v>0.66</v>
      </c>
      <c r="G59" s="4">
        <v>22</v>
      </c>
      <c r="H59" s="8">
        <v>3.43</v>
      </c>
      <c r="I59" s="4">
        <v>0</v>
      </c>
    </row>
    <row r="60" spans="1:9" x14ac:dyDescent="0.2">
      <c r="A60" s="2">
        <v>14</v>
      </c>
      <c r="B60" s="1" t="s">
        <v>118</v>
      </c>
      <c r="C60" s="4">
        <v>27</v>
      </c>
      <c r="D60" s="8">
        <v>1.73</v>
      </c>
      <c r="E60" s="4">
        <v>24</v>
      </c>
      <c r="F60" s="8">
        <v>2.66</v>
      </c>
      <c r="G60" s="4">
        <v>3</v>
      </c>
      <c r="H60" s="8">
        <v>0.47</v>
      </c>
      <c r="I60" s="4">
        <v>0</v>
      </c>
    </row>
    <row r="61" spans="1:9" x14ac:dyDescent="0.2">
      <c r="A61" s="2">
        <v>15</v>
      </c>
      <c r="B61" s="1" t="s">
        <v>103</v>
      </c>
      <c r="C61" s="4">
        <v>23</v>
      </c>
      <c r="D61" s="8">
        <v>1.47</v>
      </c>
      <c r="E61" s="4">
        <v>15</v>
      </c>
      <c r="F61" s="8">
        <v>1.66</v>
      </c>
      <c r="G61" s="4">
        <v>8</v>
      </c>
      <c r="H61" s="8">
        <v>1.25</v>
      </c>
      <c r="I61" s="4">
        <v>0</v>
      </c>
    </row>
    <row r="62" spans="1:9" x14ac:dyDescent="0.2">
      <c r="A62" s="2">
        <v>16</v>
      </c>
      <c r="B62" s="1" t="s">
        <v>108</v>
      </c>
      <c r="C62" s="4">
        <v>22</v>
      </c>
      <c r="D62" s="8">
        <v>1.41</v>
      </c>
      <c r="E62" s="4">
        <v>12</v>
      </c>
      <c r="F62" s="8">
        <v>1.33</v>
      </c>
      <c r="G62" s="4">
        <v>10</v>
      </c>
      <c r="H62" s="8">
        <v>1.56</v>
      </c>
      <c r="I62" s="4">
        <v>0</v>
      </c>
    </row>
    <row r="63" spans="1:9" x14ac:dyDescent="0.2">
      <c r="A63" s="2">
        <v>17</v>
      </c>
      <c r="B63" s="1" t="s">
        <v>101</v>
      </c>
      <c r="C63" s="4">
        <v>21</v>
      </c>
      <c r="D63" s="8">
        <v>1.34</v>
      </c>
      <c r="E63" s="4">
        <v>8</v>
      </c>
      <c r="F63" s="8">
        <v>0.89</v>
      </c>
      <c r="G63" s="4">
        <v>13</v>
      </c>
      <c r="H63" s="8">
        <v>2.02</v>
      </c>
      <c r="I63" s="4">
        <v>0</v>
      </c>
    </row>
    <row r="64" spans="1:9" x14ac:dyDescent="0.2">
      <c r="A64" s="2">
        <v>17</v>
      </c>
      <c r="B64" s="1" t="s">
        <v>104</v>
      </c>
      <c r="C64" s="4">
        <v>21</v>
      </c>
      <c r="D64" s="8">
        <v>1.34</v>
      </c>
      <c r="E64" s="4">
        <v>9</v>
      </c>
      <c r="F64" s="8">
        <v>1</v>
      </c>
      <c r="G64" s="4">
        <v>12</v>
      </c>
      <c r="H64" s="8">
        <v>1.87</v>
      </c>
      <c r="I64" s="4">
        <v>0</v>
      </c>
    </row>
    <row r="65" spans="1:9" x14ac:dyDescent="0.2">
      <c r="A65" s="2">
        <v>17</v>
      </c>
      <c r="B65" s="1" t="s">
        <v>122</v>
      </c>
      <c r="C65" s="4">
        <v>21</v>
      </c>
      <c r="D65" s="8">
        <v>1.34</v>
      </c>
      <c r="E65" s="4">
        <v>11</v>
      </c>
      <c r="F65" s="8">
        <v>1.22</v>
      </c>
      <c r="G65" s="4">
        <v>10</v>
      </c>
      <c r="H65" s="8">
        <v>1.56</v>
      </c>
      <c r="I65" s="4">
        <v>0</v>
      </c>
    </row>
    <row r="66" spans="1:9" x14ac:dyDescent="0.2">
      <c r="A66" s="2">
        <v>20</v>
      </c>
      <c r="B66" s="1" t="s">
        <v>123</v>
      </c>
      <c r="C66" s="4">
        <v>19</v>
      </c>
      <c r="D66" s="8">
        <v>1.21</v>
      </c>
      <c r="E66" s="4">
        <v>16</v>
      </c>
      <c r="F66" s="8">
        <v>1.77</v>
      </c>
      <c r="G66" s="4">
        <v>3</v>
      </c>
      <c r="H66" s="8">
        <v>0.47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114</v>
      </c>
      <c r="C69" s="4">
        <v>61</v>
      </c>
      <c r="D69" s="8">
        <v>6.35</v>
      </c>
      <c r="E69" s="4">
        <v>54</v>
      </c>
      <c r="F69" s="8">
        <v>9.42</v>
      </c>
      <c r="G69" s="4">
        <v>7</v>
      </c>
      <c r="H69" s="8">
        <v>1.84</v>
      </c>
      <c r="I69" s="4">
        <v>0</v>
      </c>
    </row>
    <row r="70" spans="1:9" x14ac:dyDescent="0.2">
      <c r="A70" s="2">
        <v>2</v>
      </c>
      <c r="B70" s="1" t="s">
        <v>107</v>
      </c>
      <c r="C70" s="4">
        <v>43</v>
      </c>
      <c r="D70" s="8">
        <v>4.47</v>
      </c>
      <c r="E70" s="4">
        <v>28</v>
      </c>
      <c r="F70" s="8">
        <v>4.8899999999999997</v>
      </c>
      <c r="G70" s="4">
        <v>15</v>
      </c>
      <c r="H70" s="8">
        <v>3.94</v>
      </c>
      <c r="I70" s="4">
        <v>0</v>
      </c>
    </row>
    <row r="71" spans="1:9" x14ac:dyDescent="0.2">
      <c r="A71" s="2">
        <v>3</v>
      </c>
      <c r="B71" s="1" t="s">
        <v>113</v>
      </c>
      <c r="C71" s="4">
        <v>31</v>
      </c>
      <c r="D71" s="8">
        <v>3.23</v>
      </c>
      <c r="E71" s="4">
        <v>30</v>
      </c>
      <c r="F71" s="8">
        <v>5.24</v>
      </c>
      <c r="G71" s="4">
        <v>1</v>
      </c>
      <c r="H71" s="8">
        <v>0.26</v>
      </c>
      <c r="I71" s="4">
        <v>0</v>
      </c>
    </row>
    <row r="72" spans="1:9" x14ac:dyDescent="0.2">
      <c r="A72" s="2">
        <v>4</v>
      </c>
      <c r="B72" s="1" t="s">
        <v>103</v>
      </c>
      <c r="C72" s="4">
        <v>29</v>
      </c>
      <c r="D72" s="8">
        <v>3.02</v>
      </c>
      <c r="E72" s="4">
        <v>21</v>
      </c>
      <c r="F72" s="8">
        <v>3.66</v>
      </c>
      <c r="G72" s="4">
        <v>8</v>
      </c>
      <c r="H72" s="8">
        <v>2.1</v>
      </c>
      <c r="I72" s="4">
        <v>0</v>
      </c>
    </row>
    <row r="73" spans="1:9" x14ac:dyDescent="0.2">
      <c r="A73" s="2">
        <v>5</v>
      </c>
      <c r="B73" s="1" t="s">
        <v>99</v>
      </c>
      <c r="C73" s="4">
        <v>28</v>
      </c>
      <c r="D73" s="8">
        <v>2.91</v>
      </c>
      <c r="E73" s="4">
        <v>4</v>
      </c>
      <c r="F73" s="8">
        <v>0.7</v>
      </c>
      <c r="G73" s="4">
        <v>24</v>
      </c>
      <c r="H73" s="8">
        <v>6.3</v>
      </c>
      <c r="I73" s="4">
        <v>0</v>
      </c>
    </row>
    <row r="74" spans="1:9" x14ac:dyDescent="0.2">
      <c r="A74" s="2">
        <v>6</v>
      </c>
      <c r="B74" s="1" t="s">
        <v>105</v>
      </c>
      <c r="C74" s="4">
        <v>26</v>
      </c>
      <c r="D74" s="8">
        <v>2.71</v>
      </c>
      <c r="E74" s="4">
        <v>20</v>
      </c>
      <c r="F74" s="8">
        <v>3.49</v>
      </c>
      <c r="G74" s="4">
        <v>6</v>
      </c>
      <c r="H74" s="8">
        <v>1.57</v>
      </c>
      <c r="I74" s="4">
        <v>0</v>
      </c>
    </row>
    <row r="75" spans="1:9" x14ac:dyDescent="0.2">
      <c r="A75" s="2">
        <v>7</v>
      </c>
      <c r="B75" s="1" t="s">
        <v>117</v>
      </c>
      <c r="C75" s="4">
        <v>24</v>
      </c>
      <c r="D75" s="8">
        <v>2.5</v>
      </c>
      <c r="E75" s="4">
        <v>23</v>
      </c>
      <c r="F75" s="8">
        <v>4.01</v>
      </c>
      <c r="G75" s="4">
        <v>1</v>
      </c>
      <c r="H75" s="8">
        <v>0.26</v>
      </c>
      <c r="I75" s="4">
        <v>0</v>
      </c>
    </row>
    <row r="76" spans="1:9" x14ac:dyDescent="0.2">
      <c r="A76" s="2">
        <v>7</v>
      </c>
      <c r="B76" s="1" t="s">
        <v>118</v>
      </c>
      <c r="C76" s="4">
        <v>24</v>
      </c>
      <c r="D76" s="8">
        <v>2.5</v>
      </c>
      <c r="E76" s="4">
        <v>21</v>
      </c>
      <c r="F76" s="8">
        <v>3.66</v>
      </c>
      <c r="G76" s="4">
        <v>3</v>
      </c>
      <c r="H76" s="8">
        <v>0.79</v>
      </c>
      <c r="I76" s="4">
        <v>0</v>
      </c>
    </row>
    <row r="77" spans="1:9" x14ac:dyDescent="0.2">
      <c r="A77" s="2">
        <v>9</v>
      </c>
      <c r="B77" s="1" t="s">
        <v>100</v>
      </c>
      <c r="C77" s="4">
        <v>22</v>
      </c>
      <c r="D77" s="8">
        <v>2.29</v>
      </c>
      <c r="E77" s="4">
        <v>8</v>
      </c>
      <c r="F77" s="8">
        <v>1.4</v>
      </c>
      <c r="G77" s="4">
        <v>14</v>
      </c>
      <c r="H77" s="8">
        <v>3.67</v>
      </c>
      <c r="I77" s="4">
        <v>0</v>
      </c>
    </row>
    <row r="78" spans="1:9" x14ac:dyDescent="0.2">
      <c r="A78" s="2">
        <v>10</v>
      </c>
      <c r="B78" s="1" t="s">
        <v>104</v>
      </c>
      <c r="C78" s="4">
        <v>19</v>
      </c>
      <c r="D78" s="8">
        <v>1.98</v>
      </c>
      <c r="E78" s="4">
        <v>11</v>
      </c>
      <c r="F78" s="8">
        <v>1.92</v>
      </c>
      <c r="G78" s="4">
        <v>8</v>
      </c>
      <c r="H78" s="8">
        <v>2.1</v>
      </c>
      <c r="I78" s="4">
        <v>0</v>
      </c>
    </row>
    <row r="79" spans="1:9" x14ac:dyDescent="0.2">
      <c r="A79" s="2">
        <v>10</v>
      </c>
      <c r="B79" s="1" t="s">
        <v>116</v>
      </c>
      <c r="C79" s="4">
        <v>19</v>
      </c>
      <c r="D79" s="8">
        <v>1.98</v>
      </c>
      <c r="E79" s="4">
        <v>16</v>
      </c>
      <c r="F79" s="8">
        <v>2.79</v>
      </c>
      <c r="G79" s="4">
        <v>3</v>
      </c>
      <c r="H79" s="8">
        <v>0.79</v>
      </c>
      <c r="I79" s="4">
        <v>0</v>
      </c>
    </row>
    <row r="80" spans="1:9" x14ac:dyDescent="0.2">
      <c r="A80" s="2">
        <v>12</v>
      </c>
      <c r="B80" s="1" t="s">
        <v>109</v>
      </c>
      <c r="C80" s="4">
        <v>17</v>
      </c>
      <c r="D80" s="8">
        <v>1.77</v>
      </c>
      <c r="E80" s="4">
        <v>14</v>
      </c>
      <c r="F80" s="8">
        <v>2.44</v>
      </c>
      <c r="G80" s="4">
        <v>3</v>
      </c>
      <c r="H80" s="8">
        <v>0.79</v>
      </c>
      <c r="I80" s="4">
        <v>0</v>
      </c>
    </row>
    <row r="81" spans="1:9" x14ac:dyDescent="0.2">
      <c r="A81" s="2">
        <v>12</v>
      </c>
      <c r="B81" s="1" t="s">
        <v>112</v>
      </c>
      <c r="C81" s="4">
        <v>17</v>
      </c>
      <c r="D81" s="8">
        <v>1.77</v>
      </c>
      <c r="E81" s="4">
        <v>17</v>
      </c>
      <c r="F81" s="8">
        <v>2.97</v>
      </c>
      <c r="G81" s="4">
        <v>0</v>
      </c>
      <c r="H81" s="8">
        <v>0</v>
      </c>
      <c r="I81" s="4">
        <v>0</v>
      </c>
    </row>
    <row r="82" spans="1:9" x14ac:dyDescent="0.2">
      <c r="A82" s="2">
        <v>12</v>
      </c>
      <c r="B82" s="1" t="s">
        <v>125</v>
      </c>
      <c r="C82" s="4">
        <v>17</v>
      </c>
      <c r="D82" s="8">
        <v>1.77</v>
      </c>
      <c r="E82" s="4">
        <v>4</v>
      </c>
      <c r="F82" s="8">
        <v>0.7</v>
      </c>
      <c r="G82" s="4">
        <v>13</v>
      </c>
      <c r="H82" s="8">
        <v>3.41</v>
      </c>
      <c r="I82" s="4">
        <v>0</v>
      </c>
    </row>
    <row r="83" spans="1:9" x14ac:dyDescent="0.2">
      <c r="A83" s="2">
        <v>12</v>
      </c>
      <c r="B83" s="1" t="s">
        <v>115</v>
      </c>
      <c r="C83" s="4">
        <v>17</v>
      </c>
      <c r="D83" s="8">
        <v>1.77</v>
      </c>
      <c r="E83" s="4">
        <v>15</v>
      </c>
      <c r="F83" s="8">
        <v>2.62</v>
      </c>
      <c r="G83" s="4">
        <v>2</v>
      </c>
      <c r="H83" s="8">
        <v>0.52</v>
      </c>
      <c r="I83" s="4">
        <v>0</v>
      </c>
    </row>
    <row r="84" spans="1:9" x14ac:dyDescent="0.2">
      <c r="A84" s="2">
        <v>16</v>
      </c>
      <c r="B84" s="1" t="s">
        <v>121</v>
      </c>
      <c r="C84" s="4">
        <v>16</v>
      </c>
      <c r="D84" s="8">
        <v>1.66</v>
      </c>
      <c r="E84" s="4">
        <v>13</v>
      </c>
      <c r="F84" s="8">
        <v>2.27</v>
      </c>
      <c r="G84" s="4">
        <v>3</v>
      </c>
      <c r="H84" s="8">
        <v>0.79</v>
      </c>
      <c r="I84" s="4">
        <v>0</v>
      </c>
    </row>
    <row r="85" spans="1:9" x14ac:dyDescent="0.2">
      <c r="A85" s="2">
        <v>17</v>
      </c>
      <c r="B85" s="1" t="s">
        <v>110</v>
      </c>
      <c r="C85" s="4">
        <v>15</v>
      </c>
      <c r="D85" s="8">
        <v>1.56</v>
      </c>
      <c r="E85" s="4">
        <v>15</v>
      </c>
      <c r="F85" s="8">
        <v>2.62</v>
      </c>
      <c r="G85" s="4">
        <v>0</v>
      </c>
      <c r="H85" s="8">
        <v>0</v>
      </c>
      <c r="I85" s="4">
        <v>0</v>
      </c>
    </row>
    <row r="86" spans="1:9" x14ac:dyDescent="0.2">
      <c r="A86" s="2">
        <v>17</v>
      </c>
      <c r="B86" s="1" t="s">
        <v>120</v>
      </c>
      <c r="C86" s="4">
        <v>15</v>
      </c>
      <c r="D86" s="8">
        <v>1.56</v>
      </c>
      <c r="E86" s="4">
        <v>7</v>
      </c>
      <c r="F86" s="8">
        <v>1.22</v>
      </c>
      <c r="G86" s="4">
        <v>8</v>
      </c>
      <c r="H86" s="8">
        <v>2.1</v>
      </c>
      <c r="I86" s="4">
        <v>0</v>
      </c>
    </row>
    <row r="87" spans="1:9" x14ac:dyDescent="0.2">
      <c r="A87" s="2">
        <v>19</v>
      </c>
      <c r="B87" s="1" t="s">
        <v>124</v>
      </c>
      <c r="C87" s="4">
        <v>14</v>
      </c>
      <c r="D87" s="8">
        <v>1.46</v>
      </c>
      <c r="E87" s="4">
        <v>8</v>
      </c>
      <c r="F87" s="8">
        <v>1.4</v>
      </c>
      <c r="G87" s="4">
        <v>6</v>
      </c>
      <c r="H87" s="8">
        <v>1.57</v>
      </c>
      <c r="I87" s="4">
        <v>0</v>
      </c>
    </row>
    <row r="88" spans="1:9" x14ac:dyDescent="0.2">
      <c r="A88" s="2">
        <v>20</v>
      </c>
      <c r="B88" s="1" t="s">
        <v>123</v>
      </c>
      <c r="C88" s="4">
        <v>13</v>
      </c>
      <c r="D88" s="8">
        <v>1.35</v>
      </c>
      <c r="E88" s="4">
        <v>13</v>
      </c>
      <c r="F88" s="8">
        <v>2.27</v>
      </c>
      <c r="G88" s="4">
        <v>0</v>
      </c>
      <c r="H88" s="8">
        <v>0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114</v>
      </c>
      <c r="C91" s="4">
        <v>110</v>
      </c>
      <c r="D91" s="8">
        <v>6.31</v>
      </c>
      <c r="E91" s="4">
        <v>104</v>
      </c>
      <c r="F91" s="8">
        <v>11.13</v>
      </c>
      <c r="G91" s="4">
        <v>6</v>
      </c>
      <c r="H91" s="8">
        <v>0.8</v>
      </c>
      <c r="I91" s="4">
        <v>0</v>
      </c>
    </row>
    <row r="92" spans="1:9" x14ac:dyDescent="0.2">
      <c r="A92" s="2">
        <v>2</v>
      </c>
      <c r="B92" s="1" t="s">
        <v>113</v>
      </c>
      <c r="C92" s="4">
        <v>67</v>
      </c>
      <c r="D92" s="8">
        <v>3.84</v>
      </c>
      <c r="E92" s="4">
        <v>64</v>
      </c>
      <c r="F92" s="8">
        <v>6.85</v>
      </c>
      <c r="G92" s="4">
        <v>3</v>
      </c>
      <c r="H92" s="8">
        <v>0.4</v>
      </c>
      <c r="I92" s="4">
        <v>0</v>
      </c>
    </row>
    <row r="93" spans="1:9" x14ac:dyDescent="0.2">
      <c r="A93" s="2">
        <v>3</v>
      </c>
      <c r="B93" s="1" t="s">
        <v>99</v>
      </c>
      <c r="C93" s="4">
        <v>54</v>
      </c>
      <c r="D93" s="8">
        <v>3.1</v>
      </c>
      <c r="E93" s="4">
        <v>8</v>
      </c>
      <c r="F93" s="8">
        <v>0.86</v>
      </c>
      <c r="G93" s="4">
        <v>46</v>
      </c>
      <c r="H93" s="8">
        <v>6.12</v>
      </c>
      <c r="I93" s="4">
        <v>0</v>
      </c>
    </row>
    <row r="94" spans="1:9" x14ac:dyDescent="0.2">
      <c r="A94" s="2">
        <v>4</v>
      </c>
      <c r="B94" s="1" t="s">
        <v>107</v>
      </c>
      <c r="C94" s="4">
        <v>49</v>
      </c>
      <c r="D94" s="8">
        <v>2.81</v>
      </c>
      <c r="E94" s="4">
        <v>22</v>
      </c>
      <c r="F94" s="8">
        <v>2.36</v>
      </c>
      <c r="G94" s="4">
        <v>27</v>
      </c>
      <c r="H94" s="8">
        <v>3.59</v>
      </c>
      <c r="I94" s="4">
        <v>0</v>
      </c>
    </row>
    <row r="95" spans="1:9" x14ac:dyDescent="0.2">
      <c r="A95" s="2">
        <v>5</v>
      </c>
      <c r="B95" s="1" t="s">
        <v>104</v>
      </c>
      <c r="C95" s="4">
        <v>40</v>
      </c>
      <c r="D95" s="8">
        <v>2.29</v>
      </c>
      <c r="E95" s="4">
        <v>23</v>
      </c>
      <c r="F95" s="8">
        <v>2.46</v>
      </c>
      <c r="G95" s="4">
        <v>17</v>
      </c>
      <c r="H95" s="8">
        <v>2.2599999999999998</v>
      </c>
      <c r="I95" s="4">
        <v>0</v>
      </c>
    </row>
    <row r="96" spans="1:9" x14ac:dyDescent="0.2">
      <c r="A96" s="2">
        <v>5</v>
      </c>
      <c r="B96" s="1" t="s">
        <v>118</v>
      </c>
      <c r="C96" s="4">
        <v>40</v>
      </c>
      <c r="D96" s="8">
        <v>2.29</v>
      </c>
      <c r="E96" s="4">
        <v>31</v>
      </c>
      <c r="F96" s="8">
        <v>3.32</v>
      </c>
      <c r="G96" s="4">
        <v>9</v>
      </c>
      <c r="H96" s="8">
        <v>1.2</v>
      </c>
      <c r="I96" s="4">
        <v>0</v>
      </c>
    </row>
    <row r="97" spans="1:9" x14ac:dyDescent="0.2">
      <c r="A97" s="2">
        <v>7</v>
      </c>
      <c r="B97" s="1" t="s">
        <v>122</v>
      </c>
      <c r="C97" s="4">
        <v>36</v>
      </c>
      <c r="D97" s="8">
        <v>2.06</v>
      </c>
      <c r="E97" s="4">
        <v>11</v>
      </c>
      <c r="F97" s="8">
        <v>1.18</v>
      </c>
      <c r="G97" s="4">
        <v>25</v>
      </c>
      <c r="H97" s="8">
        <v>3.32</v>
      </c>
      <c r="I97" s="4">
        <v>0</v>
      </c>
    </row>
    <row r="98" spans="1:9" x14ac:dyDescent="0.2">
      <c r="A98" s="2">
        <v>8</v>
      </c>
      <c r="B98" s="1" t="s">
        <v>126</v>
      </c>
      <c r="C98" s="4">
        <v>34</v>
      </c>
      <c r="D98" s="8">
        <v>1.95</v>
      </c>
      <c r="E98" s="4">
        <v>25</v>
      </c>
      <c r="F98" s="8">
        <v>2.68</v>
      </c>
      <c r="G98" s="4">
        <v>9</v>
      </c>
      <c r="H98" s="8">
        <v>1.2</v>
      </c>
      <c r="I98" s="4">
        <v>0</v>
      </c>
    </row>
    <row r="99" spans="1:9" x14ac:dyDescent="0.2">
      <c r="A99" s="2">
        <v>8</v>
      </c>
      <c r="B99" s="1" t="s">
        <v>105</v>
      </c>
      <c r="C99" s="4">
        <v>34</v>
      </c>
      <c r="D99" s="8">
        <v>1.95</v>
      </c>
      <c r="E99" s="4">
        <v>19</v>
      </c>
      <c r="F99" s="8">
        <v>2.0299999999999998</v>
      </c>
      <c r="G99" s="4">
        <v>14</v>
      </c>
      <c r="H99" s="8">
        <v>1.86</v>
      </c>
      <c r="I99" s="4">
        <v>0</v>
      </c>
    </row>
    <row r="100" spans="1:9" x14ac:dyDescent="0.2">
      <c r="A100" s="2">
        <v>10</v>
      </c>
      <c r="B100" s="1" t="s">
        <v>100</v>
      </c>
      <c r="C100" s="4">
        <v>32</v>
      </c>
      <c r="D100" s="8">
        <v>1.83</v>
      </c>
      <c r="E100" s="4">
        <v>4</v>
      </c>
      <c r="F100" s="8">
        <v>0.43</v>
      </c>
      <c r="G100" s="4">
        <v>28</v>
      </c>
      <c r="H100" s="8">
        <v>3.72</v>
      </c>
      <c r="I100" s="4">
        <v>0</v>
      </c>
    </row>
    <row r="101" spans="1:9" x14ac:dyDescent="0.2">
      <c r="A101" s="2">
        <v>11</v>
      </c>
      <c r="B101" s="1" t="s">
        <v>101</v>
      </c>
      <c r="C101" s="4">
        <v>31</v>
      </c>
      <c r="D101" s="8">
        <v>1.78</v>
      </c>
      <c r="E101" s="4">
        <v>15</v>
      </c>
      <c r="F101" s="8">
        <v>1.61</v>
      </c>
      <c r="G101" s="4">
        <v>16</v>
      </c>
      <c r="H101" s="8">
        <v>2.13</v>
      </c>
      <c r="I101" s="4">
        <v>0</v>
      </c>
    </row>
    <row r="102" spans="1:9" x14ac:dyDescent="0.2">
      <c r="A102" s="2">
        <v>12</v>
      </c>
      <c r="B102" s="1" t="s">
        <v>102</v>
      </c>
      <c r="C102" s="4">
        <v>30</v>
      </c>
      <c r="D102" s="8">
        <v>1.72</v>
      </c>
      <c r="E102" s="4">
        <v>27</v>
      </c>
      <c r="F102" s="8">
        <v>2.89</v>
      </c>
      <c r="G102" s="4">
        <v>3</v>
      </c>
      <c r="H102" s="8">
        <v>0.4</v>
      </c>
      <c r="I102" s="4">
        <v>0</v>
      </c>
    </row>
    <row r="103" spans="1:9" x14ac:dyDescent="0.2">
      <c r="A103" s="2">
        <v>12</v>
      </c>
      <c r="B103" s="1" t="s">
        <v>110</v>
      </c>
      <c r="C103" s="4">
        <v>30</v>
      </c>
      <c r="D103" s="8">
        <v>1.72</v>
      </c>
      <c r="E103" s="4">
        <v>26</v>
      </c>
      <c r="F103" s="8">
        <v>2.78</v>
      </c>
      <c r="G103" s="4">
        <v>4</v>
      </c>
      <c r="H103" s="8">
        <v>0.53</v>
      </c>
      <c r="I103" s="4">
        <v>0</v>
      </c>
    </row>
    <row r="104" spans="1:9" x14ac:dyDescent="0.2">
      <c r="A104" s="2">
        <v>14</v>
      </c>
      <c r="B104" s="1" t="s">
        <v>109</v>
      </c>
      <c r="C104" s="4">
        <v>29</v>
      </c>
      <c r="D104" s="8">
        <v>1.66</v>
      </c>
      <c r="E104" s="4">
        <v>21</v>
      </c>
      <c r="F104" s="8">
        <v>2.25</v>
      </c>
      <c r="G104" s="4">
        <v>8</v>
      </c>
      <c r="H104" s="8">
        <v>1.06</v>
      </c>
      <c r="I104" s="4">
        <v>0</v>
      </c>
    </row>
    <row r="105" spans="1:9" x14ac:dyDescent="0.2">
      <c r="A105" s="2">
        <v>14</v>
      </c>
      <c r="B105" s="1" t="s">
        <v>117</v>
      </c>
      <c r="C105" s="4">
        <v>29</v>
      </c>
      <c r="D105" s="8">
        <v>1.66</v>
      </c>
      <c r="E105" s="4">
        <v>27</v>
      </c>
      <c r="F105" s="8">
        <v>2.89</v>
      </c>
      <c r="G105" s="4">
        <v>2</v>
      </c>
      <c r="H105" s="8">
        <v>0.27</v>
      </c>
      <c r="I105" s="4">
        <v>0</v>
      </c>
    </row>
    <row r="106" spans="1:9" x14ac:dyDescent="0.2">
      <c r="A106" s="2">
        <v>16</v>
      </c>
      <c r="B106" s="1" t="s">
        <v>103</v>
      </c>
      <c r="C106" s="4">
        <v>28</v>
      </c>
      <c r="D106" s="8">
        <v>1.61</v>
      </c>
      <c r="E106" s="4">
        <v>17</v>
      </c>
      <c r="F106" s="8">
        <v>1.82</v>
      </c>
      <c r="G106" s="4">
        <v>11</v>
      </c>
      <c r="H106" s="8">
        <v>1.46</v>
      </c>
      <c r="I106" s="4">
        <v>0</v>
      </c>
    </row>
    <row r="107" spans="1:9" x14ac:dyDescent="0.2">
      <c r="A107" s="2">
        <v>17</v>
      </c>
      <c r="B107" s="1" t="s">
        <v>124</v>
      </c>
      <c r="C107" s="4">
        <v>27</v>
      </c>
      <c r="D107" s="8">
        <v>1.55</v>
      </c>
      <c r="E107" s="4">
        <v>19</v>
      </c>
      <c r="F107" s="8">
        <v>2.0299999999999998</v>
      </c>
      <c r="G107" s="4">
        <v>8</v>
      </c>
      <c r="H107" s="8">
        <v>1.06</v>
      </c>
      <c r="I107" s="4">
        <v>0</v>
      </c>
    </row>
    <row r="108" spans="1:9" x14ac:dyDescent="0.2">
      <c r="A108" s="2">
        <v>17</v>
      </c>
      <c r="B108" s="1" t="s">
        <v>112</v>
      </c>
      <c r="C108" s="4">
        <v>27</v>
      </c>
      <c r="D108" s="8">
        <v>1.55</v>
      </c>
      <c r="E108" s="4">
        <v>25</v>
      </c>
      <c r="F108" s="8">
        <v>2.68</v>
      </c>
      <c r="G108" s="4">
        <v>2</v>
      </c>
      <c r="H108" s="8">
        <v>0.27</v>
      </c>
      <c r="I108" s="4">
        <v>0</v>
      </c>
    </row>
    <row r="109" spans="1:9" x14ac:dyDescent="0.2">
      <c r="A109" s="2">
        <v>19</v>
      </c>
      <c r="B109" s="1" t="s">
        <v>108</v>
      </c>
      <c r="C109" s="4">
        <v>25</v>
      </c>
      <c r="D109" s="8">
        <v>1.43</v>
      </c>
      <c r="E109" s="4">
        <v>9</v>
      </c>
      <c r="F109" s="8">
        <v>0.96</v>
      </c>
      <c r="G109" s="4">
        <v>16</v>
      </c>
      <c r="H109" s="8">
        <v>2.13</v>
      </c>
      <c r="I109" s="4">
        <v>0</v>
      </c>
    </row>
    <row r="110" spans="1:9" x14ac:dyDescent="0.2">
      <c r="A110" s="2">
        <v>19</v>
      </c>
      <c r="B110" s="1" t="s">
        <v>116</v>
      </c>
      <c r="C110" s="4">
        <v>25</v>
      </c>
      <c r="D110" s="8">
        <v>1.43</v>
      </c>
      <c r="E110" s="4">
        <v>18</v>
      </c>
      <c r="F110" s="8">
        <v>1.93</v>
      </c>
      <c r="G110" s="4">
        <v>6</v>
      </c>
      <c r="H110" s="8">
        <v>0.8</v>
      </c>
      <c r="I110" s="4">
        <v>1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114</v>
      </c>
      <c r="C113" s="4">
        <v>70</v>
      </c>
      <c r="D113" s="8">
        <v>6.14</v>
      </c>
      <c r="E113" s="4">
        <v>63</v>
      </c>
      <c r="F113" s="8">
        <v>9.74</v>
      </c>
      <c r="G113" s="4">
        <v>7</v>
      </c>
      <c r="H113" s="8">
        <v>1.52</v>
      </c>
      <c r="I113" s="4">
        <v>0</v>
      </c>
    </row>
    <row r="114" spans="1:9" x14ac:dyDescent="0.2">
      <c r="A114" s="2">
        <v>2</v>
      </c>
      <c r="B114" s="1" t="s">
        <v>113</v>
      </c>
      <c r="C114" s="4">
        <v>50</v>
      </c>
      <c r="D114" s="8">
        <v>4.3899999999999997</v>
      </c>
      <c r="E114" s="4">
        <v>49</v>
      </c>
      <c r="F114" s="8">
        <v>7.57</v>
      </c>
      <c r="G114" s="4">
        <v>1</v>
      </c>
      <c r="H114" s="8">
        <v>0.22</v>
      </c>
      <c r="I114" s="4">
        <v>0</v>
      </c>
    </row>
    <row r="115" spans="1:9" x14ac:dyDescent="0.2">
      <c r="A115" s="2">
        <v>3</v>
      </c>
      <c r="B115" s="1" t="s">
        <v>103</v>
      </c>
      <c r="C115" s="4">
        <v>32</v>
      </c>
      <c r="D115" s="8">
        <v>2.81</v>
      </c>
      <c r="E115" s="4">
        <v>24</v>
      </c>
      <c r="F115" s="8">
        <v>3.71</v>
      </c>
      <c r="G115" s="4">
        <v>8</v>
      </c>
      <c r="H115" s="8">
        <v>1.74</v>
      </c>
      <c r="I115" s="4">
        <v>0</v>
      </c>
    </row>
    <row r="116" spans="1:9" x14ac:dyDescent="0.2">
      <c r="A116" s="2">
        <v>4</v>
      </c>
      <c r="B116" s="1" t="s">
        <v>99</v>
      </c>
      <c r="C116" s="4">
        <v>31</v>
      </c>
      <c r="D116" s="8">
        <v>2.72</v>
      </c>
      <c r="E116" s="4">
        <v>2</v>
      </c>
      <c r="F116" s="8">
        <v>0.31</v>
      </c>
      <c r="G116" s="4">
        <v>29</v>
      </c>
      <c r="H116" s="8">
        <v>6.3</v>
      </c>
      <c r="I116" s="4">
        <v>0</v>
      </c>
    </row>
    <row r="117" spans="1:9" x14ac:dyDescent="0.2">
      <c r="A117" s="2">
        <v>5</v>
      </c>
      <c r="B117" s="1" t="s">
        <v>116</v>
      </c>
      <c r="C117" s="4">
        <v>29</v>
      </c>
      <c r="D117" s="8">
        <v>2.54</v>
      </c>
      <c r="E117" s="4">
        <v>21</v>
      </c>
      <c r="F117" s="8">
        <v>3.25</v>
      </c>
      <c r="G117" s="4">
        <v>8</v>
      </c>
      <c r="H117" s="8">
        <v>1.74</v>
      </c>
      <c r="I117" s="4">
        <v>0</v>
      </c>
    </row>
    <row r="118" spans="1:9" x14ac:dyDescent="0.2">
      <c r="A118" s="2">
        <v>6</v>
      </c>
      <c r="B118" s="1" t="s">
        <v>111</v>
      </c>
      <c r="C118" s="4">
        <v>28</v>
      </c>
      <c r="D118" s="8">
        <v>2.46</v>
      </c>
      <c r="E118" s="4">
        <v>28</v>
      </c>
      <c r="F118" s="8">
        <v>4.33</v>
      </c>
      <c r="G118" s="4">
        <v>0</v>
      </c>
      <c r="H118" s="8">
        <v>0</v>
      </c>
      <c r="I118" s="4">
        <v>0</v>
      </c>
    </row>
    <row r="119" spans="1:9" x14ac:dyDescent="0.2">
      <c r="A119" s="2">
        <v>7</v>
      </c>
      <c r="B119" s="1" t="s">
        <v>118</v>
      </c>
      <c r="C119" s="4">
        <v>25</v>
      </c>
      <c r="D119" s="8">
        <v>2.19</v>
      </c>
      <c r="E119" s="4">
        <v>24</v>
      </c>
      <c r="F119" s="8">
        <v>3.71</v>
      </c>
      <c r="G119" s="4">
        <v>1</v>
      </c>
      <c r="H119" s="8">
        <v>0.22</v>
      </c>
      <c r="I119" s="4">
        <v>0</v>
      </c>
    </row>
    <row r="120" spans="1:9" x14ac:dyDescent="0.2">
      <c r="A120" s="2">
        <v>8</v>
      </c>
      <c r="B120" s="1" t="s">
        <v>107</v>
      </c>
      <c r="C120" s="4">
        <v>23</v>
      </c>
      <c r="D120" s="8">
        <v>2.02</v>
      </c>
      <c r="E120" s="4">
        <v>11</v>
      </c>
      <c r="F120" s="8">
        <v>1.7</v>
      </c>
      <c r="G120" s="4">
        <v>11</v>
      </c>
      <c r="H120" s="8">
        <v>2.39</v>
      </c>
      <c r="I120" s="4">
        <v>0</v>
      </c>
    </row>
    <row r="121" spans="1:9" x14ac:dyDescent="0.2">
      <c r="A121" s="2">
        <v>8</v>
      </c>
      <c r="B121" s="1" t="s">
        <v>109</v>
      </c>
      <c r="C121" s="4">
        <v>23</v>
      </c>
      <c r="D121" s="8">
        <v>2.02</v>
      </c>
      <c r="E121" s="4">
        <v>19</v>
      </c>
      <c r="F121" s="8">
        <v>2.94</v>
      </c>
      <c r="G121" s="4">
        <v>4</v>
      </c>
      <c r="H121" s="8">
        <v>0.87</v>
      </c>
      <c r="I121" s="4">
        <v>0</v>
      </c>
    </row>
    <row r="122" spans="1:9" x14ac:dyDescent="0.2">
      <c r="A122" s="2">
        <v>8</v>
      </c>
      <c r="B122" s="1" t="s">
        <v>112</v>
      </c>
      <c r="C122" s="4">
        <v>23</v>
      </c>
      <c r="D122" s="8">
        <v>2.02</v>
      </c>
      <c r="E122" s="4">
        <v>21</v>
      </c>
      <c r="F122" s="8">
        <v>3.25</v>
      </c>
      <c r="G122" s="4">
        <v>2</v>
      </c>
      <c r="H122" s="8">
        <v>0.43</v>
      </c>
      <c r="I122" s="4">
        <v>0</v>
      </c>
    </row>
    <row r="123" spans="1:9" x14ac:dyDescent="0.2">
      <c r="A123" s="2">
        <v>11</v>
      </c>
      <c r="B123" s="1" t="s">
        <v>105</v>
      </c>
      <c r="C123" s="4">
        <v>22</v>
      </c>
      <c r="D123" s="8">
        <v>1.93</v>
      </c>
      <c r="E123" s="4">
        <v>10</v>
      </c>
      <c r="F123" s="8">
        <v>1.55</v>
      </c>
      <c r="G123" s="4">
        <v>12</v>
      </c>
      <c r="H123" s="8">
        <v>2.61</v>
      </c>
      <c r="I123" s="4">
        <v>0</v>
      </c>
    </row>
    <row r="124" spans="1:9" x14ac:dyDescent="0.2">
      <c r="A124" s="2">
        <v>11</v>
      </c>
      <c r="B124" s="1" t="s">
        <v>110</v>
      </c>
      <c r="C124" s="4">
        <v>22</v>
      </c>
      <c r="D124" s="8">
        <v>1.93</v>
      </c>
      <c r="E124" s="4">
        <v>22</v>
      </c>
      <c r="F124" s="8">
        <v>3.4</v>
      </c>
      <c r="G124" s="4">
        <v>0</v>
      </c>
      <c r="H124" s="8">
        <v>0</v>
      </c>
      <c r="I124" s="4">
        <v>0</v>
      </c>
    </row>
    <row r="125" spans="1:9" x14ac:dyDescent="0.2">
      <c r="A125" s="2">
        <v>13</v>
      </c>
      <c r="B125" s="1" t="s">
        <v>101</v>
      </c>
      <c r="C125" s="4">
        <v>20</v>
      </c>
      <c r="D125" s="8">
        <v>1.75</v>
      </c>
      <c r="E125" s="4">
        <v>7</v>
      </c>
      <c r="F125" s="8">
        <v>1.08</v>
      </c>
      <c r="G125" s="4">
        <v>13</v>
      </c>
      <c r="H125" s="8">
        <v>2.83</v>
      </c>
      <c r="I125" s="4">
        <v>0</v>
      </c>
    </row>
    <row r="126" spans="1:9" x14ac:dyDescent="0.2">
      <c r="A126" s="2">
        <v>13</v>
      </c>
      <c r="B126" s="1" t="s">
        <v>108</v>
      </c>
      <c r="C126" s="4">
        <v>20</v>
      </c>
      <c r="D126" s="8">
        <v>1.75</v>
      </c>
      <c r="E126" s="4">
        <v>9</v>
      </c>
      <c r="F126" s="8">
        <v>1.39</v>
      </c>
      <c r="G126" s="4">
        <v>10</v>
      </c>
      <c r="H126" s="8">
        <v>2.17</v>
      </c>
      <c r="I126" s="4">
        <v>0</v>
      </c>
    </row>
    <row r="127" spans="1:9" x14ac:dyDescent="0.2">
      <c r="A127" s="2">
        <v>15</v>
      </c>
      <c r="B127" s="1" t="s">
        <v>100</v>
      </c>
      <c r="C127" s="4">
        <v>19</v>
      </c>
      <c r="D127" s="8">
        <v>1.67</v>
      </c>
      <c r="E127" s="4">
        <v>2</v>
      </c>
      <c r="F127" s="8">
        <v>0.31</v>
      </c>
      <c r="G127" s="4">
        <v>17</v>
      </c>
      <c r="H127" s="8">
        <v>3.7</v>
      </c>
      <c r="I127" s="4">
        <v>0</v>
      </c>
    </row>
    <row r="128" spans="1:9" x14ac:dyDescent="0.2">
      <c r="A128" s="2">
        <v>16</v>
      </c>
      <c r="B128" s="1" t="s">
        <v>124</v>
      </c>
      <c r="C128" s="4">
        <v>18</v>
      </c>
      <c r="D128" s="8">
        <v>1.58</v>
      </c>
      <c r="E128" s="4">
        <v>11</v>
      </c>
      <c r="F128" s="8">
        <v>1.7</v>
      </c>
      <c r="G128" s="4">
        <v>7</v>
      </c>
      <c r="H128" s="8">
        <v>1.52</v>
      </c>
      <c r="I128" s="4">
        <v>0</v>
      </c>
    </row>
    <row r="129" spans="1:9" x14ac:dyDescent="0.2">
      <c r="A129" s="2">
        <v>16</v>
      </c>
      <c r="B129" s="1" t="s">
        <v>106</v>
      </c>
      <c r="C129" s="4">
        <v>18</v>
      </c>
      <c r="D129" s="8">
        <v>1.58</v>
      </c>
      <c r="E129" s="4">
        <v>5</v>
      </c>
      <c r="F129" s="8">
        <v>0.77</v>
      </c>
      <c r="G129" s="4">
        <v>12</v>
      </c>
      <c r="H129" s="8">
        <v>2.61</v>
      </c>
      <c r="I129" s="4">
        <v>0</v>
      </c>
    </row>
    <row r="130" spans="1:9" x14ac:dyDescent="0.2">
      <c r="A130" s="2">
        <v>16</v>
      </c>
      <c r="B130" s="1" t="s">
        <v>117</v>
      </c>
      <c r="C130" s="4">
        <v>18</v>
      </c>
      <c r="D130" s="8">
        <v>1.58</v>
      </c>
      <c r="E130" s="4">
        <v>15</v>
      </c>
      <c r="F130" s="8">
        <v>2.3199999999999998</v>
      </c>
      <c r="G130" s="4">
        <v>3</v>
      </c>
      <c r="H130" s="8">
        <v>0.65</v>
      </c>
      <c r="I130" s="4">
        <v>0</v>
      </c>
    </row>
    <row r="131" spans="1:9" x14ac:dyDescent="0.2">
      <c r="A131" s="2">
        <v>19</v>
      </c>
      <c r="B131" s="1" t="s">
        <v>104</v>
      </c>
      <c r="C131" s="4">
        <v>17</v>
      </c>
      <c r="D131" s="8">
        <v>1.49</v>
      </c>
      <c r="E131" s="4">
        <v>6</v>
      </c>
      <c r="F131" s="8">
        <v>0.93</v>
      </c>
      <c r="G131" s="4">
        <v>11</v>
      </c>
      <c r="H131" s="8">
        <v>2.39</v>
      </c>
      <c r="I131" s="4">
        <v>0</v>
      </c>
    </row>
    <row r="132" spans="1:9" x14ac:dyDescent="0.2">
      <c r="A132" s="2">
        <v>19</v>
      </c>
      <c r="B132" s="1" t="s">
        <v>122</v>
      </c>
      <c r="C132" s="4">
        <v>17</v>
      </c>
      <c r="D132" s="8">
        <v>1.49</v>
      </c>
      <c r="E132" s="4">
        <v>6</v>
      </c>
      <c r="F132" s="8">
        <v>0.93</v>
      </c>
      <c r="G132" s="4">
        <v>11</v>
      </c>
      <c r="H132" s="8">
        <v>2.39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99</v>
      </c>
      <c r="C135" s="4">
        <v>50</v>
      </c>
      <c r="D135" s="8">
        <v>6.61</v>
      </c>
      <c r="E135" s="4">
        <v>3</v>
      </c>
      <c r="F135" s="8">
        <v>0.71</v>
      </c>
      <c r="G135" s="4">
        <v>47</v>
      </c>
      <c r="H135" s="8">
        <v>14.78</v>
      </c>
      <c r="I135" s="4">
        <v>0</v>
      </c>
    </row>
    <row r="136" spans="1:9" x14ac:dyDescent="0.2">
      <c r="A136" s="2">
        <v>2</v>
      </c>
      <c r="B136" s="1" t="s">
        <v>114</v>
      </c>
      <c r="C136" s="4">
        <v>48</v>
      </c>
      <c r="D136" s="8">
        <v>6.34</v>
      </c>
      <c r="E136" s="4">
        <v>46</v>
      </c>
      <c r="F136" s="8">
        <v>10.93</v>
      </c>
      <c r="G136" s="4">
        <v>2</v>
      </c>
      <c r="H136" s="8">
        <v>0.63</v>
      </c>
      <c r="I136" s="4">
        <v>0</v>
      </c>
    </row>
    <row r="137" spans="1:9" x14ac:dyDescent="0.2">
      <c r="A137" s="2">
        <v>3</v>
      </c>
      <c r="B137" s="1" t="s">
        <v>113</v>
      </c>
      <c r="C137" s="4">
        <v>31</v>
      </c>
      <c r="D137" s="8">
        <v>4.0999999999999996</v>
      </c>
      <c r="E137" s="4">
        <v>31</v>
      </c>
      <c r="F137" s="8">
        <v>7.36</v>
      </c>
      <c r="G137" s="4">
        <v>0</v>
      </c>
      <c r="H137" s="8">
        <v>0</v>
      </c>
      <c r="I137" s="4">
        <v>0</v>
      </c>
    </row>
    <row r="138" spans="1:9" x14ac:dyDescent="0.2">
      <c r="A138" s="2">
        <v>3</v>
      </c>
      <c r="B138" s="1" t="s">
        <v>118</v>
      </c>
      <c r="C138" s="4">
        <v>31</v>
      </c>
      <c r="D138" s="8">
        <v>4.0999999999999996</v>
      </c>
      <c r="E138" s="4">
        <v>28</v>
      </c>
      <c r="F138" s="8">
        <v>6.65</v>
      </c>
      <c r="G138" s="4">
        <v>3</v>
      </c>
      <c r="H138" s="8">
        <v>0.94</v>
      </c>
      <c r="I138" s="4">
        <v>0</v>
      </c>
    </row>
    <row r="139" spans="1:9" x14ac:dyDescent="0.2">
      <c r="A139" s="2">
        <v>5</v>
      </c>
      <c r="B139" s="1" t="s">
        <v>101</v>
      </c>
      <c r="C139" s="4">
        <v>24</v>
      </c>
      <c r="D139" s="8">
        <v>3.17</v>
      </c>
      <c r="E139" s="4">
        <v>11</v>
      </c>
      <c r="F139" s="8">
        <v>2.61</v>
      </c>
      <c r="G139" s="4">
        <v>13</v>
      </c>
      <c r="H139" s="8">
        <v>4.09</v>
      </c>
      <c r="I139" s="4">
        <v>0</v>
      </c>
    </row>
    <row r="140" spans="1:9" x14ac:dyDescent="0.2">
      <c r="A140" s="2">
        <v>6</v>
      </c>
      <c r="B140" s="1" t="s">
        <v>122</v>
      </c>
      <c r="C140" s="4">
        <v>19</v>
      </c>
      <c r="D140" s="8">
        <v>2.5099999999999998</v>
      </c>
      <c r="E140" s="4">
        <v>7</v>
      </c>
      <c r="F140" s="8">
        <v>1.66</v>
      </c>
      <c r="G140" s="4">
        <v>12</v>
      </c>
      <c r="H140" s="8">
        <v>3.77</v>
      </c>
      <c r="I140" s="4">
        <v>0</v>
      </c>
    </row>
    <row r="141" spans="1:9" x14ac:dyDescent="0.2">
      <c r="A141" s="2">
        <v>7</v>
      </c>
      <c r="B141" s="1" t="s">
        <v>110</v>
      </c>
      <c r="C141" s="4">
        <v>18</v>
      </c>
      <c r="D141" s="8">
        <v>2.38</v>
      </c>
      <c r="E141" s="4">
        <v>17</v>
      </c>
      <c r="F141" s="8">
        <v>4.04</v>
      </c>
      <c r="G141" s="4">
        <v>1</v>
      </c>
      <c r="H141" s="8">
        <v>0.31</v>
      </c>
      <c r="I141" s="4">
        <v>0</v>
      </c>
    </row>
    <row r="142" spans="1:9" x14ac:dyDescent="0.2">
      <c r="A142" s="2">
        <v>8</v>
      </c>
      <c r="B142" s="1" t="s">
        <v>102</v>
      </c>
      <c r="C142" s="4">
        <v>17</v>
      </c>
      <c r="D142" s="8">
        <v>2.25</v>
      </c>
      <c r="E142" s="4">
        <v>12</v>
      </c>
      <c r="F142" s="8">
        <v>2.85</v>
      </c>
      <c r="G142" s="4">
        <v>5</v>
      </c>
      <c r="H142" s="8">
        <v>1.57</v>
      </c>
      <c r="I142" s="4">
        <v>0</v>
      </c>
    </row>
    <row r="143" spans="1:9" x14ac:dyDescent="0.2">
      <c r="A143" s="2">
        <v>9</v>
      </c>
      <c r="B143" s="1" t="s">
        <v>109</v>
      </c>
      <c r="C143" s="4">
        <v>15</v>
      </c>
      <c r="D143" s="8">
        <v>1.98</v>
      </c>
      <c r="E143" s="4">
        <v>15</v>
      </c>
      <c r="F143" s="8">
        <v>3.56</v>
      </c>
      <c r="G143" s="4">
        <v>0</v>
      </c>
      <c r="H143" s="8">
        <v>0</v>
      </c>
      <c r="I143" s="4">
        <v>0</v>
      </c>
    </row>
    <row r="144" spans="1:9" x14ac:dyDescent="0.2">
      <c r="A144" s="2">
        <v>10</v>
      </c>
      <c r="B144" s="1" t="s">
        <v>100</v>
      </c>
      <c r="C144" s="4">
        <v>13</v>
      </c>
      <c r="D144" s="8">
        <v>1.72</v>
      </c>
      <c r="E144" s="4">
        <v>6</v>
      </c>
      <c r="F144" s="8">
        <v>1.43</v>
      </c>
      <c r="G144" s="4">
        <v>7</v>
      </c>
      <c r="H144" s="8">
        <v>2.2000000000000002</v>
      </c>
      <c r="I144" s="4">
        <v>0</v>
      </c>
    </row>
    <row r="145" spans="1:9" x14ac:dyDescent="0.2">
      <c r="A145" s="2">
        <v>10</v>
      </c>
      <c r="B145" s="1" t="s">
        <v>127</v>
      </c>
      <c r="C145" s="4">
        <v>13</v>
      </c>
      <c r="D145" s="8">
        <v>1.72</v>
      </c>
      <c r="E145" s="4">
        <v>7</v>
      </c>
      <c r="F145" s="8">
        <v>1.66</v>
      </c>
      <c r="G145" s="4">
        <v>6</v>
      </c>
      <c r="H145" s="8">
        <v>1.89</v>
      </c>
      <c r="I145" s="4">
        <v>0</v>
      </c>
    </row>
    <row r="146" spans="1:9" x14ac:dyDescent="0.2">
      <c r="A146" s="2">
        <v>10</v>
      </c>
      <c r="B146" s="1" t="s">
        <v>117</v>
      </c>
      <c r="C146" s="4">
        <v>13</v>
      </c>
      <c r="D146" s="8">
        <v>1.72</v>
      </c>
      <c r="E146" s="4">
        <v>12</v>
      </c>
      <c r="F146" s="8">
        <v>2.85</v>
      </c>
      <c r="G146" s="4">
        <v>1</v>
      </c>
      <c r="H146" s="8">
        <v>0.31</v>
      </c>
      <c r="I146" s="4">
        <v>0</v>
      </c>
    </row>
    <row r="147" spans="1:9" x14ac:dyDescent="0.2">
      <c r="A147" s="2">
        <v>13</v>
      </c>
      <c r="B147" s="1" t="s">
        <v>126</v>
      </c>
      <c r="C147" s="4">
        <v>12</v>
      </c>
      <c r="D147" s="8">
        <v>1.59</v>
      </c>
      <c r="E147" s="4">
        <v>7</v>
      </c>
      <c r="F147" s="8">
        <v>1.66</v>
      </c>
      <c r="G147" s="4">
        <v>5</v>
      </c>
      <c r="H147" s="8">
        <v>1.57</v>
      </c>
      <c r="I147" s="4">
        <v>0</v>
      </c>
    </row>
    <row r="148" spans="1:9" x14ac:dyDescent="0.2">
      <c r="A148" s="2">
        <v>13</v>
      </c>
      <c r="B148" s="1" t="s">
        <v>105</v>
      </c>
      <c r="C148" s="4">
        <v>12</v>
      </c>
      <c r="D148" s="8">
        <v>1.59</v>
      </c>
      <c r="E148" s="4">
        <v>8</v>
      </c>
      <c r="F148" s="8">
        <v>1.9</v>
      </c>
      <c r="G148" s="4">
        <v>4</v>
      </c>
      <c r="H148" s="8">
        <v>1.26</v>
      </c>
      <c r="I148" s="4">
        <v>0</v>
      </c>
    </row>
    <row r="149" spans="1:9" x14ac:dyDescent="0.2">
      <c r="A149" s="2">
        <v>13</v>
      </c>
      <c r="B149" s="1" t="s">
        <v>116</v>
      </c>
      <c r="C149" s="4">
        <v>12</v>
      </c>
      <c r="D149" s="8">
        <v>1.59</v>
      </c>
      <c r="E149" s="4">
        <v>11</v>
      </c>
      <c r="F149" s="8">
        <v>2.61</v>
      </c>
      <c r="G149" s="4">
        <v>1</v>
      </c>
      <c r="H149" s="8">
        <v>0.31</v>
      </c>
      <c r="I149" s="4">
        <v>0</v>
      </c>
    </row>
    <row r="150" spans="1:9" x14ac:dyDescent="0.2">
      <c r="A150" s="2">
        <v>16</v>
      </c>
      <c r="B150" s="1" t="s">
        <v>128</v>
      </c>
      <c r="C150" s="4">
        <v>11</v>
      </c>
      <c r="D150" s="8">
        <v>1.45</v>
      </c>
      <c r="E150" s="4">
        <v>0</v>
      </c>
      <c r="F150" s="8">
        <v>0</v>
      </c>
      <c r="G150" s="4">
        <v>11</v>
      </c>
      <c r="H150" s="8">
        <v>3.46</v>
      </c>
      <c r="I150" s="4">
        <v>0</v>
      </c>
    </row>
    <row r="151" spans="1:9" x14ac:dyDescent="0.2">
      <c r="A151" s="2">
        <v>16</v>
      </c>
      <c r="B151" s="1" t="s">
        <v>129</v>
      </c>
      <c r="C151" s="4">
        <v>11</v>
      </c>
      <c r="D151" s="8">
        <v>1.45</v>
      </c>
      <c r="E151" s="4">
        <v>10</v>
      </c>
      <c r="F151" s="8">
        <v>2.38</v>
      </c>
      <c r="G151" s="4">
        <v>1</v>
      </c>
      <c r="H151" s="8">
        <v>0.31</v>
      </c>
      <c r="I151" s="4">
        <v>0</v>
      </c>
    </row>
    <row r="152" spans="1:9" x14ac:dyDescent="0.2">
      <c r="A152" s="2">
        <v>16</v>
      </c>
      <c r="B152" s="1" t="s">
        <v>108</v>
      </c>
      <c r="C152" s="4">
        <v>11</v>
      </c>
      <c r="D152" s="8">
        <v>1.45</v>
      </c>
      <c r="E152" s="4">
        <v>2</v>
      </c>
      <c r="F152" s="8">
        <v>0.48</v>
      </c>
      <c r="G152" s="4">
        <v>9</v>
      </c>
      <c r="H152" s="8">
        <v>2.83</v>
      </c>
      <c r="I152" s="4">
        <v>0</v>
      </c>
    </row>
    <row r="153" spans="1:9" x14ac:dyDescent="0.2">
      <c r="A153" s="2">
        <v>16</v>
      </c>
      <c r="B153" s="1" t="s">
        <v>120</v>
      </c>
      <c r="C153" s="4">
        <v>11</v>
      </c>
      <c r="D153" s="8">
        <v>1.45</v>
      </c>
      <c r="E153" s="4">
        <v>6</v>
      </c>
      <c r="F153" s="8">
        <v>1.43</v>
      </c>
      <c r="G153" s="4">
        <v>5</v>
      </c>
      <c r="H153" s="8">
        <v>1.57</v>
      </c>
      <c r="I153" s="4">
        <v>0</v>
      </c>
    </row>
    <row r="154" spans="1:9" x14ac:dyDescent="0.2">
      <c r="A154" s="2">
        <v>16</v>
      </c>
      <c r="B154" s="1" t="s">
        <v>130</v>
      </c>
      <c r="C154" s="4">
        <v>11</v>
      </c>
      <c r="D154" s="8">
        <v>1.45</v>
      </c>
      <c r="E154" s="4">
        <v>0</v>
      </c>
      <c r="F154" s="8">
        <v>0</v>
      </c>
      <c r="G154" s="4">
        <v>3</v>
      </c>
      <c r="H154" s="8">
        <v>0.94</v>
      </c>
      <c r="I154" s="4">
        <v>1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114</v>
      </c>
      <c r="C157" s="4">
        <v>44</v>
      </c>
      <c r="D157" s="8">
        <v>5.95</v>
      </c>
      <c r="E157" s="4">
        <v>40</v>
      </c>
      <c r="F157" s="8">
        <v>9.5500000000000007</v>
      </c>
      <c r="G157" s="4">
        <v>4</v>
      </c>
      <c r="H157" s="8">
        <v>1.28</v>
      </c>
      <c r="I157" s="4">
        <v>0</v>
      </c>
    </row>
    <row r="158" spans="1:9" x14ac:dyDescent="0.2">
      <c r="A158" s="2">
        <v>2</v>
      </c>
      <c r="B158" s="1" t="s">
        <v>113</v>
      </c>
      <c r="C158" s="4">
        <v>39</v>
      </c>
      <c r="D158" s="8">
        <v>5.27</v>
      </c>
      <c r="E158" s="4">
        <v>38</v>
      </c>
      <c r="F158" s="8">
        <v>9.07</v>
      </c>
      <c r="G158" s="4">
        <v>1</v>
      </c>
      <c r="H158" s="8">
        <v>0.32</v>
      </c>
      <c r="I158" s="4">
        <v>0</v>
      </c>
    </row>
    <row r="159" spans="1:9" x14ac:dyDescent="0.2">
      <c r="A159" s="2">
        <v>3</v>
      </c>
      <c r="B159" s="1" t="s">
        <v>99</v>
      </c>
      <c r="C159" s="4">
        <v>32</v>
      </c>
      <c r="D159" s="8">
        <v>4.32</v>
      </c>
      <c r="E159" s="4">
        <v>3</v>
      </c>
      <c r="F159" s="8">
        <v>0.72</v>
      </c>
      <c r="G159" s="4">
        <v>29</v>
      </c>
      <c r="H159" s="8">
        <v>9.27</v>
      </c>
      <c r="I159" s="4">
        <v>0</v>
      </c>
    </row>
    <row r="160" spans="1:9" x14ac:dyDescent="0.2">
      <c r="A160" s="2">
        <v>4</v>
      </c>
      <c r="B160" s="1" t="s">
        <v>118</v>
      </c>
      <c r="C160" s="4">
        <v>29</v>
      </c>
      <c r="D160" s="8">
        <v>3.92</v>
      </c>
      <c r="E160" s="4">
        <v>23</v>
      </c>
      <c r="F160" s="8">
        <v>5.49</v>
      </c>
      <c r="G160" s="4">
        <v>6</v>
      </c>
      <c r="H160" s="8">
        <v>1.92</v>
      </c>
      <c r="I160" s="4">
        <v>0</v>
      </c>
    </row>
    <row r="161" spans="1:9" x14ac:dyDescent="0.2">
      <c r="A161" s="2">
        <v>5</v>
      </c>
      <c r="B161" s="1" t="s">
        <v>107</v>
      </c>
      <c r="C161" s="4">
        <v>27</v>
      </c>
      <c r="D161" s="8">
        <v>3.65</v>
      </c>
      <c r="E161" s="4">
        <v>19</v>
      </c>
      <c r="F161" s="8">
        <v>4.53</v>
      </c>
      <c r="G161" s="4">
        <v>7</v>
      </c>
      <c r="H161" s="8">
        <v>2.2400000000000002</v>
      </c>
      <c r="I161" s="4">
        <v>0</v>
      </c>
    </row>
    <row r="162" spans="1:9" x14ac:dyDescent="0.2">
      <c r="A162" s="2">
        <v>6</v>
      </c>
      <c r="B162" s="1" t="s">
        <v>102</v>
      </c>
      <c r="C162" s="4">
        <v>23</v>
      </c>
      <c r="D162" s="8">
        <v>3.11</v>
      </c>
      <c r="E162" s="4">
        <v>20</v>
      </c>
      <c r="F162" s="8">
        <v>4.7699999999999996</v>
      </c>
      <c r="G162" s="4">
        <v>3</v>
      </c>
      <c r="H162" s="8">
        <v>0.96</v>
      </c>
      <c r="I162" s="4">
        <v>0</v>
      </c>
    </row>
    <row r="163" spans="1:9" x14ac:dyDescent="0.2">
      <c r="A163" s="2">
        <v>7</v>
      </c>
      <c r="B163" s="1" t="s">
        <v>101</v>
      </c>
      <c r="C163" s="4">
        <v>19</v>
      </c>
      <c r="D163" s="8">
        <v>2.57</v>
      </c>
      <c r="E163" s="4">
        <v>7</v>
      </c>
      <c r="F163" s="8">
        <v>1.67</v>
      </c>
      <c r="G163" s="4">
        <v>12</v>
      </c>
      <c r="H163" s="8">
        <v>3.83</v>
      </c>
      <c r="I163" s="4">
        <v>0</v>
      </c>
    </row>
    <row r="164" spans="1:9" x14ac:dyDescent="0.2">
      <c r="A164" s="2">
        <v>8</v>
      </c>
      <c r="B164" s="1" t="s">
        <v>122</v>
      </c>
      <c r="C164" s="4">
        <v>18</v>
      </c>
      <c r="D164" s="8">
        <v>2.4300000000000002</v>
      </c>
      <c r="E164" s="4">
        <v>8</v>
      </c>
      <c r="F164" s="8">
        <v>1.91</v>
      </c>
      <c r="G164" s="4">
        <v>10</v>
      </c>
      <c r="H164" s="8">
        <v>3.19</v>
      </c>
      <c r="I164" s="4">
        <v>0</v>
      </c>
    </row>
    <row r="165" spans="1:9" x14ac:dyDescent="0.2">
      <c r="A165" s="2">
        <v>9</v>
      </c>
      <c r="B165" s="1" t="s">
        <v>103</v>
      </c>
      <c r="C165" s="4">
        <v>14</v>
      </c>
      <c r="D165" s="8">
        <v>1.89</v>
      </c>
      <c r="E165" s="4">
        <v>8</v>
      </c>
      <c r="F165" s="8">
        <v>1.91</v>
      </c>
      <c r="G165" s="4">
        <v>6</v>
      </c>
      <c r="H165" s="8">
        <v>1.92</v>
      </c>
      <c r="I165" s="4">
        <v>0</v>
      </c>
    </row>
    <row r="166" spans="1:9" x14ac:dyDescent="0.2">
      <c r="A166" s="2">
        <v>9</v>
      </c>
      <c r="B166" s="1" t="s">
        <v>104</v>
      </c>
      <c r="C166" s="4">
        <v>14</v>
      </c>
      <c r="D166" s="8">
        <v>1.89</v>
      </c>
      <c r="E166" s="4">
        <v>5</v>
      </c>
      <c r="F166" s="8">
        <v>1.19</v>
      </c>
      <c r="G166" s="4">
        <v>9</v>
      </c>
      <c r="H166" s="8">
        <v>2.88</v>
      </c>
      <c r="I166" s="4">
        <v>0</v>
      </c>
    </row>
    <row r="167" spans="1:9" x14ac:dyDescent="0.2">
      <c r="A167" s="2">
        <v>9</v>
      </c>
      <c r="B167" s="1" t="s">
        <v>108</v>
      </c>
      <c r="C167" s="4">
        <v>14</v>
      </c>
      <c r="D167" s="8">
        <v>1.89</v>
      </c>
      <c r="E167" s="4">
        <v>2</v>
      </c>
      <c r="F167" s="8">
        <v>0.48</v>
      </c>
      <c r="G167" s="4">
        <v>10</v>
      </c>
      <c r="H167" s="8">
        <v>3.19</v>
      </c>
      <c r="I167" s="4">
        <v>0</v>
      </c>
    </row>
    <row r="168" spans="1:9" x14ac:dyDescent="0.2">
      <c r="A168" s="2">
        <v>12</v>
      </c>
      <c r="B168" s="1" t="s">
        <v>126</v>
      </c>
      <c r="C168" s="4">
        <v>13</v>
      </c>
      <c r="D168" s="8">
        <v>1.76</v>
      </c>
      <c r="E168" s="4">
        <v>10</v>
      </c>
      <c r="F168" s="8">
        <v>2.39</v>
      </c>
      <c r="G168" s="4">
        <v>3</v>
      </c>
      <c r="H168" s="8">
        <v>0.96</v>
      </c>
      <c r="I168" s="4">
        <v>0</v>
      </c>
    </row>
    <row r="169" spans="1:9" x14ac:dyDescent="0.2">
      <c r="A169" s="2">
        <v>12</v>
      </c>
      <c r="B169" s="1" t="s">
        <v>131</v>
      </c>
      <c r="C169" s="4">
        <v>13</v>
      </c>
      <c r="D169" s="8">
        <v>1.76</v>
      </c>
      <c r="E169" s="4">
        <v>12</v>
      </c>
      <c r="F169" s="8">
        <v>2.86</v>
      </c>
      <c r="G169" s="4">
        <v>1</v>
      </c>
      <c r="H169" s="8">
        <v>0.32</v>
      </c>
      <c r="I169" s="4">
        <v>0</v>
      </c>
    </row>
    <row r="170" spans="1:9" x14ac:dyDescent="0.2">
      <c r="A170" s="2">
        <v>14</v>
      </c>
      <c r="B170" s="1" t="s">
        <v>110</v>
      </c>
      <c r="C170" s="4">
        <v>12</v>
      </c>
      <c r="D170" s="8">
        <v>1.62</v>
      </c>
      <c r="E170" s="4">
        <v>10</v>
      </c>
      <c r="F170" s="8">
        <v>2.39</v>
      </c>
      <c r="G170" s="4">
        <v>2</v>
      </c>
      <c r="H170" s="8">
        <v>0.64</v>
      </c>
      <c r="I170" s="4">
        <v>0</v>
      </c>
    </row>
    <row r="171" spans="1:9" x14ac:dyDescent="0.2">
      <c r="A171" s="2">
        <v>14</v>
      </c>
      <c r="B171" s="1" t="s">
        <v>117</v>
      </c>
      <c r="C171" s="4">
        <v>12</v>
      </c>
      <c r="D171" s="8">
        <v>1.62</v>
      </c>
      <c r="E171" s="4">
        <v>10</v>
      </c>
      <c r="F171" s="8">
        <v>2.39</v>
      </c>
      <c r="G171" s="4">
        <v>2</v>
      </c>
      <c r="H171" s="8">
        <v>0.64</v>
      </c>
      <c r="I171" s="4">
        <v>0</v>
      </c>
    </row>
    <row r="172" spans="1:9" x14ac:dyDescent="0.2">
      <c r="A172" s="2">
        <v>16</v>
      </c>
      <c r="B172" s="1" t="s">
        <v>129</v>
      </c>
      <c r="C172" s="4">
        <v>11</v>
      </c>
      <c r="D172" s="8">
        <v>1.49</v>
      </c>
      <c r="E172" s="4">
        <v>8</v>
      </c>
      <c r="F172" s="8">
        <v>1.91</v>
      </c>
      <c r="G172" s="4">
        <v>3</v>
      </c>
      <c r="H172" s="8">
        <v>0.96</v>
      </c>
      <c r="I172" s="4">
        <v>0</v>
      </c>
    </row>
    <row r="173" spans="1:9" x14ac:dyDescent="0.2">
      <c r="A173" s="2">
        <v>16</v>
      </c>
      <c r="B173" s="1" t="s">
        <v>105</v>
      </c>
      <c r="C173" s="4">
        <v>11</v>
      </c>
      <c r="D173" s="8">
        <v>1.49</v>
      </c>
      <c r="E173" s="4">
        <v>7</v>
      </c>
      <c r="F173" s="8">
        <v>1.67</v>
      </c>
      <c r="G173" s="4">
        <v>4</v>
      </c>
      <c r="H173" s="8">
        <v>1.28</v>
      </c>
      <c r="I173" s="4">
        <v>0</v>
      </c>
    </row>
    <row r="174" spans="1:9" x14ac:dyDescent="0.2">
      <c r="A174" s="2">
        <v>16</v>
      </c>
      <c r="B174" s="1" t="s">
        <v>109</v>
      </c>
      <c r="C174" s="4">
        <v>11</v>
      </c>
      <c r="D174" s="8">
        <v>1.49</v>
      </c>
      <c r="E174" s="4">
        <v>9</v>
      </c>
      <c r="F174" s="8">
        <v>2.15</v>
      </c>
      <c r="G174" s="4">
        <v>2</v>
      </c>
      <c r="H174" s="8">
        <v>0.64</v>
      </c>
      <c r="I174" s="4">
        <v>0</v>
      </c>
    </row>
    <row r="175" spans="1:9" x14ac:dyDescent="0.2">
      <c r="A175" s="2">
        <v>16</v>
      </c>
      <c r="B175" s="1" t="s">
        <v>112</v>
      </c>
      <c r="C175" s="4">
        <v>11</v>
      </c>
      <c r="D175" s="8">
        <v>1.49</v>
      </c>
      <c r="E175" s="4">
        <v>8</v>
      </c>
      <c r="F175" s="8">
        <v>1.91</v>
      </c>
      <c r="G175" s="4">
        <v>3</v>
      </c>
      <c r="H175" s="8">
        <v>0.96</v>
      </c>
      <c r="I175" s="4">
        <v>0</v>
      </c>
    </row>
    <row r="176" spans="1:9" x14ac:dyDescent="0.2">
      <c r="A176" s="2">
        <v>16</v>
      </c>
      <c r="B176" s="1" t="s">
        <v>116</v>
      </c>
      <c r="C176" s="4">
        <v>11</v>
      </c>
      <c r="D176" s="8">
        <v>1.49</v>
      </c>
      <c r="E176" s="4">
        <v>8</v>
      </c>
      <c r="F176" s="8">
        <v>1.91</v>
      </c>
      <c r="G176" s="4">
        <v>3</v>
      </c>
      <c r="H176" s="8">
        <v>0.96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114</v>
      </c>
      <c r="C179" s="4">
        <v>61</v>
      </c>
      <c r="D179" s="8">
        <v>6.52</v>
      </c>
      <c r="E179" s="4">
        <v>58</v>
      </c>
      <c r="F179" s="8">
        <v>9.9</v>
      </c>
      <c r="G179" s="4">
        <v>3</v>
      </c>
      <c r="H179" s="8">
        <v>0.89</v>
      </c>
      <c r="I179" s="4">
        <v>0</v>
      </c>
    </row>
    <row r="180" spans="1:9" x14ac:dyDescent="0.2">
      <c r="A180" s="2">
        <v>2</v>
      </c>
      <c r="B180" s="1" t="s">
        <v>107</v>
      </c>
      <c r="C180" s="4">
        <v>52</v>
      </c>
      <c r="D180" s="8">
        <v>5.56</v>
      </c>
      <c r="E180" s="4">
        <v>49</v>
      </c>
      <c r="F180" s="8">
        <v>8.36</v>
      </c>
      <c r="G180" s="4">
        <v>3</v>
      </c>
      <c r="H180" s="8">
        <v>0.89</v>
      </c>
      <c r="I180" s="4">
        <v>0</v>
      </c>
    </row>
    <row r="181" spans="1:9" x14ac:dyDescent="0.2">
      <c r="A181" s="2">
        <v>3</v>
      </c>
      <c r="B181" s="1" t="s">
        <v>99</v>
      </c>
      <c r="C181" s="4">
        <v>39</v>
      </c>
      <c r="D181" s="8">
        <v>4.17</v>
      </c>
      <c r="E181" s="4">
        <v>4</v>
      </c>
      <c r="F181" s="8">
        <v>0.68</v>
      </c>
      <c r="G181" s="4">
        <v>35</v>
      </c>
      <c r="H181" s="8">
        <v>10.39</v>
      </c>
      <c r="I181" s="4">
        <v>0</v>
      </c>
    </row>
    <row r="182" spans="1:9" x14ac:dyDescent="0.2">
      <c r="A182" s="2">
        <v>4</v>
      </c>
      <c r="B182" s="1" t="s">
        <v>113</v>
      </c>
      <c r="C182" s="4">
        <v>37</v>
      </c>
      <c r="D182" s="8">
        <v>3.96</v>
      </c>
      <c r="E182" s="4">
        <v>37</v>
      </c>
      <c r="F182" s="8">
        <v>6.31</v>
      </c>
      <c r="G182" s="4">
        <v>0</v>
      </c>
      <c r="H182" s="8">
        <v>0</v>
      </c>
      <c r="I182" s="4">
        <v>0</v>
      </c>
    </row>
    <row r="183" spans="1:9" x14ac:dyDescent="0.2">
      <c r="A183" s="2">
        <v>5</v>
      </c>
      <c r="B183" s="1" t="s">
        <v>102</v>
      </c>
      <c r="C183" s="4">
        <v>36</v>
      </c>
      <c r="D183" s="8">
        <v>3.85</v>
      </c>
      <c r="E183" s="4">
        <v>29</v>
      </c>
      <c r="F183" s="8">
        <v>4.95</v>
      </c>
      <c r="G183" s="4">
        <v>7</v>
      </c>
      <c r="H183" s="8">
        <v>2.08</v>
      </c>
      <c r="I183" s="4">
        <v>0</v>
      </c>
    </row>
    <row r="184" spans="1:9" x14ac:dyDescent="0.2">
      <c r="A184" s="2">
        <v>6</v>
      </c>
      <c r="B184" s="1" t="s">
        <v>103</v>
      </c>
      <c r="C184" s="4">
        <v>24</v>
      </c>
      <c r="D184" s="8">
        <v>2.57</v>
      </c>
      <c r="E184" s="4">
        <v>11</v>
      </c>
      <c r="F184" s="8">
        <v>1.88</v>
      </c>
      <c r="G184" s="4">
        <v>13</v>
      </c>
      <c r="H184" s="8">
        <v>3.86</v>
      </c>
      <c r="I184" s="4">
        <v>0</v>
      </c>
    </row>
    <row r="185" spans="1:9" x14ac:dyDescent="0.2">
      <c r="A185" s="2">
        <v>7</v>
      </c>
      <c r="B185" s="1" t="s">
        <v>111</v>
      </c>
      <c r="C185" s="4">
        <v>22</v>
      </c>
      <c r="D185" s="8">
        <v>2.35</v>
      </c>
      <c r="E185" s="4">
        <v>22</v>
      </c>
      <c r="F185" s="8">
        <v>3.75</v>
      </c>
      <c r="G185" s="4">
        <v>0</v>
      </c>
      <c r="H185" s="8">
        <v>0</v>
      </c>
      <c r="I185" s="4">
        <v>0</v>
      </c>
    </row>
    <row r="186" spans="1:9" x14ac:dyDescent="0.2">
      <c r="A186" s="2">
        <v>8</v>
      </c>
      <c r="B186" s="1" t="s">
        <v>133</v>
      </c>
      <c r="C186" s="4">
        <v>21</v>
      </c>
      <c r="D186" s="8">
        <v>2.25</v>
      </c>
      <c r="E186" s="4">
        <v>18</v>
      </c>
      <c r="F186" s="8">
        <v>3.07</v>
      </c>
      <c r="G186" s="4">
        <v>3</v>
      </c>
      <c r="H186" s="8">
        <v>0.89</v>
      </c>
      <c r="I186" s="4">
        <v>0</v>
      </c>
    </row>
    <row r="187" spans="1:9" x14ac:dyDescent="0.2">
      <c r="A187" s="2">
        <v>9</v>
      </c>
      <c r="B187" s="1" t="s">
        <v>104</v>
      </c>
      <c r="C187" s="4">
        <v>20</v>
      </c>
      <c r="D187" s="8">
        <v>2.14</v>
      </c>
      <c r="E187" s="4">
        <v>7</v>
      </c>
      <c r="F187" s="8">
        <v>1.19</v>
      </c>
      <c r="G187" s="4">
        <v>13</v>
      </c>
      <c r="H187" s="8">
        <v>3.86</v>
      </c>
      <c r="I187" s="4">
        <v>0</v>
      </c>
    </row>
    <row r="188" spans="1:9" x14ac:dyDescent="0.2">
      <c r="A188" s="2">
        <v>9</v>
      </c>
      <c r="B188" s="1" t="s">
        <v>122</v>
      </c>
      <c r="C188" s="4">
        <v>20</v>
      </c>
      <c r="D188" s="8">
        <v>2.14</v>
      </c>
      <c r="E188" s="4">
        <v>4</v>
      </c>
      <c r="F188" s="8">
        <v>0.68</v>
      </c>
      <c r="G188" s="4">
        <v>16</v>
      </c>
      <c r="H188" s="8">
        <v>4.75</v>
      </c>
      <c r="I188" s="4">
        <v>0</v>
      </c>
    </row>
    <row r="189" spans="1:9" x14ac:dyDescent="0.2">
      <c r="A189" s="2">
        <v>9</v>
      </c>
      <c r="B189" s="1" t="s">
        <v>105</v>
      </c>
      <c r="C189" s="4">
        <v>20</v>
      </c>
      <c r="D189" s="8">
        <v>2.14</v>
      </c>
      <c r="E189" s="4">
        <v>14</v>
      </c>
      <c r="F189" s="8">
        <v>2.39</v>
      </c>
      <c r="G189" s="4">
        <v>6</v>
      </c>
      <c r="H189" s="8">
        <v>1.78</v>
      </c>
      <c r="I189" s="4">
        <v>0</v>
      </c>
    </row>
    <row r="190" spans="1:9" x14ac:dyDescent="0.2">
      <c r="A190" s="2">
        <v>12</v>
      </c>
      <c r="B190" s="1" t="s">
        <v>101</v>
      </c>
      <c r="C190" s="4">
        <v>18</v>
      </c>
      <c r="D190" s="8">
        <v>1.93</v>
      </c>
      <c r="E190" s="4">
        <v>12</v>
      </c>
      <c r="F190" s="8">
        <v>2.0499999999999998</v>
      </c>
      <c r="G190" s="4">
        <v>6</v>
      </c>
      <c r="H190" s="8">
        <v>1.78</v>
      </c>
      <c r="I190" s="4">
        <v>0</v>
      </c>
    </row>
    <row r="191" spans="1:9" x14ac:dyDescent="0.2">
      <c r="A191" s="2">
        <v>13</v>
      </c>
      <c r="B191" s="1" t="s">
        <v>100</v>
      </c>
      <c r="C191" s="4">
        <v>17</v>
      </c>
      <c r="D191" s="8">
        <v>1.82</v>
      </c>
      <c r="E191" s="4">
        <v>9</v>
      </c>
      <c r="F191" s="8">
        <v>1.54</v>
      </c>
      <c r="G191" s="4">
        <v>8</v>
      </c>
      <c r="H191" s="8">
        <v>2.37</v>
      </c>
      <c r="I191" s="4">
        <v>0</v>
      </c>
    </row>
    <row r="192" spans="1:9" x14ac:dyDescent="0.2">
      <c r="A192" s="2">
        <v>14</v>
      </c>
      <c r="B192" s="1" t="s">
        <v>124</v>
      </c>
      <c r="C192" s="4">
        <v>15</v>
      </c>
      <c r="D192" s="8">
        <v>1.6</v>
      </c>
      <c r="E192" s="4">
        <v>10</v>
      </c>
      <c r="F192" s="8">
        <v>1.71</v>
      </c>
      <c r="G192" s="4">
        <v>5</v>
      </c>
      <c r="H192" s="8">
        <v>1.48</v>
      </c>
      <c r="I192" s="4">
        <v>0</v>
      </c>
    </row>
    <row r="193" spans="1:9" x14ac:dyDescent="0.2">
      <c r="A193" s="2">
        <v>14</v>
      </c>
      <c r="B193" s="1" t="s">
        <v>118</v>
      </c>
      <c r="C193" s="4">
        <v>15</v>
      </c>
      <c r="D193" s="8">
        <v>1.6</v>
      </c>
      <c r="E193" s="4">
        <v>10</v>
      </c>
      <c r="F193" s="8">
        <v>1.71</v>
      </c>
      <c r="G193" s="4">
        <v>5</v>
      </c>
      <c r="H193" s="8">
        <v>1.48</v>
      </c>
      <c r="I193" s="4">
        <v>0</v>
      </c>
    </row>
    <row r="194" spans="1:9" x14ac:dyDescent="0.2">
      <c r="A194" s="2">
        <v>16</v>
      </c>
      <c r="B194" s="1" t="s">
        <v>131</v>
      </c>
      <c r="C194" s="4">
        <v>14</v>
      </c>
      <c r="D194" s="8">
        <v>1.5</v>
      </c>
      <c r="E194" s="4">
        <v>12</v>
      </c>
      <c r="F194" s="8">
        <v>2.0499999999999998</v>
      </c>
      <c r="G194" s="4">
        <v>2</v>
      </c>
      <c r="H194" s="8">
        <v>0.59</v>
      </c>
      <c r="I194" s="4">
        <v>0</v>
      </c>
    </row>
    <row r="195" spans="1:9" x14ac:dyDescent="0.2">
      <c r="A195" s="2">
        <v>16</v>
      </c>
      <c r="B195" s="1" t="s">
        <v>129</v>
      </c>
      <c r="C195" s="4">
        <v>14</v>
      </c>
      <c r="D195" s="8">
        <v>1.5</v>
      </c>
      <c r="E195" s="4">
        <v>10</v>
      </c>
      <c r="F195" s="8">
        <v>1.71</v>
      </c>
      <c r="G195" s="4">
        <v>4</v>
      </c>
      <c r="H195" s="8">
        <v>1.19</v>
      </c>
      <c r="I195" s="4">
        <v>0</v>
      </c>
    </row>
    <row r="196" spans="1:9" x14ac:dyDescent="0.2">
      <c r="A196" s="2">
        <v>18</v>
      </c>
      <c r="B196" s="1" t="s">
        <v>112</v>
      </c>
      <c r="C196" s="4">
        <v>13</v>
      </c>
      <c r="D196" s="8">
        <v>1.39</v>
      </c>
      <c r="E196" s="4">
        <v>10</v>
      </c>
      <c r="F196" s="8">
        <v>1.71</v>
      </c>
      <c r="G196" s="4">
        <v>3</v>
      </c>
      <c r="H196" s="8">
        <v>0.89</v>
      </c>
      <c r="I196" s="4">
        <v>0</v>
      </c>
    </row>
    <row r="197" spans="1:9" x14ac:dyDescent="0.2">
      <c r="A197" s="2">
        <v>19</v>
      </c>
      <c r="B197" s="1" t="s">
        <v>132</v>
      </c>
      <c r="C197" s="4">
        <v>12</v>
      </c>
      <c r="D197" s="8">
        <v>1.28</v>
      </c>
      <c r="E197" s="4">
        <v>11</v>
      </c>
      <c r="F197" s="8">
        <v>1.88</v>
      </c>
      <c r="G197" s="4">
        <v>1</v>
      </c>
      <c r="H197" s="8">
        <v>0.3</v>
      </c>
      <c r="I197" s="4">
        <v>0</v>
      </c>
    </row>
    <row r="198" spans="1:9" x14ac:dyDescent="0.2">
      <c r="A198" s="2">
        <v>19</v>
      </c>
      <c r="B198" s="1" t="s">
        <v>116</v>
      </c>
      <c r="C198" s="4">
        <v>12</v>
      </c>
      <c r="D198" s="8">
        <v>1.28</v>
      </c>
      <c r="E198" s="4">
        <v>10</v>
      </c>
      <c r="F198" s="8">
        <v>1.71</v>
      </c>
      <c r="G198" s="4">
        <v>2</v>
      </c>
      <c r="H198" s="8">
        <v>0.59</v>
      </c>
      <c r="I198" s="4">
        <v>0</v>
      </c>
    </row>
    <row r="199" spans="1:9" x14ac:dyDescent="0.2">
      <c r="A199" s="2">
        <v>19</v>
      </c>
      <c r="B199" s="1" t="s">
        <v>117</v>
      </c>
      <c r="C199" s="4">
        <v>12</v>
      </c>
      <c r="D199" s="8">
        <v>1.28</v>
      </c>
      <c r="E199" s="4">
        <v>11</v>
      </c>
      <c r="F199" s="8">
        <v>1.88</v>
      </c>
      <c r="G199" s="4">
        <v>1</v>
      </c>
      <c r="H199" s="8">
        <v>0.3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99</v>
      </c>
      <c r="C202" s="4">
        <v>17</v>
      </c>
      <c r="D202" s="8">
        <v>9.24</v>
      </c>
      <c r="E202" s="4">
        <v>2</v>
      </c>
      <c r="F202" s="8">
        <v>1.74</v>
      </c>
      <c r="G202" s="4">
        <v>15</v>
      </c>
      <c r="H202" s="8">
        <v>23.08</v>
      </c>
      <c r="I202" s="4">
        <v>0</v>
      </c>
    </row>
    <row r="203" spans="1:9" x14ac:dyDescent="0.2">
      <c r="A203" s="2">
        <v>2</v>
      </c>
      <c r="B203" s="1" t="s">
        <v>114</v>
      </c>
      <c r="C203" s="4">
        <v>12</v>
      </c>
      <c r="D203" s="8">
        <v>6.52</v>
      </c>
      <c r="E203" s="4">
        <v>12</v>
      </c>
      <c r="F203" s="8">
        <v>10.43</v>
      </c>
      <c r="G203" s="4">
        <v>0</v>
      </c>
      <c r="H203" s="8">
        <v>0</v>
      </c>
      <c r="I203" s="4">
        <v>0</v>
      </c>
    </row>
    <row r="204" spans="1:9" x14ac:dyDescent="0.2">
      <c r="A204" s="2">
        <v>3</v>
      </c>
      <c r="B204" s="1" t="s">
        <v>102</v>
      </c>
      <c r="C204" s="4">
        <v>7</v>
      </c>
      <c r="D204" s="8">
        <v>3.8</v>
      </c>
      <c r="E204" s="4">
        <v>6</v>
      </c>
      <c r="F204" s="8">
        <v>5.22</v>
      </c>
      <c r="G204" s="4">
        <v>1</v>
      </c>
      <c r="H204" s="8">
        <v>1.54</v>
      </c>
      <c r="I204" s="4">
        <v>0</v>
      </c>
    </row>
    <row r="205" spans="1:9" x14ac:dyDescent="0.2">
      <c r="A205" s="2">
        <v>3</v>
      </c>
      <c r="B205" s="1" t="s">
        <v>113</v>
      </c>
      <c r="C205" s="4">
        <v>7</v>
      </c>
      <c r="D205" s="8">
        <v>3.8</v>
      </c>
      <c r="E205" s="4">
        <v>7</v>
      </c>
      <c r="F205" s="8">
        <v>6.09</v>
      </c>
      <c r="G205" s="4">
        <v>0</v>
      </c>
      <c r="H205" s="8">
        <v>0</v>
      </c>
      <c r="I205" s="4">
        <v>0</v>
      </c>
    </row>
    <row r="206" spans="1:9" x14ac:dyDescent="0.2">
      <c r="A206" s="2">
        <v>3</v>
      </c>
      <c r="B206" s="1" t="s">
        <v>117</v>
      </c>
      <c r="C206" s="4">
        <v>7</v>
      </c>
      <c r="D206" s="8">
        <v>3.8</v>
      </c>
      <c r="E206" s="4">
        <v>7</v>
      </c>
      <c r="F206" s="8">
        <v>6.09</v>
      </c>
      <c r="G206" s="4">
        <v>0</v>
      </c>
      <c r="H206" s="8">
        <v>0</v>
      </c>
      <c r="I206" s="4">
        <v>0</v>
      </c>
    </row>
    <row r="207" spans="1:9" x14ac:dyDescent="0.2">
      <c r="A207" s="2">
        <v>6</v>
      </c>
      <c r="B207" s="1" t="s">
        <v>135</v>
      </c>
      <c r="C207" s="4">
        <v>5</v>
      </c>
      <c r="D207" s="8">
        <v>2.72</v>
      </c>
      <c r="E207" s="4">
        <v>2</v>
      </c>
      <c r="F207" s="8">
        <v>1.74</v>
      </c>
      <c r="G207" s="4">
        <v>3</v>
      </c>
      <c r="H207" s="8">
        <v>4.62</v>
      </c>
      <c r="I207" s="4">
        <v>0</v>
      </c>
    </row>
    <row r="208" spans="1:9" x14ac:dyDescent="0.2">
      <c r="A208" s="2">
        <v>6</v>
      </c>
      <c r="B208" s="1" t="s">
        <v>101</v>
      </c>
      <c r="C208" s="4">
        <v>5</v>
      </c>
      <c r="D208" s="8">
        <v>2.72</v>
      </c>
      <c r="E208" s="4">
        <v>3</v>
      </c>
      <c r="F208" s="8">
        <v>2.61</v>
      </c>
      <c r="G208" s="4">
        <v>2</v>
      </c>
      <c r="H208" s="8">
        <v>3.08</v>
      </c>
      <c r="I208" s="4">
        <v>0</v>
      </c>
    </row>
    <row r="209" spans="1:9" x14ac:dyDescent="0.2">
      <c r="A209" s="2">
        <v>6</v>
      </c>
      <c r="B209" s="1" t="s">
        <v>128</v>
      </c>
      <c r="C209" s="4">
        <v>5</v>
      </c>
      <c r="D209" s="8">
        <v>2.72</v>
      </c>
      <c r="E209" s="4">
        <v>0</v>
      </c>
      <c r="F209" s="8">
        <v>0</v>
      </c>
      <c r="G209" s="4">
        <v>4</v>
      </c>
      <c r="H209" s="8">
        <v>6.15</v>
      </c>
      <c r="I209" s="4">
        <v>0</v>
      </c>
    </row>
    <row r="210" spans="1:9" x14ac:dyDescent="0.2">
      <c r="A210" s="2">
        <v>9</v>
      </c>
      <c r="B210" s="1" t="s">
        <v>129</v>
      </c>
      <c r="C210" s="4">
        <v>4</v>
      </c>
      <c r="D210" s="8">
        <v>2.17</v>
      </c>
      <c r="E210" s="4">
        <v>2</v>
      </c>
      <c r="F210" s="8">
        <v>1.74</v>
      </c>
      <c r="G210" s="4">
        <v>2</v>
      </c>
      <c r="H210" s="8">
        <v>3.08</v>
      </c>
      <c r="I210" s="4">
        <v>0</v>
      </c>
    </row>
    <row r="211" spans="1:9" x14ac:dyDescent="0.2">
      <c r="A211" s="2">
        <v>9</v>
      </c>
      <c r="B211" s="1" t="s">
        <v>103</v>
      </c>
      <c r="C211" s="4">
        <v>4</v>
      </c>
      <c r="D211" s="8">
        <v>2.17</v>
      </c>
      <c r="E211" s="4">
        <v>4</v>
      </c>
      <c r="F211" s="8">
        <v>3.48</v>
      </c>
      <c r="G211" s="4">
        <v>0</v>
      </c>
      <c r="H211" s="8">
        <v>0</v>
      </c>
      <c r="I211" s="4">
        <v>0</v>
      </c>
    </row>
    <row r="212" spans="1:9" x14ac:dyDescent="0.2">
      <c r="A212" s="2">
        <v>11</v>
      </c>
      <c r="B212" s="1" t="s">
        <v>134</v>
      </c>
      <c r="C212" s="4">
        <v>3</v>
      </c>
      <c r="D212" s="8">
        <v>1.63</v>
      </c>
      <c r="E212" s="4">
        <v>1</v>
      </c>
      <c r="F212" s="8">
        <v>0.87</v>
      </c>
      <c r="G212" s="4">
        <v>2</v>
      </c>
      <c r="H212" s="8">
        <v>3.08</v>
      </c>
      <c r="I212" s="4">
        <v>0</v>
      </c>
    </row>
    <row r="213" spans="1:9" x14ac:dyDescent="0.2">
      <c r="A213" s="2">
        <v>11</v>
      </c>
      <c r="B213" s="1" t="s">
        <v>100</v>
      </c>
      <c r="C213" s="4">
        <v>3</v>
      </c>
      <c r="D213" s="8">
        <v>1.63</v>
      </c>
      <c r="E213" s="4">
        <v>0</v>
      </c>
      <c r="F213" s="8">
        <v>0</v>
      </c>
      <c r="G213" s="4">
        <v>3</v>
      </c>
      <c r="H213" s="8">
        <v>4.62</v>
      </c>
      <c r="I213" s="4">
        <v>0</v>
      </c>
    </row>
    <row r="214" spans="1:9" x14ac:dyDescent="0.2">
      <c r="A214" s="2">
        <v>11</v>
      </c>
      <c r="B214" s="1" t="s">
        <v>136</v>
      </c>
      <c r="C214" s="4">
        <v>3</v>
      </c>
      <c r="D214" s="8">
        <v>1.63</v>
      </c>
      <c r="E214" s="4">
        <v>2</v>
      </c>
      <c r="F214" s="8">
        <v>1.74</v>
      </c>
      <c r="G214" s="4">
        <v>1</v>
      </c>
      <c r="H214" s="8">
        <v>1.54</v>
      </c>
      <c r="I214" s="4">
        <v>0</v>
      </c>
    </row>
    <row r="215" spans="1:9" x14ac:dyDescent="0.2">
      <c r="A215" s="2">
        <v>11</v>
      </c>
      <c r="B215" s="1" t="s">
        <v>131</v>
      </c>
      <c r="C215" s="4">
        <v>3</v>
      </c>
      <c r="D215" s="8">
        <v>1.63</v>
      </c>
      <c r="E215" s="4">
        <v>3</v>
      </c>
      <c r="F215" s="8">
        <v>2.61</v>
      </c>
      <c r="G215" s="4">
        <v>0</v>
      </c>
      <c r="H215" s="8">
        <v>0</v>
      </c>
      <c r="I215" s="4">
        <v>0</v>
      </c>
    </row>
    <row r="216" spans="1:9" x14ac:dyDescent="0.2">
      <c r="A216" s="2">
        <v>11</v>
      </c>
      <c r="B216" s="1" t="s">
        <v>137</v>
      </c>
      <c r="C216" s="4">
        <v>3</v>
      </c>
      <c r="D216" s="8">
        <v>1.63</v>
      </c>
      <c r="E216" s="4">
        <v>2</v>
      </c>
      <c r="F216" s="8">
        <v>1.74</v>
      </c>
      <c r="G216" s="4">
        <v>1</v>
      </c>
      <c r="H216" s="8">
        <v>1.54</v>
      </c>
      <c r="I216" s="4">
        <v>0</v>
      </c>
    </row>
    <row r="217" spans="1:9" x14ac:dyDescent="0.2">
      <c r="A217" s="2">
        <v>11</v>
      </c>
      <c r="B217" s="1" t="s">
        <v>105</v>
      </c>
      <c r="C217" s="4">
        <v>3</v>
      </c>
      <c r="D217" s="8">
        <v>1.63</v>
      </c>
      <c r="E217" s="4">
        <v>3</v>
      </c>
      <c r="F217" s="8">
        <v>2.61</v>
      </c>
      <c r="G217" s="4">
        <v>0</v>
      </c>
      <c r="H217" s="8">
        <v>0</v>
      </c>
      <c r="I217" s="4">
        <v>0</v>
      </c>
    </row>
    <row r="218" spans="1:9" x14ac:dyDescent="0.2">
      <c r="A218" s="2">
        <v>11</v>
      </c>
      <c r="B218" s="1" t="s">
        <v>138</v>
      </c>
      <c r="C218" s="4">
        <v>3</v>
      </c>
      <c r="D218" s="8">
        <v>1.63</v>
      </c>
      <c r="E218" s="4">
        <v>3</v>
      </c>
      <c r="F218" s="8">
        <v>2.61</v>
      </c>
      <c r="G218" s="4">
        <v>0</v>
      </c>
      <c r="H218" s="8">
        <v>0</v>
      </c>
      <c r="I218" s="4">
        <v>0</v>
      </c>
    </row>
    <row r="219" spans="1:9" x14ac:dyDescent="0.2">
      <c r="A219" s="2">
        <v>11</v>
      </c>
      <c r="B219" s="1" t="s">
        <v>108</v>
      </c>
      <c r="C219" s="4">
        <v>3</v>
      </c>
      <c r="D219" s="8">
        <v>1.63</v>
      </c>
      <c r="E219" s="4">
        <v>1</v>
      </c>
      <c r="F219" s="8">
        <v>0.87</v>
      </c>
      <c r="G219" s="4">
        <v>2</v>
      </c>
      <c r="H219" s="8">
        <v>3.08</v>
      </c>
      <c r="I219" s="4">
        <v>0</v>
      </c>
    </row>
    <row r="220" spans="1:9" x14ac:dyDescent="0.2">
      <c r="A220" s="2">
        <v>11</v>
      </c>
      <c r="B220" s="1" t="s">
        <v>133</v>
      </c>
      <c r="C220" s="4">
        <v>3</v>
      </c>
      <c r="D220" s="8">
        <v>1.63</v>
      </c>
      <c r="E220" s="4">
        <v>3</v>
      </c>
      <c r="F220" s="8">
        <v>2.61</v>
      </c>
      <c r="G220" s="4">
        <v>0</v>
      </c>
      <c r="H220" s="8">
        <v>0</v>
      </c>
      <c r="I220" s="4">
        <v>0</v>
      </c>
    </row>
    <row r="221" spans="1:9" x14ac:dyDescent="0.2">
      <c r="A221" s="2">
        <v>11</v>
      </c>
      <c r="B221" s="1" t="s">
        <v>112</v>
      </c>
      <c r="C221" s="4">
        <v>3</v>
      </c>
      <c r="D221" s="8">
        <v>1.63</v>
      </c>
      <c r="E221" s="4">
        <v>3</v>
      </c>
      <c r="F221" s="8">
        <v>2.61</v>
      </c>
      <c r="G221" s="4">
        <v>0</v>
      </c>
      <c r="H221" s="8">
        <v>0</v>
      </c>
      <c r="I221" s="4">
        <v>0</v>
      </c>
    </row>
    <row r="222" spans="1:9" x14ac:dyDescent="0.2">
      <c r="A222" s="2">
        <v>11</v>
      </c>
      <c r="B222" s="1" t="s">
        <v>115</v>
      </c>
      <c r="C222" s="4">
        <v>3</v>
      </c>
      <c r="D222" s="8">
        <v>1.63</v>
      </c>
      <c r="E222" s="4">
        <v>3</v>
      </c>
      <c r="F222" s="8">
        <v>2.61</v>
      </c>
      <c r="G222" s="4">
        <v>0</v>
      </c>
      <c r="H222" s="8">
        <v>0</v>
      </c>
      <c r="I222" s="4">
        <v>0</v>
      </c>
    </row>
    <row r="223" spans="1:9" x14ac:dyDescent="0.2">
      <c r="A223" s="2">
        <v>11</v>
      </c>
      <c r="B223" s="1" t="s">
        <v>116</v>
      </c>
      <c r="C223" s="4">
        <v>3</v>
      </c>
      <c r="D223" s="8">
        <v>1.63</v>
      </c>
      <c r="E223" s="4">
        <v>3</v>
      </c>
      <c r="F223" s="8">
        <v>2.61</v>
      </c>
      <c r="G223" s="4">
        <v>0</v>
      </c>
      <c r="H223" s="8">
        <v>0</v>
      </c>
      <c r="I223" s="4">
        <v>0</v>
      </c>
    </row>
    <row r="224" spans="1:9" x14ac:dyDescent="0.2">
      <c r="A224" s="2">
        <v>11</v>
      </c>
      <c r="B224" s="1" t="s">
        <v>118</v>
      </c>
      <c r="C224" s="4">
        <v>3</v>
      </c>
      <c r="D224" s="8">
        <v>1.63</v>
      </c>
      <c r="E224" s="4">
        <v>3</v>
      </c>
      <c r="F224" s="8">
        <v>2.61</v>
      </c>
      <c r="G224" s="4">
        <v>0</v>
      </c>
      <c r="H224" s="8">
        <v>0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99</v>
      </c>
      <c r="C227" s="4">
        <v>8</v>
      </c>
      <c r="D227" s="8">
        <v>11.43</v>
      </c>
      <c r="E227" s="4">
        <v>1</v>
      </c>
      <c r="F227" s="8">
        <v>2.56</v>
      </c>
      <c r="G227" s="4">
        <v>7</v>
      </c>
      <c r="H227" s="8">
        <v>24.14</v>
      </c>
      <c r="I227" s="4">
        <v>0</v>
      </c>
    </row>
    <row r="228" spans="1:9" x14ac:dyDescent="0.2">
      <c r="A228" s="2">
        <v>2</v>
      </c>
      <c r="B228" s="1" t="s">
        <v>114</v>
      </c>
      <c r="C228" s="4">
        <v>5</v>
      </c>
      <c r="D228" s="8">
        <v>7.14</v>
      </c>
      <c r="E228" s="4">
        <v>5</v>
      </c>
      <c r="F228" s="8">
        <v>12.82</v>
      </c>
      <c r="G228" s="4">
        <v>0</v>
      </c>
      <c r="H228" s="8">
        <v>0</v>
      </c>
      <c r="I228" s="4">
        <v>0</v>
      </c>
    </row>
    <row r="229" spans="1:9" x14ac:dyDescent="0.2">
      <c r="A229" s="2">
        <v>3</v>
      </c>
      <c r="B229" s="1" t="s">
        <v>102</v>
      </c>
      <c r="C229" s="4">
        <v>4</v>
      </c>
      <c r="D229" s="8">
        <v>5.71</v>
      </c>
      <c r="E229" s="4">
        <v>4</v>
      </c>
      <c r="F229" s="8">
        <v>10.26</v>
      </c>
      <c r="G229" s="4">
        <v>0</v>
      </c>
      <c r="H229" s="8">
        <v>0</v>
      </c>
      <c r="I229" s="4">
        <v>0</v>
      </c>
    </row>
    <row r="230" spans="1:9" x14ac:dyDescent="0.2">
      <c r="A230" s="2">
        <v>3</v>
      </c>
      <c r="B230" s="1" t="s">
        <v>133</v>
      </c>
      <c r="C230" s="4">
        <v>4</v>
      </c>
      <c r="D230" s="8">
        <v>5.71</v>
      </c>
      <c r="E230" s="4">
        <v>3</v>
      </c>
      <c r="F230" s="8">
        <v>7.69</v>
      </c>
      <c r="G230" s="4">
        <v>1</v>
      </c>
      <c r="H230" s="8">
        <v>3.45</v>
      </c>
      <c r="I230" s="4">
        <v>0</v>
      </c>
    </row>
    <row r="231" spans="1:9" x14ac:dyDescent="0.2">
      <c r="A231" s="2">
        <v>5</v>
      </c>
      <c r="B231" s="1" t="s">
        <v>143</v>
      </c>
      <c r="C231" s="4">
        <v>3</v>
      </c>
      <c r="D231" s="8">
        <v>4.29</v>
      </c>
      <c r="E231" s="4">
        <v>0</v>
      </c>
      <c r="F231" s="8">
        <v>0</v>
      </c>
      <c r="G231" s="4">
        <v>3</v>
      </c>
      <c r="H231" s="8">
        <v>10.34</v>
      </c>
      <c r="I231" s="4">
        <v>0</v>
      </c>
    </row>
    <row r="232" spans="1:9" x14ac:dyDescent="0.2">
      <c r="A232" s="2">
        <v>5</v>
      </c>
      <c r="B232" s="1" t="s">
        <v>150</v>
      </c>
      <c r="C232" s="4">
        <v>3</v>
      </c>
      <c r="D232" s="8">
        <v>4.29</v>
      </c>
      <c r="E232" s="4">
        <v>2</v>
      </c>
      <c r="F232" s="8">
        <v>5.13</v>
      </c>
      <c r="G232" s="4">
        <v>0</v>
      </c>
      <c r="H232" s="8">
        <v>0</v>
      </c>
      <c r="I232" s="4">
        <v>1</v>
      </c>
    </row>
    <row r="233" spans="1:9" x14ac:dyDescent="0.2">
      <c r="A233" s="2">
        <v>7</v>
      </c>
      <c r="B233" s="1" t="s">
        <v>140</v>
      </c>
      <c r="C233" s="4">
        <v>2</v>
      </c>
      <c r="D233" s="8">
        <v>2.86</v>
      </c>
      <c r="E233" s="4">
        <v>2</v>
      </c>
      <c r="F233" s="8">
        <v>5.13</v>
      </c>
      <c r="G233" s="4">
        <v>0</v>
      </c>
      <c r="H233" s="8">
        <v>0</v>
      </c>
      <c r="I233" s="4">
        <v>0</v>
      </c>
    </row>
    <row r="234" spans="1:9" x14ac:dyDescent="0.2">
      <c r="A234" s="2">
        <v>7</v>
      </c>
      <c r="B234" s="1" t="s">
        <v>142</v>
      </c>
      <c r="C234" s="4">
        <v>2</v>
      </c>
      <c r="D234" s="8">
        <v>2.86</v>
      </c>
      <c r="E234" s="4">
        <v>0</v>
      </c>
      <c r="F234" s="8">
        <v>0</v>
      </c>
      <c r="G234" s="4">
        <v>2</v>
      </c>
      <c r="H234" s="8">
        <v>6.9</v>
      </c>
      <c r="I234" s="4">
        <v>0</v>
      </c>
    </row>
    <row r="235" spans="1:9" x14ac:dyDescent="0.2">
      <c r="A235" s="2">
        <v>7</v>
      </c>
      <c r="B235" s="1" t="s">
        <v>145</v>
      </c>
      <c r="C235" s="4">
        <v>2</v>
      </c>
      <c r="D235" s="8">
        <v>2.86</v>
      </c>
      <c r="E235" s="4">
        <v>0</v>
      </c>
      <c r="F235" s="8">
        <v>0</v>
      </c>
      <c r="G235" s="4">
        <v>2</v>
      </c>
      <c r="H235" s="8">
        <v>6.9</v>
      </c>
      <c r="I235" s="4">
        <v>0</v>
      </c>
    </row>
    <row r="236" spans="1:9" x14ac:dyDescent="0.2">
      <c r="A236" s="2">
        <v>7</v>
      </c>
      <c r="B236" s="1" t="s">
        <v>149</v>
      </c>
      <c r="C236" s="4">
        <v>2</v>
      </c>
      <c r="D236" s="8">
        <v>2.86</v>
      </c>
      <c r="E236" s="4">
        <v>0</v>
      </c>
      <c r="F236" s="8">
        <v>0</v>
      </c>
      <c r="G236" s="4">
        <v>2</v>
      </c>
      <c r="H236" s="8">
        <v>6.9</v>
      </c>
      <c r="I236" s="4">
        <v>0</v>
      </c>
    </row>
    <row r="237" spans="1:9" x14ac:dyDescent="0.2">
      <c r="A237" s="2">
        <v>7</v>
      </c>
      <c r="B237" s="1" t="s">
        <v>131</v>
      </c>
      <c r="C237" s="4">
        <v>2</v>
      </c>
      <c r="D237" s="8">
        <v>2.86</v>
      </c>
      <c r="E237" s="4">
        <v>2</v>
      </c>
      <c r="F237" s="8">
        <v>5.13</v>
      </c>
      <c r="G237" s="4">
        <v>0</v>
      </c>
      <c r="H237" s="8">
        <v>0</v>
      </c>
      <c r="I237" s="4">
        <v>0</v>
      </c>
    </row>
    <row r="238" spans="1:9" x14ac:dyDescent="0.2">
      <c r="A238" s="2">
        <v>7</v>
      </c>
      <c r="B238" s="1" t="s">
        <v>137</v>
      </c>
      <c r="C238" s="4">
        <v>2</v>
      </c>
      <c r="D238" s="8">
        <v>2.86</v>
      </c>
      <c r="E238" s="4">
        <v>1</v>
      </c>
      <c r="F238" s="8">
        <v>2.56</v>
      </c>
      <c r="G238" s="4">
        <v>1</v>
      </c>
      <c r="H238" s="8">
        <v>3.45</v>
      </c>
      <c r="I238" s="4">
        <v>0</v>
      </c>
    </row>
    <row r="239" spans="1:9" x14ac:dyDescent="0.2">
      <c r="A239" s="2">
        <v>7</v>
      </c>
      <c r="B239" s="1" t="s">
        <v>152</v>
      </c>
      <c r="C239" s="4">
        <v>2</v>
      </c>
      <c r="D239" s="8">
        <v>2.86</v>
      </c>
      <c r="E239" s="4">
        <v>0</v>
      </c>
      <c r="F239" s="8">
        <v>0</v>
      </c>
      <c r="G239" s="4">
        <v>2</v>
      </c>
      <c r="H239" s="8">
        <v>6.9</v>
      </c>
      <c r="I239" s="4">
        <v>0</v>
      </c>
    </row>
    <row r="240" spans="1:9" x14ac:dyDescent="0.2">
      <c r="A240" s="2">
        <v>7</v>
      </c>
      <c r="B240" s="1" t="s">
        <v>153</v>
      </c>
      <c r="C240" s="4">
        <v>2</v>
      </c>
      <c r="D240" s="8">
        <v>2.86</v>
      </c>
      <c r="E240" s="4">
        <v>1</v>
      </c>
      <c r="F240" s="8">
        <v>2.56</v>
      </c>
      <c r="G240" s="4">
        <v>1</v>
      </c>
      <c r="H240" s="8">
        <v>3.45</v>
      </c>
      <c r="I240" s="4">
        <v>0</v>
      </c>
    </row>
    <row r="241" spans="1:9" x14ac:dyDescent="0.2">
      <c r="A241" s="2">
        <v>7</v>
      </c>
      <c r="B241" s="1" t="s">
        <v>123</v>
      </c>
      <c r="C241" s="4">
        <v>2</v>
      </c>
      <c r="D241" s="8">
        <v>2.86</v>
      </c>
      <c r="E241" s="4">
        <v>2</v>
      </c>
      <c r="F241" s="8">
        <v>5.13</v>
      </c>
      <c r="G241" s="4">
        <v>0</v>
      </c>
      <c r="H241" s="8">
        <v>0</v>
      </c>
      <c r="I241" s="4">
        <v>0</v>
      </c>
    </row>
    <row r="242" spans="1:9" x14ac:dyDescent="0.2">
      <c r="A242" s="2">
        <v>7</v>
      </c>
      <c r="B242" s="1" t="s">
        <v>109</v>
      </c>
      <c r="C242" s="4">
        <v>2</v>
      </c>
      <c r="D242" s="8">
        <v>2.86</v>
      </c>
      <c r="E242" s="4">
        <v>2</v>
      </c>
      <c r="F242" s="8">
        <v>5.13</v>
      </c>
      <c r="G242" s="4">
        <v>0</v>
      </c>
      <c r="H242" s="8">
        <v>0</v>
      </c>
      <c r="I242" s="4">
        <v>0</v>
      </c>
    </row>
    <row r="243" spans="1:9" x14ac:dyDescent="0.2">
      <c r="A243" s="2">
        <v>7</v>
      </c>
      <c r="B243" s="1" t="s">
        <v>113</v>
      </c>
      <c r="C243" s="4">
        <v>2</v>
      </c>
      <c r="D243" s="8">
        <v>2.86</v>
      </c>
      <c r="E243" s="4">
        <v>2</v>
      </c>
      <c r="F243" s="8">
        <v>5.13</v>
      </c>
      <c r="G243" s="4">
        <v>0</v>
      </c>
      <c r="H243" s="8">
        <v>0</v>
      </c>
      <c r="I243" s="4">
        <v>0</v>
      </c>
    </row>
    <row r="244" spans="1:9" x14ac:dyDescent="0.2">
      <c r="A244" s="2">
        <v>7</v>
      </c>
      <c r="B244" s="1" t="s">
        <v>157</v>
      </c>
      <c r="C244" s="4">
        <v>2</v>
      </c>
      <c r="D244" s="8">
        <v>2.86</v>
      </c>
      <c r="E244" s="4">
        <v>0</v>
      </c>
      <c r="F244" s="8">
        <v>0</v>
      </c>
      <c r="G244" s="4">
        <v>2</v>
      </c>
      <c r="H244" s="8">
        <v>6.9</v>
      </c>
      <c r="I244" s="4">
        <v>0</v>
      </c>
    </row>
    <row r="245" spans="1:9" x14ac:dyDescent="0.2">
      <c r="A245" s="2">
        <v>19</v>
      </c>
      <c r="B245" s="1" t="s">
        <v>127</v>
      </c>
      <c r="C245" s="4">
        <v>1</v>
      </c>
      <c r="D245" s="8">
        <v>1.43</v>
      </c>
      <c r="E245" s="4">
        <v>1</v>
      </c>
      <c r="F245" s="8">
        <v>2.56</v>
      </c>
      <c r="G245" s="4">
        <v>0</v>
      </c>
      <c r="H245" s="8">
        <v>0</v>
      </c>
      <c r="I245" s="4">
        <v>0</v>
      </c>
    </row>
    <row r="246" spans="1:9" x14ac:dyDescent="0.2">
      <c r="A246" s="2">
        <v>19</v>
      </c>
      <c r="B246" s="1" t="s">
        <v>139</v>
      </c>
      <c r="C246" s="4">
        <v>1</v>
      </c>
      <c r="D246" s="8">
        <v>1.43</v>
      </c>
      <c r="E246" s="4">
        <v>1</v>
      </c>
      <c r="F246" s="8">
        <v>2.56</v>
      </c>
      <c r="G246" s="4">
        <v>0</v>
      </c>
      <c r="H246" s="8">
        <v>0</v>
      </c>
      <c r="I246" s="4">
        <v>0</v>
      </c>
    </row>
    <row r="247" spans="1:9" x14ac:dyDescent="0.2">
      <c r="A247" s="2">
        <v>19</v>
      </c>
      <c r="B247" s="1" t="s">
        <v>132</v>
      </c>
      <c r="C247" s="4">
        <v>1</v>
      </c>
      <c r="D247" s="8">
        <v>1.43</v>
      </c>
      <c r="E247" s="4">
        <v>0</v>
      </c>
      <c r="F247" s="8">
        <v>0</v>
      </c>
      <c r="G247" s="4">
        <v>1</v>
      </c>
      <c r="H247" s="8">
        <v>3.45</v>
      </c>
      <c r="I247" s="4">
        <v>0</v>
      </c>
    </row>
    <row r="248" spans="1:9" x14ac:dyDescent="0.2">
      <c r="A248" s="2">
        <v>19</v>
      </c>
      <c r="B248" s="1" t="s">
        <v>101</v>
      </c>
      <c r="C248" s="4">
        <v>1</v>
      </c>
      <c r="D248" s="8">
        <v>1.43</v>
      </c>
      <c r="E248" s="4">
        <v>0</v>
      </c>
      <c r="F248" s="8">
        <v>0</v>
      </c>
      <c r="G248" s="4">
        <v>1</v>
      </c>
      <c r="H248" s="8">
        <v>3.45</v>
      </c>
      <c r="I248" s="4">
        <v>0</v>
      </c>
    </row>
    <row r="249" spans="1:9" x14ac:dyDescent="0.2">
      <c r="A249" s="2">
        <v>19</v>
      </c>
      <c r="B249" s="1" t="s">
        <v>141</v>
      </c>
      <c r="C249" s="4">
        <v>1</v>
      </c>
      <c r="D249" s="8">
        <v>1.43</v>
      </c>
      <c r="E249" s="4">
        <v>1</v>
      </c>
      <c r="F249" s="8">
        <v>2.56</v>
      </c>
      <c r="G249" s="4">
        <v>0</v>
      </c>
      <c r="H249" s="8">
        <v>0</v>
      </c>
      <c r="I249" s="4">
        <v>0</v>
      </c>
    </row>
    <row r="250" spans="1:9" x14ac:dyDescent="0.2">
      <c r="A250" s="2">
        <v>19</v>
      </c>
      <c r="B250" s="1" t="s">
        <v>144</v>
      </c>
      <c r="C250" s="4">
        <v>1</v>
      </c>
      <c r="D250" s="8">
        <v>1.43</v>
      </c>
      <c r="E250" s="4">
        <v>0</v>
      </c>
      <c r="F250" s="8">
        <v>0</v>
      </c>
      <c r="G250" s="4">
        <v>1</v>
      </c>
      <c r="H250" s="8">
        <v>3.45</v>
      </c>
      <c r="I250" s="4">
        <v>0</v>
      </c>
    </row>
    <row r="251" spans="1:9" x14ac:dyDescent="0.2">
      <c r="A251" s="2">
        <v>19</v>
      </c>
      <c r="B251" s="1" t="s">
        <v>146</v>
      </c>
      <c r="C251" s="4">
        <v>1</v>
      </c>
      <c r="D251" s="8">
        <v>1.43</v>
      </c>
      <c r="E251" s="4">
        <v>1</v>
      </c>
      <c r="F251" s="8">
        <v>2.56</v>
      </c>
      <c r="G251" s="4">
        <v>0</v>
      </c>
      <c r="H251" s="8">
        <v>0</v>
      </c>
      <c r="I251" s="4">
        <v>0</v>
      </c>
    </row>
    <row r="252" spans="1:9" x14ac:dyDescent="0.2">
      <c r="A252" s="2">
        <v>19</v>
      </c>
      <c r="B252" s="1" t="s">
        <v>147</v>
      </c>
      <c r="C252" s="4">
        <v>1</v>
      </c>
      <c r="D252" s="8">
        <v>1.43</v>
      </c>
      <c r="E252" s="4">
        <v>1</v>
      </c>
      <c r="F252" s="8">
        <v>2.56</v>
      </c>
      <c r="G252" s="4">
        <v>0</v>
      </c>
      <c r="H252" s="8">
        <v>0</v>
      </c>
      <c r="I252" s="4">
        <v>0</v>
      </c>
    </row>
    <row r="253" spans="1:9" x14ac:dyDescent="0.2">
      <c r="A253" s="2">
        <v>19</v>
      </c>
      <c r="B253" s="1" t="s">
        <v>148</v>
      </c>
      <c r="C253" s="4">
        <v>1</v>
      </c>
      <c r="D253" s="8">
        <v>1.43</v>
      </c>
      <c r="E253" s="4">
        <v>0</v>
      </c>
      <c r="F253" s="8">
        <v>0</v>
      </c>
      <c r="G253" s="4">
        <v>0</v>
      </c>
      <c r="H253" s="8">
        <v>0</v>
      </c>
      <c r="I253" s="4">
        <v>1</v>
      </c>
    </row>
    <row r="254" spans="1:9" x14ac:dyDescent="0.2">
      <c r="A254" s="2">
        <v>19</v>
      </c>
      <c r="B254" s="1" t="s">
        <v>126</v>
      </c>
      <c r="C254" s="4">
        <v>1</v>
      </c>
      <c r="D254" s="8">
        <v>1.43</v>
      </c>
      <c r="E254" s="4">
        <v>1</v>
      </c>
      <c r="F254" s="8">
        <v>2.56</v>
      </c>
      <c r="G254" s="4">
        <v>0</v>
      </c>
      <c r="H254" s="8">
        <v>0</v>
      </c>
      <c r="I254" s="4">
        <v>0</v>
      </c>
    </row>
    <row r="255" spans="1:9" x14ac:dyDescent="0.2">
      <c r="A255" s="2">
        <v>19</v>
      </c>
      <c r="B255" s="1" t="s">
        <v>151</v>
      </c>
      <c r="C255" s="4">
        <v>1</v>
      </c>
      <c r="D255" s="8">
        <v>1.43</v>
      </c>
      <c r="E255" s="4">
        <v>1</v>
      </c>
      <c r="F255" s="8">
        <v>2.56</v>
      </c>
      <c r="G255" s="4">
        <v>0</v>
      </c>
      <c r="H255" s="8">
        <v>0</v>
      </c>
      <c r="I255" s="4">
        <v>0</v>
      </c>
    </row>
    <row r="256" spans="1:9" x14ac:dyDescent="0.2">
      <c r="A256" s="2">
        <v>19</v>
      </c>
      <c r="B256" s="1" t="s">
        <v>129</v>
      </c>
      <c r="C256" s="4">
        <v>1</v>
      </c>
      <c r="D256" s="8">
        <v>1.43</v>
      </c>
      <c r="E256" s="4">
        <v>1</v>
      </c>
      <c r="F256" s="8">
        <v>2.56</v>
      </c>
      <c r="G256" s="4">
        <v>0</v>
      </c>
      <c r="H256" s="8">
        <v>0</v>
      </c>
      <c r="I256" s="4">
        <v>0</v>
      </c>
    </row>
    <row r="257" spans="1:9" x14ac:dyDescent="0.2">
      <c r="A257" s="2">
        <v>19</v>
      </c>
      <c r="B257" s="1" t="s">
        <v>122</v>
      </c>
      <c r="C257" s="4">
        <v>1</v>
      </c>
      <c r="D257" s="8">
        <v>1.43</v>
      </c>
      <c r="E257" s="4">
        <v>1</v>
      </c>
      <c r="F257" s="8">
        <v>2.56</v>
      </c>
      <c r="G257" s="4">
        <v>0</v>
      </c>
      <c r="H257" s="8">
        <v>0</v>
      </c>
      <c r="I257" s="4">
        <v>0</v>
      </c>
    </row>
    <row r="258" spans="1:9" x14ac:dyDescent="0.2">
      <c r="A258" s="2">
        <v>19</v>
      </c>
      <c r="B258" s="1" t="s">
        <v>105</v>
      </c>
      <c r="C258" s="4">
        <v>1</v>
      </c>
      <c r="D258" s="8">
        <v>1.43</v>
      </c>
      <c r="E258" s="4">
        <v>1</v>
      </c>
      <c r="F258" s="8">
        <v>2.56</v>
      </c>
      <c r="G258" s="4">
        <v>0</v>
      </c>
      <c r="H258" s="8">
        <v>0</v>
      </c>
      <c r="I258" s="4">
        <v>0</v>
      </c>
    </row>
    <row r="259" spans="1:9" x14ac:dyDescent="0.2">
      <c r="A259" s="2">
        <v>19</v>
      </c>
      <c r="B259" s="1" t="s">
        <v>154</v>
      </c>
      <c r="C259" s="4">
        <v>1</v>
      </c>
      <c r="D259" s="8">
        <v>1.43</v>
      </c>
      <c r="E259" s="4">
        <v>1</v>
      </c>
      <c r="F259" s="8">
        <v>2.56</v>
      </c>
      <c r="G259" s="4">
        <v>0</v>
      </c>
      <c r="H259" s="8">
        <v>0</v>
      </c>
      <c r="I259" s="4">
        <v>0</v>
      </c>
    </row>
    <row r="260" spans="1:9" x14ac:dyDescent="0.2">
      <c r="A260" s="2">
        <v>19</v>
      </c>
      <c r="B260" s="1" t="s">
        <v>112</v>
      </c>
      <c r="C260" s="4">
        <v>1</v>
      </c>
      <c r="D260" s="8">
        <v>1.43</v>
      </c>
      <c r="E260" s="4">
        <v>0</v>
      </c>
      <c r="F260" s="8">
        <v>0</v>
      </c>
      <c r="G260" s="4">
        <v>1</v>
      </c>
      <c r="H260" s="8">
        <v>3.45</v>
      </c>
      <c r="I260" s="4">
        <v>0</v>
      </c>
    </row>
    <row r="261" spans="1:9" x14ac:dyDescent="0.2">
      <c r="A261" s="2">
        <v>19</v>
      </c>
      <c r="B261" s="1" t="s">
        <v>117</v>
      </c>
      <c r="C261" s="4">
        <v>1</v>
      </c>
      <c r="D261" s="8">
        <v>1.43</v>
      </c>
      <c r="E261" s="4">
        <v>1</v>
      </c>
      <c r="F261" s="8">
        <v>2.56</v>
      </c>
      <c r="G261" s="4">
        <v>0</v>
      </c>
      <c r="H261" s="8">
        <v>0</v>
      </c>
      <c r="I261" s="4">
        <v>0</v>
      </c>
    </row>
    <row r="262" spans="1:9" x14ac:dyDescent="0.2">
      <c r="A262" s="2">
        <v>19</v>
      </c>
      <c r="B262" s="1" t="s">
        <v>155</v>
      </c>
      <c r="C262" s="4">
        <v>1</v>
      </c>
      <c r="D262" s="8">
        <v>1.43</v>
      </c>
      <c r="E262" s="4">
        <v>0</v>
      </c>
      <c r="F262" s="8">
        <v>0</v>
      </c>
      <c r="G262" s="4">
        <v>1</v>
      </c>
      <c r="H262" s="8">
        <v>3.45</v>
      </c>
      <c r="I262" s="4">
        <v>0</v>
      </c>
    </row>
    <row r="263" spans="1:9" x14ac:dyDescent="0.2">
      <c r="A263" s="2">
        <v>19</v>
      </c>
      <c r="B263" s="1" t="s">
        <v>156</v>
      </c>
      <c r="C263" s="4">
        <v>1</v>
      </c>
      <c r="D263" s="8">
        <v>1.43</v>
      </c>
      <c r="E263" s="4">
        <v>0</v>
      </c>
      <c r="F263" s="8">
        <v>0</v>
      </c>
      <c r="G263" s="4">
        <v>1</v>
      </c>
      <c r="H263" s="8">
        <v>3.45</v>
      </c>
      <c r="I263" s="4">
        <v>0</v>
      </c>
    </row>
    <row r="264" spans="1:9" x14ac:dyDescent="0.2">
      <c r="A264" s="1"/>
      <c r="C264" s="4"/>
      <c r="D264" s="8"/>
      <c r="E264" s="4"/>
      <c r="F264" s="8"/>
      <c r="G264" s="4"/>
      <c r="H264" s="8"/>
      <c r="I264" s="4"/>
    </row>
    <row r="265" spans="1:9" x14ac:dyDescent="0.2">
      <c r="A265" s="1" t="s">
        <v>11</v>
      </c>
      <c r="C265" s="4"/>
      <c r="D265" s="8"/>
      <c r="E265" s="4"/>
      <c r="F265" s="8"/>
      <c r="G265" s="4"/>
      <c r="H265" s="8"/>
      <c r="I265" s="4"/>
    </row>
    <row r="266" spans="1:9" x14ac:dyDescent="0.2">
      <c r="A266" s="2">
        <v>1</v>
      </c>
      <c r="B266" s="1" t="s">
        <v>99</v>
      </c>
      <c r="C266" s="4">
        <v>5</v>
      </c>
      <c r="D266" s="8">
        <v>7.46</v>
      </c>
      <c r="E266" s="4">
        <v>1</v>
      </c>
      <c r="F266" s="8">
        <v>2.33</v>
      </c>
      <c r="G266" s="4">
        <v>4</v>
      </c>
      <c r="H266" s="8">
        <v>19.05</v>
      </c>
      <c r="I266" s="4">
        <v>0</v>
      </c>
    </row>
    <row r="267" spans="1:9" x14ac:dyDescent="0.2">
      <c r="A267" s="2">
        <v>2</v>
      </c>
      <c r="B267" s="1" t="s">
        <v>132</v>
      </c>
      <c r="C267" s="4">
        <v>3</v>
      </c>
      <c r="D267" s="8">
        <v>4.4800000000000004</v>
      </c>
      <c r="E267" s="4">
        <v>3</v>
      </c>
      <c r="F267" s="8">
        <v>6.98</v>
      </c>
      <c r="G267" s="4">
        <v>0</v>
      </c>
      <c r="H267" s="8">
        <v>0</v>
      </c>
      <c r="I267" s="4">
        <v>0</v>
      </c>
    </row>
    <row r="268" spans="1:9" x14ac:dyDescent="0.2">
      <c r="A268" s="2">
        <v>2</v>
      </c>
      <c r="B268" s="1" t="s">
        <v>158</v>
      </c>
      <c r="C268" s="4">
        <v>3</v>
      </c>
      <c r="D268" s="8">
        <v>4.4800000000000004</v>
      </c>
      <c r="E268" s="4">
        <v>2</v>
      </c>
      <c r="F268" s="8">
        <v>4.6500000000000004</v>
      </c>
      <c r="G268" s="4">
        <v>1</v>
      </c>
      <c r="H268" s="8">
        <v>4.76</v>
      </c>
      <c r="I268" s="4">
        <v>0</v>
      </c>
    </row>
    <row r="269" spans="1:9" x14ac:dyDescent="0.2">
      <c r="A269" s="2">
        <v>4</v>
      </c>
      <c r="B269" s="1" t="s">
        <v>127</v>
      </c>
      <c r="C269" s="4">
        <v>2</v>
      </c>
      <c r="D269" s="8">
        <v>2.99</v>
      </c>
      <c r="E269" s="4">
        <v>2</v>
      </c>
      <c r="F269" s="8">
        <v>4.6500000000000004</v>
      </c>
      <c r="G269" s="4">
        <v>0</v>
      </c>
      <c r="H269" s="8">
        <v>0</v>
      </c>
      <c r="I269" s="4">
        <v>0</v>
      </c>
    </row>
    <row r="270" spans="1:9" x14ac:dyDescent="0.2">
      <c r="A270" s="2">
        <v>4</v>
      </c>
      <c r="B270" s="1" t="s">
        <v>139</v>
      </c>
      <c r="C270" s="4">
        <v>2</v>
      </c>
      <c r="D270" s="8">
        <v>2.99</v>
      </c>
      <c r="E270" s="4">
        <v>1</v>
      </c>
      <c r="F270" s="8">
        <v>2.33</v>
      </c>
      <c r="G270" s="4">
        <v>1</v>
      </c>
      <c r="H270" s="8">
        <v>4.76</v>
      </c>
      <c r="I270" s="4">
        <v>0</v>
      </c>
    </row>
    <row r="271" spans="1:9" x14ac:dyDescent="0.2">
      <c r="A271" s="2">
        <v>4</v>
      </c>
      <c r="B271" s="1" t="s">
        <v>159</v>
      </c>
      <c r="C271" s="4">
        <v>2</v>
      </c>
      <c r="D271" s="8">
        <v>2.99</v>
      </c>
      <c r="E271" s="4">
        <v>2</v>
      </c>
      <c r="F271" s="8">
        <v>4.6500000000000004</v>
      </c>
      <c r="G271" s="4">
        <v>0</v>
      </c>
      <c r="H271" s="8">
        <v>0</v>
      </c>
      <c r="I271" s="4">
        <v>0</v>
      </c>
    </row>
    <row r="272" spans="1:9" x14ac:dyDescent="0.2">
      <c r="A272" s="2">
        <v>4</v>
      </c>
      <c r="B272" s="1" t="s">
        <v>136</v>
      </c>
      <c r="C272" s="4">
        <v>2</v>
      </c>
      <c r="D272" s="8">
        <v>2.99</v>
      </c>
      <c r="E272" s="4">
        <v>2</v>
      </c>
      <c r="F272" s="8">
        <v>4.6500000000000004</v>
      </c>
      <c r="G272" s="4">
        <v>0</v>
      </c>
      <c r="H272" s="8">
        <v>0</v>
      </c>
      <c r="I272" s="4">
        <v>0</v>
      </c>
    </row>
    <row r="273" spans="1:9" x14ac:dyDescent="0.2">
      <c r="A273" s="2">
        <v>4</v>
      </c>
      <c r="B273" s="1" t="s">
        <v>102</v>
      </c>
      <c r="C273" s="4">
        <v>2</v>
      </c>
      <c r="D273" s="8">
        <v>2.99</v>
      </c>
      <c r="E273" s="4">
        <v>1</v>
      </c>
      <c r="F273" s="8">
        <v>2.33</v>
      </c>
      <c r="G273" s="4">
        <v>1</v>
      </c>
      <c r="H273" s="8">
        <v>4.76</v>
      </c>
      <c r="I273" s="4">
        <v>0</v>
      </c>
    </row>
    <row r="274" spans="1:9" x14ac:dyDescent="0.2">
      <c r="A274" s="2">
        <v>4</v>
      </c>
      <c r="B274" s="1" t="s">
        <v>171</v>
      </c>
      <c r="C274" s="4">
        <v>2</v>
      </c>
      <c r="D274" s="8">
        <v>2.99</v>
      </c>
      <c r="E274" s="4">
        <v>2</v>
      </c>
      <c r="F274" s="8">
        <v>4.6500000000000004</v>
      </c>
      <c r="G274" s="4">
        <v>0</v>
      </c>
      <c r="H274" s="8">
        <v>0</v>
      </c>
      <c r="I274" s="4">
        <v>0</v>
      </c>
    </row>
    <row r="275" spans="1:9" x14ac:dyDescent="0.2">
      <c r="A275" s="2">
        <v>4</v>
      </c>
      <c r="B275" s="1" t="s">
        <v>109</v>
      </c>
      <c r="C275" s="4">
        <v>2</v>
      </c>
      <c r="D275" s="8">
        <v>2.99</v>
      </c>
      <c r="E275" s="4">
        <v>1</v>
      </c>
      <c r="F275" s="8">
        <v>2.33</v>
      </c>
      <c r="G275" s="4">
        <v>1</v>
      </c>
      <c r="H275" s="8">
        <v>4.76</v>
      </c>
      <c r="I275" s="4">
        <v>0</v>
      </c>
    </row>
    <row r="276" spans="1:9" x14ac:dyDescent="0.2">
      <c r="A276" s="2">
        <v>4</v>
      </c>
      <c r="B276" s="1" t="s">
        <v>113</v>
      </c>
      <c r="C276" s="4">
        <v>2</v>
      </c>
      <c r="D276" s="8">
        <v>2.99</v>
      </c>
      <c r="E276" s="4">
        <v>2</v>
      </c>
      <c r="F276" s="8">
        <v>4.6500000000000004</v>
      </c>
      <c r="G276" s="4">
        <v>0</v>
      </c>
      <c r="H276" s="8">
        <v>0</v>
      </c>
      <c r="I276" s="4">
        <v>0</v>
      </c>
    </row>
    <row r="277" spans="1:9" x14ac:dyDescent="0.2">
      <c r="A277" s="2">
        <v>4</v>
      </c>
      <c r="B277" s="1" t="s">
        <v>118</v>
      </c>
      <c r="C277" s="4">
        <v>2</v>
      </c>
      <c r="D277" s="8">
        <v>2.99</v>
      </c>
      <c r="E277" s="4">
        <v>2</v>
      </c>
      <c r="F277" s="8">
        <v>4.6500000000000004</v>
      </c>
      <c r="G277" s="4">
        <v>0</v>
      </c>
      <c r="H277" s="8">
        <v>0</v>
      </c>
      <c r="I277" s="4">
        <v>0</v>
      </c>
    </row>
    <row r="278" spans="1:9" x14ac:dyDescent="0.2">
      <c r="A278" s="2">
        <v>13</v>
      </c>
      <c r="B278" s="1" t="s">
        <v>100</v>
      </c>
      <c r="C278" s="4">
        <v>1</v>
      </c>
      <c r="D278" s="8">
        <v>1.49</v>
      </c>
      <c r="E278" s="4">
        <v>1</v>
      </c>
      <c r="F278" s="8">
        <v>2.33</v>
      </c>
      <c r="G278" s="4">
        <v>0</v>
      </c>
      <c r="H278" s="8">
        <v>0</v>
      </c>
      <c r="I278" s="4">
        <v>0</v>
      </c>
    </row>
    <row r="279" spans="1:9" x14ac:dyDescent="0.2">
      <c r="A279" s="2">
        <v>13</v>
      </c>
      <c r="B279" s="1" t="s">
        <v>140</v>
      </c>
      <c r="C279" s="4">
        <v>1</v>
      </c>
      <c r="D279" s="8">
        <v>1.49</v>
      </c>
      <c r="E279" s="4">
        <v>1</v>
      </c>
      <c r="F279" s="8">
        <v>2.33</v>
      </c>
      <c r="G279" s="4">
        <v>0</v>
      </c>
      <c r="H279" s="8">
        <v>0</v>
      </c>
      <c r="I279" s="4">
        <v>0</v>
      </c>
    </row>
    <row r="280" spans="1:9" x14ac:dyDescent="0.2">
      <c r="A280" s="2">
        <v>13</v>
      </c>
      <c r="B280" s="1" t="s">
        <v>135</v>
      </c>
      <c r="C280" s="4">
        <v>1</v>
      </c>
      <c r="D280" s="8">
        <v>1.49</v>
      </c>
      <c r="E280" s="4">
        <v>1</v>
      </c>
      <c r="F280" s="8">
        <v>2.33</v>
      </c>
      <c r="G280" s="4">
        <v>0</v>
      </c>
      <c r="H280" s="8">
        <v>0</v>
      </c>
      <c r="I280" s="4">
        <v>0</v>
      </c>
    </row>
    <row r="281" spans="1:9" x14ac:dyDescent="0.2">
      <c r="A281" s="2">
        <v>13</v>
      </c>
      <c r="B281" s="1" t="s">
        <v>101</v>
      </c>
      <c r="C281" s="4">
        <v>1</v>
      </c>
      <c r="D281" s="8">
        <v>1.49</v>
      </c>
      <c r="E281" s="4">
        <v>1</v>
      </c>
      <c r="F281" s="8">
        <v>2.33</v>
      </c>
      <c r="G281" s="4">
        <v>0</v>
      </c>
      <c r="H281" s="8">
        <v>0</v>
      </c>
      <c r="I281" s="4">
        <v>0</v>
      </c>
    </row>
    <row r="282" spans="1:9" x14ac:dyDescent="0.2">
      <c r="A282" s="2">
        <v>13</v>
      </c>
      <c r="B282" s="1" t="s">
        <v>160</v>
      </c>
      <c r="C282" s="4">
        <v>1</v>
      </c>
      <c r="D282" s="8">
        <v>1.49</v>
      </c>
      <c r="E282" s="4">
        <v>0</v>
      </c>
      <c r="F282" s="8">
        <v>0</v>
      </c>
      <c r="G282" s="4">
        <v>1</v>
      </c>
      <c r="H282" s="8">
        <v>4.76</v>
      </c>
      <c r="I282" s="4">
        <v>0</v>
      </c>
    </row>
    <row r="283" spans="1:9" x14ac:dyDescent="0.2">
      <c r="A283" s="2">
        <v>13</v>
      </c>
      <c r="B283" s="1" t="s">
        <v>142</v>
      </c>
      <c r="C283" s="4">
        <v>1</v>
      </c>
      <c r="D283" s="8">
        <v>1.49</v>
      </c>
      <c r="E283" s="4">
        <v>0</v>
      </c>
      <c r="F283" s="8">
        <v>0</v>
      </c>
      <c r="G283" s="4">
        <v>1</v>
      </c>
      <c r="H283" s="8">
        <v>4.76</v>
      </c>
      <c r="I283" s="4">
        <v>0</v>
      </c>
    </row>
    <row r="284" spans="1:9" x14ac:dyDescent="0.2">
      <c r="A284" s="2">
        <v>13</v>
      </c>
      <c r="B284" s="1" t="s">
        <v>145</v>
      </c>
      <c r="C284" s="4">
        <v>1</v>
      </c>
      <c r="D284" s="8">
        <v>1.49</v>
      </c>
      <c r="E284" s="4">
        <v>1</v>
      </c>
      <c r="F284" s="8">
        <v>2.33</v>
      </c>
      <c r="G284" s="4">
        <v>0</v>
      </c>
      <c r="H284" s="8">
        <v>0</v>
      </c>
      <c r="I284" s="4">
        <v>0</v>
      </c>
    </row>
    <row r="285" spans="1:9" x14ac:dyDescent="0.2">
      <c r="A285" s="2">
        <v>13</v>
      </c>
      <c r="B285" s="1" t="s">
        <v>146</v>
      </c>
      <c r="C285" s="4">
        <v>1</v>
      </c>
      <c r="D285" s="8">
        <v>1.49</v>
      </c>
      <c r="E285" s="4">
        <v>1</v>
      </c>
      <c r="F285" s="8">
        <v>2.33</v>
      </c>
      <c r="G285" s="4">
        <v>0</v>
      </c>
      <c r="H285" s="8">
        <v>0</v>
      </c>
      <c r="I285" s="4">
        <v>0</v>
      </c>
    </row>
    <row r="286" spans="1:9" x14ac:dyDescent="0.2">
      <c r="A286" s="2">
        <v>13</v>
      </c>
      <c r="B286" s="1" t="s">
        <v>161</v>
      </c>
      <c r="C286" s="4">
        <v>1</v>
      </c>
      <c r="D286" s="8">
        <v>1.49</v>
      </c>
      <c r="E286" s="4">
        <v>0</v>
      </c>
      <c r="F286" s="8">
        <v>0</v>
      </c>
      <c r="G286" s="4">
        <v>1</v>
      </c>
      <c r="H286" s="8">
        <v>4.76</v>
      </c>
      <c r="I286" s="4">
        <v>0</v>
      </c>
    </row>
    <row r="287" spans="1:9" x14ac:dyDescent="0.2">
      <c r="A287" s="2">
        <v>13</v>
      </c>
      <c r="B287" s="1" t="s">
        <v>162</v>
      </c>
      <c r="C287" s="4">
        <v>1</v>
      </c>
      <c r="D287" s="8">
        <v>1.49</v>
      </c>
      <c r="E287" s="4">
        <v>0</v>
      </c>
      <c r="F287" s="8">
        <v>0</v>
      </c>
      <c r="G287" s="4">
        <v>0</v>
      </c>
      <c r="H287" s="8">
        <v>0</v>
      </c>
      <c r="I287" s="4">
        <v>0</v>
      </c>
    </row>
    <row r="288" spans="1:9" x14ac:dyDescent="0.2">
      <c r="A288" s="2">
        <v>13</v>
      </c>
      <c r="B288" s="1" t="s">
        <v>163</v>
      </c>
      <c r="C288" s="4">
        <v>1</v>
      </c>
      <c r="D288" s="8">
        <v>1.49</v>
      </c>
      <c r="E288" s="4">
        <v>0</v>
      </c>
      <c r="F288" s="8">
        <v>0</v>
      </c>
      <c r="G288" s="4">
        <v>0</v>
      </c>
      <c r="H288" s="8">
        <v>0</v>
      </c>
      <c r="I288" s="4">
        <v>0</v>
      </c>
    </row>
    <row r="289" spans="1:9" x14ac:dyDescent="0.2">
      <c r="A289" s="2">
        <v>13</v>
      </c>
      <c r="B289" s="1" t="s">
        <v>164</v>
      </c>
      <c r="C289" s="4">
        <v>1</v>
      </c>
      <c r="D289" s="8">
        <v>1.49</v>
      </c>
      <c r="E289" s="4">
        <v>0</v>
      </c>
      <c r="F289" s="8">
        <v>0</v>
      </c>
      <c r="G289" s="4">
        <v>1</v>
      </c>
      <c r="H289" s="8">
        <v>4.76</v>
      </c>
      <c r="I289" s="4">
        <v>0</v>
      </c>
    </row>
    <row r="290" spans="1:9" x14ac:dyDescent="0.2">
      <c r="A290" s="2">
        <v>13</v>
      </c>
      <c r="B290" s="1" t="s">
        <v>165</v>
      </c>
      <c r="C290" s="4">
        <v>1</v>
      </c>
      <c r="D290" s="8">
        <v>1.49</v>
      </c>
      <c r="E290" s="4">
        <v>0</v>
      </c>
      <c r="F290" s="8">
        <v>0</v>
      </c>
      <c r="G290" s="4">
        <v>1</v>
      </c>
      <c r="H290" s="8">
        <v>4.76</v>
      </c>
      <c r="I290" s="4">
        <v>0</v>
      </c>
    </row>
    <row r="291" spans="1:9" x14ac:dyDescent="0.2">
      <c r="A291" s="2">
        <v>13</v>
      </c>
      <c r="B291" s="1" t="s">
        <v>147</v>
      </c>
      <c r="C291" s="4">
        <v>1</v>
      </c>
      <c r="D291" s="8">
        <v>1.49</v>
      </c>
      <c r="E291" s="4">
        <v>0</v>
      </c>
      <c r="F291" s="8">
        <v>0</v>
      </c>
      <c r="G291" s="4">
        <v>1</v>
      </c>
      <c r="H291" s="8">
        <v>4.76</v>
      </c>
      <c r="I291" s="4">
        <v>0</v>
      </c>
    </row>
    <row r="292" spans="1:9" x14ac:dyDescent="0.2">
      <c r="A292" s="2">
        <v>13</v>
      </c>
      <c r="B292" s="1" t="s">
        <v>166</v>
      </c>
      <c r="C292" s="4">
        <v>1</v>
      </c>
      <c r="D292" s="8">
        <v>1.49</v>
      </c>
      <c r="E292" s="4">
        <v>1</v>
      </c>
      <c r="F292" s="8">
        <v>2.33</v>
      </c>
      <c r="G292" s="4">
        <v>0</v>
      </c>
      <c r="H292" s="8">
        <v>0</v>
      </c>
      <c r="I292" s="4">
        <v>0</v>
      </c>
    </row>
    <row r="293" spans="1:9" x14ac:dyDescent="0.2">
      <c r="A293" s="2">
        <v>13</v>
      </c>
      <c r="B293" s="1" t="s">
        <v>149</v>
      </c>
      <c r="C293" s="4">
        <v>1</v>
      </c>
      <c r="D293" s="8">
        <v>1.49</v>
      </c>
      <c r="E293" s="4">
        <v>0</v>
      </c>
      <c r="F293" s="8">
        <v>0</v>
      </c>
      <c r="G293" s="4">
        <v>1</v>
      </c>
      <c r="H293" s="8">
        <v>4.76</v>
      </c>
      <c r="I293" s="4">
        <v>0</v>
      </c>
    </row>
    <row r="294" spans="1:9" x14ac:dyDescent="0.2">
      <c r="A294" s="2">
        <v>13</v>
      </c>
      <c r="B294" s="1" t="s">
        <v>167</v>
      </c>
      <c r="C294" s="4">
        <v>1</v>
      </c>
      <c r="D294" s="8">
        <v>1.49</v>
      </c>
      <c r="E294" s="4">
        <v>0</v>
      </c>
      <c r="F294" s="8">
        <v>0</v>
      </c>
      <c r="G294" s="4">
        <v>1</v>
      </c>
      <c r="H294" s="8">
        <v>4.76</v>
      </c>
      <c r="I294" s="4">
        <v>0</v>
      </c>
    </row>
    <row r="295" spans="1:9" x14ac:dyDescent="0.2">
      <c r="A295" s="2">
        <v>13</v>
      </c>
      <c r="B295" s="1" t="s">
        <v>168</v>
      </c>
      <c r="C295" s="4">
        <v>1</v>
      </c>
      <c r="D295" s="8">
        <v>1.49</v>
      </c>
      <c r="E295" s="4">
        <v>1</v>
      </c>
      <c r="F295" s="8">
        <v>2.33</v>
      </c>
      <c r="G295" s="4">
        <v>0</v>
      </c>
      <c r="H295" s="8">
        <v>0</v>
      </c>
      <c r="I295" s="4">
        <v>0</v>
      </c>
    </row>
    <row r="296" spans="1:9" x14ac:dyDescent="0.2">
      <c r="A296" s="2">
        <v>13</v>
      </c>
      <c r="B296" s="1" t="s">
        <v>126</v>
      </c>
      <c r="C296" s="4">
        <v>1</v>
      </c>
      <c r="D296" s="8">
        <v>1.49</v>
      </c>
      <c r="E296" s="4">
        <v>1</v>
      </c>
      <c r="F296" s="8">
        <v>2.33</v>
      </c>
      <c r="G296" s="4">
        <v>0</v>
      </c>
      <c r="H296" s="8">
        <v>0</v>
      </c>
      <c r="I296" s="4">
        <v>0</v>
      </c>
    </row>
    <row r="297" spans="1:9" x14ac:dyDescent="0.2">
      <c r="A297" s="2">
        <v>13</v>
      </c>
      <c r="B297" s="1" t="s">
        <v>150</v>
      </c>
      <c r="C297" s="4">
        <v>1</v>
      </c>
      <c r="D297" s="8">
        <v>1.49</v>
      </c>
      <c r="E297" s="4">
        <v>1</v>
      </c>
      <c r="F297" s="8">
        <v>2.33</v>
      </c>
      <c r="G297" s="4">
        <v>0</v>
      </c>
      <c r="H297" s="8">
        <v>0</v>
      </c>
      <c r="I297" s="4">
        <v>0</v>
      </c>
    </row>
    <row r="298" spans="1:9" x14ac:dyDescent="0.2">
      <c r="A298" s="2">
        <v>13</v>
      </c>
      <c r="B298" s="1" t="s">
        <v>151</v>
      </c>
      <c r="C298" s="4">
        <v>1</v>
      </c>
      <c r="D298" s="8">
        <v>1.49</v>
      </c>
      <c r="E298" s="4">
        <v>1</v>
      </c>
      <c r="F298" s="8">
        <v>2.33</v>
      </c>
      <c r="G298" s="4">
        <v>0</v>
      </c>
      <c r="H298" s="8">
        <v>0</v>
      </c>
      <c r="I298" s="4">
        <v>0</v>
      </c>
    </row>
    <row r="299" spans="1:9" x14ac:dyDescent="0.2">
      <c r="A299" s="2">
        <v>13</v>
      </c>
      <c r="B299" s="1" t="s">
        <v>131</v>
      </c>
      <c r="C299" s="4">
        <v>1</v>
      </c>
      <c r="D299" s="8">
        <v>1.49</v>
      </c>
      <c r="E299" s="4">
        <v>1</v>
      </c>
      <c r="F299" s="8">
        <v>2.33</v>
      </c>
      <c r="G299" s="4">
        <v>0</v>
      </c>
      <c r="H299" s="8">
        <v>0</v>
      </c>
      <c r="I299" s="4">
        <v>0</v>
      </c>
    </row>
    <row r="300" spans="1:9" x14ac:dyDescent="0.2">
      <c r="A300" s="2">
        <v>13</v>
      </c>
      <c r="B300" s="1" t="s">
        <v>129</v>
      </c>
      <c r="C300" s="4">
        <v>1</v>
      </c>
      <c r="D300" s="8">
        <v>1.49</v>
      </c>
      <c r="E300" s="4">
        <v>0</v>
      </c>
      <c r="F300" s="8">
        <v>0</v>
      </c>
      <c r="G300" s="4">
        <v>1</v>
      </c>
      <c r="H300" s="8">
        <v>4.76</v>
      </c>
      <c r="I300" s="4">
        <v>0</v>
      </c>
    </row>
    <row r="301" spans="1:9" x14ac:dyDescent="0.2">
      <c r="A301" s="2">
        <v>13</v>
      </c>
      <c r="B301" s="1" t="s">
        <v>103</v>
      </c>
      <c r="C301" s="4">
        <v>1</v>
      </c>
      <c r="D301" s="8">
        <v>1.49</v>
      </c>
      <c r="E301" s="4">
        <v>1</v>
      </c>
      <c r="F301" s="8">
        <v>2.33</v>
      </c>
      <c r="G301" s="4">
        <v>0</v>
      </c>
      <c r="H301" s="8">
        <v>0</v>
      </c>
      <c r="I301" s="4">
        <v>0</v>
      </c>
    </row>
    <row r="302" spans="1:9" x14ac:dyDescent="0.2">
      <c r="A302" s="2">
        <v>13</v>
      </c>
      <c r="B302" s="1" t="s">
        <v>169</v>
      </c>
      <c r="C302" s="4">
        <v>1</v>
      </c>
      <c r="D302" s="8">
        <v>1.49</v>
      </c>
      <c r="E302" s="4">
        <v>1</v>
      </c>
      <c r="F302" s="8">
        <v>2.33</v>
      </c>
      <c r="G302" s="4">
        <v>0</v>
      </c>
      <c r="H302" s="8">
        <v>0</v>
      </c>
      <c r="I302" s="4">
        <v>0</v>
      </c>
    </row>
    <row r="303" spans="1:9" x14ac:dyDescent="0.2">
      <c r="A303" s="2">
        <v>13</v>
      </c>
      <c r="B303" s="1" t="s">
        <v>104</v>
      </c>
      <c r="C303" s="4">
        <v>1</v>
      </c>
      <c r="D303" s="8">
        <v>1.49</v>
      </c>
      <c r="E303" s="4">
        <v>1</v>
      </c>
      <c r="F303" s="8">
        <v>2.33</v>
      </c>
      <c r="G303" s="4">
        <v>0</v>
      </c>
      <c r="H303" s="8">
        <v>0</v>
      </c>
      <c r="I303" s="4">
        <v>0</v>
      </c>
    </row>
    <row r="304" spans="1:9" x14ac:dyDescent="0.2">
      <c r="A304" s="2">
        <v>13</v>
      </c>
      <c r="B304" s="1" t="s">
        <v>137</v>
      </c>
      <c r="C304" s="4">
        <v>1</v>
      </c>
      <c r="D304" s="8">
        <v>1.49</v>
      </c>
      <c r="E304" s="4">
        <v>0</v>
      </c>
      <c r="F304" s="8">
        <v>0</v>
      </c>
      <c r="G304" s="4">
        <v>1</v>
      </c>
      <c r="H304" s="8">
        <v>4.76</v>
      </c>
      <c r="I304" s="4">
        <v>0</v>
      </c>
    </row>
    <row r="305" spans="1:9" x14ac:dyDescent="0.2">
      <c r="A305" s="2">
        <v>13</v>
      </c>
      <c r="B305" s="1" t="s">
        <v>105</v>
      </c>
      <c r="C305" s="4">
        <v>1</v>
      </c>
      <c r="D305" s="8">
        <v>1.49</v>
      </c>
      <c r="E305" s="4">
        <v>1</v>
      </c>
      <c r="F305" s="8">
        <v>2.33</v>
      </c>
      <c r="G305" s="4">
        <v>0</v>
      </c>
      <c r="H305" s="8">
        <v>0</v>
      </c>
      <c r="I305" s="4">
        <v>0</v>
      </c>
    </row>
    <row r="306" spans="1:9" x14ac:dyDescent="0.2">
      <c r="A306" s="2">
        <v>13</v>
      </c>
      <c r="B306" s="1" t="s">
        <v>170</v>
      </c>
      <c r="C306" s="4">
        <v>1</v>
      </c>
      <c r="D306" s="8">
        <v>1.49</v>
      </c>
      <c r="E306" s="4">
        <v>1</v>
      </c>
      <c r="F306" s="8">
        <v>2.33</v>
      </c>
      <c r="G306" s="4">
        <v>0</v>
      </c>
      <c r="H306" s="8">
        <v>0</v>
      </c>
      <c r="I306" s="4">
        <v>0</v>
      </c>
    </row>
    <row r="307" spans="1:9" x14ac:dyDescent="0.2">
      <c r="A307" s="2">
        <v>13</v>
      </c>
      <c r="B307" s="1" t="s">
        <v>172</v>
      </c>
      <c r="C307" s="4">
        <v>1</v>
      </c>
      <c r="D307" s="8">
        <v>1.49</v>
      </c>
      <c r="E307" s="4">
        <v>1</v>
      </c>
      <c r="F307" s="8">
        <v>2.33</v>
      </c>
      <c r="G307" s="4">
        <v>0</v>
      </c>
      <c r="H307" s="8">
        <v>0</v>
      </c>
      <c r="I307" s="4">
        <v>0</v>
      </c>
    </row>
    <row r="308" spans="1:9" x14ac:dyDescent="0.2">
      <c r="A308" s="2">
        <v>13</v>
      </c>
      <c r="B308" s="1" t="s">
        <v>153</v>
      </c>
      <c r="C308" s="4">
        <v>1</v>
      </c>
      <c r="D308" s="8">
        <v>1.49</v>
      </c>
      <c r="E308" s="4">
        <v>0</v>
      </c>
      <c r="F308" s="8">
        <v>0</v>
      </c>
      <c r="G308" s="4">
        <v>1</v>
      </c>
      <c r="H308" s="8">
        <v>4.76</v>
      </c>
      <c r="I308" s="4">
        <v>0</v>
      </c>
    </row>
    <row r="309" spans="1:9" x14ac:dyDescent="0.2">
      <c r="A309" s="2">
        <v>13</v>
      </c>
      <c r="B309" s="1" t="s">
        <v>123</v>
      </c>
      <c r="C309" s="4">
        <v>1</v>
      </c>
      <c r="D309" s="8">
        <v>1.49</v>
      </c>
      <c r="E309" s="4">
        <v>1</v>
      </c>
      <c r="F309" s="8">
        <v>2.33</v>
      </c>
      <c r="G309" s="4">
        <v>0</v>
      </c>
      <c r="H309" s="8">
        <v>0</v>
      </c>
      <c r="I309" s="4">
        <v>0</v>
      </c>
    </row>
    <row r="310" spans="1:9" x14ac:dyDescent="0.2">
      <c r="A310" s="2">
        <v>13</v>
      </c>
      <c r="B310" s="1" t="s">
        <v>125</v>
      </c>
      <c r="C310" s="4">
        <v>1</v>
      </c>
      <c r="D310" s="8">
        <v>1.49</v>
      </c>
      <c r="E310" s="4">
        <v>0</v>
      </c>
      <c r="F310" s="8">
        <v>0</v>
      </c>
      <c r="G310" s="4">
        <v>0</v>
      </c>
      <c r="H310" s="8">
        <v>0</v>
      </c>
      <c r="I310" s="4">
        <v>0</v>
      </c>
    </row>
    <row r="311" spans="1:9" x14ac:dyDescent="0.2">
      <c r="A311" s="2">
        <v>13</v>
      </c>
      <c r="B311" s="1" t="s">
        <v>114</v>
      </c>
      <c r="C311" s="4">
        <v>1</v>
      </c>
      <c r="D311" s="8">
        <v>1.49</v>
      </c>
      <c r="E311" s="4">
        <v>1</v>
      </c>
      <c r="F311" s="8">
        <v>2.33</v>
      </c>
      <c r="G311" s="4">
        <v>0</v>
      </c>
      <c r="H311" s="8">
        <v>0</v>
      </c>
      <c r="I311" s="4">
        <v>0</v>
      </c>
    </row>
    <row r="312" spans="1:9" x14ac:dyDescent="0.2">
      <c r="A312" s="2">
        <v>13</v>
      </c>
      <c r="B312" s="1" t="s">
        <v>115</v>
      </c>
      <c r="C312" s="4">
        <v>1</v>
      </c>
      <c r="D312" s="8">
        <v>1.49</v>
      </c>
      <c r="E312" s="4">
        <v>1</v>
      </c>
      <c r="F312" s="8">
        <v>2.33</v>
      </c>
      <c r="G312" s="4">
        <v>0</v>
      </c>
      <c r="H312" s="8">
        <v>0</v>
      </c>
      <c r="I312" s="4">
        <v>0</v>
      </c>
    </row>
    <row r="313" spans="1:9" x14ac:dyDescent="0.2">
      <c r="A313" s="2">
        <v>13</v>
      </c>
      <c r="B313" s="1" t="s">
        <v>117</v>
      </c>
      <c r="C313" s="4">
        <v>1</v>
      </c>
      <c r="D313" s="8">
        <v>1.49</v>
      </c>
      <c r="E313" s="4">
        <v>1</v>
      </c>
      <c r="F313" s="8">
        <v>2.33</v>
      </c>
      <c r="G313" s="4">
        <v>0</v>
      </c>
      <c r="H313" s="8">
        <v>0</v>
      </c>
      <c r="I313" s="4">
        <v>0</v>
      </c>
    </row>
    <row r="314" spans="1:9" x14ac:dyDescent="0.2">
      <c r="A314" s="2">
        <v>13</v>
      </c>
      <c r="B314" s="1" t="s">
        <v>155</v>
      </c>
      <c r="C314" s="4">
        <v>1</v>
      </c>
      <c r="D314" s="8">
        <v>1.49</v>
      </c>
      <c r="E314" s="4">
        <v>0</v>
      </c>
      <c r="F314" s="8">
        <v>0</v>
      </c>
      <c r="G314" s="4">
        <v>1</v>
      </c>
      <c r="H314" s="8">
        <v>4.76</v>
      </c>
      <c r="I314" s="4">
        <v>0</v>
      </c>
    </row>
    <row r="315" spans="1:9" x14ac:dyDescent="0.2">
      <c r="A315" s="2">
        <v>13</v>
      </c>
      <c r="B315" s="1" t="s">
        <v>173</v>
      </c>
      <c r="C315" s="4">
        <v>1</v>
      </c>
      <c r="D315" s="8">
        <v>1.49</v>
      </c>
      <c r="E315" s="4">
        <v>0</v>
      </c>
      <c r="F315" s="8">
        <v>0</v>
      </c>
      <c r="G315" s="4">
        <v>1</v>
      </c>
      <c r="H315" s="8">
        <v>4.76</v>
      </c>
      <c r="I315" s="4">
        <v>0</v>
      </c>
    </row>
    <row r="316" spans="1:9" x14ac:dyDescent="0.2">
      <c r="A316" s="1"/>
      <c r="C316" s="4"/>
      <c r="D316" s="8"/>
      <c r="E316" s="4"/>
      <c r="F316" s="8"/>
      <c r="G316" s="4"/>
      <c r="H316" s="8"/>
      <c r="I316" s="4"/>
    </row>
    <row r="317" spans="1:9" x14ac:dyDescent="0.2">
      <c r="A317" s="1" t="s">
        <v>12</v>
      </c>
      <c r="C317" s="4"/>
      <c r="D317" s="8"/>
      <c r="E317" s="4"/>
      <c r="F317" s="8"/>
      <c r="G317" s="4"/>
      <c r="H317" s="8"/>
      <c r="I317" s="4"/>
    </row>
    <row r="318" spans="1:9" x14ac:dyDescent="0.2">
      <c r="A318" s="2">
        <v>1</v>
      </c>
      <c r="B318" s="1" t="s">
        <v>107</v>
      </c>
      <c r="C318" s="4">
        <v>69</v>
      </c>
      <c r="D318" s="8">
        <v>9.01</v>
      </c>
      <c r="E318" s="4">
        <v>57</v>
      </c>
      <c r="F318" s="8">
        <v>12.5</v>
      </c>
      <c r="G318" s="4">
        <v>11</v>
      </c>
      <c r="H318" s="8">
        <v>3.68</v>
      </c>
      <c r="I318" s="4">
        <v>0</v>
      </c>
    </row>
    <row r="319" spans="1:9" x14ac:dyDescent="0.2">
      <c r="A319" s="2">
        <v>2</v>
      </c>
      <c r="B319" s="1" t="s">
        <v>116</v>
      </c>
      <c r="C319" s="4">
        <v>42</v>
      </c>
      <c r="D319" s="8">
        <v>5.48</v>
      </c>
      <c r="E319" s="4">
        <v>33</v>
      </c>
      <c r="F319" s="8">
        <v>7.24</v>
      </c>
      <c r="G319" s="4">
        <v>8</v>
      </c>
      <c r="H319" s="8">
        <v>2.68</v>
      </c>
      <c r="I319" s="4">
        <v>1</v>
      </c>
    </row>
    <row r="320" spans="1:9" x14ac:dyDescent="0.2">
      <c r="A320" s="2">
        <v>3</v>
      </c>
      <c r="B320" s="1" t="s">
        <v>114</v>
      </c>
      <c r="C320" s="4">
        <v>33</v>
      </c>
      <c r="D320" s="8">
        <v>4.3099999999999996</v>
      </c>
      <c r="E320" s="4">
        <v>31</v>
      </c>
      <c r="F320" s="8">
        <v>6.8</v>
      </c>
      <c r="G320" s="4">
        <v>2</v>
      </c>
      <c r="H320" s="8">
        <v>0.67</v>
      </c>
      <c r="I320" s="4">
        <v>0</v>
      </c>
    </row>
    <row r="321" spans="1:9" x14ac:dyDescent="0.2">
      <c r="A321" s="2">
        <v>4</v>
      </c>
      <c r="B321" s="1" t="s">
        <v>113</v>
      </c>
      <c r="C321" s="4">
        <v>27</v>
      </c>
      <c r="D321" s="8">
        <v>3.52</v>
      </c>
      <c r="E321" s="4">
        <v>25</v>
      </c>
      <c r="F321" s="8">
        <v>5.48</v>
      </c>
      <c r="G321" s="4">
        <v>2</v>
      </c>
      <c r="H321" s="8">
        <v>0.67</v>
      </c>
      <c r="I321" s="4">
        <v>0</v>
      </c>
    </row>
    <row r="322" spans="1:9" x14ac:dyDescent="0.2">
      <c r="A322" s="2">
        <v>5</v>
      </c>
      <c r="B322" s="1" t="s">
        <v>99</v>
      </c>
      <c r="C322" s="4">
        <v>20</v>
      </c>
      <c r="D322" s="8">
        <v>2.61</v>
      </c>
      <c r="E322" s="4">
        <v>6</v>
      </c>
      <c r="F322" s="8">
        <v>1.32</v>
      </c>
      <c r="G322" s="4">
        <v>14</v>
      </c>
      <c r="H322" s="8">
        <v>4.68</v>
      </c>
      <c r="I322" s="4">
        <v>0</v>
      </c>
    </row>
    <row r="323" spans="1:9" x14ac:dyDescent="0.2">
      <c r="A323" s="2">
        <v>6</v>
      </c>
      <c r="B323" s="1" t="s">
        <v>103</v>
      </c>
      <c r="C323" s="4">
        <v>19</v>
      </c>
      <c r="D323" s="8">
        <v>2.48</v>
      </c>
      <c r="E323" s="4">
        <v>15</v>
      </c>
      <c r="F323" s="8">
        <v>3.29</v>
      </c>
      <c r="G323" s="4">
        <v>4</v>
      </c>
      <c r="H323" s="8">
        <v>1.34</v>
      </c>
      <c r="I323" s="4">
        <v>0</v>
      </c>
    </row>
    <row r="324" spans="1:9" x14ac:dyDescent="0.2">
      <c r="A324" s="2">
        <v>7</v>
      </c>
      <c r="B324" s="1" t="s">
        <v>139</v>
      </c>
      <c r="C324" s="4">
        <v>17</v>
      </c>
      <c r="D324" s="8">
        <v>2.2200000000000002</v>
      </c>
      <c r="E324" s="4">
        <v>10</v>
      </c>
      <c r="F324" s="8">
        <v>2.19</v>
      </c>
      <c r="G324" s="4">
        <v>7</v>
      </c>
      <c r="H324" s="8">
        <v>2.34</v>
      </c>
      <c r="I324" s="4">
        <v>0</v>
      </c>
    </row>
    <row r="325" spans="1:9" x14ac:dyDescent="0.2">
      <c r="A325" s="2">
        <v>8</v>
      </c>
      <c r="B325" s="1" t="s">
        <v>115</v>
      </c>
      <c r="C325" s="4">
        <v>16</v>
      </c>
      <c r="D325" s="8">
        <v>2.09</v>
      </c>
      <c r="E325" s="4">
        <v>11</v>
      </c>
      <c r="F325" s="8">
        <v>2.41</v>
      </c>
      <c r="G325" s="4">
        <v>5</v>
      </c>
      <c r="H325" s="8">
        <v>1.67</v>
      </c>
      <c r="I325" s="4">
        <v>0</v>
      </c>
    </row>
    <row r="326" spans="1:9" x14ac:dyDescent="0.2">
      <c r="A326" s="2">
        <v>8</v>
      </c>
      <c r="B326" s="1" t="s">
        <v>118</v>
      </c>
      <c r="C326" s="4">
        <v>16</v>
      </c>
      <c r="D326" s="8">
        <v>2.09</v>
      </c>
      <c r="E326" s="4">
        <v>16</v>
      </c>
      <c r="F326" s="8">
        <v>3.51</v>
      </c>
      <c r="G326" s="4">
        <v>0</v>
      </c>
      <c r="H326" s="8">
        <v>0</v>
      </c>
      <c r="I326" s="4">
        <v>0</v>
      </c>
    </row>
    <row r="327" spans="1:9" x14ac:dyDescent="0.2">
      <c r="A327" s="2">
        <v>10</v>
      </c>
      <c r="B327" s="1" t="s">
        <v>105</v>
      </c>
      <c r="C327" s="4">
        <v>14</v>
      </c>
      <c r="D327" s="8">
        <v>1.83</v>
      </c>
      <c r="E327" s="4">
        <v>10</v>
      </c>
      <c r="F327" s="8">
        <v>2.19</v>
      </c>
      <c r="G327" s="4">
        <v>4</v>
      </c>
      <c r="H327" s="8">
        <v>1.34</v>
      </c>
      <c r="I327" s="4">
        <v>0</v>
      </c>
    </row>
    <row r="328" spans="1:9" x14ac:dyDescent="0.2">
      <c r="A328" s="2">
        <v>10</v>
      </c>
      <c r="B328" s="1" t="s">
        <v>117</v>
      </c>
      <c r="C328" s="4">
        <v>14</v>
      </c>
      <c r="D328" s="8">
        <v>1.83</v>
      </c>
      <c r="E328" s="4">
        <v>12</v>
      </c>
      <c r="F328" s="8">
        <v>2.63</v>
      </c>
      <c r="G328" s="4">
        <v>2</v>
      </c>
      <c r="H328" s="8">
        <v>0.67</v>
      </c>
      <c r="I328" s="4">
        <v>0</v>
      </c>
    </row>
    <row r="329" spans="1:9" x14ac:dyDescent="0.2">
      <c r="A329" s="2">
        <v>12</v>
      </c>
      <c r="B329" s="1" t="s">
        <v>109</v>
      </c>
      <c r="C329" s="4">
        <v>13</v>
      </c>
      <c r="D329" s="8">
        <v>1.7</v>
      </c>
      <c r="E329" s="4">
        <v>11</v>
      </c>
      <c r="F329" s="8">
        <v>2.41</v>
      </c>
      <c r="G329" s="4">
        <v>2</v>
      </c>
      <c r="H329" s="8">
        <v>0.67</v>
      </c>
      <c r="I329" s="4">
        <v>0</v>
      </c>
    </row>
    <row r="330" spans="1:9" x14ac:dyDescent="0.2">
      <c r="A330" s="2">
        <v>12</v>
      </c>
      <c r="B330" s="1" t="s">
        <v>174</v>
      </c>
      <c r="C330" s="4">
        <v>13</v>
      </c>
      <c r="D330" s="8">
        <v>1.7</v>
      </c>
      <c r="E330" s="4">
        <v>7</v>
      </c>
      <c r="F330" s="8">
        <v>1.54</v>
      </c>
      <c r="G330" s="4">
        <v>6</v>
      </c>
      <c r="H330" s="8">
        <v>2.0099999999999998</v>
      </c>
      <c r="I330" s="4">
        <v>0</v>
      </c>
    </row>
    <row r="331" spans="1:9" x14ac:dyDescent="0.2">
      <c r="A331" s="2">
        <v>14</v>
      </c>
      <c r="B331" s="1" t="s">
        <v>102</v>
      </c>
      <c r="C331" s="4">
        <v>12</v>
      </c>
      <c r="D331" s="8">
        <v>1.57</v>
      </c>
      <c r="E331" s="4">
        <v>5</v>
      </c>
      <c r="F331" s="8">
        <v>1.1000000000000001</v>
      </c>
      <c r="G331" s="4">
        <v>7</v>
      </c>
      <c r="H331" s="8">
        <v>2.34</v>
      </c>
      <c r="I331" s="4">
        <v>0</v>
      </c>
    </row>
    <row r="332" spans="1:9" x14ac:dyDescent="0.2">
      <c r="A332" s="2">
        <v>15</v>
      </c>
      <c r="B332" s="1" t="s">
        <v>101</v>
      </c>
      <c r="C332" s="4">
        <v>11</v>
      </c>
      <c r="D332" s="8">
        <v>1.44</v>
      </c>
      <c r="E332" s="4">
        <v>6</v>
      </c>
      <c r="F332" s="8">
        <v>1.32</v>
      </c>
      <c r="G332" s="4">
        <v>5</v>
      </c>
      <c r="H332" s="8">
        <v>1.67</v>
      </c>
      <c r="I332" s="4">
        <v>0</v>
      </c>
    </row>
    <row r="333" spans="1:9" x14ac:dyDescent="0.2">
      <c r="A333" s="2">
        <v>15</v>
      </c>
      <c r="B333" s="1" t="s">
        <v>126</v>
      </c>
      <c r="C333" s="4">
        <v>11</v>
      </c>
      <c r="D333" s="8">
        <v>1.44</v>
      </c>
      <c r="E333" s="4">
        <v>1</v>
      </c>
      <c r="F333" s="8">
        <v>0.22</v>
      </c>
      <c r="G333" s="4">
        <v>10</v>
      </c>
      <c r="H333" s="8">
        <v>3.34</v>
      </c>
      <c r="I333" s="4">
        <v>0</v>
      </c>
    </row>
    <row r="334" spans="1:9" x14ac:dyDescent="0.2">
      <c r="A334" s="2">
        <v>17</v>
      </c>
      <c r="B334" s="1" t="s">
        <v>100</v>
      </c>
      <c r="C334" s="4">
        <v>10</v>
      </c>
      <c r="D334" s="8">
        <v>1.31</v>
      </c>
      <c r="E334" s="4">
        <v>2</v>
      </c>
      <c r="F334" s="8">
        <v>0.44</v>
      </c>
      <c r="G334" s="4">
        <v>8</v>
      </c>
      <c r="H334" s="8">
        <v>2.68</v>
      </c>
      <c r="I334" s="4">
        <v>0</v>
      </c>
    </row>
    <row r="335" spans="1:9" x14ac:dyDescent="0.2">
      <c r="A335" s="2">
        <v>17</v>
      </c>
      <c r="B335" s="1" t="s">
        <v>110</v>
      </c>
      <c r="C335" s="4">
        <v>10</v>
      </c>
      <c r="D335" s="8">
        <v>1.31</v>
      </c>
      <c r="E335" s="4">
        <v>9</v>
      </c>
      <c r="F335" s="8">
        <v>1.97</v>
      </c>
      <c r="G335" s="4">
        <v>1</v>
      </c>
      <c r="H335" s="8">
        <v>0.33</v>
      </c>
      <c r="I335" s="4">
        <v>0</v>
      </c>
    </row>
    <row r="336" spans="1:9" x14ac:dyDescent="0.2">
      <c r="A336" s="2">
        <v>17</v>
      </c>
      <c r="B336" s="1" t="s">
        <v>155</v>
      </c>
      <c r="C336" s="4">
        <v>10</v>
      </c>
      <c r="D336" s="8">
        <v>1.31</v>
      </c>
      <c r="E336" s="4">
        <v>0</v>
      </c>
      <c r="F336" s="8">
        <v>0</v>
      </c>
      <c r="G336" s="4">
        <v>10</v>
      </c>
      <c r="H336" s="8">
        <v>3.34</v>
      </c>
      <c r="I336" s="4">
        <v>0</v>
      </c>
    </row>
    <row r="337" spans="1:9" x14ac:dyDescent="0.2">
      <c r="A337" s="2">
        <v>20</v>
      </c>
      <c r="B337" s="1" t="s">
        <v>159</v>
      </c>
      <c r="C337" s="4">
        <v>9</v>
      </c>
      <c r="D337" s="8">
        <v>1.17</v>
      </c>
      <c r="E337" s="4">
        <v>5</v>
      </c>
      <c r="F337" s="8">
        <v>1.1000000000000001</v>
      </c>
      <c r="G337" s="4">
        <v>4</v>
      </c>
      <c r="H337" s="8">
        <v>1.34</v>
      </c>
      <c r="I337" s="4">
        <v>0</v>
      </c>
    </row>
    <row r="338" spans="1:9" x14ac:dyDescent="0.2">
      <c r="A338" s="2">
        <v>20</v>
      </c>
      <c r="B338" s="1" t="s">
        <v>136</v>
      </c>
      <c r="C338" s="4">
        <v>9</v>
      </c>
      <c r="D338" s="8">
        <v>1.17</v>
      </c>
      <c r="E338" s="4">
        <v>6</v>
      </c>
      <c r="F338" s="8">
        <v>1.32</v>
      </c>
      <c r="G338" s="4">
        <v>3</v>
      </c>
      <c r="H338" s="8">
        <v>1</v>
      </c>
      <c r="I338" s="4">
        <v>0</v>
      </c>
    </row>
    <row r="339" spans="1:9" x14ac:dyDescent="0.2">
      <c r="A339" s="2">
        <v>20</v>
      </c>
      <c r="B339" s="1" t="s">
        <v>106</v>
      </c>
      <c r="C339" s="4">
        <v>9</v>
      </c>
      <c r="D339" s="8">
        <v>1.17</v>
      </c>
      <c r="E339" s="4">
        <v>6</v>
      </c>
      <c r="F339" s="8">
        <v>1.32</v>
      </c>
      <c r="G339" s="4">
        <v>3</v>
      </c>
      <c r="H339" s="8">
        <v>1</v>
      </c>
      <c r="I339" s="4">
        <v>0</v>
      </c>
    </row>
    <row r="340" spans="1:9" x14ac:dyDescent="0.2">
      <c r="A340" s="2">
        <v>20</v>
      </c>
      <c r="B340" s="1" t="s">
        <v>120</v>
      </c>
      <c r="C340" s="4">
        <v>9</v>
      </c>
      <c r="D340" s="8">
        <v>1.17</v>
      </c>
      <c r="E340" s="4">
        <v>5</v>
      </c>
      <c r="F340" s="8">
        <v>1.1000000000000001</v>
      </c>
      <c r="G340" s="4">
        <v>4</v>
      </c>
      <c r="H340" s="8">
        <v>1.34</v>
      </c>
      <c r="I340" s="4">
        <v>0</v>
      </c>
    </row>
    <row r="341" spans="1:9" x14ac:dyDescent="0.2">
      <c r="A341" s="2">
        <v>20</v>
      </c>
      <c r="B341" s="1" t="s">
        <v>175</v>
      </c>
      <c r="C341" s="4">
        <v>9</v>
      </c>
      <c r="D341" s="8">
        <v>1.17</v>
      </c>
      <c r="E341" s="4">
        <v>9</v>
      </c>
      <c r="F341" s="8">
        <v>1.97</v>
      </c>
      <c r="G341" s="4">
        <v>0</v>
      </c>
      <c r="H341" s="8">
        <v>0</v>
      </c>
      <c r="I341" s="4">
        <v>0</v>
      </c>
    </row>
    <row r="342" spans="1:9" x14ac:dyDescent="0.2">
      <c r="A342" s="1"/>
      <c r="C342" s="4"/>
      <c r="D342" s="8"/>
      <c r="E342" s="4"/>
      <c r="F342" s="8"/>
      <c r="G342" s="4"/>
      <c r="H342" s="8"/>
      <c r="I342" s="4"/>
    </row>
    <row r="343" spans="1:9" x14ac:dyDescent="0.2">
      <c r="A343" s="1" t="s">
        <v>13</v>
      </c>
      <c r="C343" s="4"/>
      <c r="D343" s="8"/>
      <c r="E343" s="4"/>
      <c r="F343" s="8"/>
      <c r="G343" s="4"/>
      <c r="H343" s="8"/>
      <c r="I343" s="4"/>
    </row>
    <row r="344" spans="1:9" x14ac:dyDescent="0.2">
      <c r="A344" s="2">
        <v>1</v>
      </c>
      <c r="B344" s="1" t="s">
        <v>99</v>
      </c>
      <c r="C344" s="4">
        <v>17</v>
      </c>
      <c r="D344" s="8">
        <v>8.85</v>
      </c>
      <c r="E344" s="4">
        <v>0</v>
      </c>
      <c r="F344" s="8">
        <v>0</v>
      </c>
      <c r="G344" s="4">
        <v>17</v>
      </c>
      <c r="H344" s="8">
        <v>27.87</v>
      </c>
      <c r="I344" s="4">
        <v>0</v>
      </c>
    </row>
    <row r="345" spans="1:9" x14ac:dyDescent="0.2">
      <c r="A345" s="2">
        <v>2</v>
      </c>
      <c r="B345" s="1" t="s">
        <v>122</v>
      </c>
      <c r="C345" s="4">
        <v>9</v>
      </c>
      <c r="D345" s="8">
        <v>4.6900000000000004</v>
      </c>
      <c r="E345" s="4">
        <v>5</v>
      </c>
      <c r="F345" s="8">
        <v>4.03</v>
      </c>
      <c r="G345" s="4">
        <v>4</v>
      </c>
      <c r="H345" s="8">
        <v>6.56</v>
      </c>
      <c r="I345" s="4">
        <v>0</v>
      </c>
    </row>
    <row r="346" spans="1:9" x14ac:dyDescent="0.2">
      <c r="A346" s="2">
        <v>3</v>
      </c>
      <c r="B346" s="1" t="s">
        <v>132</v>
      </c>
      <c r="C346" s="4">
        <v>8</v>
      </c>
      <c r="D346" s="8">
        <v>4.17</v>
      </c>
      <c r="E346" s="4">
        <v>7</v>
      </c>
      <c r="F346" s="8">
        <v>5.65</v>
      </c>
      <c r="G346" s="4">
        <v>1</v>
      </c>
      <c r="H346" s="8">
        <v>1.64</v>
      </c>
      <c r="I346" s="4">
        <v>0</v>
      </c>
    </row>
    <row r="347" spans="1:9" x14ac:dyDescent="0.2">
      <c r="A347" s="2">
        <v>4</v>
      </c>
      <c r="B347" s="1" t="s">
        <v>145</v>
      </c>
      <c r="C347" s="4">
        <v>7</v>
      </c>
      <c r="D347" s="8">
        <v>3.65</v>
      </c>
      <c r="E347" s="4">
        <v>3</v>
      </c>
      <c r="F347" s="8">
        <v>2.42</v>
      </c>
      <c r="G347" s="4">
        <v>4</v>
      </c>
      <c r="H347" s="8">
        <v>6.56</v>
      </c>
      <c r="I347" s="4">
        <v>0</v>
      </c>
    </row>
    <row r="348" spans="1:9" x14ac:dyDescent="0.2">
      <c r="A348" s="2">
        <v>4</v>
      </c>
      <c r="B348" s="1" t="s">
        <v>123</v>
      </c>
      <c r="C348" s="4">
        <v>7</v>
      </c>
      <c r="D348" s="8">
        <v>3.65</v>
      </c>
      <c r="E348" s="4">
        <v>5</v>
      </c>
      <c r="F348" s="8">
        <v>4.03</v>
      </c>
      <c r="G348" s="4">
        <v>2</v>
      </c>
      <c r="H348" s="8">
        <v>3.28</v>
      </c>
      <c r="I348" s="4">
        <v>0</v>
      </c>
    </row>
    <row r="349" spans="1:9" x14ac:dyDescent="0.2">
      <c r="A349" s="2">
        <v>4</v>
      </c>
      <c r="B349" s="1" t="s">
        <v>125</v>
      </c>
      <c r="C349" s="4">
        <v>7</v>
      </c>
      <c r="D349" s="8">
        <v>3.65</v>
      </c>
      <c r="E349" s="4">
        <v>3</v>
      </c>
      <c r="F349" s="8">
        <v>2.42</v>
      </c>
      <c r="G349" s="4">
        <v>4</v>
      </c>
      <c r="H349" s="8">
        <v>6.56</v>
      </c>
      <c r="I349" s="4">
        <v>0</v>
      </c>
    </row>
    <row r="350" spans="1:9" x14ac:dyDescent="0.2">
      <c r="A350" s="2">
        <v>4</v>
      </c>
      <c r="B350" s="1" t="s">
        <v>113</v>
      </c>
      <c r="C350" s="4">
        <v>7</v>
      </c>
      <c r="D350" s="8">
        <v>3.65</v>
      </c>
      <c r="E350" s="4">
        <v>7</v>
      </c>
      <c r="F350" s="8">
        <v>5.65</v>
      </c>
      <c r="G350" s="4">
        <v>0</v>
      </c>
      <c r="H350" s="8">
        <v>0</v>
      </c>
      <c r="I350" s="4">
        <v>0</v>
      </c>
    </row>
    <row r="351" spans="1:9" x14ac:dyDescent="0.2">
      <c r="A351" s="2">
        <v>4</v>
      </c>
      <c r="B351" s="1" t="s">
        <v>114</v>
      </c>
      <c r="C351" s="4">
        <v>7</v>
      </c>
      <c r="D351" s="8">
        <v>3.65</v>
      </c>
      <c r="E351" s="4">
        <v>7</v>
      </c>
      <c r="F351" s="8">
        <v>5.65</v>
      </c>
      <c r="G351" s="4">
        <v>0</v>
      </c>
      <c r="H351" s="8">
        <v>0</v>
      </c>
      <c r="I351" s="4">
        <v>0</v>
      </c>
    </row>
    <row r="352" spans="1:9" x14ac:dyDescent="0.2">
      <c r="A352" s="2">
        <v>9</v>
      </c>
      <c r="B352" s="1" t="s">
        <v>150</v>
      </c>
      <c r="C352" s="4">
        <v>5</v>
      </c>
      <c r="D352" s="8">
        <v>2.6</v>
      </c>
      <c r="E352" s="4">
        <v>5</v>
      </c>
      <c r="F352" s="8">
        <v>4.03</v>
      </c>
      <c r="G352" s="4">
        <v>0</v>
      </c>
      <c r="H352" s="8">
        <v>0</v>
      </c>
      <c r="I352" s="4">
        <v>0</v>
      </c>
    </row>
    <row r="353" spans="1:9" x14ac:dyDescent="0.2">
      <c r="A353" s="2">
        <v>9</v>
      </c>
      <c r="B353" s="1" t="s">
        <v>102</v>
      </c>
      <c r="C353" s="4">
        <v>5</v>
      </c>
      <c r="D353" s="8">
        <v>2.6</v>
      </c>
      <c r="E353" s="4">
        <v>4</v>
      </c>
      <c r="F353" s="8">
        <v>3.23</v>
      </c>
      <c r="G353" s="4">
        <v>1</v>
      </c>
      <c r="H353" s="8">
        <v>1.64</v>
      </c>
      <c r="I353" s="4">
        <v>0</v>
      </c>
    </row>
    <row r="354" spans="1:9" x14ac:dyDescent="0.2">
      <c r="A354" s="2">
        <v>9</v>
      </c>
      <c r="B354" s="1" t="s">
        <v>103</v>
      </c>
      <c r="C354" s="4">
        <v>5</v>
      </c>
      <c r="D354" s="8">
        <v>2.6</v>
      </c>
      <c r="E354" s="4">
        <v>3</v>
      </c>
      <c r="F354" s="8">
        <v>2.42</v>
      </c>
      <c r="G354" s="4">
        <v>2</v>
      </c>
      <c r="H354" s="8">
        <v>3.28</v>
      </c>
      <c r="I354" s="4">
        <v>0</v>
      </c>
    </row>
    <row r="355" spans="1:9" x14ac:dyDescent="0.2">
      <c r="A355" s="2">
        <v>9</v>
      </c>
      <c r="B355" s="1" t="s">
        <v>109</v>
      </c>
      <c r="C355" s="4">
        <v>5</v>
      </c>
      <c r="D355" s="8">
        <v>2.6</v>
      </c>
      <c r="E355" s="4">
        <v>3</v>
      </c>
      <c r="F355" s="8">
        <v>2.42</v>
      </c>
      <c r="G355" s="4">
        <v>2</v>
      </c>
      <c r="H355" s="8">
        <v>3.28</v>
      </c>
      <c r="I355" s="4">
        <v>0</v>
      </c>
    </row>
    <row r="356" spans="1:9" x14ac:dyDescent="0.2">
      <c r="A356" s="2">
        <v>9</v>
      </c>
      <c r="B356" s="1" t="s">
        <v>118</v>
      </c>
      <c r="C356" s="4">
        <v>5</v>
      </c>
      <c r="D356" s="8">
        <v>2.6</v>
      </c>
      <c r="E356" s="4">
        <v>5</v>
      </c>
      <c r="F356" s="8">
        <v>4.03</v>
      </c>
      <c r="G356" s="4">
        <v>0</v>
      </c>
      <c r="H356" s="8">
        <v>0</v>
      </c>
      <c r="I356" s="4">
        <v>0</v>
      </c>
    </row>
    <row r="357" spans="1:9" x14ac:dyDescent="0.2">
      <c r="A357" s="2">
        <v>14</v>
      </c>
      <c r="B357" s="1" t="s">
        <v>127</v>
      </c>
      <c r="C357" s="4">
        <v>4</v>
      </c>
      <c r="D357" s="8">
        <v>2.08</v>
      </c>
      <c r="E357" s="4">
        <v>4</v>
      </c>
      <c r="F357" s="8">
        <v>3.23</v>
      </c>
      <c r="G357" s="4">
        <v>0</v>
      </c>
      <c r="H357" s="8">
        <v>0</v>
      </c>
      <c r="I357" s="4">
        <v>0</v>
      </c>
    </row>
    <row r="358" spans="1:9" x14ac:dyDescent="0.2">
      <c r="A358" s="2">
        <v>14</v>
      </c>
      <c r="B358" s="1" t="s">
        <v>126</v>
      </c>
      <c r="C358" s="4">
        <v>4</v>
      </c>
      <c r="D358" s="8">
        <v>2.08</v>
      </c>
      <c r="E358" s="4">
        <v>3</v>
      </c>
      <c r="F358" s="8">
        <v>2.42</v>
      </c>
      <c r="G358" s="4">
        <v>1</v>
      </c>
      <c r="H358" s="8">
        <v>1.64</v>
      </c>
      <c r="I358" s="4">
        <v>0</v>
      </c>
    </row>
    <row r="359" spans="1:9" x14ac:dyDescent="0.2">
      <c r="A359" s="2">
        <v>14</v>
      </c>
      <c r="B359" s="1" t="s">
        <v>129</v>
      </c>
      <c r="C359" s="4">
        <v>4</v>
      </c>
      <c r="D359" s="8">
        <v>2.08</v>
      </c>
      <c r="E359" s="4">
        <v>4</v>
      </c>
      <c r="F359" s="8">
        <v>3.23</v>
      </c>
      <c r="G359" s="4">
        <v>0</v>
      </c>
      <c r="H359" s="8">
        <v>0</v>
      </c>
      <c r="I359" s="4">
        <v>0</v>
      </c>
    </row>
    <row r="360" spans="1:9" x14ac:dyDescent="0.2">
      <c r="A360" s="2">
        <v>14</v>
      </c>
      <c r="B360" s="1" t="s">
        <v>105</v>
      </c>
      <c r="C360" s="4">
        <v>4</v>
      </c>
      <c r="D360" s="8">
        <v>2.08</v>
      </c>
      <c r="E360" s="4">
        <v>4</v>
      </c>
      <c r="F360" s="8">
        <v>3.23</v>
      </c>
      <c r="G360" s="4">
        <v>0</v>
      </c>
      <c r="H360" s="8">
        <v>0</v>
      </c>
      <c r="I360" s="4">
        <v>0</v>
      </c>
    </row>
    <row r="361" spans="1:9" x14ac:dyDescent="0.2">
      <c r="A361" s="2">
        <v>14</v>
      </c>
      <c r="B361" s="1" t="s">
        <v>133</v>
      </c>
      <c r="C361" s="4">
        <v>4</v>
      </c>
      <c r="D361" s="8">
        <v>2.08</v>
      </c>
      <c r="E361" s="4">
        <v>3</v>
      </c>
      <c r="F361" s="8">
        <v>2.42</v>
      </c>
      <c r="G361" s="4">
        <v>1</v>
      </c>
      <c r="H361" s="8">
        <v>1.64</v>
      </c>
      <c r="I361" s="4">
        <v>0</v>
      </c>
    </row>
    <row r="362" spans="1:9" x14ac:dyDescent="0.2">
      <c r="A362" s="2">
        <v>14</v>
      </c>
      <c r="B362" s="1" t="s">
        <v>130</v>
      </c>
      <c r="C362" s="4">
        <v>4</v>
      </c>
      <c r="D362" s="8">
        <v>2.08</v>
      </c>
      <c r="E362" s="4">
        <v>0</v>
      </c>
      <c r="F362" s="8">
        <v>0</v>
      </c>
      <c r="G362" s="4">
        <v>0</v>
      </c>
      <c r="H362" s="8">
        <v>0</v>
      </c>
      <c r="I362" s="4">
        <v>0</v>
      </c>
    </row>
    <row r="363" spans="1:9" x14ac:dyDescent="0.2">
      <c r="A363" s="2">
        <v>20</v>
      </c>
      <c r="B363" s="1" t="s">
        <v>100</v>
      </c>
      <c r="C363" s="4">
        <v>3</v>
      </c>
      <c r="D363" s="8">
        <v>1.56</v>
      </c>
      <c r="E363" s="4">
        <v>2</v>
      </c>
      <c r="F363" s="8">
        <v>1.61</v>
      </c>
      <c r="G363" s="4">
        <v>1</v>
      </c>
      <c r="H363" s="8">
        <v>1.64</v>
      </c>
      <c r="I363" s="4">
        <v>0</v>
      </c>
    </row>
    <row r="364" spans="1:9" x14ac:dyDescent="0.2">
      <c r="A364" s="2">
        <v>20</v>
      </c>
      <c r="B364" s="1" t="s">
        <v>176</v>
      </c>
      <c r="C364" s="4">
        <v>3</v>
      </c>
      <c r="D364" s="8">
        <v>1.56</v>
      </c>
      <c r="E364" s="4">
        <v>1</v>
      </c>
      <c r="F364" s="8">
        <v>0.81</v>
      </c>
      <c r="G364" s="4">
        <v>2</v>
      </c>
      <c r="H364" s="8">
        <v>3.28</v>
      </c>
      <c r="I364" s="4">
        <v>0</v>
      </c>
    </row>
    <row r="365" spans="1:9" x14ac:dyDescent="0.2">
      <c r="A365" s="2">
        <v>20</v>
      </c>
      <c r="B365" s="1" t="s">
        <v>124</v>
      </c>
      <c r="C365" s="4">
        <v>3</v>
      </c>
      <c r="D365" s="8">
        <v>1.56</v>
      </c>
      <c r="E365" s="4">
        <v>2</v>
      </c>
      <c r="F365" s="8">
        <v>1.61</v>
      </c>
      <c r="G365" s="4">
        <v>1</v>
      </c>
      <c r="H365" s="8">
        <v>1.64</v>
      </c>
      <c r="I365" s="4">
        <v>0</v>
      </c>
    </row>
    <row r="366" spans="1:9" x14ac:dyDescent="0.2">
      <c r="A366" s="2">
        <v>20</v>
      </c>
      <c r="B366" s="1" t="s">
        <v>137</v>
      </c>
      <c r="C366" s="4">
        <v>3</v>
      </c>
      <c r="D366" s="8">
        <v>1.56</v>
      </c>
      <c r="E366" s="4">
        <v>3</v>
      </c>
      <c r="F366" s="8">
        <v>2.42</v>
      </c>
      <c r="G366" s="4">
        <v>0</v>
      </c>
      <c r="H366" s="8">
        <v>0</v>
      </c>
      <c r="I366" s="4">
        <v>0</v>
      </c>
    </row>
    <row r="367" spans="1:9" x14ac:dyDescent="0.2">
      <c r="A367" s="1"/>
      <c r="C367" s="4"/>
      <c r="D367" s="8"/>
      <c r="E367" s="4"/>
      <c r="F367" s="8"/>
      <c r="G367" s="4"/>
      <c r="H367" s="8"/>
      <c r="I367" s="4"/>
    </row>
    <row r="368" spans="1:9" x14ac:dyDescent="0.2">
      <c r="A368" s="1" t="s">
        <v>14</v>
      </c>
      <c r="C368" s="4"/>
      <c r="D368" s="8"/>
      <c r="E368" s="4"/>
      <c r="F368" s="8"/>
      <c r="G368" s="4"/>
      <c r="H368" s="8"/>
      <c r="I368" s="4"/>
    </row>
    <row r="369" spans="1:9" x14ac:dyDescent="0.2">
      <c r="A369" s="2">
        <v>1</v>
      </c>
      <c r="B369" s="1" t="s">
        <v>114</v>
      </c>
      <c r="C369" s="4">
        <v>17</v>
      </c>
      <c r="D369" s="8">
        <v>6.51</v>
      </c>
      <c r="E369" s="4">
        <v>16</v>
      </c>
      <c r="F369" s="8">
        <v>8.51</v>
      </c>
      <c r="G369" s="4">
        <v>1</v>
      </c>
      <c r="H369" s="8">
        <v>1.61</v>
      </c>
      <c r="I369" s="4">
        <v>0</v>
      </c>
    </row>
    <row r="370" spans="1:9" x14ac:dyDescent="0.2">
      <c r="A370" s="2">
        <v>2</v>
      </c>
      <c r="B370" s="1" t="s">
        <v>113</v>
      </c>
      <c r="C370" s="4">
        <v>11</v>
      </c>
      <c r="D370" s="8">
        <v>4.21</v>
      </c>
      <c r="E370" s="4">
        <v>11</v>
      </c>
      <c r="F370" s="8">
        <v>5.85</v>
      </c>
      <c r="G370" s="4">
        <v>0</v>
      </c>
      <c r="H370" s="8">
        <v>0</v>
      </c>
      <c r="I370" s="4">
        <v>0</v>
      </c>
    </row>
    <row r="371" spans="1:9" x14ac:dyDescent="0.2">
      <c r="A371" s="2">
        <v>3</v>
      </c>
      <c r="B371" s="1" t="s">
        <v>109</v>
      </c>
      <c r="C371" s="4">
        <v>10</v>
      </c>
      <c r="D371" s="8">
        <v>3.83</v>
      </c>
      <c r="E371" s="4">
        <v>8</v>
      </c>
      <c r="F371" s="8">
        <v>4.26</v>
      </c>
      <c r="G371" s="4">
        <v>2</v>
      </c>
      <c r="H371" s="8">
        <v>3.23</v>
      </c>
      <c r="I371" s="4">
        <v>0</v>
      </c>
    </row>
    <row r="372" spans="1:9" x14ac:dyDescent="0.2">
      <c r="A372" s="2">
        <v>4</v>
      </c>
      <c r="B372" s="1" t="s">
        <v>102</v>
      </c>
      <c r="C372" s="4">
        <v>9</v>
      </c>
      <c r="D372" s="8">
        <v>3.45</v>
      </c>
      <c r="E372" s="4">
        <v>8</v>
      </c>
      <c r="F372" s="8">
        <v>4.26</v>
      </c>
      <c r="G372" s="4">
        <v>0</v>
      </c>
      <c r="H372" s="8">
        <v>0</v>
      </c>
      <c r="I372" s="4">
        <v>1</v>
      </c>
    </row>
    <row r="373" spans="1:9" x14ac:dyDescent="0.2">
      <c r="A373" s="2">
        <v>4</v>
      </c>
      <c r="B373" s="1" t="s">
        <v>122</v>
      </c>
      <c r="C373" s="4">
        <v>9</v>
      </c>
      <c r="D373" s="8">
        <v>3.45</v>
      </c>
      <c r="E373" s="4">
        <v>7</v>
      </c>
      <c r="F373" s="8">
        <v>3.72</v>
      </c>
      <c r="G373" s="4">
        <v>2</v>
      </c>
      <c r="H373" s="8">
        <v>3.23</v>
      </c>
      <c r="I373" s="4">
        <v>0</v>
      </c>
    </row>
    <row r="374" spans="1:9" x14ac:dyDescent="0.2">
      <c r="A374" s="2">
        <v>6</v>
      </c>
      <c r="B374" s="1" t="s">
        <v>101</v>
      </c>
      <c r="C374" s="4">
        <v>8</v>
      </c>
      <c r="D374" s="8">
        <v>3.07</v>
      </c>
      <c r="E374" s="4">
        <v>6</v>
      </c>
      <c r="F374" s="8">
        <v>3.19</v>
      </c>
      <c r="G374" s="4">
        <v>2</v>
      </c>
      <c r="H374" s="8">
        <v>3.23</v>
      </c>
      <c r="I374" s="4">
        <v>0</v>
      </c>
    </row>
    <row r="375" spans="1:9" x14ac:dyDescent="0.2">
      <c r="A375" s="2">
        <v>6</v>
      </c>
      <c r="B375" s="1" t="s">
        <v>104</v>
      </c>
      <c r="C375" s="4">
        <v>8</v>
      </c>
      <c r="D375" s="8">
        <v>3.07</v>
      </c>
      <c r="E375" s="4">
        <v>4</v>
      </c>
      <c r="F375" s="8">
        <v>2.13</v>
      </c>
      <c r="G375" s="4">
        <v>4</v>
      </c>
      <c r="H375" s="8">
        <v>6.45</v>
      </c>
      <c r="I375" s="4">
        <v>0</v>
      </c>
    </row>
    <row r="376" spans="1:9" x14ac:dyDescent="0.2">
      <c r="A376" s="2">
        <v>6</v>
      </c>
      <c r="B376" s="1" t="s">
        <v>133</v>
      </c>
      <c r="C376" s="4">
        <v>8</v>
      </c>
      <c r="D376" s="8">
        <v>3.07</v>
      </c>
      <c r="E376" s="4">
        <v>7</v>
      </c>
      <c r="F376" s="8">
        <v>3.72</v>
      </c>
      <c r="G376" s="4">
        <v>1</v>
      </c>
      <c r="H376" s="8">
        <v>1.61</v>
      </c>
      <c r="I376" s="4">
        <v>0</v>
      </c>
    </row>
    <row r="377" spans="1:9" x14ac:dyDescent="0.2">
      <c r="A377" s="2">
        <v>6</v>
      </c>
      <c r="B377" s="1" t="s">
        <v>123</v>
      </c>
      <c r="C377" s="4">
        <v>8</v>
      </c>
      <c r="D377" s="8">
        <v>3.07</v>
      </c>
      <c r="E377" s="4">
        <v>6</v>
      </c>
      <c r="F377" s="8">
        <v>3.19</v>
      </c>
      <c r="G377" s="4">
        <v>2</v>
      </c>
      <c r="H377" s="8">
        <v>3.23</v>
      </c>
      <c r="I377" s="4">
        <v>0</v>
      </c>
    </row>
    <row r="378" spans="1:9" x14ac:dyDescent="0.2">
      <c r="A378" s="2">
        <v>10</v>
      </c>
      <c r="B378" s="1" t="s">
        <v>99</v>
      </c>
      <c r="C378" s="4">
        <v>7</v>
      </c>
      <c r="D378" s="8">
        <v>2.68</v>
      </c>
      <c r="E378" s="4">
        <v>2</v>
      </c>
      <c r="F378" s="8">
        <v>1.06</v>
      </c>
      <c r="G378" s="4">
        <v>5</v>
      </c>
      <c r="H378" s="8">
        <v>8.06</v>
      </c>
      <c r="I378" s="4">
        <v>0</v>
      </c>
    </row>
    <row r="379" spans="1:9" x14ac:dyDescent="0.2">
      <c r="A379" s="2">
        <v>10</v>
      </c>
      <c r="B379" s="1" t="s">
        <v>145</v>
      </c>
      <c r="C379" s="4">
        <v>7</v>
      </c>
      <c r="D379" s="8">
        <v>2.68</v>
      </c>
      <c r="E379" s="4">
        <v>3</v>
      </c>
      <c r="F379" s="8">
        <v>1.6</v>
      </c>
      <c r="G379" s="4">
        <v>4</v>
      </c>
      <c r="H379" s="8">
        <v>6.45</v>
      </c>
      <c r="I379" s="4">
        <v>0</v>
      </c>
    </row>
    <row r="380" spans="1:9" x14ac:dyDescent="0.2">
      <c r="A380" s="2">
        <v>10</v>
      </c>
      <c r="B380" s="1" t="s">
        <v>131</v>
      </c>
      <c r="C380" s="4">
        <v>7</v>
      </c>
      <c r="D380" s="8">
        <v>2.68</v>
      </c>
      <c r="E380" s="4">
        <v>6</v>
      </c>
      <c r="F380" s="8">
        <v>3.19</v>
      </c>
      <c r="G380" s="4">
        <v>1</v>
      </c>
      <c r="H380" s="8">
        <v>1.61</v>
      </c>
      <c r="I380" s="4">
        <v>0</v>
      </c>
    </row>
    <row r="381" spans="1:9" x14ac:dyDescent="0.2">
      <c r="A381" s="2">
        <v>10</v>
      </c>
      <c r="B381" s="1" t="s">
        <v>125</v>
      </c>
      <c r="C381" s="4">
        <v>7</v>
      </c>
      <c r="D381" s="8">
        <v>2.68</v>
      </c>
      <c r="E381" s="4">
        <v>1</v>
      </c>
      <c r="F381" s="8">
        <v>0.53</v>
      </c>
      <c r="G381" s="4">
        <v>3</v>
      </c>
      <c r="H381" s="8">
        <v>4.84</v>
      </c>
      <c r="I381" s="4">
        <v>0</v>
      </c>
    </row>
    <row r="382" spans="1:9" x14ac:dyDescent="0.2">
      <c r="A382" s="2">
        <v>10</v>
      </c>
      <c r="B382" s="1" t="s">
        <v>118</v>
      </c>
      <c r="C382" s="4">
        <v>7</v>
      </c>
      <c r="D382" s="8">
        <v>2.68</v>
      </c>
      <c r="E382" s="4">
        <v>7</v>
      </c>
      <c r="F382" s="8">
        <v>3.72</v>
      </c>
      <c r="G382" s="4">
        <v>0</v>
      </c>
      <c r="H382" s="8">
        <v>0</v>
      </c>
      <c r="I382" s="4">
        <v>0</v>
      </c>
    </row>
    <row r="383" spans="1:9" x14ac:dyDescent="0.2">
      <c r="A383" s="2">
        <v>15</v>
      </c>
      <c r="B383" s="1" t="s">
        <v>124</v>
      </c>
      <c r="C383" s="4">
        <v>6</v>
      </c>
      <c r="D383" s="8">
        <v>2.2999999999999998</v>
      </c>
      <c r="E383" s="4">
        <v>5</v>
      </c>
      <c r="F383" s="8">
        <v>2.66</v>
      </c>
      <c r="G383" s="4">
        <v>1</v>
      </c>
      <c r="H383" s="8">
        <v>1.61</v>
      </c>
      <c r="I383" s="4">
        <v>0</v>
      </c>
    </row>
    <row r="384" spans="1:9" x14ac:dyDescent="0.2">
      <c r="A384" s="2">
        <v>15</v>
      </c>
      <c r="B384" s="1" t="s">
        <v>116</v>
      </c>
      <c r="C384" s="4">
        <v>6</v>
      </c>
      <c r="D384" s="8">
        <v>2.2999999999999998</v>
      </c>
      <c r="E384" s="4">
        <v>6</v>
      </c>
      <c r="F384" s="8">
        <v>3.19</v>
      </c>
      <c r="G384" s="4">
        <v>0</v>
      </c>
      <c r="H384" s="8">
        <v>0</v>
      </c>
      <c r="I384" s="4">
        <v>0</v>
      </c>
    </row>
    <row r="385" spans="1:9" x14ac:dyDescent="0.2">
      <c r="A385" s="2">
        <v>17</v>
      </c>
      <c r="B385" s="1" t="s">
        <v>127</v>
      </c>
      <c r="C385" s="4">
        <v>5</v>
      </c>
      <c r="D385" s="8">
        <v>1.92</v>
      </c>
      <c r="E385" s="4">
        <v>5</v>
      </c>
      <c r="F385" s="8">
        <v>2.66</v>
      </c>
      <c r="G385" s="4">
        <v>0</v>
      </c>
      <c r="H385" s="8">
        <v>0</v>
      </c>
      <c r="I385" s="4">
        <v>0</v>
      </c>
    </row>
    <row r="386" spans="1:9" x14ac:dyDescent="0.2">
      <c r="A386" s="2">
        <v>17</v>
      </c>
      <c r="B386" s="1" t="s">
        <v>147</v>
      </c>
      <c r="C386" s="4">
        <v>5</v>
      </c>
      <c r="D386" s="8">
        <v>1.92</v>
      </c>
      <c r="E386" s="4">
        <v>0</v>
      </c>
      <c r="F386" s="8">
        <v>0</v>
      </c>
      <c r="G386" s="4">
        <v>5</v>
      </c>
      <c r="H386" s="8">
        <v>8.06</v>
      </c>
      <c r="I386" s="4">
        <v>0</v>
      </c>
    </row>
    <row r="387" spans="1:9" x14ac:dyDescent="0.2">
      <c r="A387" s="2">
        <v>17</v>
      </c>
      <c r="B387" s="1" t="s">
        <v>126</v>
      </c>
      <c r="C387" s="4">
        <v>5</v>
      </c>
      <c r="D387" s="8">
        <v>1.92</v>
      </c>
      <c r="E387" s="4">
        <v>5</v>
      </c>
      <c r="F387" s="8">
        <v>2.66</v>
      </c>
      <c r="G387" s="4">
        <v>0</v>
      </c>
      <c r="H387" s="8">
        <v>0</v>
      </c>
      <c r="I387" s="4">
        <v>0</v>
      </c>
    </row>
    <row r="388" spans="1:9" x14ac:dyDescent="0.2">
      <c r="A388" s="2">
        <v>17</v>
      </c>
      <c r="B388" s="1" t="s">
        <v>150</v>
      </c>
      <c r="C388" s="4">
        <v>5</v>
      </c>
      <c r="D388" s="8">
        <v>1.92</v>
      </c>
      <c r="E388" s="4">
        <v>5</v>
      </c>
      <c r="F388" s="8">
        <v>2.66</v>
      </c>
      <c r="G388" s="4">
        <v>0</v>
      </c>
      <c r="H388" s="8">
        <v>0</v>
      </c>
      <c r="I388" s="4">
        <v>0</v>
      </c>
    </row>
    <row r="389" spans="1:9" x14ac:dyDescent="0.2">
      <c r="A389" s="2">
        <v>17</v>
      </c>
      <c r="B389" s="1" t="s">
        <v>129</v>
      </c>
      <c r="C389" s="4">
        <v>5</v>
      </c>
      <c r="D389" s="8">
        <v>1.92</v>
      </c>
      <c r="E389" s="4">
        <v>5</v>
      </c>
      <c r="F389" s="8">
        <v>2.66</v>
      </c>
      <c r="G389" s="4">
        <v>0</v>
      </c>
      <c r="H389" s="8">
        <v>0</v>
      </c>
      <c r="I389" s="4">
        <v>0</v>
      </c>
    </row>
    <row r="390" spans="1:9" x14ac:dyDescent="0.2">
      <c r="A390" s="2">
        <v>17</v>
      </c>
      <c r="B390" s="1" t="s">
        <v>103</v>
      </c>
      <c r="C390" s="4">
        <v>5</v>
      </c>
      <c r="D390" s="8">
        <v>1.92</v>
      </c>
      <c r="E390" s="4">
        <v>5</v>
      </c>
      <c r="F390" s="8">
        <v>2.66</v>
      </c>
      <c r="G390" s="4">
        <v>0</v>
      </c>
      <c r="H390" s="8">
        <v>0</v>
      </c>
      <c r="I390" s="4">
        <v>0</v>
      </c>
    </row>
    <row r="391" spans="1:9" x14ac:dyDescent="0.2">
      <c r="A391" s="1"/>
      <c r="C391" s="4"/>
      <c r="D391" s="8"/>
      <c r="E391" s="4"/>
      <c r="F391" s="8"/>
      <c r="G391" s="4"/>
      <c r="H391" s="8"/>
      <c r="I391" s="4"/>
    </row>
    <row r="392" spans="1:9" x14ac:dyDescent="0.2">
      <c r="A392" s="1" t="s">
        <v>15</v>
      </c>
      <c r="C392" s="4"/>
      <c r="D392" s="8"/>
      <c r="E392" s="4"/>
      <c r="F392" s="8"/>
      <c r="G392" s="4"/>
      <c r="H392" s="8"/>
      <c r="I392" s="4"/>
    </row>
    <row r="393" spans="1:9" x14ac:dyDescent="0.2">
      <c r="A393" s="2">
        <v>1</v>
      </c>
      <c r="B393" s="1" t="s">
        <v>114</v>
      </c>
      <c r="C393" s="4">
        <v>8</v>
      </c>
      <c r="D393" s="8">
        <v>4.2300000000000004</v>
      </c>
      <c r="E393" s="4">
        <v>8</v>
      </c>
      <c r="F393" s="8">
        <v>6.2</v>
      </c>
      <c r="G393" s="4">
        <v>0</v>
      </c>
      <c r="H393" s="8">
        <v>0</v>
      </c>
      <c r="I393" s="4">
        <v>0</v>
      </c>
    </row>
    <row r="394" spans="1:9" x14ac:dyDescent="0.2">
      <c r="A394" s="2">
        <v>2</v>
      </c>
      <c r="B394" s="1" t="s">
        <v>105</v>
      </c>
      <c r="C394" s="4">
        <v>7</v>
      </c>
      <c r="D394" s="8">
        <v>3.7</v>
      </c>
      <c r="E394" s="4">
        <v>6</v>
      </c>
      <c r="F394" s="8">
        <v>4.6500000000000004</v>
      </c>
      <c r="G394" s="4">
        <v>1</v>
      </c>
      <c r="H394" s="8">
        <v>1.89</v>
      </c>
      <c r="I394" s="4">
        <v>0</v>
      </c>
    </row>
    <row r="395" spans="1:9" x14ac:dyDescent="0.2">
      <c r="A395" s="2">
        <v>2</v>
      </c>
      <c r="B395" s="1" t="s">
        <v>178</v>
      </c>
      <c r="C395" s="4">
        <v>7</v>
      </c>
      <c r="D395" s="8">
        <v>3.7</v>
      </c>
      <c r="E395" s="4">
        <v>7</v>
      </c>
      <c r="F395" s="8">
        <v>5.43</v>
      </c>
      <c r="G395" s="4">
        <v>0</v>
      </c>
      <c r="H395" s="8">
        <v>0</v>
      </c>
      <c r="I395" s="4">
        <v>0</v>
      </c>
    </row>
    <row r="396" spans="1:9" x14ac:dyDescent="0.2">
      <c r="A396" s="2">
        <v>4</v>
      </c>
      <c r="B396" s="1" t="s">
        <v>104</v>
      </c>
      <c r="C396" s="4">
        <v>6</v>
      </c>
      <c r="D396" s="8">
        <v>3.17</v>
      </c>
      <c r="E396" s="4">
        <v>2</v>
      </c>
      <c r="F396" s="8">
        <v>1.55</v>
      </c>
      <c r="G396" s="4">
        <v>4</v>
      </c>
      <c r="H396" s="8">
        <v>7.55</v>
      </c>
      <c r="I396" s="4">
        <v>0</v>
      </c>
    </row>
    <row r="397" spans="1:9" x14ac:dyDescent="0.2">
      <c r="A397" s="2">
        <v>4</v>
      </c>
      <c r="B397" s="1" t="s">
        <v>133</v>
      </c>
      <c r="C397" s="4">
        <v>6</v>
      </c>
      <c r="D397" s="8">
        <v>3.17</v>
      </c>
      <c r="E397" s="4">
        <v>5</v>
      </c>
      <c r="F397" s="8">
        <v>3.88</v>
      </c>
      <c r="G397" s="4">
        <v>1</v>
      </c>
      <c r="H397" s="8">
        <v>1.89</v>
      </c>
      <c r="I397" s="4">
        <v>0</v>
      </c>
    </row>
    <row r="398" spans="1:9" x14ac:dyDescent="0.2">
      <c r="A398" s="2">
        <v>6</v>
      </c>
      <c r="B398" s="1" t="s">
        <v>177</v>
      </c>
      <c r="C398" s="4">
        <v>5</v>
      </c>
      <c r="D398" s="8">
        <v>2.65</v>
      </c>
      <c r="E398" s="4">
        <v>5</v>
      </c>
      <c r="F398" s="8">
        <v>3.88</v>
      </c>
      <c r="G398" s="4">
        <v>0</v>
      </c>
      <c r="H398" s="8">
        <v>0</v>
      </c>
      <c r="I398" s="4">
        <v>0</v>
      </c>
    </row>
    <row r="399" spans="1:9" x14ac:dyDescent="0.2">
      <c r="A399" s="2">
        <v>6</v>
      </c>
      <c r="B399" s="1" t="s">
        <v>102</v>
      </c>
      <c r="C399" s="4">
        <v>5</v>
      </c>
      <c r="D399" s="8">
        <v>2.65</v>
      </c>
      <c r="E399" s="4">
        <v>4</v>
      </c>
      <c r="F399" s="8">
        <v>3.1</v>
      </c>
      <c r="G399" s="4">
        <v>1</v>
      </c>
      <c r="H399" s="8">
        <v>1.89</v>
      </c>
      <c r="I399" s="4">
        <v>0</v>
      </c>
    </row>
    <row r="400" spans="1:9" x14ac:dyDescent="0.2">
      <c r="A400" s="2">
        <v>6</v>
      </c>
      <c r="B400" s="1" t="s">
        <v>122</v>
      </c>
      <c r="C400" s="4">
        <v>5</v>
      </c>
      <c r="D400" s="8">
        <v>2.65</v>
      </c>
      <c r="E400" s="4">
        <v>1</v>
      </c>
      <c r="F400" s="8">
        <v>0.78</v>
      </c>
      <c r="G400" s="4">
        <v>4</v>
      </c>
      <c r="H400" s="8">
        <v>7.55</v>
      </c>
      <c r="I400" s="4">
        <v>0</v>
      </c>
    </row>
    <row r="401" spans="1:9" x14ac:dyDescent="0.2">
      <c r="A401" s="2">
        <v>6</v>
      </c>
      <c r="B401" s="1" t="s">
        <v>107</v>
      </c>
      <c r="C401" s="4">
        <v>5</v>
      </c>
      <c r="D401" s="8">
        <v>2.65</v>
      </c>
      <c r="E401" s="4">
        <v>4</v>
      </c>
      <c r="F401" s="8">
        <v>3.1</v>
      </c>
      <c r="G401" s="4">
        <v>1</v>
      </c>
      <c r="H401" s="8">
        <v>1.89</v>
      </c>
      <c r="I401" s="4">
        <v>0</v>
      </c>
    </row>
    <row r="402" spans="1:9" x14ac:dyDescent="0.2">
      <c r="A402" s="2">
        <v>6</v>
      </c>
      <c r="B402" s="1" t="s">
        <v>109</v>
      </c>
      <c r="C402" s="4">
        <v>5</v>
      </c>
      <c r="D402" s="8">
        <v>2.65</v>
      </c>
      <c r="E402" s="4">
        <v>5</v>
      </c>
      <c r="F402" s="8">
        <v>3.88</v>
      </c>
      <c r="G402" s="4">
        <v>0</v>
      </c>
      <c r="H402" s="8">
        <v>0</v>
      </c>
      <c r="I402" s="4">
        <v>0</v>
      </c>
    </row>
    <row r="403" spans="1:9" x14ac:dyDescent="0.2">
      <c r="A403" s="2">
        <v>11</v>
      </c>
      <c r="B403" s="1" t="s">
        <v>129</v>
      </c>
      <c r="C403" s="4">
        <v>4</v>
      </c>
      <c r="D403" s="8">
        <v>2.12</v>
      </c>
      <c r="E403" s="4">
        <v>3</v>
      </c>
      <c r="F403" s="8">
        <v>2.33</v>
      </c>
      <c r="G403" s="4">
        <v>1</v>
      </c>
      <c r="H403" s="8">
        <v>1.89</v>
      </c>
      <c r="I403" s="4">
        <v>0</v>
      </c>
    </row>
    <row r="404" spans="1:9" x14ac:dyDescent="0.2">
      <c r="A404" s="2">
        <v>11</v>
      </c>
      <c r="B404" s="1" t="s">
        <v>124</v>
      </c>
      <c r="C404" s="4">
        <v>4</v>
      </c>
      <c r="D404" s="8">
        <v>2.12</v>
      </c>
      <c r="E404" s="4">
        <v>4</v>
      </c>
      <c r="F404" s="8">
        <v>3.1</v>
      </c>
      <c r="G404" s="4">
        <v>0</v>
      </c>
      <c r="H404" s="8">
        <v>0</v>
      </c>
      <c r="I404" s="4">
        <v>0</v>
      </c>
    </row>
    <row r="405" spans="1:9" x14ac:dyDescent="0.2">
      <c r="A405" s="2">
        <v>11</v>
      </c>
      <c r="B405" s="1" t="s">
        <v>113</v>
      </c>
      <c r="C405" s="4">
        <v>4</v>
      </c>
      <c r="D405" s="8">
        <v>2.12</v>
      </c>
      <c r="E405" s="4">
        <v>4</v>
      </c>
      <c r="F405" s="8">
        <v>3.1</v>
      </c>
      <c r="G405" s="4">
        <v>0</v>
      </c>
      <c r="H405" s="8">
        <v>0</v>
      </c>
      <c r="I405" s="4">
        <v>0</v>
      </c>
    </row>
    <row r="406" spans="1:9" x14ac:dyDescent="0.2">
      <c r="A406" s="2">
        <v>11</v>
      </c>
      <c r="B406" s="1" t="s">
        <v>117</v>
      </c>
      <c r="C406" s="4">
        <v>4</v>
      </c>
      <c r="D406" s="8">
        <v>2.12</v>
      </c>
      <c r="E406" s="4">
        <v>4</v>
      </c>
      <c r="F406" s="8">
        <v>3.1</v>
      </c>
      <c r="G406" s="4">
        <v>0</v>
      </c>
      <c r="H406" s="8">
        <v>0</v>
      </c>
      <c r="I406" s="4">
        <v>0</v>
      </c>
    </row>
    <row r="407" spans="1:9" x14ac:dyDescent="0.2">
      <c r="A407" s="2">
        <v>15</v>
      </c>
      <c r="B407" s="1" t="s">
        <v>132</v>
      </c>
      <c r="C407" s="4">
        <v>3</v>
      </c>
      <c r="D407" s="8">
        <v>1.59</v>
      </c>
      <c r="E407" s="4">
        <v>3</v>
      </c>
      <c r="F407" s="8">
        <v>2.33</v>
      </c>
      <c r="G407" s="4">
        <v>0</v>
      </c>
      <c r="H407" s="8">
        <v>0</v>
      </c>
      <c r="I407" s="4">
        <v>0</v>
      </c>
    </row>
    <row r="408" spans="1:9" x14ac:dyDescent="0.2">
      <c r="A408" s="2">
        <v>15</v>
      </c>
      <c r="B408" s="1" t="s">
        <v>101</v>
      </c>
      <c r="C408" s="4">
        <v>3</v>
      </c>
      <c r="D408" s="8">
        <v>1.59</v>
      </c>
      <c r="E408" s="4">
        <v>2</v>
      </c>
      <c r="F408" s="8">
        <v>1.55</v>
      </c>
      <c r="G408" s="4">
        <v>1</v>
      </c>
      <c r="H408" s="8">
        <v>1.89</v>
      </c>
      <c r="I408" s="4">
        <v>0</v>
      </c>
    </row>
    <row r="409" spans="1:9" x14ac:dyDescent="0.2">
      <c r="A409" s="2">
        <v>15</v>
      </c>
      <c r="B409" s="1" t="s">
        <v>126</v>
      </c>
      <c r="C409" s="4">
        <v>3</v>
      </c>
      <c r="D409" s="8">
        <v>1.59</v>
      </c>
      <c r="E409" s="4">
        <v>3</v>
      </c>
      <c r="F409" s="8">
        <v>2.33</v>
      </c>
      <c r="G409" s="4">
        <v>0</v>
      </c>
      <c r="H409" s="8">
        <v>0</v>
      </c>
      <c r="I409" s="4">
        <v>0</v>
      </c>
    </row>
    <row r="410" spans="1:9" x14ac:dyDescent="0.2">
      <c r="A410" s="2">
        <v>15</v>
      </c>
      <c r="B410" s="1" t="s">
        <v>103</v>
      </c>
      <c r="C410" s="4">
        <v>3</v>
      </c>
      <c r="D410" s="8">
        <v>1.59</v>
      </c>
      <c r="E410" s="4">
        <v>3</v>
      </c>
      <c r="F410" s="8">
        <v>2.33</v>
      </c>
      <c r="G410" s="4">
        <v>0</v>
      </c>
      <c r="H410" s="8">
        <v>0</v>
      </c>
      <c r="I410" s="4">
        <v>0</v>
      </c>
    </row>
    <row r="411" spans="1:9" x14ac:dyDescent="0.2">
      <c r="A411" s="2">
        <v>15</v>
      </c>
      <c r="B411" s="1" t="s">
        <v>123</v>
      </c>
      <c r="C411" s="4">
        <v>3</v>
      </c>
      <c r="D411" s="8">
        <v>1.59</v>
      </c>
      <c r="E411" s="4">
        <v>2</v>
      </c>
      <c r="F411" s="8">
        <v>1.55</v>
      </c>
      <c r="G411" s="4">
        <v>1</v>
      </c>
      <c r="H411" s="8">
        <v>1.89</v>
      </c>
      <c r="I411" s="4">
        <v>0</v>
      </c>
    </row>
    <row r="412" spans="1:9" x14ac:dyDescent="0.2">
      <c r="A412" s="2">
        <v>15</v>
      </c>
      <c r="B412" s="1" t="s">
        <v>112</v>
      </c>
      <c r="C412" s="4">
        <v>3</v>
      </c>
      <c r="D412" s="8">
        <v>1.59</v>
      </c>
      <c r="E412" s="4">
        <v>3</v>
      </c>
      <c r="F412" s="8">
        <v>2.33</v>
      </c>
      <c r="G412" s="4">
        <v>0</v>
      </c>
      <c r="H412" s="8">
        <v>0</v>
      </c>
      <c r="I412" s="4">
        <v>0</v>
      </c>
    </row>
    <row r="413" spans="1:9" x14ac:dyDescent="0.2">
      <c r="A413" s="2">
        <v>15</v>
      </c>
      <c r="B413" s="1" t="s">
        <v>125</v>
      </c>
      <c r="C413" s="4">
        <v>3</v>
      </c>
      <c r="D413" s="8">
        <v>1.59</v>
      </c>
      <c r="E413" s="4">
        <v>0</v>
      </c>
      <c r="F413" s="8">
        <v>0</v>
      </c>
      <c r="G413" s="4">
        <v>3</v>
      </c>
      <c r="H413" s="8">
        <v>5.66</v>
      </c>
      <c r="I413" s="4">
        <v>0</v>
      </c>
    </row>
    <row r="414" spans="1:9" x14ac:dyDescent="0.2">
      <c r="A414" s="2">
        <v>15</v>
      </c>
      <c r="B414" s="1" t="s">
        <v>130</v>
      </c>
      <c r="C414" s="4">
        <v>3</v>
      </c>
      <c r="D414" s="8">
        <v>1.59</v>
      </c>
      <c r="E414" s="4">
        <v>0</v>
      </c>
      <c r="F414" s="8">
        <v>0</v>
      </c>
      <c r="G414" s="4">
        <v>0</v>
      </c>
      <c r="H414" s="8">
        <v>0</v>
      </c>
      <c r="I414" s="4">
        <v>0</v>
      </c>
    </row>
    <row r="415" spans="1:9" x14ac:dyDescent="0.2">
      <c r="A415" s="2">
        <v>15</v>
      </c>
      <c r="B415" s="1" t="s">
        <v>115</v>
      </c>
      <c r="C415" s="4">
        <v>3</v>
      </c>
      <c r="D415" s="8">
        <v>1.59</v>
      </c>
      <c r="E415" s="4">
        <v>3</v>
      </c>
      <c r="F415" s="8">
        <v>2.33</v>
      </c>
      <c r="G415" s="4">
        <v>0</v>
      </c>
      <c r="H415" s="8">
        <v>0</v>
      </c>
      <c r="I415" s="4">
        <v>0</v>
      </c>
    </row>
    <row r="416" spans="1:9" x14ac:dyDescent="0.2">
      <c r="A416" s="2">
        <v>15</v>
      </c>
      <c r="B416" s="1" t="s">
        <v>116</v>
      </c>
      <c r="C416" s="4">
        <v>3</v>
      </c>
      <c r="D416" s="8">
        <v>1.59</v>
      </c>
      <c r="E416" s="4">
        <v>3</v>
      </c>
      <c r="F416" s="8">
        <v>2.33</v>
      </c>
      <c r="G416" s="4">
        <v>0</v>
      </c>
      <c r="H416" s="8">
        <v>0</v>
      </c>
      <c r="I416" s="4">
        <v>0</v>
      </c>
    </row>
    <row r="417" spans="1:9" x14ac:dyDescent="0.2">
      <c r="A417" s="1"/>
      <c r="C417" s="4"/>
      <c r="D417" s="8"/>
      <c r="E417" s="4"/>
      <c r="F417" s="8"/>
      <c r="G417" s="4"/>
      <c r="H417" s="8"/>
      <c r="I417" s="4"/>
    </row>
    <row r="418" spans="1:9" x14ac:dyDescent="0.2">
      <c r="A418" s="1" t="s">
        <v>16</v>
      </c>
      <c r="C418" s="4"/>
      <c r="D418" s="8"/>
      <c r="E418" s="4"/>
      <c r="F418" s="8"/>
      <c r="G418" s="4"/>
      <c r="H418" s="8"/>
      <c r="I418" s="4"/>
    </row>
    <row r="419" spans="1:9" x14ac:dyDescent="0.2">
      <c r="A419" s="2">
        <v>1</v>
      </c>
      <c r="B419" s="1" t="s">
        <v>114</v>
      </c>
      <c r="C419" s="4">
        <v>13</v>
      </c>
      <c r="D419" s="8">
        <v>5.68</v>
      </c>
      <c r="E419" s="4">
        <v>13</v>
      </c>
      <c r="F419" s="8">
        <v>8.02</v>
      </c>
      <c r="G419" s="4">
        <v>0</v>
      </c>
      <c r="H419" s="8">
        <v>0</v>
      </c>
      <c r="I419" s="4">
        <v>0</v>
      </c>
    </row>
    <row r="420" spans="1:9" x14ac:dyDescent="0.2">
      <c r="A420" s="2">
        <v>2</v>
      </c>
      <c r="B420" s="1" t="s">
        <v>113</v>
      </c>
      <c r="C420" s="4">
        <v>10</v>
      </c>
      <c r="D420" s="8">
        <v>4.37</v>
      </c>
      <c r="E420" s="4">
        <v>10</v>
      </c>
      <c r="F420" s="8">
        <v>6.17</v>
      </c>
      <c r="G420" s="4">
        <v>0</v>
      </c>
      <c r="H420" s="8">
        <v>0</v>
      </c>
      <c r="I420" s="4">
        <v>0</v>
      </c>
    </row>
    <row r="421" spans="1:9" x14ac:dyDescent="0.2">
      <c r="A421" s="2">
        <v>3</v>
      </c>
      <c r="B421" s="1" t="s">
        <v>99</v>
      </c>
      <c r="C421" s="4">
        <v>9</v>
      </c>
      <c r="D421" s="8">
        <v>3.93</v>
      </c>
      <c r="E421" s="4">
        <v>5</v>
      </c>
      <c r="F421" s="8">
        <v>3.09</v>
      </c>
      <c r="G421" s="4">
        <v>4</v>
      </c>
      <c r="H421" s="8">
        <v>7.27</v>
      </c>
      <c r="I421" s="4">
        <v>0</v>
      </c>
    </row>
    <row r="422" spans="1:9" x14ac:dyDescent="0.2">
      <c r="A422" s="2">
        <v>4</v>
      </c>
      <c r="B422" s="1" t="s">
        <v>104</v>
      </c>
      <c r="C422" s="4">
        <v>8</v>
      </c>
      <c r="D422" s="8">
        <v>3.49</v>
      </c>
      <c r="E422" s="4">
        <v>4</v>
      </c>
      <c r="F422" s="8">
        <v>2.4700000000000002</v>
      </c>
      <c r="G422" s="4">
        <v>4</v>
      </c>
      <c r="H422" s="8">
        <v>7.27</v>
      </c>
      <c r="I422" s="4">
        <v>0</v>
      </c>
    </row>
    <row r="423" spans="1:9" x14ac:dyDescent="0.2">
      <c r="A423" s="2">
        <v>5</v>
      </c>
      <c r="B423" s="1" t="s">
        <v>126</v>
      </c>
      <c r="C423" s="4">
        <v>7</v>
      </c>
      <c r="D423" s="8">
        <v>3.06</v>
      </c>
      <c r="E423" s="4">
        <v>5</v>
      </c>
      <c r="F423" s="8">
        <v>3.09</v>
      </c>
      <c r="G423" s="4">
        <v>2</v>
      </c>
      <c r="H423" s="8">
        <v>3.64</v>
      </c>
      <c r="I423" s="4">
        <v>0</v>
      </c>
    </row>
    <row r="424" spans="1:9" x14ac:dyDescent="0.2">
      <c r="A424" s="2">
        <v>5</v>
      </c>
      <c r="B424" s="1" t="s">
        <v>102</v>
      </c>
      <c r="C424" s="4">
        <v>7</v>
      </c>
      <c r="D424" s="8">
        <v>3.06</v>
      </c>
      <c r="E424" s="4">
        <v>6</v>
      </c>
      <c r="F424" s="8">
        <v>3.7</v>
      </c>
      <c r="G424" s="4">
        <v>1</v>
      </c>
      <c r="H424" s="8">
        <v>1.82</v>
      </c>
      <c r="I424" s="4">
        <v>0</v>
      </c>
    </row>
    <row r="425" spans="1:9" x14ac:dyDescent="0.2">
      <c r="A425" s="2">
        <v>5</v>
      </c>
      <c r="B425" s="1" t="s">
        <v>116</v>
      </c>
      <c r="C425" s="4">
        <v>7</v>
      </c>
      <c r="D425" s="8">
        <v>3.06</v>
      </c>
      <c r="E425" s="4">
        <v>7</v>
      </c>
      <c r="F425" s="8">
        <v>4.32</v>
      </c>
      <c r="G425" s="4">
        <v>0</v>
      </c>
      <c r="H425" s="8">
        <v>0</v>
      </c>
      <c r="I425" s="4">
        <v>0</v>
      </c>
    </row>
    <row r="426" spans="1:9" x14ac:dyDescent="0.2">
      <c r="A426" s="2">
        <v>8</v>
      </c>
      <c r="B426" s="1" t="s">
        <v>178</v>
      </c>
      <c r="C426" s="4">
        <v>6</v>
      </c>
      <c r="D426" s="8">
        <v>2.62</v>
      </c>
      <c r="E426" s="4">
        <v>5</v>
      </c>
      <c r="F426" s="8">
        <v>3.09</v>
      </c>
      <c r="G426" s="4">
        <v>1</v>
      </c>
      <c r="H426" s="8">
        <v>1.82</v>
      </c>
      <c r="I426" s="4">
        <v>0</v>
      </c>
    </row>
    <row r="427" spans="1:9" x14ac:dyDescent="0.2">
      <c r="A427" s="2">
        <v>9</v>
      </c>
      <c r="B427" s="1" t="s">
        <v>127</v>
      </c>
      <c r="C427" s="4">
        <v>5</v>
      </c>
      <c r="D427" s="8">
        <v>2.1800000000000002</v>
      </c>
      <c r="E427" s="4">
        <v>5</v>
      </c>
      <c r="F427" s="8">
        <v>3.09</v>
      </c>
      <c r="G427" s="4">
        <v>0</v>
      </c>
      <c r="H427" s="8">
        <v>0</v>
      </c>
      <c r="I427" s="4">
        <v>0</v>
      </c>
    </row>
    <row r="428" spans="1:9" x14ac:dyDescent="0.2">
      <c r="A428" s="2">
        <v>9</v>
      </c>
      <c r="B428" s="1" t="s">
        <v>122</v>
      </c>
      <c r="C428" s="4">
        <v>5</v>
      </c>
      <c r="D428" s="8">
        <v>2.1800000000000002</v>
      </c>
      <c r="E428" s="4">
        <v>3</v>
      </c>
      <c r="F428" s="8">
        <v>1.85</v>
      </c>
      <c r="G428" s="4">
        <v>2</v>
      </c>
      <c r="H428" s="8">
        <v>3.64</v>
      </c>
      <c r="I428" s="4">
        <v>0</v>
      </c>
    </row>
    <row r="429" spans="1:9" x14ac:dyDescent="0.2">
      <c r="A429" s="2">
        <v>9</v>
      </c>
      <c r="B429" s="1" t="s">
        <v>105</v>
      </c>
      <c r="C429" s="4">
        <v>5</v>
      </c>
      <c r="D429" s="8">
        <v>2.1800000000000002</v>
      </c>
      <c r="E429" s="4">
        <v>3</v>
      </c>
      <c r="F429" s="8">
        <v>1.85</v>
      </c>
      <c r="G429" s="4">
        <v>2</v>
      </c>
      <c r="H429" s="8">
        <v>3.64</v>
      </c>
      <c r="I429" s="4">
        <v>0</v>
      </c>
    </row>
    <row r="430" spans="1:9" x14ac:dyDescent="0.2">
      <c r="A430" s="2">
        <v>9</v>
      </c>
      <c r="B430" s="1" t="s">
        <v>181</v>
      </c>
      <c r="C430" s="4">
        <v>5</v>
      </c>
      <c r="D430" s="8">
        <v>2.1800000000000002</v>
      </c>
      <c r="E430" s="4">
        <v>5</v>
      </c>
      <c r="F430" s="8">
        <v>3.09</v>
      </c>
      <c r="G430" s="4">
        <v>0</v>
      </c>
      <c r="H430" s="8">
        <v>0</v>
      </c>
      <c r="I430" s="4">
        <v>0</v>
      </c>
    </row>
    <row r="431" spans="1:9" x14ac:dyDescent="0.2">
      <c r="A431" s="2">
        <v>13</v>
      </c>
      <c r="B431" s="1" t="s">
        <v>140</v>
      </c>
      <c r="C431" s="4">
        <v>4</v>
      </c>
      <c r="D431" s="8">
        <v>1.75</v>
      </c>
      <c r="E431" s="4">
        <v>4</v>
      </c>
      <c r="F431" s="8">
        <v>2.4700000000000002</v>
      </c>
      <c r="G431" s="4">
        <v>0</v>
      </c>
      <c r="H431" s="8">
        <v>0</v>
      </c>
      <c r="I431" s="4">
        <v>0</v>
      </c>
    </row>
    <row r="432" spans="1:9" x14ac:dyDescent="0.2">
      <c r="A432" s="2">
        <v>13</v>
      </c>
      <c r="B432" s="1" t="s">
        <v>101</v>
      </c>
      <c r="C432" s="4">
        <v>4</v>
      </c>
      <c r="D432" s="8">
        <v>1.75</v>
      </c>
      <c r="E432" s="4">
        <v>3</v>
      </c>
      <c r="F432" s="8">
        <v>1.85</v>
      </c>
      <c r="G432" s="4">
        <v>1</v>
      </c>
      <c r="H432" s="8">
        <v>1.82</v>
      </c>
      <c r="I432" s="4">
        <v>0</v>
      </c>
    </row>
    <row r="433" spans="1:9" x14ac:dyDescent="0.2">
      <c r="A433" s="2">
        <v>13</v>
      </c>
      <c r="B433" s="1" t="s">
        <v>131</v>
      </c>
      <c r="C433" s="4">
        <v>4</v>
      </c>
      <c r="D433" s="8">
        <v>1.75</v>
      </c>
      <c r="E433" s="4">
        <v>3</v>
      </c>
      <c r="F433" s="8">
        <v>1.85</v>
      </c>
      <c r="G433" s="4">
        <v>1</v>
      </c>
      <c r="H433" s="8">
        <v>1.82</v>
      </c>
      <c r="I433" s="4">
        <v>0</v>
      </c>
    </row>
    <row r="434" spans="1:9" x14ac:dyDescent="0.2">
      <c r="A434" s="2">
        <v>13</v>
      </c>
      <c r="B434" s="1" t="s">
        <v>129</v>
      </c>
      <c r="C434" s="4">
        <v>4</v>
      </c>
      <c r="D434" s="8">
        <v>1.75</v>
      </c>
      <c r="E434" s="4">
        <v>4</v>
      </c>
      <c r="F434" s="8">
        <v>2.4700000000000002</v>
      </c>
      <c r="G434" s="4">
        <v>0</v>
      </c>
      <c r="H434" s="8">
        <v>0</v>
      </c>
      <c r="I434" s="4">
        <v>0</v>
      </c>
    </row>
    <row r="435" spans="1:9" x14ac:dyDescent="0.2">
      <c r="A435" s="2">
        <v>13</v>
      </c>
      <c r="B435" s="1" t="s">
        <v>133</v>
      </c>
      <c r="C435" s="4">
        <v>4</v>
      </c>
      <c r="D435" s="8">
        <v>1.75</v>
      </c>
      <c r="E435" s="4">
        <v>4</v>
      </c>
      <c r="F435" s="8">
        <v>2.4700000000000002</v>
      </c>
      <c r="G435" s="4">
        <v>0</v>
      </c>
      <c r="H435" s="8">
        <v>0</v>
      </c>
      <c r="I435" s="4">
        <v>0</v>
      </c>
    </row>
    <row r="436" spans="1:9" x14ac:dyDescent="0.2">
      <c r="A436" s="2">
        <v>13</v>
      </c>
      <c r="B436" s="1" t="s">
        <v>182</v>
      </c>
      <c r="C436" s="4">
        <v>4</v>
      </c>
      <c r="D436" s="8">
        <v>1.75</v>
      </c>
      <c r="E436" s="4">
        <v>4</v>
      </c>
      <c r="F436" s="8">
        <v>2.4700000000000002</v>
      </c>
      <c r="G436" s="4">
        <v>0</v>
      </c>
      <c r="H436" s="8">
        <v>0</v>
      </c>
      <c r="I436" s="4">
        <v>0</v>
      </c>
    </row>
    <row r="437" spans="1:9" x14ac:dyDescent="0.2">
      <c r="A437" s="2">
        <v>19</v>
      </c>
      <c r="B437" s="1" t="s">
        <v>121</v>
      </c>
      <c r="C437" s="4">
        <v>3</v>
      </c>
      <c r="D437" s="8">
        <v>1.31</v>
      </c>
      <c r="E437" s="4">
        <v>3</v>
      </c>
      <c r="F437" s="8">
        <v>1.85</v>
      </c>
      <c r="G437" s="4">
        <v>0</v>
      </c>
      <c r="H437" s="8">
        <v>0</v>
      </c>
      <c r="I437" s="4">
        <v>0</v>
      </c>
    </row>
    <row r="438" spans="1:9" x14ac:dyDescent="0.2">
      <c r="A438" s="2">
        <v>19</v>
      </c>
      <c r="B438" s="1" t="s">
        <v>179</v>
      </c>
      <c r="C438" s="4">
        <v>3</v>
      </c>
      <c r="D438" s="8">
        <v>1.31</v>
      </c>
      <c r="E438" s="4">
        <v>2</v>
      </c>
      <c r="F438" s="8">
        <v>1.23</v>
      </c>
      <c r="G438" s="4">
        <v>1</v>
      </c>
      <c r="H438" s="8">
        <v>1.82</v>
      </c>
      <c r="I438" s="4">
        <v>0</v>
      </c>
    </row>
    <row r="439" spans="1:9" x14ac:dyDescent="0.2">
      <c r="A439" s="2">
        <v>19</v>
      </c>
      <c r="B439" s="1" t="s">
        <v>103</v>
      </c>
      <c r="C439" s="4">
        <v>3</v>
      </c>
      <c r="D439" s="8">
        <v>1.31</v>
      </c>
      <c r="E439" s="4">
        <v>2</v>
      </c>
      <c r="F439" s="8">
        <v>1.23</v>
      </c>
      <c r="G439" s="4">
        <v>1</v>
      </c>
      <c r="H439" s="8">
        <v>1.82</v>
      </c>
      <c r="I439" s="4">
        <v>0</v>
      </c>
    </row>
    <row r="440" spans="1:9" x14ac:dyDescent="0.2">
      <c r="A440" s="2">
        <v>19</v>
      </c>
      <c r="B440" s="1" t="s">
        <v>169</v>
      </c>
      <c r="C440" s="4">
        <v>3</v>
      </c>
      <c r="D440" s="8">
        <v>1.31</v>
      </c>
      <c r="E440" s="4">
        <v>2</v>
      </c>
      <c r="F440" s="8">
        <v>1.23</v>
      </c>
      <c r="G440" s="4">
        <v>1</v>
      </c>
      <c r="H440" s="8">
        <v>1.82</v>
      </c>
      <c r="I440" s="4">
        <v>0</v>
      </c>
    </row>
    <row r="441" spans="1:9" x14ac:dyDescent="0.2">
      <c r="A441" s="2">
        <v>19</v>
      </c>
      <c r="B441" s="1" t="s">
        <v>137</v>
      </c>
      <c r="C441" s="4">
        <v>3</v>
      </c>
      <c r="D441" s="8">
        <v>1.31</v>
      </c>
      <c r="E441" s="4">
        <v>2</v>
      </c>
      <c r="F441" s="8">
        <v>1.23</v>
      </c>
      <c r="G441" s="4">
        <v>1</v>
      </c>
      <c r="H441" s="8">
        <v>1.82</v>
      </c>
      <c r="I441" s="4">
        <v>0</v>
      </c>
    </row>
    <row r="442" spans="1:9" x14ac:dyDescent="0.2">
      <c r="A442" s="2">
        <v>19</v>
      </c>
      <c r="B442" s="1" t="s">
        <v>180</v>
      </c>
      <c r="C442" s="4">
        <v>3</v>
      </c>
      <c r="D442" s="8">
        <v>1.31</v>
      </c>
      <c r="E442" s="4">
        <v>2</v>
      </c>
      <c r="F442" s="8">
        <v>1.23</v>
      </c>
      <c r="G442" s="4">
        <v>1</v>
      </c>
      <c r="H442" s="8">
        <v>1.82</v>
      </c>
      <c r="I442" s="4">
        <v>0</v>
      </c>
    </row>
    <row r="443" spans="1:9" x14ac:dyDescent="0.2">
      <c r="A443" s="2">
        <v>19</v>
      </c>
      <c r="B443" s="1" t="s">
        <v>170</v>
      </c>
      <c r="C443" s="4">
        <v>3</v>
      </c>
      <c r="D443" s="8">
        <v>1.31</v>
      </c>
      <c r="E443" s="4">
        <v>2</v>
      </c>
      <c r="F443" s="8">
        <v>1.23</v>
      </c>
      <c r="G443" s="4">
        <v>1</v>
      </c>
      <c r="H443" s="8">
        <v>1.82</v>
      </c>
      <c r="I443" s="4">
        <v>0</v>
      </c>
    </row>
    <row r="444" spans="1:9" x14ac:dyDescent="0.2">
      <c r="A444" s="2">
        <v>19</v>
      </c>
      <c r="B444" s="1" t="s">
        <v>109</v>
      </c>
      <c r="C444" s="4">
        <v>3</v>
      </c>
      <c r="D444" s="8">
        <v>1.31</v>
      </c>
      <c r="E444" s="4">
        <v>3</v>
      </c>
      <c r="F444" s="8">
        <v>1.85</v>
      </c>
      <c r="G444" s="4">
        <v>0</v>
      </c>
      <c r="H444" s="8">
        <v>0</v>
      </c>
      <c r="I444" s="4">
        <v>0</v>
      </c>
    </row>
    <row r="445" spans="1:9" x14ac:dyDescent="0.2">
      <c r="A445" s="2">
        <v>19</v>
      </c>
      <c r="B445" s="1" t="s">
        <v>112</v>
      </c>
      <c r="C445" s="4">
        <v>3</v>
      </c>
      <c r="D445" s="8">
        <v>1.31</v>
      </c>
      <c r="E445" s="4">
        <v>3</v>
      </c>
      <c r="F445" s="8">
        <v>1.85</v>
      </c>
      <c r="G445" s="4">
        <v>0</v>
      </c>
      <c r="H445" s="8">
        <v>0</v>
      </c>
      <c r="I445" s="4">
        <v>0</v>
      </c>
    </row>
    <row r="446" spans="1:9" x14ac:dyDescent="0.2">
      <c r="A446" s="2">
        <v>19</v>
      </c>
      <c r="B446" s="1" t="s">
        <v>130</v>
      </c>
      <c r="C446" s="4">
        <v>3</v>
      </c>
      <c r="D446" s="8">
        <v>1.31</v>
      </c>
      <c r="E446" s="4">
        <v>0</v>
      </c>
      <c r="F446" s="8">
        <v>0</v>
      </c>
      <c r="G446" s="4">
        <v>0</v>
      </c>
      <c r="H446" s="8">
        <v>0</v>
      </c>
      <c r="I446" s="4">
        <v>0</v>
      </c>
    </row>
    <row r="447" spans="1:9" x14ac:dyDescent="0.2">
      <c r="A447" s="2">
        <v>19</v>
      </c>
      <c r="B447" s="1" t="s">
        <v>115</v>
      </c>
      <c r="C447" s="4">
        <v>3</v>
      </c>
      <c r="D447" s="8">
        <v>1.31</v>
      </c>
      <c r="E447" s="4">
        <v>3</v>
      </c>
      <c r="F447" s="8">
        <v>1.85</v>
      </c>
      <c r="G447" s="4">
        <v>0</v>
      </c>
      <c r="H447" s="8">
        <v>0</v>
      </c>
      <c r="I447" s="4">
        <v>0</v>
      </c>
    </row>
    <row r="448" spans="1:9" x14ac:dyDescent="0.2">
      <c r="A448" s="1"/>
      <c r="C448" s="4"/>
      <c r="D448" s="8"/>
      <c r="E448" s="4"/>
      <c r="F448" s="8"/>
      <c r="G448" s="4"/>
      <c r="H448" s="8"/>
      <c r="I448" s="4"/>
    </row>
    <row r="449" spans="1:9" x14ac:dyDescent="0.2">
      <c r="A449" s="1" t="s">
        <v>17</v>
      </c>
      <c r="C449" s="4"/>
      <c r="D449" s="8"/>
      <c r="E449" s="4"/>
      <c r="F449" s="8"/>
      <c r="G449" s="4"/>
      <c r="H449" s="8"/>
      <c r="I449" s="4"/>
    </row>
    <row r="450" spans="1:9" x14ac:dyDescent="0.2">
      <c r="A450" s="2">
        <v>1</v>
      </c>
      <c r="B450" s="1" t="s">
        <v>114</v>
      </c>
      <c r="C450" s="4">
        <v>22</v>
      </c>
      <c r="D450" s="8">
        <v>6.73</v>
      </c>
      <c r="E450" s="4">
        <v>22</v>
      </c>
      <c r="F450" s="8">
        <v>9.1300000000000008</v>
      </c>
      <c r="G450" s="4">
        <v>0</v>
      </c>
      <c r="H450" s="8">
        <v>0</v>
      </c>
      <c r="I450" s="4">
        <v>0</v>
      </c>
    </row>
    <row r="451" spans="1:9" x14ac:dyDescent="0.2">
      <c r="A451" s="2">
        <v>2</v>
      </c>
      <c r="B451" s="1" t="s">
        <v>133</v>
      </c>
      <c r="C451" s="4">
        <v>12</v>
      </c>
      <c r="D451" s="8">
        <v>3.67</v>
      </c>
      <c r="E451" s="4">
        <v>12</v>
      </c>
      <c r="F451" s="8">
        <v>4.9800000000000004</v>
      </c>
      <c r="G451" s="4">
        <v>0</v>
      </c>
      <c r="H451" s="8">
        <v>0</v>
      </c>
      <c r="I451" s="4">
        <v>0</v>
      </c>
    </row>
    <row r="452" spans="1:9" x14ac:dyDescent="0.2">
      <c r="A452" s="2">
        <v>3</v>
      </c>
      <c r="B452" s="1" t="s">
        <v>113</v>
      </c>
      <c r="C452" s="4">
        <v>11</v>
      </c>
      <c r="D452" s="8">
        <v>3.36</v>
      </c>
      <c r="E452" s="4">
        <v>11</v>
      </c>
      <c r="F452" s="8">
        <v>4.5599999999999996</v>
      </c>
      <c r="G452" s="4">
        <v>0</v>
      </c>
      <c r="H452" s="8">
        <v>0</v>
      </c>
      <c r="I452" s="4">
        <v>0</v>
      </c>
    </row>
    <row r="453" spans="1:9" x14ac:dyDescent="0.2">
      <c r="A453" s="2">
        <v>4</v>
      </c>
      <c r="B453" s="1" t="s">
        <v>103</v>
      </c>
      <c r="C453" s="4">
        <v>10</v>
      </c>
      <c r="D453" s="8">
        <v>3.06</v>
      </c>
      <c r="E453" s="4">
        <v>8</v>
      </c>
      <c r="F453" s="8">
        <v>3.32</v>
      </c>
      <c r="G453" s="4">
        <v>2</v>
      </c>
      <c r="H453" s="8">
        <v>2.7</v>
      </c>
      <c r="I453" s="4">
        <v>0</v>
      </c>
    </row>
    <row r="454" spans="1:9" x14ac:dyDescent="0.2">
      <c r="A454" s="2">
        <v>4</v>
      </c>
      <c r="B454" s="1" t="s">
        <v>109</v>
      </c>
      <c r="C454" s="4">
        <v>10</v>
      </c>
      <c r="D454" s="8">
        <v>3.06</v>
      </c>
      <c r="E454" s="4">
        <v>9</v>
      </c>
      <c r="F454" s="8">
        <v>3.73</v>
      </c>
      <c r="G454" s="4">
        <v>1</v>
      </c>
      <c r="H454" s="8">
        <v>1.35</v>
      </c>
      <c r="I454" s="4">
        <v>0</v>
      </c>
    </row>
    <row r="455" spans="1:9" x14ac:dyDescent="0.2">
      <c r="A455" s="2">
        <v>6</v>
      </c>
      <c r="B455" s="1" t="s">
        <v>101</v>
      </c>
      <c r="C455" s="4">
        <v>9</v>
      </c>
      <c r="D455" s="8">
        <v>2.75</v>
      </c>
      <c r="E455" s="4">
        <v>5</v>
      </c>
      <c r="F455" s="8">
        <v>2.0699999999999998</v>
      </c>
      <c r="G455" s="4">
        <v>4</v>
      </c>
      <c r="H455" s="8">
        <v>5.41</v>
      </c>
      <c r="I455" s="4">
        <v>0</v>
      </c>
    </row>
    <row r="456" spans="1:9" x14ac:dyDescent="0.2">
      <c r="A456" s="2">
        <v>7</v>
      </c>
      <c r="B456" s="1" t="s">
        <v>99</v>
      </c>
      <c r="C456" s="4">
        <v>8</v>
      </c>
      <c r="D456" s="8">
        <v>2.4500000000000002</v>
      </c>
      <c r="E456" s="4">
        <v>0</v>
      </c>
      <c r="F456" s="8">
        <v>0</v>
      </c>
      <c r="G456" s="4">
        <v>8</v>
      </c>
      <c r="H456" s="8">
        <v>10.81</v>
      </c>
      <c r="I456" s="4">
        <v>0</v>
      </c>
    </row>
    <row r="457" spans="1:9" x14ac:dyDescent="0.2">
      <c r="A457" s="2">
        <v>7</v>
      </c>
      <c r="B457" s="1" t="s">
        <v>102</v>
      </c>
      <c r="C457" s="4">
        <v>8</v>
      </c>
      <c r="D457" s="8">
        <v>2.4500000000000002</v>
      </c>
      <c r="E457" s="4">
        <v>5</v>
      </c>
      <c r="F457" s="8">
        <v>2.0699999999999998</v>
      </c>
      <c r="G457" s="4">
        <v>3</v>
      </c>
      <c r="H457" s="8">
        <v>4.05</v>
      </c>
      <c r="I457" s="4">
        <v>0</v>
      </c>
    </row>
    <row r="458" spans="1:9" x14ac:dyDescent="0.2">
      <c r="A458" s="2">
        <v>7</v>
      </c>
      <c r="B458" s="1" t="s">
        <v>104</v>
      </c>
      <c r="C458" s="4">
        <v>8</v>
      </c>
      <c r="D458" s="8">
        <v>2.4500000000000002</v>
      </c>
      <c r="E458" s="4">
        <v>4</v>
      </c>
      <c r="F458" s="8">
        <v>1.66</v>
      </c>
      <c r="G458" s="4">
        <v>4</v>
      </c>
      <c r="H458" s="8">
        <v>5.41</v>
      </c>
      <c r="I458" s="4">
        <v>0</v>
      </c>
    </row>
    <row r="459" spans="1:9" x14ac:dyDescent="0.2">
      <c r="A459" s="2">
        <v>7</v>
      </c>
      <c r="B459" s="1" t="s">
        <v>105</v>
      </c>
      <c r="C459" s="4">
        <v>8</v>
      </c>
      <c r="D459" s="8">
        <v>2.4500000000000002</v>
      </c>
      <c r="E459" s="4">
        <v>7</v>
      </c>
      <c r="F459" s="8">
        <v>2.9</v>
      </c>
      <c r="G459" s="4">
        <v>1</v>
      </c>
      <c r="H459" s="8">
        <v>1.35</v>
      </c>
      <c r="I459" s="4">
        <v>0</v>
      </c>
    </row>
    <row r="460" spans="1:9" x14ac:dyDescent="0.2">
      <c r="A460" s="2">
        <v>7</v>
      </c>
      <c r="B460" s="1" t="s">
        <v>182</v>
      </c>
      <c r="C460" s="4">
        <v>8</v>
      </c>
      <c r="D460" s="8">
        <v>2.4500000000000002</v>
      </c>
      <c r="E460" s="4">
        <v>8</v>
      </c>
      <c r="F460" s="8">
        <v>3.32</v>
      </c>
      <c r="G460" s="4">
        <v>0</v>
      </c>
      <c r="H460" s="8">
        <v>0</v>
      </c>
      <c r="I460" s="4">
        <v>0</v>
      </c>
    </row>
    <row r="461" spans="1:9" x14ac:dyDescent="0.2">
      <c r="A461" s="2">
        <v>12</v>
      </c>
      <c r="B461" s="1" t="s">
        <v>110</v>
      </c>
      <c r="C461" s="4">
        <v>7</v>
      </c>
      <c r="D461" s="8">
        <v>2.14</v>
      </c>
      <c r="E461" s="4">
        <v>7</v>
      </c>
      <c r="F461" s="8">
        <v>2.9</v>
      </c>
      <c r="G461" s="4">
        <v>0</v>
      </c>
      <c r="H461" s="8">
        <v>0</v>
      </c>
      <c r="I461" s="4">
        <v>0</v>
      </c>
    </row>
    <row r="462" spans="1:9" x14ac:dyDescent="0.2">
      <c r="A462" s="2">
        <v>12</v>
      </c>
      <c r="B462" s="1" t="s">
        <v>112</v>
      </c>
      <c r="C462" s="4">
        <v>7</v>
      </c>
      <c r="D462" s="8">
        <v>2.14</v>
      </c>
      <c r="E462" s="4">
        <v>7</v>
      </c>
      <c r="F462" s="8">
        <v>2.9</v>
      </c>
      <c r="G462" s="4">
        <v>0</v>
      </c>
      <c r="H462" s="8">
        <v>0</v>
      </c>
      <c r="I462" s="4">
        <v>0</v>
      </c>
    </row>
    <row r="463" spans="1:9" x14ac:dyDescent="0.2">
      <c r="A463" s="2">
        <v>14</v>
      </c>
      <c r="B463" s="1" t="s">
        <v>122</v>
      </c>
      <c r="C463" s="4">
        <v>6</v>
      </c>
      <c r="D463" s="8">
        <v>1.83</v>
      </c>
      <c r="E463" s="4">
        <v>2</v>
      </c>
      <c r="F463" s="8">
        <v>0.83</v>
      </c>
      <c r="G463" s="4">
        <v>4</v>
      </c>
      <c r="H463" s="8">
        <v>5.41</v>
      </c>
      <c r="I463" s="4">
        <v>0</v>
      </c>
    </row>
    <row r="464" spans="1:9" x14ac:dyDescent="0.2">
      <c r="A464" s="2">
        <v>14</v>
      </c>
      <c r="B464" s="1" t="s">
        <v>123</v>
      </c>
      <c r="C464" s="4">
        <v>6</v>
      </c>
      <c r="D464" s="8">
        <v>1.83</v>
      </c>
      <c r="E464" s="4">
        <v>6</v>
      </c>
      <c r="F464" s="8">
        <v>2.4900000000000002</v>
      </c>
      <c r="G464" s="4">
        <v>0</v>
      </c>
      <c r="H464" s="8">
        <v>0</v>
      </c>
      <c r="I464" s="4">
        <v>0</v>
      </c>
    </row>
    <row r="465" spans="1:9" x14ac:dyDescent="0.2">
      <c r="A465" s="2">
        <v>14</v>
      </c>
      <c r="B465" s="1" t="s">
        <v>125</v>
      </c>
      <c r="C465" s="4">
        <v>6</v>
      </c>
      <c r="D465" s="8">
        <v>1.83</v>
      </c>
      <c r="E465" s="4">
        <v>4</v>
      </c>
      <c r="F465" s="8">
        <v>1.66</v>
      </c>
      <c r="G465" s="4">
        <v>1</v>
      </c>
      <c r="H465" s="8">
        <v>1.35</v>
      </c>
      <c r="I465" s="4">
        <v>0</v>
      </c>
    </row>
    <row r="466" spans="1:9" x14ac:dyDescent="0.2">
      <c r="A466" s="2">
        <v>14</v>
      </c>
      <c r="B466" s="1" t="s">
        <v>117</v>
      </c>
      <c r="C466" s="4">
        <v>6</v>
      </c>
      <c r="D466" s="8">
        <v>1.83</v>
      </c>
      <c r="E466" s="4">
        <v>6</v>
      </c>
      <c r="F466" s="8">
        <v>2.4900000000000002</v>
      </c>
      <c r="G466" s="4">
        <v>0</v>
      </c>
      <c r="H466" s="8">
        <v>0</v>
      </c>
      <c r="I466" s="4">
        <v>0</v>
      </c>
    </row>
    <row r="467" spans="1:9" x14ac:dyDescent="0.2">
      <c r="A467" s="2">
        <v>14</v>
      </c>
      <c r="B467" s="1" t="s">
        <v>118</v>
      </c>
      <c r="C467" s="4">
        <v>6</v>
      </c>
      <c r="D467" s="8">
        <v>1.83</v>
      </c>
      <c r="E467" s="4">
        <v>4</v>
      </c>
      <c r="F467" s="8">
        <v>1.66</v>
      </c>
      <c r="G467" s="4">
        <v>2</v>
      </c>
      <c r="H467" s="8">
        <v>2.7</v>
      </c>
      <c r="I467" s="4">
        <v>0</v>
      </c>
    </row>
    <row r="468" spans="1:9" x14ac:dyDescent="0.2">
      <c r="A468" s="2">
        <v>19</v>
      </c>
      <c r="B468" s="1" t="s">
        <v>129</v>
      </c>
      <c r="C468" s="4">
        <v>5</v>
      </c>
      <c r="D468" s="8">
        <v>1.53</v>
      </c>
      <c r="E468" s="4">
        <v>4</v>
      </c>
      <c r="F468" s="8">
        <v>1.66</v>
      </c>
      <c r="G468" s="4">
        <v>1</v>
      </c>
      <c r="H468" s="8">
        <v>1.35</v>
      </c>
      <c r="I468" s="4">
        <v>0</v>
      </c>
    </row>
    <row r="469" spans="1:9" x14ac:dyDescent="0.2">
      <c r="A469" s="2">
        <v>19</v>
      </c>
      <c r="B469" s="1" t="s">
        <v>124</v>
      </c>
      <c r="C469" s="4">
        <v>5</v>
      </c>
      <c r="D469" s="8">
        <v>1.53</v>
      </c>
      <c r="E469" s="4">
        <v>5</v>
      </c>
      <c r="F469" s="8">
        <v>2.0699999999999998</v>
      </c>
      <c r="G469" s="4">
        <v>0</v>
      </c>
      <c r="H469" s="8">
        <v>0</v>
      </c>
      <c r="I469" s="4">
        <v>0</v>
      </c>
    </row>
    <row r="470" spans="1:9" x14ac:dyDescent="0.2">
      <c r="A470" s="2">
        <v>19</v>
      </c>
      <c r="B470" s="1" t="s">
        <v>120</v>
      </c>
      <c r="C470" s="4">
        <v>5</v>
      </c>
      <c r="D470" s="8">
        <v>1.53</v>
      </c>
      <c r="E470" s="4">
        <v>5</v>
      </c>
      <c r="F470" s="8">
        <v>2.0699999999999998</v>
      </c>
      <c r="G470" s="4">
        <v>0</v>
      </c>
      <c r="H470" s="8">
        <v>0</v>
      </c>
      <c r="I470" s="4">
        <v>0</v>
      </c>
    </row>
    <row r="471" spans="1:9" x14ac:dyDescent="0.2">
      <c r="A471" s="2">
        <v>19</v>
      </c>
      <c r="B471" s="1" t="s">
        <v>175</v>
      </c>
      <c r="C471" s="4">
        <v>5</v>
      </c>
      <c r="D471" s="8">
        <v>1.53</v>
      </c>
      <c r="E471" s="4">
        <v>5</v>
      </c>
      <c r="F471" s="8">
        <v>2.0699999999999998</v>
      </c>
      <c r="G471" s="4">
        <v>0</v>
      </c>
      <c r="H471" s="8">
        <v>0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18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114</v>
      </c>
      <c r="C474" s="4">
        <v>16</v>
      </c>
      <c r="D474" s="8">
        <v>5.37</v>
      </c>
      <c r="E474" s="4">
        <v>12</v>
      </c>
      <c r="F474" s="8">
        <v>9.6</v>
      </c>
      <c r="G474" s="4">
        <v>4</v>
      </c>
      <c r="H474" s="8">
        <v>2.42</v>
      </c>
      <c r="I474" s="4">
        <v>0</v>
      </c>
    </row>
    <row r="475" spans="1:9" x14ac:dyDescent="0.2">
      <c r="A475" s="2">
        <v>2</v>
      </c>
      <c r="B475" s="1" t="s">
        <v>107</v>
      </c>
      <c r="C475" s="4">
        <v>9</v>
      </c>
      <c r="D475" s="8">
        <v>3.02</v>
      </c>
      <c r="E475" s="4">
        <v>3</v>
      </c>
      <c r="F475" s="8">
        <v>2.4</v>
      </c>
      <c r="G475" s="4">
        <v>5</v>
      </c>
      <c r="H475" s="8">
        <v>3.03</v>
      </c>
      <c r="I475" s="4">
        <v>0</v>
      </c>
    </row>
    <row r="476" spans="1:9" x14ac:dyDescent="0.2">
      <c r="A476" s="2">
        <v>2</v>
      </c>
      <c r="B476" s="1" t="s">
        <v>118</v>
      </c>
      <c r="C476" s="4">
        <v>9</v>
      </c>
      <c r="D476" s="8">
        <v>3.02</v>
      </c>
      <c r="E476" s="4">
        <v>6</v>
      </c>
      <c r="F476" s="8">
        <v>4.8</v>
      </c>
      <c r="G476" s="4">
        <v>3</v>
      </c>
      <c r="H476" s="8">
        <v>1.82</v>
      </c>
      <c r="I476" s="4">
        <v>0</v>
      </c>
    </row>
    <row r="477" spans="1:9" x14ac:dyDescent="0.2">
      <c r="A477" s="2">
        <v>4</v>
      </c>
      <c r="B477" s="1" t="s">
        <v>99</v>
      </c>
      <c r="C477" s="4">
        <v>8</v>
      </c>
      <c r="D477" s="8">
        <v>2.68</v>
      </c>
      <c r="E477" s="4">
        <v>0</v>
      </c>
      <c r="F477" s="8">
        <v>0</v>
      </c>
      <c r="G477" s="4">
        <v>8</v>
      </c>
      <c r="H477" s="8">
        <v>4.8499999999999996</v>
      </c>
      <c r="I477" s="4">
        <v>0</v>
      </c>
    </row>
    <row r="478" spans="1:9" x14ac:dyDescent="0.2">
      <c r="A478" s="2">
        <v>4</v>
      </c>
      <c r="B478" s="1" t="s">
        <v>103</v>
      </c>
      <c r="C478" s="4">
        <v>8</v>
      </c>
      <c r="D478" s="8">
        <v>2.68</v>
      </c>
      <c r="E478" s="4">
        <v>7</v>
      </c>
      <c r="F478" s="8">
        <v>5.6</v>
      </c>
      <c r="G478" s="4">
        <v>1</v>
      </c>
      <c r="H478" s="8">
        <v>0.61</v>
      </c>
      <c r="I478" s="4">
        <v>0</v>
      </c>
    </row>
    <row r="479" spans="1:9" x14ac:dyDescent="0.2">
      <c r="A479" s="2">
        <v>4</v>
      </c>
      <c r="B479" s="1" t="s">
        <v>109</v>
      </c>
      <c r="C479" s="4">
        <v>8</v>
      </c>
      <c r="D479" s="8">
        <v>2.68</v>
      </c>
      <c r="E479" s="4">
        <v>5</v>
      </c>
      <c r="F479" s="8">
        <v>4</v>
      </c>
      <c r="G479" s="4">
        <v>3</v>
      </c>
      <c r="H479" s="8">
        <v>1.82</v>
      </c>
      <c r="I479" s="4">
        <v>0</v>
      </c>
    </row>
    <row r="480" spans="1:9" x14ac:dyDescent="0.2">
      <c r="A480" s="2">
        <v>4</v>
      </c>
      <c r="B480" s="1" t="s">
        <v>112</v>
      </c>
      <c r="C480" s="4">
        <v>8</v>
      </c>
      <c r="D480" s="8">
        <v>2.68</v>
      </c>
      <c r="E480" s="4">
        <v>7</v>
      </c>
      <c r="F480" s="8">
        <v>5.6</v>
      </c>
      <c r="G480" s="4">
        <v>1</v>
      </c>
      <c r="H480" s="8">
        <v>0.61</v>
      </c>
      <c r="I480" s="4">
        <v>0</v>
      </c>
    </row>
    <row r="481" spans="1:9" x14ac:dyDescent="0.2">
      <c r="A481" s="2">
        <v>4</v>
      </c>
      <c r="B481" s="1" t="s">
        <v>116</v>
      </c>
      <c r="C481" s="4">
        <v>8</v>
      </c>
      <c r="D481" s="8">
        <v>2.68</v>
      </c>
      <c r="E481" s="4">
        <v>4</v>
      </c>
      <c r="F481" s="8">
        <v>3.2</v>
      </c>
      <c r="G481" s="4">
        <v>4</v>
      </c>
      <c r="H481" s="8">
        <v>2.42</v>
      </c>
      <c r="I481" s="4">
        <v>0</v>
      </c>
    </row>
    <row r="482" spans="1:9" x14ac:dyDescent="0.2">
      <c r="A482" s="2">
        <v>9</v>
      </c>
      <c r="B482" s="1" t="s">
        <v>100</v>
      </c>
      <c r="C482" s="4">
        <v>7</v>
      </c>
      <c r="D482" s="8">
        <v>2.35</v>
      </c>
      <c r="E482" s="4">
        <v>2</v>
      </c>
      <c r="F482" s="8">
        <v>1.6</v>
      </c>
      <c r="G482" s="4">
        <v>5</v>
      </c>
      <c r="H482" s="8">
        <v>3.03</v>
      </c>
      <c r="I482" s="4">
        <v>0</v>
      </c>
    </row>
    <row r="483" spans="1:9" x14ac:dyDescent="0.2">
      <c r="A483" s="2">
        <v>9</v>
      </c>
      <c r="B483" s="1" t="s">
        <v>136</v>
      </c>
      <c r="C483" s="4">
        <v>7</v>
      </c>
      <c r="D483" s="8">
        <v>2.35</v>
      </c>
      <c r="E483" s="4">
        <v>3</v>
      </c>
      <c r="F483" s="8">
        <v>2.4</v>
      </c>
      <c r="G483" s="4">
        <v>4</v>
      </c>
      <c r="H483" s="8">
        <v>2.42</v>
      </c>
      <c r="I483" s="4">
        <v>0</v>
      </c>
    </row>
    <row r="484" spans="1:9" x14ac:dyDescent="0.2">
      <c r="A484" s="2">
        <v>11</v>
      </c>
      <c r="B484" s="1" t="s">
        <v>122</v>
      </c>
      <c r="C484" s="4">
        <v>6</v>
      </c>
      <c r="D484" s="8">
        <v>2.0099999999999998</v>
      </c>
      <c r="E484" s="4">
        <v>0</v>
      </c>
      <c r="F484" s="8">
        <v>0</v>
      </c>
      <c r="G484" s="4">
        <v>6</v>
      </c>
      <c r="H484" s="8">
        <v>3.64</v>
      </c>
      <c r="I484" s="4">
        <v>0</v>
      </c>
    </row>
    <row r="485" spans="1:9" x14ac:dyDescent="0.2">
      <c r="A485" s="2">
        <v>11</v>
      </c>
      <c r="B485" s="1" t="s">
        <v>105</v>
      </c>
      <c r="C485" s="4">
        <v>6</v>
      </c>
      <c r="D485" s="8">
        <v>2.0099999999999998</v>
      </c>
      <c r="E485" s="4">
        <v>4</v>
      </c>
      <c r="F485" s="8">
        <v>3.2</v>
      </c>
      <c r="G485" s="4">
        <v>2</v>
      </c>
      <c r="H485" s="8">
        <v>1.21</v>
      </c>
      <c r="I485" s="4">
        <v>0</v>
      </c>
    </row>
    <row r="486" spans="1:9" x14ac:dyDescent="0.2">
      <c r="A486" s="2">
        <v>11</v>
      </c>
      <c r="B486" s="1" t="s">
        <v>111</v>
      </c>
      <c r="C486" s="4">
        <v>6</v>
      </c>
      <c r="D486" s="8">
        <v>2.0099999999999998</v>
      </c>
      <c r="E486" s="4">
        <v>5</v>
      </c>
      <c r="F486" s="8">
        <v>4</v>
      </c>
      <c r="G486" s="4">
        <v>1</v>
      </c>
      <c r="H486" s="8">
        <v>0.61</v>
      </c>
      <c r="I486" s="4">
        <v>0</v>
      </c>
    </row>
    <row r="487" spans="1:9" x14ac:dyDescent="0.2">
      <c r="A487" s="2">
        <v>14</v>
      </c>
      <c r="B487" s="1" t="s">
        <v>183</v>
      </c>
      <c r="C487" s="4">
        <v>5</v>
      </c>
      <c r="D487" s="8">
        <v>1.68</v>
      </c>
      <c r="E487" s="4">
        <v>1</v>
      </c>
      <c r="F487" s="8">
        <v>0.8</v>
      </c>
      <c r="G487" s="4">
        <v>4</v>
      </c>
      <c r="H487" s="8">
        <v>2.42</v>
      </c>
      <c r="I487" s="4">
        <v>0</v>
      </c>
    </row>
    <row r="488" spans="1:9" x14ac:dyDescent="0.2">
      <c r="A488" s="2">
        <v>14</v>
      </c>
      <c r="B488" s="1" t="s">
        <v>129</v>
      </c>
      <c r="C488" s="4">
        <v>5</v>
      </c>
      <c r="D488" s="8">
        <v>1.68</v>
      </c>
      <c r="E488" s="4">
        <v>2</v>
      </c>
      <c r="F488" s="8">
        <v>1.6</v>
      </c>
      <c r="G488" s="4">
        <v>3</v>
      </c>
      <c r="H488" s="8">
        <v>1.82</v>
      </c>
      <c r="I488" s="4">
        <v>0</v>
      </c>
    </row>
    <row r="489" spans="1:9" x14ac:dyDescent="0.2">
      <c r="A489" s="2">
        <v>14</v>
      </c>
      <c r="B489" s="1" t="s">
        <v>102</v>
      </c>
      <c r="C489" s="4">
        <v>5</v>
      </c>
      <c r="D489" s="8">
        <v>1.68</v>
      </c>
      <c r="E489" s="4">
        <v>4</v>
      </c>
      <c r="F489" s="8">
        <v>3.2</v>
      </c>
      <c r="G489" s="4">
        <v>1</v>
      </c>
      <c r="H489" s="8">
        <v>0.61</v>
      </c>
      <c r="I489" s="4">
        <v>0</v>
      </c>
    </row>
    <row r="490" spans="1:9" x14ac:dyDescent="0.2">
      <c r="A490" s="2">
        <v>14</v>
      </c>
      <c r="B490" s="1" t="s">
        <v>104</v>
      </c>
      <c r="C490" s="4">
        <v>5</v>
      </c>
      <c r="D490" s="8">
        <v>1.68</v>
      </c>
      <c r="E490" s="4">
        <v>1</v>
      </c>
      <c r="F490" s="8">
        <v>0.8</v>
      </c>
      <c r="G490" s="4">
        <v>4</v>
      </c>
      <c r="H490" s="8">
        <v>2.42</v>
      </c>
      <c r="I490" s="4">
        <v>0</v>
      </c>
    </row>
    <row r="491" spans="1:9" x14ac:dyDescent="0.2">
      <c r="A491" s="2">
        <v>14</v>
      </c>
      <c r="B491" s="1" t="s">
        <v>119</v>
      </c>
      <c r="C491" s="4">
        <v>5</v>
      </c>
      <c r="D491" s="8">
        <v>1.68</v>
      </c>
      <c r="E491" s="4">
        <v>1</v>
      </c>
      <c r="F491" s="8">
        <v>0.8</v>
      </c>
      <c r="G491" s="4">
        <v>4</v>
      </c>
      <c r="H491" s="8">
        <v>2.42</v>
      </c>
      <c r="I491" s="4">
        <v>0</v>
      </c>
    </row>
    <row r="492" spans="1:9" x14ac:dyDescent="0.2">
      <c r="A492" s="2">
        <v>14</v>
      </c>
      <c r="B492" s="1" t="s">
        <v>106</v>
      </c>
      <c r="C492" s="4">
        <v>5</v>
      </c>
      <c r="D492" s="8">
        <v>1.68</v>
      </c>
      <c r="E492" s="4">
        <v>0</v>
      </c>
      <c r="F492" s="8">
        <v>0</v>
      </c>
      <c r="G492" s="4">
        <v>5</v>
      </c>
      <c r="H492" s="8">
        <v>3.03</v>
      </c>
      <c r="I492" s="4">
        <v>0</v>
      </c>
    </row>
    <row r="493" spans="1:9" x14ac:dyDescent="0.2">
      <c r="A493" s="2">
        <v>14</v>
      </c>
      <c r="B493" s="1" t="s">
        <v>110</v>
      </c>
      <c r="C493" s="4">
        <v>5</v>
      </c>
      <c r="D493" s="8">
        <v>1.68</v>
      </c>
      <c r="E493" s="4">
        <v>5</v>
      </c>
      <c r="F493" s="8">
        <v>4</v>
      </c>
      <c r="G493" s="4">
        <v>0</v>
      </c>
      <c r="H493" s="8">
        <v>0</v>
      </c>
      <c r="I493" s="4">
        <v>0</v>
      </c>
    </row>
    <row r="494" spans="1:9" x14ac:dyDescent="0.2">
      <c r="A494" s="2">
        <v>14</v>
      </c>
      <c r="B494" s="1" t="s">
        <v>120</v>
      </c>
      <c r="C494" s="4">
        <v>5</v>
      </c>
      <c r="D494" s="8">
        <v>1.68</v>
      </c>
      <c r="E494" s="4">
        <v>3</v>
      </c>
      <c r="F494" s="8">
        <v>2.4</v>
      </c>
      <c r="G494" s="4">
        <v>2</v>
      </c>
      <c r="H494" s="8">
        <v>1.21</v>
      </c>
      <c r="I494" s="4">
        <v>0</v>
      </c>
    </row>
    <row r="495" spans="1:9" x14ac:dyDescent="0.2">
      <c r="A495" s="2">
        <v>14</v>
      </c>
      <c r="B495" s="1" t="s">
        <v>117</v>
      </c>
      <c r="C495" s="4">
        <v>5</v>
      </c>
      <c r="D495" s="8">
        <v>1.68</v>
      </c>
      <c r="E495" s="4">
        <v>5</v>
      </c>
      <c r="F495" s="8">
        <v>4</v>
      </c>
      <c r="G495" s="4">
        <v>0</v>
      </c>
      <c r="H495" s="8">
        <v>0</v>
      </c>
      <c r="I495" s="4">
        <v>0</v>
      </c>
    </row>
    <row r="496" spans="1:9" x14ac:dyDescent="0.2">
      <c r="A496" s="1"/>
      <c r="C496" s="4"/>
      <c r="D496" s="8"/>
      <c r="E496" s="4"/>
      <c r="F496" s="8"/>
      <c r="G496" s="4"/>
      <c r="H496" s="8"/>
      <c r="I496" s="4"/>
    </row>
    <row r="497" spans="1:9" x14ac:dyDescent="0.2">
      <c r="A497" s="1" t="s">
        <v>19</v>
      </c>
      <c r="C497" s="4"/>
      <c r="D497" s="8"/>
      <c r="E497" s="4"/>
      <c r="F497" s="8"/>
      <c r="G497" s="4"/>
      <c r="H497" s="8"/>
      <c r="I497" s="4"/>
    </row>
    <row r="498" spans="1:9" x14ac:dyDescent="0.2">
      <c r="A498" s="2">
        <v>1</v>
      </c>
      <c r="B498" s="1" t="s">
        <v>114</v>
      </c>
      <c r="C498" s="4">
        <v>38</v>
      </c>
      <c r="D498" s="8">
        <v>7.12</v>
      </c>
      <c r="E498" s="4">
        <v>37</v>
      </c>
      <c r="F498" s="8">
        <v>13.6</v>
      </c>
      <c r="G498" s="4">
        <v>1</v>
      </c>
      <c r="H498" s="8">
        <v>0.39</v>
      </c>
      <c r="I498" s="4">
        <v>0</v>
      </c>
    </row>
    <row r="499" spans="1:9" x14ac:dyDescent="0.2">
      <c r="A499" s="2">
        <v>2</v>
      </c>
      <c r="B499" s="1" t="s">
        <v>107</v>
      </c>
      <c r="C499" s="4">
        <v>34</v>
      </c>
      <c r="D499" s="8">
        <v>6.37</v>
      </c>
      <c r="E499" s="4">
        <v>15</v>
      </c>
      <c r="F499" s="8">
        <v>5.51</v>
      </c>
      <c r="G499" s="4">
        <v>19</v>
      </c>
      <c r="H499" s="8">
        <v>7.39</v>
      </c>
      <c r="I499" s="4">
        <v>0</v>
      </c>
    </row>
    <row r="500" spans="1:9" x14ac:dyDescent="0.2">
      <c r="A500" s="2">
        <v>3</v>
      </c>
      <c r="B500" s="1" t="s">
        <v>117</v>
      </c>
      <c r="C500" s="4">
        <v>20</v>
      </c>
      <c r="D500" s="8">
        <v>3.75</v>
      </c>
      <c r="E500" s="4">
        <v>16</v>
      </c>
      <c r="F500" s="8">
        <v>5.88</v>
      </c>
      <c r="G500" s="4">
        <v>4</v>
      </c>
      <c r="H500" s="8">
        <v>1.56</v>
      </c>
      <c r="I500" s="4">
        <v>0</v>
      </c>
    </row>
    <row r="501" spans="1:9" x14ac:dyDescent="0.2">
      <c r="A501" s="2">
        <v>4</v>
      </c>
      <c r="B501" s="1" t="s">
        <v>113</v>
      </c>
      <c r="C501" s="4">
        <v>17</v>
      </c>
      <c r="D501" s="8">
        <v>3.18</v>
      </c>
      <c r="E501" s="4">
        <v>16</v>
      </c>
      <c r="F501" s="8">
        <v>5.88</v>
      </c>
      <c r="G501" s="4">
        <v>1</v>
      </c>
      <c r="H501" s="8">
        <v>0.39</v>
      </c>
      <c r="I501" s="4">
        <v>0</v>
      </c>
    </row>
    <row r="502" spans="1:9" x14ac:dyDescent="0.2">
      <c r="A502" s="2">
        <v>5</v>
      </c>
      <c r="B502" s="1" t="s">
        <v>104</v>
      </c>
      <c r="C502" s="4">
        <v>16</v>
      </c>
      <c r="D502" s="8">
        <v>3</v>
      </c>
      <c r="E502" s="4">
        <v>8</v>
      </c>
      <c r="F502" s="8">
        <v>2.94</v>
      </c>
      <c r="G502" s="4">
        <v>8</v>
      </c>
      <c r="H502" s="8">
        <v>3.11</v>
      </c>
      <c r="I502" s="4">
        <v>0</v>
      </c>
    </row>
    <row r="503" spans="1:9" x14ac:dyDescent="0.2">
      <c r="A503" s="2">
        <v>6</v>
      </c>
      <c r="B503" s="1" t="s">
        <v>119</v>
      </c>
      <c r="C503" s="4">
        <v>14</v>
      </c>
      <c r="D503" s="8">
        <v>2.62</v>
      </c>
      <c r="E503" s="4">
        <v>6</v>
      </c>
      <c r="F503" s="8">
        <v>2.21</v>
      </c>
      <c r="G503" s="4">
        <v>8</v>
      </c>
      <c r="H503" s="8">
        <v>3.11</v>
      </c>
      <c r="I503" s="4">
        <v>0</v>
      </c>
    </row>
    <row r="504" spans="1:9" x14ac:dyDescent="0.2">
      <c r="A504" s="2">
        <v>6</v>
      </c>
      <c r="B504" s="1" t="s">
        <v>115</v>
      </c>
      <c r="C504" s="4">
        <v>14</v>
      </c>
      <c r="D504" s="8">
        <v>2.62</v>
      </c>
      <c r="E504" s="4">
        <v>11</v>
      </c>
      <c r="F504" s="8">
        <v>4.04</v>
      </c>
      <c r="G504" s="4">
        <v>3</v>
      </c>
      <c r="H504" s="8">
        <v>1.17</v>
      </c>
      <c r="I504" s="4">
        <v>0</v>
      </c>
    </row>
    <row r="505" spans="1:9" x14ac:dyDescent="0.2">
      <c r="A505" s="2">
        <v>8</v>
      </c>
      <c r="B505" s="1" t="s">
        <v>100</v>
      </c>
      <c r="C505" s="4">
        <v>13</v>
      </c>
      <c r="D505" s="8">
        <v>2.4300000000000002</v>
      </c>
      <c r="E505" s="4">
        <v>1</v>
      </c>
      <c r="F505" s="8">
        <v>0.37</v>
      </c>
      <c r="G505" s="4">
        <v>12</v>
      </c>
      <c r="H505" s="8">
        <v>4.67</v>
      </c>
      <c r="I505" s="4">
        <v>0</v>
      </c>
    </row>
    <row r="506" spans="1:9" x14ac:dyDescent="0.2">
      <c r="A506" s="2">
        <v>8</v>
      </c>
      <c r="B506" s="1" t="s">
        <v>116</v>
      </c>
      <c r="C506" s="4">
        <v>13</v>
      </c>
      <c r="D506" s="8">
        <v>2.4300000000000002</v>
      </c>
      <c r="E506" s="4">
        <v>11</v>
      </c>
      <c r="F506" s="8">
        <v>4.04</v>
      </c>
      <c r="G506" s="4">
        <v>2</v>
      </c>
      <c r="H506" s="8">
        <v>0.78</v>
      </c>
      <c r="I506" s="4">
        <v>0</v>
      </c>
    </row>
    <row r="507" spans="1:9" x14ac:dyDescent="0.2">
      <c r="A507" s="2">
        <v>10</v>
      </c>
      <c r="B507" s="1" t="s">
        <v>105</v>
      </c>
      <c r="C507" s="4">
        <v>11</v>
      </c>
      <c r="D507" s="8">
        <v>2.06</v>
      </c>
      <c r="E507" s="4">
        <v>7</v>
      </c>
      <c r="F507" s="8">
        <v>2.57</v>
      </c>
      <c r="G507" s="4">
        <v>4</v>
      </c>
      <c r="H507" s="8">
        <v>1.56</v>
      </c>
      <c r="I507" s="4">
        <v>0</v>
      </c>
    </row>
    <row r="508" spans="1:9" x14ac:dyDescent="0.2">
      <c r="A508" s="2">
        <v>10</v>
      </c>
      <c r="B508" s="1" t="s">
        <v>112</v>
      </c>
      <c r="C508" s="4">
        <v>11</v>
      </c>
      <c r="D508" s="8">
        <v>2.06</v>
      </c>
      <c r="E508" s="4">
        <v>9</v>
      </c>
      <c r="F508" s="8">
        <v>3.31</v>
      </c>
      <c r="G508" s="4">
        <v>2</v>
      </c>
      <c r="H508" s="8">
        <v>0.78</v>
      </c>
      <c r="I508" s="4">
        <v>0</v>
      </c>
    </row>
    <row r="509" spans="1:9" x14ac:dyDescent="0.2">
      <c r="A509" s="2">
        <v>10</v>
      </c>
      <c r="B509" s="1" t="s">
        <v>120</v>
      </c>
      <c r="C509" s="4">
        <v>11</v>
      </c>
      <c r="D509" s="8">
        <v>2.06</v>
      </c>
      <c r="E509" s="4">
        <v>4</v>
      </c>
      <c r="F509" s="8">
        <v>1.47</v>
      </c>
      <c r="G509" s="4">
        <v>7</v>
      </c>
      <c r="H509" s="8">
        <v>2.72</v>
      </c>
      <c r="I509" s="4">
        <v>0</v>
      </c>
    </row>
    <row r="510" spans="1:9" x14ac:dyDescent="0.2">
      <c r="A510" s="2">
        <v>13</v>
      </c>
      <c r="B510" s="1" t="s">
        <v>118</v>
      </c>
      <c r="C510" s="4">
        <v>10</v>
      </c>
      <c r="D510" s="8">
        <v>1.87</v>
      </c>
      <c r="E510" s="4">
        <v>6</v>
      </c>
      <c r="F510" s="8">
        <v>2.21</v>
      </c>
      <c r="G510" s="4">
        <v>4</v>
      </c>
      <c r="H510" s="8">
        <v>1.56</v>
      </c>
      <c r="I510" s="4">
        <v>0</v>
      </c>
    </row>
    <row r="511" spans="1:9" x14ac:dyDescent="0.2">
      <c r="A511" s="2">
        <v>14</v>
      </c>
      <c r="B511" s="1" t="s">
        <v>99</v>
      </c>
      <c r="C511" s="4">
        <v>9</v>
      </c>
      <c r="D511" s="8">
        <v>1.69</v>
      </c>
      <c r="E511" s="4">
        <v>1</v>
      </c>
      <c r="F511" s="8">
        <v>0.37</v>
      </c>
      <c r="G511" s="4">
        <v>8</v>
      </c>
      <c r="H511" s="8">
        <v>3.11</v>
      </c>
      <c r="I511" s="4">
        <v>0</v>
      </c>
    </row>
    <row r="512" spans="1:9" x14ac:dyDescent="0.2">
      <c r="A512" s="2">
        <v>14</v>
      </c>
      <c r="B512" s="1" t="s">
        <v>136</v>
      </c>
      <c r="C512" s="4">
        <v>9</v>
      </c>
      <c r="D512" s="8">
        <v>1.69</v>
      </c>
      <c r="E512" s="4">
        <v>1</v>
      </c>
      <c r="F512" s="8">
        <v>0.37</v>
      </c>
      <c r="G512" s="4">
        <v>8</v>
      </c>
      <c r="H512" s="8">
        <v>3.11</v>
      </c>
      <c r="I512" s="4">
        <v>0</v>
      </c>
    </row>
    <row r="513" spans="1:9" x14ac:dyDescent="0.2">
      <c r="A513" s="2">
        <v>14</v>
      </c>
      <c r="B513" s="1" t="s">
        <v>102</v>
      </c>
      <c r="C513" s="4">
        <v>9</v>
      </c>
      <c r="D513" s="8">
        <v>1.69</v>
      </c>
      <c r="E513" s="4">
        <v>6</v>
      </c>
      <c r="F513" s="8">
        <v>2.21</v>
      </c>
      <c r="G513" s="4">
        <v>3</v>
      </c>
      <c r="H513" s="8">
        <v>1.17</v>
      </c>
      <c r="I513" s="4">
        <v>0</v>
      </c>
    </row>
    <row r="514" spans="1:9" x14ac:dyDescent="0.2">
      <c r="A514" s="2">
        <v>14</v>
      </c>
      <c r="B514" s="1" t="s">
        <v>109</v>
      </c>
      <c r="C514" s="4">
        <v>9</v>
      </c>
      <c r="D514" s="8">
        <v>1.69</v>
      </c>
      <c r="E514" s="4">
        <v>6</v>
      </c>
      <c r="F514" s="8">
        <v>2.21</v>
      </c>
      <c r="G514" s="4">
        <v>3</v>
      </c>
      <c r="H514" s="8">
        <v>1.17</v>
      </c>
      <c r="I514" s="4">
        <v>0</v>
      </c>
    </row>
    <row r="515" spans="1:9" x14ac:dyDescent="0.2">
      <c r="A515" s="2">
        <v>18</v>
      </c>
      <c r="B515" s="1" t="s">
        <v>101</v>
      </c>
      <c r="C515" s="4">
        <v>8</v>
      </c>
      <c r="D515" s="8">
        <v>1.5</v>
      </c>
      <c r="E515" s="4">
        <v>0</v>
      </c>
      <c r="F515" s="8">
        <v>0</v>
      </c>
      <c r="G515" s="4">
        <v>8</v>
      </c>
      <c r="H515" s="8">
        <v>3.11</v>
      </c>
      <c r="I515" s="4">
        <v>0</v>
      </c>
    </row>
    <row r="516" spans="1:9" x14ac:dyDescent="0.2">
      <c r="A516" s="2">
        <v>18</v>
      </c>
      <c r="B516" s="1" t="s">
        <v>124</v>
      </c>
      <c r="C516" s="4">
        <v>8</v>
      </c>
      <c r="D516" s="8">
        <v>1.5</v>
      </c>
      <c r="E516" s="4">
        <v>1</v>
      </c>
      <c r="F516" s="8">
        <v>0.37</v>
      </c>
      <c r="G516" s="4">
        <v>7</v>
      </c>
      <c r="H516" s="8">
        <v>2.72</v>
      </c>
      <c r="I516" s="4">
        <v>0</v>
      </c>
    </row>
    <row r="517" spans="1:9" x14ac:dyDescent="0.2">
      <c r="A517" s="2">
        <v>18</v>
      </c>
      <c r="B517" s="1" t="s">
        <v>184</v>
      </c>
      <c r="C517" s="4">
        <v>8</v>
      </c>
      <c r="D517" s="8">
        <v>1.5</v>
      </c>
      <c r="E517" s="4">
        <v>0</v>
      </c>
      <c r="F517" s="8">
        <v>0</v>
      </c>
      <c r="G517" s="4">
        <v>8</v>
      </c>
      <c r="H517" s="8">
        <v>3.11</v>
      </c>
      <c r="I517" s="4">
        <v>0</v>
      </c>
    </row>
    <row r="518" spans="1:9" x14ac:dyDescent="0.2">
      <c r="A518" s="2">
        <v>18</v>
      </c>
      <c r="B518" s="1" t="s">
        <v>185</v>
      </c>
      <c r="C518" s="4">
        <v>8</v>
      </c>
      <c r="D518" s="8">
        <v>1.5</v>
      </c>
      <c r="E518" s="4">
        <v>6</v>
      </c>
      <c r="F518" s="8">
        <v>2.21</v>
      </c>
      <c r="G518" s="4">
        <v>2</v>
      </c>
      <c r="H518" s="8">
        <v>0.78</v>
      </c>
      <c r="I518" s="4">
        <v>0</v>
      </c>
    </row>
    <row r="519" spans="1:9" x14ac:dyDescent="0.2">
      <c r="A519" s="1"/>
      <c r="C519" s="4"/>
      <c r="D519" s="8"/>
      <c r="E519" s="4"/>
      <c r="F519" s="8"/>
      <c r="G519" s="4"/>
      <c r="H519" s="8"/>
      <c r="I519" s="4"/>
    </row>
    <row r="520" spans="1:9" x14ac:dyDescent="0.2">
      <c r="A520" s="1" t="s">
        <v>20</v>
      </c>
      <c r="C520" s="4"/>
      <c r="D520" s="8"/>
      <c r="E520" s="4"/>
      <c r="F520" s="8"/>
      <c r="G520" s="4"/>
      <c r="H520" s="8"/>
      <c r="I520" s="4"/>
    </row>
    <row r="521" spans="1:9" x14ac:dyDescent="0.2">
      <c r="A521" s="2">
        <v>1</v>
      </c>
      <c r="B521" s="1" t="s">
        <v>114</v>
      </c>
      <c r="C521" s="4">
        <v>64</v>
      </c>
      <c r="D521" s="8">
        <v>8.5</v>
      </c>
      <c r="E521" s="4">
        <v>61</v>
      </c>
      <c r="F521" s="8">
        <v>15.33</v>
      </c>
      <c r="G521" s="4">
        <v>3</v>
      </c>
      <c r="H521" s="8">
        <v>0.86</v>
      </c>
      <c r="I521" s="4">
        <v>0</v>
      </c>
    </row>
    <row r="522" spans="1:9" x14ac:dyDescent="0.2">
      <c r="A522" s="2">
        <v>2</v>
      </c>
      <c r="B522" s="1" t="s">
        <v>113</v>
      </c>
      <c r="C522" s="4">
        <v>28</v>
      </c>
      <c r="D522" s="8">
        <v>3.72</v>
      </c>
      <c r="E522" s="4">
        <v>25</v>
      </c>
      <c r="F522" s="8">
        <v>6.28</v>
      </c>
      <c r="G522" s="4">
        <v>3</v>
      </c>
      <c r="H522" s="8">
        <v>0.86</v>
      </c>
      <c r="I522" s="4">
        <v>0</v>
      </c>
    </row>
    <row r="523" spans="1:9" x14ac:dyDescent="0.2">
      <c r="A523" s="2">
        <v>3</v>
      </c>
      <c r="B523" s="1" t="s">
        <v>117</v>
      </c>
      <c r="C523" s="4">
        <v>26</v>
      </c>
      <c r="D523" s="8">
        <v>3.45</v>
      </c>
      <c r="E523" s="4">
        <v>19</v>
      </c>
      <c r="F523" s="8">
        <v>4.7699999999999996</v>
      </c>
      <c r="G523" s="4">
        <v>7</v>
      </c>
      <c r="H523" s="8">
        <v>2</v>
      </c>
      <c r="I523" s="4">
        <v>0</v>
      </c>
    </row>
    <row r="524" spans="1:9" x14ac:dyDescent="0.2">
      <c r="A524" s="2">
        <v>4</v>
      </c>
      <c r="B524" s="1" t="s">
        <v>107</v>
      </c>
      <c r="C524" s="4">
        <v>23</v>
      </c>
      <c r="D524" s="8">
        <v>3.05</v>
      </c>
      <c r="E524" s="4">
        <v>2</v>
      </c>
      <c r="F524" s="8">
        <v>0.5</v>
      </c>
      <c r="G524" s="4">
        <v>20</v>
      </c>
      <c r="H524" s="8">
        <v>5.71</v>
      </c>
      <c r="I524" s="4">
        <v>0</v>
      </c>
    </row>
    <row r="525" spans="1:9" x14ac:dyDescent="0.2">
      <c r="A525" s="2">
        <v>5</v>
      </c>
      <c r="B525" s="1" t="s">
        <v>116</v>
      </c>
      <c r="C525" s="4">
        <v>22</v>
      </c>
      <c r="D525" s="8">
        <v>2.92</v>
      </c>
      <c r="E525" s="4">
        <v>14</v>
      </c>
      <c r="F525" s="8">
        <v>3.52</v>
      </c>
      <c r="G525" s="4">
        <v>8</v>
      </c>
      <c r="H525" s="8">
        <v>2.29</v>
      </c>
      <c r="I525" s="4">
        <v>0</v>
      </c>
    </row>
    <row r="526" spans="1:9" x14ac:dyDescent="0.2">
      <c r="A526" s="2">
        <v>6</v>
      </c>
      <c r="B526" s="1" t="s">
        <v>106</v>
      </c>
      <c r="C526" s="4">
        <v>19</v>
      </c>
      <c r="D526" s="8">
        <v>2.52</v>
      </c>
      <c r="E526" s="4">
        <v>1</v>
      </c>
      <c r="F526" s="8">
        <v>0.25</v>
      </c>
      <c r="G526" s="4">
        <v>18</v>
      </c>
      <c r="H526" s="8">
        <v>5.14</v>
      </c>
      <c r="I526" s="4">
        <v>0</v>
      </c>
    </row>
    <row r="527" spans="1:9" x14ac:dyDescent="0.2">
      <c r="A527" s="2">
        <v>7</v>
      </c>
      <c r="B527" s="1" t="s">
        <v>99</v>
      </c>
      <c r="C527" s="4">
        <v>18</v>
      </c>
      <c r="D527" s="8">
        <v>2.39</v>
      </c>
      <c r="E527" s="4">
        <v>2</v>
      </c>
      <c r="F527" s="8">
        <v>0.5</v>
      </c>
      <c r="G527" s="4">
        <v>16</v>
      </c>
      <c r="H527" s="8">
        <v>4.57</v>
      </c>
      <c r="I527" s="4">
        <v>0</v>
      </c>
    </row>
    <row r="528" spans="1:9" x14ac:dyDescent="0.2">
      <c r="A528" s="2">
        <v>7</v>
      </c>
      <c r="B528" s="1" t="s">
        <v>104</v>
      </c>
      <c r="C528" s="4">
        <v>18</v>
      </c>
      <c r="D528" s="8">
        <v>2.39</v>
      </c>
      <c r="E528" s="4">
        <v>9</v>
      </c>
      <c r="F528" s="8">
        <v>2.2599999999999998</v>
      </c>
      <c r="G528" s="4">
        <v>9</v>
      </c>
      <c r="H528" s="8">
        <v>2.57</v>
      </c>
      <c r="I528" s="4">
        <v>0</v>
      </c>
    </row>
    <row r="529" spans="1:9" x14ac:dyDescent="0.2">
      <c r="A529" s="2">
        <v>9</v>
      </c>
      <c r="B529" s="1" t="s">
        <v>103</v>
      </c>
      <c r="C529" s="4">
        <v>16</v>
      </c>
      <c r="D529" s="8">
        <v>2.12</v>
      </c>
      <c r="E529" s="4">
        <v>13</v>
      </c>
      <c r="F529" s="8">
        <v>3.27</v>
      </c>
      <c r="G529" s="4">
        <v>3</v>
      </c>
      <c r="H529" s="8">
        <v>0.86</v>
      </c>
      <c r="I529" s="4">
        <v>0</v>
      </c>
    </row>
    <row r="530" spans="1:9" x14ac:dyDescent="0.2">
      <c r="A530" s="2">
        <v>10</v>
      </c>
      <c r="B530" s="1" t="s">
        <v>115</v>
      </c>
      <c r="C530" s="4">
        <v>15</v>
      </c>
      <c r="D530" s="8">
        <v>1.99</v>
      </c>
      <c r="E530" s="4">
        <v>11</v>
      </c>
      <c r="F530" s="8">
        <v>2.76</v>
      </c>
      <c r="G530" s="4">
        <v>4</v>
      </c>
      <c r="H530" s="8">
        <v>1.1399999999999999</v>
      </c>
      <c r="I530" s="4">
        <v>0</v>
      </c>
    </row>
    <row r="531" spans="1:9" x14ac:dyDescent="0.2">
      <c r="A531" s="2">
        <v>11</v>
      </c>
      <c r="B531" s="1" t="s">
        <v>109</v>
      </c>
      <c r="C531" s="4">
        <v>14</v>
      </c>
      <c r="D531" s="8">
        <v>1.86</v>
      </c>
      <c r="E531" s="4">
        <v>11</v>
      </c>
      <c r="F531" s="8">
        <v>2.76</v>
      </c>
      <c r="G531" s="4">
        <v>3</v>
      </c>
      <c r="H531" s="8">
        <v>0.86</v>
      </c>
      <c r="I531" s="4">
        <v>0</v>
      </c>
    </row>
    <row r="532" spans="1:9" x14ac:dyDescent="0.2">
      <c r="A532" s="2">
        <v>12</v>
      </c>
      <c r="B532" s="1" t="s">
        <v>110</v>
      </c>
      <c r="C532" s="4">
        <v>13</v>
      </c>
      <c r="D532" s="8">
        <v>1.73</v>
      </c>
      <c r="E532" s="4">
        <v>13</v>
      </c>
      <c r="F532" s="8">
        <v>3.27</v>
      </c>
      <c r="G532" s="4">
        <v>0</v>
      </c>
      <c r="H532" s="8">
        <v>0</v>
      </c>
      <c r="I532" s="4">
        <v>0</v>
      </c>
    </row>
    <row r="533" spans="1:9" x14ac:dyDescent="0.2">
      <c r="A533" s="2">
        <v>12</v>
      </c>
      <c r="B533" s="1" t="s">
        <v>112</v>
      </c>
      <c r="C533" s="4">
        <v>13</v>
      </c>
      <c r="D533" s="8">
        <v>1.73</v>
      </c>
      <c r="E533" s="4">
        <v>11</v>
      </c>
      <c r="F533" s="8">
        <v>2.76</v>
      </c>
      <c r="G533" s="4">
        <v>2</v>
      </c>
      <c r="H533" s="8">
        <v>0.56999999999999995</v>
      </c>
      <c r="I533" s="4">
        <v>0</v>
      </c>
    </row>
    <row r="534" spans="1:9" x14ac:dyDescent="0.2">
      <c r="A534" s="2">
        <v>12</v>
      </c>
      <c r="B534" s="1" t="s">
        <v>118</v>
      </c>
      <c r="C534" s="4">
        <v>13</v>
      </c>
      <c r="D534" s="8">
        <v>1.73</v>
      </c>
      <c r="E534" s="4">
        <v>12</v>
      </c>
      <c r="F534" s="8">
        <v>3.02</v>
      </c>
      <c r="G534" s="4">
        <v>1</v>
      </c>
      <c r="H534" s="8">
        <v>0.28999999999999998</v>
      </c>
      <c r="I534" s="4">
        <v>0</v>
      </c>
    </row>
    <row r="535" spans="1:9" x14ac:dyDescent="0.2">
      <c r="A535" s="2">
        <v>15</v>
      </c>
      <c r="B535" s="1" t="s">
        <v>100</v>
      </c>
      <c r="C535" s="4">
        <v>12</v>
      </c>
      <c r="D535" s="8">
        <v>1.59</v>
      </c>
      <c r="E535" s="4">
        <v>2</v>
      </c>
      <c r="F535" s="8">
        <v>0.5</v>
      </c>
      <c r="G535" s="4">
        <v>10</v>
      </c>
      <c r="H535" s="8">
        <v>2.86</v>
      </c>
      <c r="I535" s="4">
        <v>0</v>
      </c>
    </row>
    <row r="536" spans="1:9" x14ac:dyDescent="0.2">
      <c r="A536" s="2">
        <v>15</v>
      </c>
      <c r="B536" s="1" t="s">
        <v>101</v>
      </c>
      <c r="C536" s="4">
        <v>12</v>
      </c>
      <c r="D536" s="8">
        <v>1.59</v>
      </c>
      <c r="E536" s="4">
        <v>7</v>
      </c>
      <c r="F536" s="8">
        <v>1.76</v>
      </c>
      <c r="G536" s="4">
        <v>5</v>
      </c>
      <c r="H536" s="8">
        <v>1.43</v>
      </c>
      <c r="I536" s="4">
        <v>0</v>
      </c>
    </row>
    <row r="537" spans="1:9" x14ac:dyDescent="0.2">
      <c r="A537" s="2">
        <v>15</v>
      </c>
      <c r="B537" s="1" t="s">
        <v>119</v>
      </c>
      <c r="C537" s="4">
        <v>12</v>
      </c>
      <c r="D537" s="8">
        <v>1.59</v>
      </c>
      <c r="E537" s="4">
        <v>2</v>
      </c>
      <c r="F537" s="8">
        <v>0.5</v>
      </c>
      <c r="G537" s="4">
        <v>10</v>
      </c>
      <c r="H537" s="8">
        <v>2.86</v>
      </c>
      <c r="I537" s="4">
        <v>0</v>
      </c>
    </row>
    <row r="538" spans="1:9" x14ac:dyDescent="0.2">
      <c r="A538" s="2">
        <v>15</v>
      </c>
      <c r="B538" s="1" t="s">
        <v>120</v>
      </c>
      <c r="C538" s="4">
        <v>12</v>
      </c>
      <c r="D538" s="8">
        <v>1.59</v>
      </c>
      <c r="E538" s="4">
        <v>7</v>
      </c>
      <c r="F538" s="8">
        <v>1.76</v>
      </c>
      <c r="G538" s="4">
        <v>5</v>
      </c>
      <c r="H538" s="8">
        <v>1.43</v>
      </c>
      <c r="I538" s="4">
        <v>0</v>
      </c>
    </row>
    <row r="539" spans="1:9" x14ac:dyDescent="0.2">
      <c r="A539" s="2">
        <v>19</v>
      </c>
      <c r="B539" s="1" t="s">
        <v>126</v>
      </c>
      <c r="C539" s="4">
        <v>11</v>
      </c>
      <c r="D539" s="8">
        <v>1.46</v>
      </c>
      <c r="E539" s="4">
        <v>4</v>
      </c>
      <c r="F539" s="8">
        <v>1.01</v>
      </c>
      <c r="G539" s="4">
        <v>7</v>
      </c>
      <c r="H539" s="8">
        <v>2</v>
      </c>
      <c r="I539" s="4">
        <v>0</v>
      </c>
    </row>
    <row r="540" spans="1:9" x14ac:dyDescent="0.2">
      <c r="A540" s="2">
        <v>19</v>
      </c>
      <c r="B540" s="1" t="s">
        <v>129</v>
      </c>
      <c r="C540" s="4">
        <v>11</v>
      </c>
      <c r="D540" s="8">
        <v>1.46</v>
      </c>
      <c r="E540" s="4">
        <v>7</v>
      </c>
      <c r="F540" s="8">
        <v>1.76</v>
      </c>
      <c r="G540" s="4">
        <v>4</v>
      </c>
      <c r="H540" s="8">
        <v>1.1399999999999999</v>
      </c>
      <c r="I540" s="4">
        <v>0</v>
      </c>
    </row>
    <row r="541" spans="1:9" x14ac:dyDescent="0.2">
      <c r="A541" s="1"/>
      <c r="C541" s="4"/>
      <c r="D541" s="8"/>
      <c r="E541" s="4"/>
      <c r="F541" s="8"/>
      <c r="G541" s="4"/>
      <c r="H541" s="8"/>
      <c r="I541" s="4"/>
    </row>
    <row r="542" spans="1:9" x14ac:dyDescent="0.2">
      <c r="A542" s="1" t="s">
        <v>21</v>
      </c>
      <c r="C542" s="4"/>
      <c r="D542" s="8"/>
      <c r="E542" s="4"/>
      <c r="F542" s="8"/>
      <c r="G542" s="4"/>
      <c r="H542" s="8"/>
      <c r="I542" s="4"/>
    </row>
    <row r="543" spans="1:9" x14ac:dyDescent="0.2">
      <c r="A543" s="2">
        <v>1</v>
      </c>
      <c r="B543" s="1" t="s">
        <v>99</v>
      </c>
      <c r="C543" s="4">
        <v>21</v>
      </c>
      <c r="D543" s="8">
        <v>7.37</v>
      </c>
      <c r="E543" s="4">
        <v>2</v>
      </c>
      <c r="F543" s="8">
        <v>1.28</v>
      </c>
      <c r="G543" s="4">
        <v>19</v>
      </c>
      <c r="H543" s="8">
        <v>16.38</v>
      </c>
      <c r="I543" s="4">
        <v>0</v>
      </c>
    </row>
    <row r="544" spans="1:9" x14ac:dyDescent="0.2">
      <c r="A544" s="2">
        <v>1</v>
      </c>
      <c r="B544" s="1" t="s">
        <v>114</v>
      </c>
      <c r="C544" s="4">
        <v>21</v>
      </c>
      <c r="D544" s="8">
        <v>7.37</v>
      </c>
      <c r="E544" s="4">
        <v>21</v>
      </c>
      <c r="F544" s="8">
        <v>13.46</v>
      </c>
      <c r="G544" s="4">
        <v>0</v>
      </c>
      <c r="H544" s="8">
        <v>0</v>
      </c>
      <c r="I544" s="4">
        <v>0</v>
      </c>
    </row>
    <row r="545" spans="1:9" x14ac:dyDescent="0.2">
      <c r="A545" s="2">
        <v>3</v>
      </c>
      <c r="B545" s="1" t="s">
        <v>109</v>
      </c>
      <c r="C545" s="4">
        <v>11</v>
      </c>
      <c r="D545" s="8">
        <v>3.86</v>
      </c>
      <c r="E545" s="4">
        <v>10</v>
      </c>
      <c r="F545" s="8">
        <v>6.41</v>
      </c>
      <c r="G545" s="4">
        <v>1</v>
      </c>
      <c r="H545" s="8">
        <v>0.86</v>
      </c>
      <c r="I545" s="4">
        <v>0</v>
      </c>
    </row>
    <row r="546" spans="1:9" x14ac:dyDescent="0.2">
      <c r="A546" s="2">
        <v>4</v>
      </c>
      <c r="B546" s="1" t="s">
        <v>113</v>
      </c>
      <c r="C546" s="4">
        <v>10</v>
      </c>
      <c r="D546" s="8">
        <v>3.51</v>
      </c>
      <c r="E546" s="4">
        <v>10</v>
      </c>
      <c r="F546" s="8">
        <v>6.41</v>
      </c>
      <c r="G546" s="4">
        <v>0</v>
      </c>
      <c r="H546" s="8">
        <v>0</v>
      </c>
      <c r="I546" s="4">
        <v>0</v>
      </c>
    </row>
    <row r="547" spans="1:9" x14ac:dyDescent="0.2">
      <c r="A547" s="2">
        <v>5</v>
      </c>
      <c r="B547" s="1" t="s">
        <v>117</v>
      </c>
      <c r="C547" s="4">
        <v>9</v>
      </c>
      <c r="D547" s="8">
        <v>3.16</v>
      </c>
      <c r="E547" s="4">
        <v>7</v>
      </c>
      <c r="F547" s="8">
        <v>4.49</v>
      </c>
      <c r="G547" s="4">
        <v>2</v>
      </c>
      <c r="H547" s="8">
        <v>1.72</v>
      </c>
      <c r="I547" s="4">
        <v>0</v>
      </c>
    </row>
    <row r="548" spans="1:9" x14ac:dyDescent="0.2">
      <c r="A548" s="2">
        <v>6</v>
      </c>
      <c r="B548" s="1" t="s">
        <v>118</v>
      </c>
      <c r="C548" s="4">
        <v>8</v>
      </c>
      <c r="D548" s="8">
        <v>2.81</v>
      </c>
      <c r="E548" s="4">
        <v>8</v>
      </c>
      <c r="F548" s="8">
        <v>5.13</v>
      </c>
      <c r="G548" s="4">
        <v>0</v>
      </c>
      <c r="H548" s="8">
        <v>0</v>
      </c>
      <c r="I548" s="4">
        <v>0</v>
      </c>
    </row>
    <row r="549" spans="1:9" x14ac:dyDescent="0.2">
      <c r="A549" s="2">
        <v>7</v>
      </c>
      <c r="B549" s="1" t="s">
        <v>103</v>
      </c>
      <c r="C549" s="4">
        <v>6</v>
      </c>
      <c r="D549" s="8">
        <v>2.11</v>
      </c>
      <c r="E549" s="4">
        <v>4</v>
      </c>
      <c r="F549" s="8">
        <v>2.56</v>
      </c>
      <c r="G549" s="4">
        <v>2</v>
      </c>
      <c r="H549" s="8">
        <v>1.72</v>
      </c>
      <c r="I549" s="4">
        <v>0</v>
      </c>
    </row>
    <row r="550" spans="1:9" x14ac:dyDescent="0.2">
      <c r="A550" s="2">
        <v>7</v>
      </c>
      <c r="B550" s="1" t="s">
        <v>104</v>
      </c>
      <c r="C550" s="4">
        <v>6</v>
      </c>
      <c r="D550" s="8">
        <v>2.11</v>
      </c>
      <c r="E550" s="4">
        <v>3</v>
      </c>
      <c r="F550" s="8">
        <v>1.92</v>
      </c>
      <c r="G550" s="4">
        <v>3</v>
      </c>
      <c r="H550" s="8">
        <v>2.59</v>
      </c>
      <c r="I550" s="4">
        <v>0</v>
      </c>
    </row>
    <row r="551" spans="1:9" x14ac:dyDescent="0.2">
      <c r="A551" s="2">
        <v>9</v>
      </c>
      <c r="B551" s="1" t="s">
        <v>136</v>
      </c>
      <c r="C551" s="4">
        <v>5</v>
      </c>
      <c r="D551" s="8">
        <v>1.75</v>
      </c>
      <c r="E551" s="4">
        <v>5</v>
      </c>
      <c r="F551" s="8">
        <v>3.21</v>
      </c>
      <c r="G551" s="4">
        <v>0</v>
      </c>
      <c r="H551" s="8">
        <v>0</v>
      </c>
      <c r="I551" s="4">
        <v>0</v>
      </c>
    </row>
    <row r="552" spans="1:9" x14ac:dyDescent="0.2">
      <c r="A552" s="2">
        <v>9</v>
      </c>
      <c r="B552" s="1" t="s">
        <v>126</v>
      </c>
      <c r="C552" s="4">
        <v>5</v>
      </c>
      <c r="D552" s="8">
        <v>1.75</v>
      </c>
      <c r="E552" s="4">
        <v>3</v>
      </c>
      <c r="F552" s="8">
        <v>1.92</v>
      </c>
      <c r="G552" s="4">
        <v>2</v>
      </c>
      <c r="H552" s="8">
        <v>1.72</v>
      </c>
      <c r="I552" s="4">
        <v>0</v>
      </c>
    </row>
    <row r="553" spans="1:9" x14ac:dyDescent="0.2">
      <c r="A553" s="2">
        <v>9</v>
      </c>
      <c r="B553" s="1" t="s">
        <v>129</v>
      </c>
      <c r="C553" s="4">
        <v>5</v>
      </c>
      <c r="D553" s="8">
        <v>1.75</v>
      </c>
      <c r="E553" s="4">
        <v>4</v>
      </c>
      <c r="F553" s="8">
        <v>2.56</v>
      </c>
      <c r="G553" s="4">
        <v>0</v>
      </c>
      <c r="H553" s="8">
        <v>0</v>
      </c>
      <c r="I553" s="4">
        <v>1</v>
      </c>
    </row>
    <row r="554" spans="1:9" x14ac:dyDescent="0.2">
      <c r="A554" s="2">
        <v>9</v>
      </c>
      <c r="B554" s="1" t="s">
        <v>102</v>
      </c>
      <c r="C554" s="4">
        <v>5</v>
      </c>
      <c r="D554" s="8">
        <v>1.75</v>
      </c>
      <c r="E554" s="4">
        <v>4</v>
      </c>
      <c r="F554" s="8">
        <v>2.56</v>
      </c>
      <c r="G554" s="4">
        <v>1</v>
      </c>
      <c r="H554" s="8">
        <v>0.86</v>
      </c>
      <c r="I554" s="4">
        <v>0</v>
      </c>
    </row>
    <row r="555" spans="1:9" x14ac:dyDescent="0.2">
      <c r="A555" s="2">
        <v>9</v>
      </c>
      <c r="B555" s="1" t="s">
        <v>122</v>
      </c>
      <c r="C555" s="4">
        <v>5</v>
      </c>
      <c r="D555" s="8">
        <v>1.75</v>
      </c>
      <c r="E555" s="4">
        <v>1</v>
      </c>
      <c r="F555" s="8">
        <v>0.64</v>
      </c>
      <c r="G555" s="4">
        <v>4</v>
      </c>
      <c r="H555" s="8">
        <v>3.45</v>
      </c>
      <c r="I555" s="4">
        <v>0</v>
      </c>
    </row>
    <row r="556" spans="1:9" x14ac:dyDescent="0.2">
      <c r="A556" s="2">
        <v>9</v>
      </c>
      <c r="B556" s="1" t="s">
        <v>108</v>
      </c>
      <c r="C556" s="4">
        <v>5</v>
      </c>
      <c r="D556" s="8">
        <v>1.75</v>
      </c>
      <c r="E556" s="4">
        <v>3</v>
      </c>
      <c r="F556" s="8">
        <v>1.92</v>
      </c>
      <c r="G556" s="4">
        <v>2</v>
      </c>
      <c r="H556" s="8">
        <v>1.72</v>
      </c>
      <c r="I556" s="4">
        <v>0</v>
      </c>
    </row>
    <row r="557" spans="1:9" x14ac:dyDescent="0.2">
      <c r="A557" s="2">
        <v>9</v>
      </c>
      <c r="B557" s="1" t="s">
        <v>120</v>
      </c>
      <c r="C557" s="4">
        <v>5</v>
      </c>
      <c r="D557" s="8">
        <v>1.75</v>
      </c>
      <c r="E557" s="4">
        <v>3</v>
      </c>
      <c r="F557" s="8">
        <v>1.92</v>
      </c>
      <c r="G557" s="4">
        <v>2</v>
      </c>
      <c r="H557" s="8">
        <v>1.72</v>
      </c>
      <c r="I557" s="4">
        <v>0</v>
      </c>
    </row>
    <row r="558" spans="1:9" x14ac:dyDescent="0.2">
      <c r="A558" s="2">
        <v>16</v>
      </c>
      <c r="B558" s="1" t="s">
        <v>134</v>
      </c>
      <c r="C558" s="4">
        <v>4</v>
      </c>
      <c r="D558" s="8">
        <v>1.4</v>
      </c>
      <c r="E558" s="4">
        <v>1</v>
      </c>
      <c r="F558" s="8">
        <v>0.64</v>
      </c>
      <c r="G558" s="4">
        <v>3</v>
      </c>
      <c r="H558" s="8">
        <v>2.59</v>
      </c>
      <c r="I558" s="4">
        <v>0</v>
      </c>
    </row>
    <row r="559" spans="1:9" x14ac:dyDescent="0.2">
      <c r="A559" s="2">
        <v>16</v>
      </c>
      <c r="B559" s="1" t="s">
        <v>186</v>
      </c>
      <c r="C559" s="4">
        <v>4</v>
      </c>
      <c r="D559" s="8">
        <v>1.4</v>
      </c>
      <c r="E559" s="4">
        <v>3</v>
      </c>
      <c r="F559" s="8">
        <v>1.92</v>
      </c>
      <c r="G559" s="4">
        <v>1</v>
      </c>
      <c r="H559" s="8">
        <v>0.86</v>
      </c>
      <c r="I559" s="4">
        <v>0</v>
      </c>
    </row>
    <row r="560" spans="1:9" x14ac:dyDescent="0.2">
      <c r="A560" s="2">
        <v>16</v>
      </c>
      <c r="B560" s="1" t="s">
        <v>141</v>
      </c>
      <c r="C560" s="4">
        <v>4</v>
      </c>
      <c r="D560" s="8">
        <v>1.4</v>
      </c>
      <c r="E560" s="4">
        <v>0</v>
      </c>
      <c r="F560" s="8">
        <v>0</v>
      </c>
      <c r="G560" s="4">
        <v>4</v>
      </c>
      <c r="H560" s="8">
        <v>3.45</v>
      </c>
      <c r="I560" s="4">
        <v>0</v>
      </c>
    </row>
    <row r="561" spans="1:9" x14ac:dyDescent="0.2">
      <c r="A561" s="2">
        <v>16</v>
      </c>
      <c r="B561" s="1" t="s">
        <v>187</v>
      </c>
      <c r="C561" s="4">
        <v>4</v>
      </c>
      <c r="D561" s="8">
        <v>1.4</v>
      </c>
      <c r="E561" s="4">
        <v>1</v>
      </c>
      <c r="F561" s="8">
        <v>0.64</v>
      </c>
      <c r="G561" s="4">
        <v>3</v>
      </c>
      <c r="H561" s="8">
        <v>2.59</v>
      </c>
      <c r="I561" s="4">
        <v>0</v>
      </c>
    </row>
    <row r="562" spans="1:9" x14ac:dyDescent="0.2">
      <c r="A562" s="2">
        <v>16</v>
      </c>
      <c r="B562" s="1" t="s">
        <v>188</v>
      </c>
      <c r="C562" s="4">
        <v>4</v>
      </c>
      <c r="D562" s="8">
        <v>1.4</v>
      </c>
      <c r="E562" s="4">
        <v>2</v>
      </c>
      <c r="F562" s="8">
        <v>1.28</v>
      </c>
      <c r="G562" s="4">
        <v>2</v>
      </c>
      <c r="H562" s="8">
        <v>1.72</v>
      </c>
      <c r="I562" s="4">
        <v>0</v>
      </c>
    </row>
    <row r="563" spans="1:9" x14ac:dyDescent="0.2">
      <c r="A563" s="2">
        <v>16</v>
      </c>
      <c r="B563" s="1" t="s">
        <v>106</v>
      </c>
      <c r="C563" s="4">
        <v>4</v>
      </c>
      <c r="D563" s="8">
        <v>1.4</v>
      </c>
      <c r="E563" s="4">
        <v>0</v>
      </c>
      <c r="F563" s="8">
        <v>0</v>
      </c>
      <c r="G563" s="4">
        <v>4</v>
      </c>
      <c r="H563" s="8">
        <v>3.45</v>
      </c>
      <c r="I563" s="4">
        <v>0</v>
      </c>
    </row>
    <row r="564" spans="1:9" x14ac:dyDescent="0.2">
      <c r="A564" s="2">
        <v>16</v>
      </c>
      <c r="B564" s="1" t="s">
        <v>153</v>
      </c>
      <c r="C564" s="4">
        <v>4</v>
      </c>
      <c r="D564" s="8">
        <v>1.4</v>
      </c>
      <c r="E564" s="4">
        <v>0</v>
      </c>
      <c r="F564" s="8">
        <v>0</v>
      </c>
      <c r="G564" s="4">
        <v>4</v>
      </c>
      <c r="H564" s="8">
        <v>3.45</v>
      </c>
      <c r="I564" s="4">
        <v>0</v>
      </c>
    </row>
    <row r="565" spans="1:9" x14ac:dyDescent="0.2">
      <c r="A565" s="1"/>
      <c r="C565" s="4"/>
      <c r="D565" s="8"/>
      <c r="E565" s="4"/>
      <c r="F565" s="8"/>
      <c r="G565" s="4"/>
      <c r="H565" s="8"/>
      <c r="I565" s="4"/>
    </row>
    <row r="566" spans="1:9" x14ac:dyDescent="0.2">
      <c r="A566" s="1" t="s">
        <v>22</v>
      </c>
      <c r="C566" s="4"/>
      <c r="D566" s="8"/>
      <c r="E566" s="4"/>
      <c r="F566" s="8"/>
      <c r="G566" s="4"/>
      <c r="H566" s="8"/>
      <c r="I566" s="4"/>
    </row>
    <row r="567" spans="1:9" x14ac:dyDescent="0.2">
      <c r="A567" s="2">
        <v>1</v>
      </c>
      <c r="B567" s="1" t="s">
        <v>113</v>
      </c>
      <c r="C567" s="4">
        <v>11</v>
      </c>
      <c r="D567" s="8">
        <v>4.95</v>
      </c>
      <c r="E567" s="4">
        <v>11</v>
      </c>
      <c r="F567" s="8">
        <v>10.48</v>
      </c>
      <c r="G567" s="4">
        <v>0</v>
      </c>
      <c r="H567" s="8">
        <v>0</v>
      </c>
      <c r="I567" s="4">
        <v>0</v>
      </c>
    </row>
    <row r="568" spans="1:9" x14ac:dyDescent="0.2">
      <c r="A568" s="2">
        <v>2</v>
      </c>
      <c r="B568" s="1" t="s">
        <v>114</v>
      </c>
      <c r="C568" s="4">
        <v>10</v>
      </c>
      <c r="D568" s="8">
        <v>4.5</v>
      </c>
      <c r="E568" s="4">
        <v>9</v>
      </c>
      <c r="F568" s="8">
        <v>8.57</v>
      </c>
      <c r="G568" s="4">
        <v>1</v>
      </c>
      <c r="H568" s="8">
        <v>0.92</v>
      </c>
      <c r="I568" s="4">
        <v>0</v>
      </c>
    </row>
    <row r="569" spans="1:9" x14ac:dyDescent="0.2">
      <c r="A569" s="2">
        <v>3</v>
      </c>
      <c r="B569" s="1" t="s">
        <v>99</v>
      </c>
      <c r="C569" s="4">
        <v>8</v>
      </c>
      <c r="D569" s="8">
        <v>3.6</v>
      </c>
      <c r="E569" s="4">
        <v>1</v>
      </c>
      <c r="F569" s="8">
        <v>0.95</v>
      </c>
      <c r="G569" s="4">
        <v>7</v>
      </c>
      <c r="H569" s="8">
        <v>6.42</v>
      </c>
      <c r="I569" s="4">
        <v>0</v>
      </c>
    </row>
    <row r="570" spans="1:9" x14ac:dyDescent="0.2">
      <c r="A570" s="2">
        <v>4</v>
      </c>
      <c r="B570" s="1" t="s">
        <v>120</v>
      </c>
      <c r="C570" s="4">
        <v>7</v>
      </c>
      <c r="D570" s="8">
        <v>3.15</v>
      </c>
      <c r="E570" s="4">
        <v>5</v>
      </c>
      <c r="F570" s="8">
        <v>4.76</v>
      </c>
      <c r="G570" s="4">
        <v>2</v>
      </c>
      <c r="H570" s="8">
        <v>1.83</v>
      </c>
      <c r="I570" s="4">
        <v>0</v>
      </c>
    </row>
    <row r="571" spans="1:9" x14ac:dyDescent="0.2">
      <c r="A571" s="2">
        <v>5</v>
      </c>
      <c r="B571" s="1" t="s">
        <v>100</v>
      </c>
      <c r="C571" s="4">
        <v>6</v>
      </c>
      <c r="D571" s="8">
        <v>2.7</v>
      </c>
      <c r="E571" s="4">
        <v>1</v>
      </c>
      <c r="F571" s="8">
        <v>0.95</v>
      </c>
      <c r="G571" s="4">
        <v>5</v>
      </c>
      <c r="H571" s="8">
        <v>4.59</v>
      </c>
      <c r="I571" s="4">
        <v>0</v>
      </c>
    </row>
    <row r="572" spans="1:9" x14ac:dyDescent="0.2">
      <c r="A572" s="2">
        <v>5</v>
      </c>
      <c r="B572" s="1" t="s">
        <v>122</v>
      </c>
      <c r="C572" s="4">
        <v>6</v>
      </c>
      <c r="D572" s="8">
        <v>2.7</v>
      </c>
      <c r="E572" s="4">
        <v>3</v>
      </c>
      <c r="F572" s="8">
        <v>2.86</v>
      </c>
      <c r="G572" s="4">
        <v>3</v>
      </c>
      <c r="H572" s="8">
        <v>2.75</v>
      </c>
      <c r="I572" s="4">
        <v>0</v>
      </c>
    </row>
    <row r="573" spans="1:9" x14ac:dyDescent="0.2">
      <c r="A573" s="2">
        <v>5</v>
      </c>
      <c r="B573" s="1" t="s">
        <v>105</v>
      </c>
      <c r="C573" s="4">
        <v>6</v>
      </c>
      <c r="D573" s="8">
        <v>2.7</v>
      </c>
      <c r="E573" s="4">
        <v>2</v>
      </c>
      <c r="F573" s="8">
        <v>1.9</v>
      </c>
      <c r="G573" s="4">
        <v>4</v>
      </c>
      <c r="H573" s="8">
        <v>3.67</v>
      </c>
      <c r="I573" s="4">
        <v>0</v>
      </c>
    </row>
    <row r="574" spans="1:9" x14ac:dyDescent="0.2">
      <c r="A574" s="2">
        <v>5</v>
      </c>
      <c r="B574" s="1" t="s">
        <v>118</v>
      </c>
      <c r="C574" s="4">
        <v>6</v>
      </c>
      <c r="D574" s="8">
        <v>2.7</v>
      </c>
      <c r="E574" s="4">
        <v>6</v>
      </c>
      <c r="F574" s="8">
        <v>5.71</v>
      </c>
      <c r="G574" s="4">
        <v>0</v>
      </c>
      <c r="H574" s="8">
        <v>0</v>
      </c>
      <c r="I574" s="4">
        <v>0</v>
      </c>
    </row>
    <row r="575" spans="1:9" x14ac:dyDescent="0.2">
      <c r="A575" s="2">
        <v>9</v>
      </c>
      <c r="B575" s="1" t="s">
        <v>101</v>
      </c>
      <c r="C575" s="4">
        <v>5</v>
      </c>
      <c r="D575" s="8">
        <v>2.25</v>
      </c>
      <c r="E575" s="4">
        <v>3</v>
      </c>
      <c r="F575" s="8">
        <v>2.86</v>
      </c>
      <c r="G575" s="4">
        <v>2</v>
      </c>
      <c r="H575" s="8">
        <v>1.83</v>
      </c>
      <c r="I575" s="4">
        <v>0</v>
      </c>
    </row>
    <row r="576" spans="1:9" x14ac:dyDescent="0.2">
      <c r="A576" s="2">
        <v>9</v>
      </c>
      <c r="B576" s="1" t="s">
        <v>102</v>
      </c>
      <c r="C576" s="4">
        <v>5</v>
      </c>
      <c r="D576" s="8">
        <v>2.25</v>
      </c>
      <c r="E576" s="4">
        <v>5</v>
      </c>
      <c r="F576" s="8">
        <v>4.76</v>
      </c>
      <c r="G576" s="4">
        <v>0</v>
      </c>
      <c r="H576" s="8">
        <v>0</v>
      </c>
      <c r="I576" s="4">
        <v>0</v>
      </c>
    </row>
    <row r="577" spans="1:9" x14ac:dyDescent="0.2">
      <c r="A577" s="2">
        <v>9</v>
      </c>
      <c r="B577" s="1" t="s">
        <v>174</v>
      </c>
      <c r="C577" s="4">
        <v>5</v>
      </c>
      <c r="D577" s="8">
        <v>2.25</v>
      </c>
      <c r="E577" s="4">
        <v>3</v>
      </c>
      <c r="F577" s="8">
        <v>2.86</v>
      </c>
      <c r="G577" s="4">
        <v>2</v>
      </c>
      <c r="H577" s="8">
        <v>1.83</v>
      </c>
      <c r="I577" s="4">
        <v>0</v>
      </c>
    </row>
    <row r="578" spans="1:9" x14ac:dyDescent="0.2">
      <c r="A578" s="2">
        <v>12</v>
      </c>
      <c r="B578" s="1" t="s">
        <v>134</v>
      </c>
      <c r="C578" s="4">
        <v>4</v>
      </c>
      <c r="D578" s="8">
        <v>1.8</v>
      </c>
      <c r="E578" s="4">
        <v>0</v>
      </c>
      <c r="F578" s="8">
        <v>0</v>
      </c>
      <c r="G578" s="4">
        <v>4</v>
      </c>
      <c r="H578" s="8">
        <v>3.67</v>
      </c>
      <c r="I578" s="4">
        <v>0</v>
      </c>
    </row>
    <row r="579" spans="1:9" x14ac:dyDescent="0.2">
      <c r="A579" s="2">
        <v>12</v>
      </c>
      <c r="B579" s="1" t="s">
        <v>127</v>
      </c>
      <c r="C579" s="4">
        <v>4</v>
      </c>
      <c r="D579" s="8">
        <v>1.8</v>
      </c>
      <c r="E579" s="4">
        <v>1</v>
      </c>
      <c r="F579" s="8">
        <v>0.95</v>
      </c>
      <c r="G579" s="4">
        <v>3</v>
      </c>
      <c r="H579" s="8">
        <v>2.75</v>
      </c>
      <c r="I579" s="4">
        <v>0</v>
      </c>
    </row>
    <row r="580" spans="1:9" x14ac:dyDescent="0.2">
      <c r="A580" s="2">
        <v>12</v>
      </c>
      <c r="B580" s="1" t="s">
        <v>136</v>
      </c>
      <c r="C580" s="4">
        <v>4</v>
      </c>
      <c r="D580" s="8">
        <v>1.8</v>
      </c>
      <c r="E580" s="4">
        <v>2</v>
      </c>
      <c r="F580" s="8">
        <v>1.9</v>
      </c>
      <c r="G580" s="4">
        <v>2</v>
      </c>
      <c r="H580" s="8">
        <v>1.83</v>
      </c>
      <c r="I580" s="4">
        <v>0</v>
      </c>
    </row>
    <row r="581" spans="1:9" x14ac:dyDescent="0.2">
      <c r="A581" s="2">
        <v>12</v>
      </c>
      <c r="B581" s="1" t="s">
        <v>129</v>
      </c>
      <c r="C581" s="4">
        <v>4</v>
      </c>
      <c r="D581" s="8">
        <v>1.8</v>
      </c>
      <c r="E581" s="4">
        <v>3</v>
      </c>
      <c r="F581" s="8">
        <v>2.86</v>
      </c>
      <c r="G581" s="4">
        <v>1</v>
      </c>
      <c r="H581" s="8">
        <v>0.92</v>
      </c>
      <c r="I581" s="4">
        <v>0</v>
      </c>
    </row>
    <row r="582" spans="1:9" x14ac:dyDescent="0.2">
      <c r="A582" s="2">
        <v>12</v>
      </c>
      <c r="B582" s="1" t="s">
        <v>137</v>
      </c>
      <c r="C582" s="4">
        <v>4</v>
      </c>
      <c r="D582" s="8">
        <v>1.8</v>
      </c>
      <c r="E582" s="4">
        <v>2</v>
      </c>
      <c r="F582" s="8">
        <v>1.9</v>
      </c>
      <c r="G582" s="4">
        <v>2</v>
      </c>
      <c r="H582" s="8">
        <v>1.83</v>
      </c>
      <c r="I582" s="4">
        <v>0</v>
      </c>
    </row>
    <row r="583" spans="1:9" x14ac:dyDescent="0.2">
      <c r="A583" s="2">
        <v>12</v>
      </c>
      <c r="B583" s="1" t="s">
        <v>175</v>
      </c>
      <c r="C583" s="4">
        <v>4</v>
      </c>
      <c r="D583" s="8">
        <v>1.8</v>
      </c>
      <c r="E583" s="4">
        <v>4</v>
      </c>
      <c r="F583" s="8">
        <v>3.81</v>
      </c>
      <c r="G583" s="4">
        <v>0</v>
      </c>
      <c r="H583" s="8">
        <v>0</v>
      </c>
      <c r="I583" s="4">
        <v>0</v>
      </c>
    </row>
    <row r="584" spans="1:9" x14ac:dyDescent="0.2">
      <c r="A584" s="2">
        <v>12</v>
      </c>
      <c r="B584" s="1" t="s">
        <v>117</v>
      </c>
      <c r="C584" s="4">
        <v>4</v>
      </c>
      <c r="D584" s="8">
        <v>1.8</v>
      </c>
      <c r="E584" s="4">
        <v>4</v>
      </c>
      <c r="F584" s="8">
        <v>3.81</v>
      </c>
      <c r="G584" s="4">
        <v>0</v>
      </c>
      <c r="H584" s="8">
        <v>0</v>
      </c>
      <c r="I584" s="4">
        <v>0</v>
      </c>
    </row>
    <row r="585" spans="1:9" x14ac:dyDescent="0.2">
      <c r="A585" s="2">
        <v>12</v>
      </c>
      <c r="B585" s="1" t="s">
        <v>155</v>
      </c>
      <c r="C585" s="4">
        <v>4</v>
      </c>
      <c r="D585" s="8">
        <v>1.8</v>
      </c>
      <c r="E585" s="4">
        <v>0</v>
      </c>
      <c r="F585" s="8">
        <v>0</v>
      </c>
      <c r="G585" s="4">
        <v>4</v>
      </c>
      <c r="H585" s="8">
        <v>3.67</v>
      </c>
      <c r="I585" s="4">
        <v>0</v>
      </c>
    </row>
    <row r="586" spans="1:9" x14ac:dyDescent="0.2">
      <c r="A586" s="2">
        <v>20</v>
      </c>
      <c r="B586" s="1" t="s">
        <v>186</v>
      </c>
      <c r="C586" s="4">
        <v>3</v>
      </c>
      <c r="D586" s="8">
        <v>1.35</v>
      </c>
      <c r="E586" s="4">
        <v>1</v>
      </c>
      <c r="F586" s="8">
        <v>0.95</v>
      </c>
      <c r="G586" s="4">
        <v>2</v>
      </c>
      <c r="H586" s="8">
        <v>1.83</v>
      </c>
      <c r="I586" s="4">
        <v>0</v>
      </c>
    </row>
    <row r="587" spans="1:9" x14ac:dyDescent="0.2">
      <c r="A587" s="2">
        <v>20</v>
      </c>
      <c r="B587" s="1" t="s">
        <v>161</v>
      </c>
      <c r="C587" s="4">
        <v>3</v>
      </c>
      <c r="D587" s="8">
        <v>1.35</v>
      </c>
      <c r="E587" s="4">
        <v>1</v>
      </c>
      <c r="F587" s="8">
        <v>0.95</v>
      </c>
      <c r="G587" s="4">
        <v>2</v>
      </c>
      <c r="H587" s="8">
        <v>1.83</v>
      </c>
      <c r="I587" s="4">
        <v>0</v>
      </c>
    </row>
    <row r="588" spans="1:9" x14ac:dyDescent="0.2">
      <c r="A588" s="2">
        <v>20</v>
      </c>
      <c r="B588" s="1" t="s">
        <v>189</v>
      </c>
      <c r="C588" s="4">
        <v>3</v>
      </c>
      <c r="D588" s="8">
        <v>1.35</v>
      </c>
      <c r="E588" s="4">
        <v>1</v>
      </c>
      <c r="F588" s="8">
        <v>0.95</v>
      </c>
      <c r="G588" s="4">
        <v>2</v>
      </c>
      <c r="H588" s="8">
        <v>1.83</v>
      </c>
      <c r="I588" s="4">
        <v>0</v>
      </c>
    </row>
    <row r="589" spans="1:9" x14ac:dyDescent="0.2">
      <c r="A589" s="2">
        <v>20</v>
      </c>
      <c r="B589" s="1" t="s">
        <v>126</v>
      </c>
      <c r="C589" s="4">
        <v>3</v>
      </c>
      <c r="D589" s="8">
        <v>1.35</v>
      </c>
      <c r="E589" s="4">
        <v>2</v>
      </c>
      <c r="F589" s="8">
        <v>1.9</v>
      </c>
      <c r="G589" s="4">
        <v>1</v>
      </c>
      <c r="H589" s="8">
        <v>0.92</v>
      </c>
      <c r="I589" s="4">
        <v>0</v>
      </c>
    </row>
    <row r="590" spans="1:9" x14ac:dyDescent="0.2">
      <c r="A590" s="2">
        <v>20</v>
      </c>
      <c r="B590" s="1" t="s">
        <v>131</v>
      </c>
      <c r="C590" s="4">
        <v>3</v>
      </c>
      <c r="D590" s="8">
        <v>1.35</v>
      </c>
      <c r="E590" s="4">
        <v>3</v>
      </c>
      <c r="F590" s="8">
        <v>2.86</v>
      </c>
      <c r="G590" s="4">
        <v>0</v>
      </c>
      <c r="H590" s="8">
        <v>0</v>
      </c>
      <c r="I590" s="4">
        <v>0</v>
      </c>
    </row>
    <row r="591" spans="1:9" x14ac:dyDescent="0.2">
      <c r="A591" s="2">
        <v>20</v>
      </c>
      <c r="B591" s="1" t="s">
        <v>103</v>
      </c>
      <c r="C591" s="4">
        <v>3</v>
      </c>
      <c r="D591" s="8">
        <v>1.35</v>
      </c>
      <c r="E591" s="4">
        <v>2</v>
      </c>
      <c r="F591" s="8">
        <v>1.9</v>
      </c>
      <c r="G591" s="4">
        <v>1</v>
      </c>
      <c r="H591" s="8">
        <v>0.92</v>
      </c>
      <c r="I591" s="4">
        <v>0</v>
      </c>
    </row>
    <row r="592" spans="1:9" x14ac:dyDescent="0.2">
      <c r="A592" s="2">
        <v>20</v>
      </c>
      <c r="B592" s="1" t="s">
        <v>104</v>
      </c>
      <c r="C592" s="4">
        <v>3</v>
      </c>
      <c r="D592" s="8">
        <v>1.35</v>
      </c>
      <c r="E592" s="4">
        <v>1</v>
      </c>
      <c r="F592" s="8">
        <v>0.95</v>
      </c>
      <c r="G592" s="4">
        <v>2</v>
      </c>
      <c r="H592" s="8">
        <v>1.83</v>
      </c>
      <c r="I592" s="4">
        <v>0</v>
      </c>
    </row>
    <row r="593" spans="1:9" x14ac:dyDescent="0.2">
      <c r="A593" s="2">
        <v>20</v>
      </c>
      <c r="B593" s="1" t="s">
        <v>112</v>
      </c>
      <c r="C593" s="4">
        <v>3</v>
      </c>
      <c r="D593" s="8">
        <v>1.35</v>
      </c>
      <c r="E593" s="4">
        <v>3</v>
      </c>
      <c r="F593" s="8">
        <v>2.86</v>
      </c>
      <c r="G593" s="4">
        <v>0</v>
      </c>
      <c r="H593" s="8">
        <v>0</v>
      </c>
      <c r="I593" s="4">
        <v>0</v>
      </c>
    </row>
    <row r="594" spans="1:9" x14ac:dyDescent="0.2">
      <c r="A594" s="2">
        <v>20</v>
      </c>
      <c r="B594" s="1" t="s">
        <v>115</v>
      </c>
      <c r="C594" s="4">
        <v>3</v>
      </c>
      <c r="D594" s="8">
        <v>1.35</v>
      </c>
      <c r="E594" s="4">
        <v>1</v>
      </c>
      <c r="F594" s="8">
        <v>0.95</v>
      </c>
      <c r="G594" s="4">
        <v>2</v>
      </c>
      <c r="H594" s="8">
        <v>1.83</v>
      </c>
      <c r="I594" s="4">
        <v>0</v>
      </c>
    </row>
    <row r="595" spans="1:9" x14ac:dyDescent="0.2">
      <c r="A595" s="2">
        <v>20</v>
      </c>
      <c r="B595" s="1" t="s">
        <v>116</v>
      </c>
      <c r="C595" s="4">
        <v>3</v>
      </c>
      <c r="D595" s="8">
        <v>1.35</v>
      </c>
      <c r="E595" s="4">
        <v>2</v>
      </c>
      <c r="F595" s="8">
        <v>1.9</v>
      </c>
      <c r="G595" s="4">
        <v>1</v>
      </c>
      <c r="H595" s="8">
        <v>0.92</v>
      </c>
      <c r="I595" s="4">
        <v>0</v>
      </c>
    </row>
    <row r="596" spans="1:9" x14ac:dyDescent="0.2">
      <c r="A596" s="2">
        <v>20</v>
      </c>
      <c r="B596" s="1" t="s">
        <v>190</v>
      </c>
      <c r="C596" s="4">
        <v>3</v>
      </c>
      <c r="D596" s="8">
        <v>1.35</v>
      </c>
      <c r="E596" s="4">
        <v>0</v>
      </c>
      <c r="F596" s="8">
        <v>0</v>
      </c>
      <c r="G596" s="4">
        <v>3</v>
      </c>
      <c r="H596" s="8">
        <v>2.75</v>
      </c>
      <c r="I596" s="4">
        <v>0</v>
      </c>
    </row>
    <row r="597" spans="1:9" x14ac:dyDescent="0.2">
      <c r="A597" s="2">
        <v>20</v>
      </c>
      <c r="B597" s="1" t="s">
        <v>191</v>
      </c>
      <c r="C597" s="4">
        <v>3</v>
      </c>
      <c r="D597" s="8">
        <v>1.35</v>
      </c>
      <c r="E597" s="4">
        <v>0</v>
      </c>
      <c r="F597" s="8">
        <v>0</v>
      </c>
      <c r="G597" s="4">
        <v>0</v>
      </c>
      <c r="H597" s="8">
        <v>0</v>
      </c>
      <c r="I597" s="4">
        <v>0</v>
      </c>
    </row>
    <row r="598" spans="1:9" x14ac:dyDescent="0.2">
      <c r="A598" s="1"/>
      <c r="C598" s="4"/>
      <c r="D598" s="8"/>
      <c r="E598" s="4"/>
      <c r="F598" s="8"/>
      <c r="G598" s="4"/>
      <c r="H598" s="8"/>
      <c r="I598" s="4"/>
    </row>
    <row r="599" spans="1:9" x14ac:dyDescent="0.2">
      <c r="A599" s="1" t="s">
        <v>23</v>
      </c>
      <c r="C599" s="4"/>
      <c r="D599" s="8"/>
      <c r="E599" s="4"/>
      <c r="F599" s="8"/>
      <c r="G599" s="4"/>
      <c r="H599" s="8"/>
      <c r="I599" s="4"/>
    </row>
    <row r="600" spans="1:9" x14ac:dyDescent="0.2">
      <c r="A600" s="2">
        <v>1</v>
      </c>
      <c r="B600" s="1" t="s">
        <v>192</v>
      </c>
      <c r="C600" s="4">
        <v>22</v>
      </c>
      <c r="D600" s="8">
        <v>8.8699999999999992</v>
      </c>
      <c r="E600" s="4">
        <v>9</v>
      </c>
      <c r="F600" s="8">
        <v>6</v>
      </c>
      <c r="G600" s="4">
        <v>13</v>
      </c>
      <c r="H600" s="8">
        <v>14.61</v>
      </c>
      <c r="I600" s="4">
        <v>0</v>
      </c>
    </row>
    <row r="601" spans="1:9" x14ac:dyDescent="0.2">
      <c r="A601" s="2">
        <v>2</v>
      </c>
      <c r="B601" s="1" t="s">
        <v>99</v>
      </c>
      <c r="C601" s="4">
        <v>18</v>
      </c>
      <c r="D601" s="8">
        <v>7.26</v>
      </c>
      <c r="E601" s="4">
        <v>0</v>
      </c>
      <c r="F601" s="8">
        <v>0</v>
      </c>
      <c r="G601" s="4">
        <v>18</v>
      </c>
      <c r="H601" s="8">
        <v>20.22</v>
      </c>
      <c r="I601" s="4">
        <v>0</v>
      </c>
    </row>
    <row r="602" spans="1:9" x14ac:dyDescent="0.2">
      <c r="A602" s="2">
        <v>3</v>
      </c>
      <c r="B602" s="1" t="s">
        <v>114</v>
      </c>
      <c r="C602" s="4">
        <v>15</v>
      </c>
      <c r="D602" s="8">
        <v>6.05</v>
      </c>
      <c r="E602" s="4">
        <v>15</v>
      </c>
      <c r="F602" s="8">
        <v>10</v>
      </c>
      <c r="G602" s="4">
        <v>0</v>
      </c>
      <c r="H602" s="8">
        <v>0</v>
      </c>
      <c r="I602" s="4">
        <v>0</v>
      </c>
    </row>
    <row r="603" spans="1:9" x14ac:dyDescent="0.2">
      <c r="A603" s="2">
        <v>4</v>
      </c>
      <c r="B603" s="1" t="s">
        <v>113</v>
      </c>
      <c r="C603" s="4">
        <v>13</v>
      </c>
      <c r="D603" s="8">
        <v>5.24</v>
      </c>
      <c r="E603" s="4">
        <v>13</v>
      </c>
      <c r="F603" s="8">
        <v>8.67</v>
      </c>
      <c r="G603" s="4">
        <v>0</v>
      </c>
      <c r="H603" s="8">
        <v>0</v>
      </c>
      <c r="I603" s="4">
        <v>0</v>
      </c>
    </row>
    <row r="604" spans="1:9" x14ac:dyDescent="0.2">
      <c r="A604" s="2">
        <v>5</v>
      </c>
      <c r="B604" s="1" t="s">
        <v>102</v>
      </c>
      <c r="C604" s="4">
        <v>11</v>
      </c>
      <c r="D604" s="8">
        <v>4.4400000000000004</v>
      </c>
      <c r="E604" s="4">
        <v>8</v>
      </c>
      <c r="F604" s="8">
        <v>5.33</v>
      </c>
      <c r="G604" s="4">
        <v>3</v>
      </c>
      <c r="H604" s="8">
        <v>3.37</v>
      </c>
      <c r="I604" s="4">
        <v>0</v>
      </c>
    </row>
    <row r="605" spans="1:9" x14ac:dyDescent="0.2">
      <c r="A605" s="2">
        <v>5</v>
      </c>
      <c r="B605" s="1" t="s">
        <v>122</v>
      </c>
      <c r="C605" s="4">
        <v>11</v>
      </c>
      <c r="D605" s="8">
        <v>4.4400000000000004</v>
      </c>
      <c r="E605" s="4">
        <v>4</v>
      </c>
      <c r="F605" s="8">
        <v>2.67</v>
      </c>
      <c r="G605" s="4">
        <v>7</v>
      </c>
      <c r="H605" s="8">
        <v>7.87</v>
      </c>
      <c r="I605" s="4">
        <v>0</v>
      </c>
    </row>
    <row r="606" spans="1:9" x14ac:dyDescent="0.2">
      <c r="A606" s="2">
        <v>7</v>
      </c>
      <c r="B606" s="1" t="s">
        <v>103</v>
      </c>
      <c r="C606" s="4">
        <v>9</v>
      </c>
      <c r="D606" s="8">
        <v>3.63</v>
      </c>
      <c r="E606" s="4">
        <v>8</v>
      </c>
      <c r="F606" s="8">
        <v>5.33</v>
      </c>
      <c r="G606" s="4">
        <v>1</v>
      </c>
      <c r="H606" s="8">
        <v>1.1200000000000001</v>
      </c>
      <c r="I606" s="4">
        <v>0</v>
      </c>
    </row>
    <row r="607" spans="1:9" x14ac:dyDescent="0.2">
      <c r="A607" s="2">
        <v>8</v>
      </c>
      <c r="B607" s="1" t="s">
        <v>105</v>
      </c>
      <c r="C607" s="4">
        <v>8</v>
      </c>
      <c r="D607" s="8">
        <v>3.23</v>
      </c>
      <c r="E607" s="4">
        <v>6</v>
      </c>
      <c r="F607" s="8">
        <v>4</v>
      </c>
      <c r="G607" s="4">
        <v>2</v>
      </c>
      <c r="H607" s="8">
        <v>2.25</v>
      </c>
      <c r="I607" s="4">
        <v>0</v>
      </c>
    </row>
    <row r="608" spans="1:9" x14ac:dyDescent="0.2">
      <c r="A608" s="2">
        <v>9</v>
      </c>
      <c r="B608" s="1" t="s">
        <v>107</v>
      </c>
      <c r="C608" s="4">
        <v>7</v>
      </c>
      <c r="D608" s="8">
        <v>2.82</v>
      </c>
      <c r="E608" s="4">
        <v>7</v>
      </c>
      <c r="F608" s="8">
        <v>4.67</v>
      </c>
      <c r="G608" s="4">
        <v>0</v>
      </c>
      <c r="H608" s="8">
        <v>0</v>
      </c>
      <c r="I608" s="4">
        <v>0</v>
      </c>
    </row>
    <row r="609" spans="1:9" x14ac:dyDescent="0.2">
      <c r="A609" s="2">
        <v>9</v>
      </c>
      <c r="B609" s="1" t="s">
        <v>110</v>
      </c>
      <c r="C609" s="4">
        <v>7</v>
      </c>
      <c r="D609" s="8">
        <v>2.82</v>
      </c>
      <c r="E609" s="4">
        <v>7</v>
      </c>
      <c r="F609" s="8">
        <v>4.67</v>
      </c>
      <c r="G609" s="4">
        <v>0</v>
      </c>
      <c r="H609" s="8">
        <v>0</v>
      </c>
      <c r="I609" s="4">
        <v>0</v>
      </c>
    </row>
    <row r="610" spans="1:9" x14ac:dyDescent="0.2">
      <c r="A610" s="2">
        <v>11</v>
      </c>
      <c r="B610" s="1" t="s">
        <v>100</v>
      </c>
      <c r="C610" s="4">
        <v>5</v>
      </c>
      <c r="D610" s="8">
        <v>2.02</v>
      </c>
      <c r="E610" s="4">
        <v>2</v>
      </c>
      <c r="F610" s="8">
        <v>1.33</v>
      </c>
      <c r="G610" s="4">
        <v>3</v>
      </c>
      <c r="H610" s="8">
        <v>3.37</v>
      </c>
      <c r="I610" s="4">
        <v>0</v>
      </c>
    </row>
    <row r="611" spans="1:9" x14ac:dyDescent="0.2">
      <c r="A611" s="2">
        <v>11</v>
      </c>
      <c r="B611" s="1" t="s">
        <v>127</v>
      </c>
      <c r="C611" s="4">
        <v>5</v>
      </c>
      <c r="D611" s="8">
        <v>2.02</v>
      </c>
      <c r="E611" s="4">
        <v>4</v>
      </c>
      <c r="F611" s="8">
        <v>2.67</v>
      </c>
      <c r="G611" s="4">
        <v>1</v>
      </c>
      <c r="H611" s="8">
        <v>1.1200000000000001</v>
      </c>
      <c r="I611" s="4">
        <v>0</v>
      </c>
    </row>
    <row r="612" spans="1:9" x14ac:dyDescent="0.2">
      <c r="A612" s="2">
        <v>11</v>
      </c>
      <c r="B612" s="1" t="s">
        <v>130</v>
      </c>
      <c r="C612" s="4">
        <v>5</v>
      </c>
      <c r="D612" s="8">
        <v>2.02</v>
      </c>
      <c r="E612" s="4">
        <v>0</v>
      </c>
      <c r="F612" s="8">
        <v>0</v>
      </c>
      <c r="G612" s="4">
        <v>0</v>
      </c>
      <c r="H612" s="8">
        <v>0</v>
      </c>
      <c r="I612" s="4">
        <v>0</v>
      </c>
    </row>
    <row r="613" spans="1:9" x14ac:dyDescent="0.2">
      <c r="A613" s="2">
        <v>14</v>
      </c>
      <c r="B613" s="1" t="s">
        <v>181</v>
      </c>
      <c r="C613" s="4">
        <v>4</v>
      </c>
      <c r="D613" s="8">
        <v>1.61</v>
      </c>
      <c r="E613" s="4">
        <v>4</v>
      </c>
      <c r="F613" s="8">
        <v>2.67</v>
      </c>
      <c r="G613" s="4">
        <v>0</v>
      </c>
      <c r="H613" s="8">
        <v>0</v>
      </c>
      <c r="I613" s="4">
        <v>0</v>
      </c>
    </row>
    <row r="614" spans="1:9" x14ac:dyDescent="0.2">
      <c r="A614" s="2">
        <v>14</v>
      </c>
      <c r="B614" s="1" t="s">
        <v>125</v>
      </c>
      <c r="C614" s="4">
        <v>4</v>
      </c>
      <c r="D614" s="8">
        <v>1.61</v>
      </c>
      <c r="E614" s="4">
        <v>2</v>
      </c>
      <c r="F614" s="8">
        <v>1.33</v>
      </c>
      <c r="G614" s="4">
        <v>2</v>
      </c>
      <c r="H614" s="8">
        <v>2.25</v>
      </c>
      <c r="I614" s="4">
        <v>0</v>
      </c>
    </row>
    <row r="615" spans="1:9" x14ac:dyDescent="0.2">
      <c r="A615" s="2">
        <v>14</v>
      </c>
      <c r="B615" s="1" t="s">
        <v>155</v>
      </c>
      <c r="C615" s="4">
        <v>4</v>
      </c>
      <c r="D615" s="8">
        <v>1.61</v>
      </c>
      <c r="E615" s="4">
        <v>0</v>
      </c>
      <c r="F615" s="8">
        <v>0</v>
      </c>
      <c r="G615" s="4">
        <v>3</v>
      </c>
      <c r="H615" s="8">
        <v>3.37</v>
      </c>
      <c r="I615" s="4">
        <v>0</v>
      </c>
    </row>
    <row r="616" spans="1:9" x14ac:dyDescent="0.2">
      <c r="A616" s="2">
        <v>14</v>
      </c>
      <c r="B616" s="1" t="s">
        <v>118</v>
      </c>
      <c r="C616" s="4">
        <v>4</v>
      </c>
      <c r="D616" s="8">
        <v>1.61</v>
      </c>
      <c r="E616" s="4">
        <v>2</v>
      </c>
      <c r="F616" s="8">
        <v>1.33</v>
      </c>
      <c r="G616" s="4">
        <v>2</v>
      </c>
      <c r="H616" s="8">
        <v>2.25</v>
      </c>
      <c r="I616" s="4">
        <v>0</v>
      </c>
    </row>
    <row r="617" spans="1:9" x14ac:dyDescent="0.2">
      <c r="A617" s="2">
        <v>18</v>
      </c>
      <c r="B617" s="1" t="s">
        <v>101</v>
      </c>
      <c r="C617" s="4">
        <v>3</v>
      </c>
      <c r="D617" s="8">
        <v>1.21</v>
      </c>
      <c r="E617" s="4">
        <v>2</v>
      </c>
      <c r="F617" s="8">
        <v>1.33</v>
      </c>
      <c r="G617" s="4">
        <v>1</v>
      </c>
      <c r="H617" s="8">
        <v>1.1200000000000001</v>
      </c>
      <c r="I617" s="4">
        <v>0</v>
      </c>
    </row>
    <row r="618" spans="1:9" x14ac:dyDescent="0.2">
      <c r="A618" s="2">
        <v>18</v>
      </c>
      <c r="B618" s="1" t="s">
        <v>150</v>
      </c>
      <c r="C618" s="4">
        <v>3</v>
      </c>
      <c r="D618" s="8">
        <v>1.21</v>
      </c>
      <c r="E618" s="4">
        <v>2</v>
      </c>
      <c r="F618" s="8">
        <v>1.33</v>
      </c>
      <c r="G618" s="4">
        <v>1</v>
      </c>
      <c r="H618" s="8">
        <v>1.1200000000000001</v>
      </c>
      <c r="I618" s="4">
        <v>0</v>
      </c>
    </row>
    <row r="619" spans="1:9" x14ac:dyDescent="0.2">
      <c r="A619" s="2">
        <v>18</v>
      </c>
      <c r="B619" s="1" t="s">
        <v>124</v>
      </c>
      <c r="C619" s="4">
        <v>3</v>
      </c>
      <c r="D619" s="8">
        <v>1.21</v>
      </c>
      <c r="E619" s="4">
        <v>2</v>
      </c>
      <c r="F619" s="8">
        <v>1.33</v>
      </c>
      <c r="G619" s="4">
        <v>1</v>
      </c>
      <c r="H619" s="8">
        <v>1.1200000000000001</v>
      </c>
      <c r="I619" s="4">
        <v>0</v>
      </c>
    </row>
    <row r="620" spans="1:9" x14ac:dyDescent="0.2">
      <c r="A620" s="2">
        <v>18</v>
      </c>
      <c r="B620" s="1" t="s">
        <v>193</v>
      </c>
      <c r="C620" s="4">
        <v>3</v>
      </c>
      <c r="D620" s="8">
        <v>1.21</v>
      </c>
      <c r="E620" s="4">
        <v>3</v>
      </c>
      <c r="F620" s="8">
        <v>2</v>
      </c>
      <c r="G620" s="4">
        <v>0</v>
      </c>
      <c r="H620" s="8">
        <v>0</v>
      </c>
      <c r="I620" s="4">
        <v>0</v>
      </c>
    </row>
    <row r="621" spans="1:9" x14ac:dyDescent="0.2">
      <c r="A621" s="2">
        <v>18</v>
      </c>
      <c r="B621" s="1" t="s">
        <v>180</v>
      </c>
      <c r="C621" s="4">
        <v>3</v>
      </c>
      <c r="D621" s="8">
        <v>1.21</v>
      </c>
      <c r="E621" s="4">
        <v>1</v>
      </c>
      <c r="F621" s="8">
        <v>0.67</v>
      </c>
      <c r="G621" s="4">
        <v>2</v>
      </c>
      <c r="H621" s="8">
        <v>2.25</v>
      </c>
      <c r="I621" s="4">
        <v>0</v>
      </c>
    </row>
    <row r="622" spans="1:9" x14ac:dyDescent="0.2">
      <c r="A622" s="2">
        <v>18</v>
      </c>
      <c r="B622" s="1" t="s">
        <v>108</v>
      </c>
      <c r="C622" s="4">
        <v>3</v>
      </c>
      <c r="D622" s="8">
        <v>1.21</v>
      </c>
      <c r="E622" s="4">
        <v>0</v>
      </c>
      <c r="F622" s="8">
        <v>0</v>
      </c>
      <c r="G622" s="4">
        <v>1</v>
      </c>
      <c r="H622" s="8">
        <v>1.1200000000000001</v>
      </c>
      <c r="I622" s="4">
        <v>0</v>
      </c>
    </row>
    <row r="623" spans="1:9" x14ac:dyDescent="0.2">
      <c r="A623" s="2">
        <v>18</v>
      </c>
      <c r="B623" s="1" t="s">
        <v>123</v>
      </c>
      <c r="C623" s="4">
        <v>3</v>
      </c>
      <c r="D623" s="8">
        <v>1.21</v>
      </c>
      <c r="E623" s="4">
        <v>2</v>
      </c>
      <c r="F623" s="8">
        <v>1.33</v>
      </c>
      <c r="G623" s="4">
        <v>1</v>
      </c>
      <c r="H623" s="8">
        <v>1.1200000000000001</v>
      </c>
      <c r="I623" s="4">
        <v>0</v>
      </c>
    </row>
    <row r="624" spans="1:9" x14ac:dyDescent="0.2">
      <c r="A624" s="2">
        <v>18</v>
      </c>
      <c r="B624" s="1" t="s">
        <v>182</v>
      </c>
      <c r="C624" s="4">
        <v>3</v>
      </c>
      <c r="D624" s="8">
        <v>1.21</v>
      </c>
      <c r="E624" s="4">
        <v>3</v>
      </c>
      <c r="F624" s="8">
        <v>2</v>
      </c>
      <c r="G624" s="4">
        <v>0</v>
      </c>
      <c r="H624" s="8">
        <v>0</v>
      </c>
      <c r="I624" s="4">
        <v>0</v>
      </c>
    </row>
    <row r="625" spans="1:9" x14ac:dyDescent="0.2">
      <c r="A625" s="2">
        <v>18</v>
      </c>
      <c r="B625" s="1" t="s">
        <v>120</v>
      </c>
      <c r="C625" s="4">
        <v>3</v>
      </c>
      <c r="D625" s="8">
        <v>1.21</v>
      </c>
      <c r="E625" s="4">
        <v>2</v>
      </c>
      <c r="F625" s="8">
        <v>1.33</v>
      </c>
      <c r="G625" s="4">
        <v>1</v>
      </c>
      <c r="H625" s="8">
        <v>1.1200000000000001</v>
      </c>
      <c r="I625" s="4">
        <v>0</v>
      </c>
    </row>
    <row r="626" spans="1:9" x14ac:dyDescent="0.2">
      <c r="A626" s="1"/>
      <c r="C626" s="4"/>
      <c r="D626" s="8"/>
      <c r="E626" s="4"/>
      <c r="F626" s="8"/>
      <c r="G626" s="4"/>
      <c r="H626" s="8"/>
      <c r="I626" s="4"/>
    </row>
    <row r="627" spans="1:9" x14ac:dyDescent="0.2">
      <c r="A627" s="1" t="s">
        <v>24</v>
      </c>
      <c r="C627" s="4"/>
      <c r="D627" s="8"/>
      <c r="E627" s="4"/>
      <c r="F627" s="8"/>
      <c r="G627" s="4"/>
      <c r="H627" s="8"/>
      <c r="I627" s="4"/>
    </row>
    <row r="628" spans="1:9" x14ac:dyDescent="0.2">
      <c r="A628" s="2">
        <v>1</v>
      </c>
      <c r="B628" s="1" t="s">
        <v>114</v>
      </c>
      <c r="C628" s="4">
        <v>36</v>
      </c>
      <c r="D628" s="8">
        <v>9.33</v>
      </c>
      <c r="E628" s="4">
        <v>34</v>
      </c>
      <c r="F628" s="8">
        <v>14.11</v>
      </c>
      <c r="G628" s="4">
        <v>2</v>
      </c>
      <c r="H628" s="8">
        <v>1.46</v>
      </c>
      <c r="I628" s="4">
        <v>0</v>
      </c>
    </row>
    <row r="629" spans="1:9" x14ac:dyDescent="0.2">
      <c r="A629" s="2">
        <v>2</v>
      </c>
      <c r="B629" s="1" t="s">
        <v>107</v>
      </c>
      <c r="C629" s="4">
        <v>23</v>
      </c>
      <c r="D629" s="8">
        <v>5.96</v>
      </c>
      <c r="E629" s="4">
        <v>16</v>
      </c>
      <c r="F629" s="8">
        <v>6.64</v>
      </c>
      <c r="G629" s="4">
        <v>6</v>
      </c>
      <c r="H629" s="8">
        <v>4.38</v>
      </c>
      <c r="I629" s="4">
        <v>0</v>
      </c>
    </row>
    <row r="630" spans="1:9" x14ac:dyDescent="0.2">
      <c r="A630" s="2">
        <v>3</v>
      </c>
      <c r="B630" s="1" t="s">
        <v>113</v>
      </c>
      <c r="C630" s="4">
        <v>20</v>
      </c>
      <c r="D630" s="8">
        <v>5.18</v>
      </c>
      <c r="E630" s="4">
        <v>19</v>
      </c>
      <c r="F630" s="8">
        <v>7.88</v>
      </c>
      <c r="G630" s="4">
        <v>1</v>
      </c>
      <c r="H630" s="8">
        <v>0.73</v>
      </c>
      <c r="I630" s="4">
        <v>0</v>
      </c>
    </row>
    <row r="631" spans="1:9" x14ac:dyDescent="0.2">
      <c r="A631" s="2">
        <v>4</v>
      </c>
      <c r="B631" s="1" t="s">
        <v>99</v>
      </c>
      <c r="C631" s="4">
        <v>16</v>
      </c>
      <c r="D631" s="8">
        <v>4.1500000000000004</v>
      </c>
      <c r="E631" s="4">
        <v>0</v>
      </c>
      <c r="F631" s="8">
        <v>0</v>
      </c>
      <c r="G631" s="4">
        <v>16</v>
      </c>
      <c r="H631" s="8">
        <v>11.68</v>
      </c>
      <c r="I631" s="4">
        <v>0</v>
      </c>
    </row>
    <row r="632" spans="1:9" x14ac:dyDescent="0.2">
      <c r="A632" s="2">
        <v>5</v>
      </c>
      <c r="B632" s="1" t="s">
        <v>111</v>
      </c>
      <c r="C632" s="4">
        <v>11</v>
      </c>
      <c r="D632" s="8">
        <v>2.85</v>
      </c>
      <c r="E632" s="4">
        <v>10</v>
      </c>
      <c r="F632" s="8">
        <v>4.1500000000000004</v>
      </c>
      <c r="G632" s="4">
        <v>1</v>
      </c>
      <c r="H632" s="8">
        <v>0.73</v>
      </c>
      <c r="I632" s="4">
        <v>0</v>
      </c>
    </row>
    <row r="633" spans="1:9" x14ac:dyDescent="0.2">
      <c r="A633" s="2">
        <v>6</v>
      </c>
      <c r="B633" s="1" t="s">
        <v>102</v>
      </c>
      <c r="C633" s="4">
        <v>10</v>
      </c>
      <c r="D633" s="8">
        <v>2.59</v>
      </c>
      <c r="E633" s="4">
        <v>9</v>
      </c>
      <c r="F633" s="8">
        <v>3.73</v>
      </c>
      <c r="G633" s="4">
        <v>1</v>
      </c>
      <c r="H633" s="8">
        <v>0.73</v>
      </c>
      <c r="I633" s="4">
        <v>0</v>
      </c>
    </row>
    <row r="634" spans="1:9" x14ac:dyDescent="0.2">
      <c r="A634" s="2">
        <v>6</v>
      </c>
      <c r="B634" s="1" t="s">
        <v>103</v>
      </c>
      <c r="C634" s="4">
        <v>10</v>
      </c>
      <c r="D634" s="8">
        <v>2.59</v>
      </c>
      <c r="E634" s="4">
        <v>7</v>
      </c>
      <c r="F634" s="8">
        <v>2.9</v>
      </c>
      <c r="G634" s="4">
        <v>3</v>
      </c>
      <c r="H634" s="8">
        <v>2.19</v>
      </c>
      <c r="I634" s="4">
        <v>0</v>
      </c>
    </row>
    <row r="635" spans="1:9" x14ac:dyDescent="0.2">
      <c r="A635" s="2">
        <v>8</v>
      </c>
      <c r="B635" s="1" t="s">
        <v>131</v>
      </c>
      <c r="C635" s="4">
        <v>9</v>
      </c>
      <c r="D635" s="8">
        <v>2.33</v>
      </c>
      <c r="E635" s="4">
        <v>8</v>
      </c>
      <c r="F635" s="8">
        <v>3.32</v>
      </c>
      <c r="G635" s="4">
        <v>1</v>
      </c>
      <c r="H635" s="8">
        <v>0.73</v>
      </c>
      <c r="I635" s="4">
        <v>0</v>
      </c>
    </row>
    <row r="636" spans="1:9" x14ac:dyDescent="0.2">
      <c r="A636" s="2">
        <v>8</v>
      </c>
      <c r="B636" s="1" t="s">
        <v>110</v>
      </c>
      <c r="C636" s="4">
        <v>9</v>
      </c>
      <c r="D636" s="8">
        <v>2.33</v>
      </c>
      <c r="E636" s="4">
        <v>7</v>
      </c>
      <c r="F636" s="8">
        <v>2.9</v>
      </c>
      <c r="G636" s="4">
        <v>2</v>
      </c>
      <c r="H636" s="8">
        <v>1.46</v>
      </c>
      <c r="I636" s="4">
        <v>0</v>
      </c>
    </row>
    <row r="637" spans="1:9" x14ac:dyDescent="0.2">
      <c r="A637" s="2">
        <v>10</v>
      </c>
      <c r="B637" s="1" t="s">
        <v>100</v>
      </c>
      <c r="C637" s="4">
        <v>8</v>
      </c>
      <c r="D637" s="8">
        <v>2.0699999999999998</v>
      </c>
      <c r="E637" s="4">
        <v>3</v>
      </c>
      <c r="F637" s="8">
        <v>1.24</v>
      </c>
      <c r="G637" s="4">
        <v>5</v>
      </c>
      <c r="H637" s="8">
        <v>3.65</v>
      </c>
      <c r="I637" s="4">
        <v>0</v>
      </c>
    </row>
    <row r="638" spans="1:9" x14ac:dyDescent="0.2">
      <c r="A638" s="2">
        <v>10</v>
      </c>
      <c r="B638" s="1" t="s">
        <v>125</v>
      </c>
      <c r="C638" s="4">
        <v>8</v>
      </c>
      <c r="D638" s="8">
        <v>2.0699999999999998</v>
      </c>
      <c r="E638" s="4">
        <v>5</v>
      </c>
      <c r="F638" s="8">
        <v>2.0699999999999998</v>
      </c>
      <c r="G638" s="4">
        <v>2</v>
      </c>
      <c r="H638" s="8">
        <v>1.46</v>
      </c>
      <c r="I638" s="4">
        <v>0</v>
      </c>
    </row>
    <row r="639" spans="1:9" x14ac:dyDescent="0.2">
      <c r="A639" s="2">
        <v>12</v>
      </c>
      <c r="B639" s="1" t="s">
        <v>101</v>
      </c>
      <c r="C639" s="4">
        <v>7</v>
      </c>
      <c r="D639" s="8">
        <v>1.81</v>
      </c>
      <c r="E639" s="4">
        <v>3</v>
      </c>
      <c r="F639" s="8">
        <v>1.24</v>
      </c>
      <c r="G639" s="4">
        <v>4</v>
      </c>
      <c r="H639" s="8">
        <v>2.92</v>
      </c>
      <c r="I639" s="4">
        <v>0</v>
      </c>
    </row>
    <row r="640" spans="1:9" x14ac:dyDescent="0.2">
      <c r="A640" s="2">
        <v>12</v>
      </c>
      <c r="B640" s="1" t="s">
        <v>124</v>
      </c>
      <c r="C640" s="4">
        <v>7</v>
      </c>
      <c r="D640" s="8">
        <v>1.81</v>
      </c>
      <c r="E640" s="4">
        <v>3</v>
      </c>
      <c r="F640" s="8">
        <v>1.24</v>
      </c>
      <c r="G640" s="4">
        <v>4</v>
      </c>
      <c r="H640" s="8">
        <v>2.92</v>
      </c>
      <c r="I640" s="4">
        <v>0</v>
      </c>
    </row>
    <row r="641" spans="1:9" x14ac:dyDescent="0.2">
      <c r="A641" s="2">
        <v>14</v>
      </c>
      <c r="B641" s="1" t="s">
        <v>127</v>
      </c>
      <c r="C641" s="4">
        <v>6</v>
      </c>
      <c r="D641" s="8">
        <v>1.55</v>
      </c>
      <c r="E641" s="4">
        <v>3</v>
      </c>
      <c r="F641" s="8">
        <v>1.24</v>
      </c>
      <c r="G641" s="4">
        <v>3</v>
      </c>
      <c r="H641" s="8">
        <v>2.19</v>
      </c>
      <c r="I641" s="4">
        <v>0</v>
      </c>
    </row>
    <row r="642" spans="1:9" x14ac:dyDescent="0.2">
      <c r="A642" s="2">
        <v>14</v>
      </c>
      <c r="B642" s="1" t="s">
        <v>145</v>
      </c>
      <c r="C642" s="4">
        <v>6</v>
      </c>
      <c r="D642" s="8">
        <v>1.55</v>
      </c>
      <c r="E642" s="4">
        <v>3</v>
      </c>
      <c r="F642" s="8">
        <v>1.24</v>
      </c>
      <c r="G642" s="4">
        <v>3</v>
      </c>
      <c r="H642" s="8">
        <v>2.19</v>
      </c>
      <c r="I642" s="4">
        <v>0</v>
      </c>
    </row>
    <row r="643" spans="1:9" x14ac:dyDescent="0.2">
      <c r="A643" s="2">
        <v>14</v>
      </c>
      <c r="B643" s="1" t="s">
        <v>112</v>
      </c>
      <c r="C643" s="4">
        <v>6</v>
      </c>
      <c r="D643" s="8">
        <v>1.55</v>
      </c>
      <c r="E643" s="4">
        <v>6</v>
      </c>
      <c r="F643" s="8">
        <v>2.4900000000000002</v>
      </c>
      <c r="G643" s="4">
        <v>0</v>
      </c>
      <c r="H643" s="8">
        <v>0</v>
      </c>
      <c r="I643" s="4">
        <v>0</v>
      </c>
    </row>
    <row r="644" spans="1:9" x14ac:dyDescent="0.2">
      <c r="A644" s="2">
        <v>14</v>
      </c>
      <c r="B644" s="1" t="s">
        <v>117</v>
      </c>
      <c r="C644" s="4">
        <v>6</v>
      </c>
      <c r="D644" s="8">
        <v>1.55</v>
      </c>
      <c r="E644" s="4">
        <v>5</v>
      </c>
      <c r="F644" s="8">
        <v>2.0699999999999998</v>
      </c>
      <c r="G644" s="4">
        <v>1</v>
      </c>
      <c r="H644" s="8">
        <v>0.73</v>
      </c>
      <c r="I644" s="4">
        <v>0</v>
      </c>
    </row>
    <row r="645" spans="1:9" x14ac:dyDescent="0.2">
      <c r="A645" s="2">
        <v>18</v>
      </c>
      <c r="B645" s="1" t="s">
        <v>105</v>
      </c>
      <c r="C645" s="4">
        <v>5</v>
      </c>
      <c r="D645" s="8">
        <v>1.3</v>
      </c>
      <c r="E645" s="4">
        <v>4</v>
      </c>
      <c r="F645" s="8">
        <v>1.66</v>
      </c>
      <c r="G645" s="4">
        <v>1</v>
      </c>
      <c r="H645" s="8">
        <v>0.73</v>
      </c>
      <c r="I645" s="4">
        <v>0</v>
      </c>
    </row>
    <row r="646" spans="1:9" x14ac:dyDescent="0.2">
      <c r="A646" s="2">
        <v>18</v>
      </c>
      <c r="B646" s="1" t="s">
        <v>138</v>
      </c>
      <c r="C646" s="4">
        <v>5</v>
      </c>
      <c r="D646" s="8">
        <v>1.3</v>
      </c>
      <c r="E646" s="4">
        <v>5</v>
      </c>
      <c r="F646" s="8">
        <v>2.0699999999999998</v>
      </c>
      <c r="G646" s="4">
        <v>0</v>
      </c>
      <c r="H646" s="8">
        <v>0</v>
      </c>
      <c r="I646" s="4">
        <v>0</v>
      </c>
    </row>
    <row r="647" spans="1:9" x14ac:dyDescent="0.2">
      <c r="A647" s="2">
        <v>18</v>
      </c>
      <c r="B647" s="1" t="s">
        <v>108</v>
      </c>
      <c r="C647" s="4">
        <v>5</v>
      </c>
      <c r="D647" s="8">
        <v>1.3</v>
      </c>
      <c r="E647" s="4">
        <v>3</v>
      </c>
      <c r="F647" s="8">
        <v>1.24</v>
      </c>
      <c r="G647" s="4">
        <v>2</v>
      </c>
      <c r="H647" s="8">
        <v>1.46</v>
      </c>
      <c r="I647" s="4">
        <v>0</v>
      </c>
    </row>
    <row r="648" spans="1:9" x14ac:dyDescent="0.2">
      <c r="A648" s="2">
        <v>18</v>
      </c>
      <c r="B648" s="1" t="s">
        <v>123</v>
      </c>
      <c r="C648" s="4">
        <v>5</v>
      </c>
      <c r="D648" s="8">
        <v>1.3</v>
      </c>
      <c r="E648" s="4">
        <v>3</v>
      </c>
      <c r="F648" s="8">
        <v>1.24</v>
      </c>
      <c r="G648" s="4">
        <v>2</v>
      </c>
      <c r="H648" s="8">
        <v>1.46</v>
      </c>
      <c r="I648" s="4">
        <v>0</v>
      </c>
    </row>
    <row r="649" spans="1:9" x14ac:dyDescent="0.2">
      <c r="A649" s="2">
        <v>18</v>
      </c>
      <c r="B649" s="1" t="s">
        <v>118</v>
      </c>
      <c r="C649" s="4">
        <v>5</v>
      </c>
      <c r="D649" s="8">
        <v>1.3</v>
      </c>
      <c r="E649" s="4">
        <v>4</v>
      </c>
      <c r="F649" s="8">
        <v>1.66</v>
      </c>
      <c r="G649" s="4">
        <v>1</v>
      </c>
      <c r="H649" s="8">
        <v>0.73</v>
      </c>
      <c r="I649" s="4">
        <v>0</v>
      </c>
    </row>
    <row r="650" spans="1:9" x14ac:dyDescent="0.2">
      <c r="A650" s="1"/>
      <c r="C650" s="4"/>
      <c r="D650" s="8"/>
      <c r="E650" s="4"/>
      <c r="F650" s="8"/>
      <c r="G650" s="4"/>
      <c r="H650" s="8"/>
      <c r="I65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3F81-C7A0-4520-8EEA-55312C3D19E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195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6</v>
      </c>
      <c r="D5" s="8">
        <v>0.03</v>
      </c>
      <c r="E5" s="12">
        <v>1</v>
      </c>
      <c r="F5" s="8">
        <v>0.01</v>
      </c>
      <c r="G5" s="12">
        <v>5</v>
      </c>
      <c r="H5" s="8">
        <v>0.05</v>
      </c>
      <c r="I5" s="12">
        <v>0</v>
      </c>
    </row>
    <row r="6" spans="2:9" ht="15" customHeight="1" x14ac:dyDescent="0.2">
      <c r="B6" t="s">
        <v>26</v>
      </c>
      <c r="C6" s="12">
        <v>2667</v>
      </c>
      <c r="D6" s="8">
        <v>12.78</v>
      </c>
      <c r="E6" s="12">
        <v>851</v>
      </c>
      <c r="F6" s="8">
        <v>7.5</v>
      </c>
      <c r="G6" s="12">
        <v>1816</v>
      </c>
      <c r="H6" s="8">
        <v>19.86</v>
      </c>
      <c r="I6" s="12">
        <v>0</v>
      </c>
    </row>
    <row r="7" spans="2:9" ht="15" customHeight="1" x14ac:dyDescent="0.2">
      <c r="B7" t="s">
        <v>27</v>
      </c>
      <c r="C7" s="12">
        <v>1518</v>
      </c>
      <c r="D7" s="8">
        <v>7.27</v>
      </c>
      <c r="E7" s="12">
        <v>582</v>
      </c>
      <c r="F7" s="8">
        <v>5.13</v>
      </c>
      <c r="G7" s="12">
        <v>928</v>
      </c>
      <c r="H7" s="8">
        <v>10.15</v>
      </c>
      <c r="I7" s="12">
        <v>8</v>
      </c>
    </row>
    <row r="8" spans="2:9" ht="15" customHeight="1" x14ac:dyDescent="0.2">
      <c r="B8" t="s">
        <v>28</v>
      </c>
      <c r="C8" s="12">
        <v>133</v>
      </c>
      <c r="D8" s="8">
        <v>0.64</v>
      </c>
      <c r="E8" s="12">
        <v>2</v>
      </c>
      <c r="F8" s="8">
        <v>0.02</v>
      </c>
      <c r="G8" s="12">
        <v>112</v>
      </c>
      <c r="H8" s="8">
        <v>1.22</v>
      </c>
      <c r="I8" s="12">
        <v>0</v>
      </c>
    </row>
    <row r="9" spans="2:9" ht="15" customHeight="1" x14ac:dyDescent="0.2">
      <c r="B9" t="s">
        <v>29</v>
      </c>
      <c r="C9" s="12">
        <v>137</v>
      </c>
      <c r="D9" s="8">
        <v>0.66</v>
      </c>
      <c r="E9" s="12">
        <v>7</v>
      </c>
      <c r="F9" s="8">
        <v>0.06</v>
      </c>
      <c r="G9" s="12">
        <v>130</v>
      </c>
      <c r="H9" s="8">
        <v>1.42</v>
      </c>
      <c r="I9" s="12">
        <v>0</v>
      </c>
    </row>
    <row r="10" spans="2:9" ht="15" customHeight="1" x14ac:dyDescent="0.2">
      <c r="B10" t="s">
        <v>30</v>
      </c>
      <c r="C10" s="12">
        <v>213</v>
      </c>
      <c r="D10" s="8">
        <v>1.02</v>
      </c>
      <c r="E10" s="12">
        <v>51</v>
      </c>
      <c r="F10" s="8">
        <v>0.45</v>
      </c>
      <c r="G10" s="12">
        <v>157</v>
      </c>
      <c r="H10" s="8">
        <v>1.72</v>
      </c>
      <c r="I10" s="12">
        <v>3</v>
      </c>
    </row>
    <row r="11" spans="2:9" ht="15" customHeight="1" x14ac:dyDescent="0.2">
      <c r="B11" t="s">
        <v>31</v>
      </c>
      <c r="C11" s="12">
        <v>5074</v>
      </c>
      <c r="D11" s="8">
        <v>24.31</v>
      </c>
      <c r="E11" s="12">
        <v>2638</v>
      </c>
      <c r="F11" s="8">
        <v>23.26</v>
      </c>
      <c r="G11" s="12">
        <v>2427</v>
      </c>
      <c r="H11" s="8">
        <v>26.54</v>
      </c>
      <c r="I11" s="12">
        <v>8</v>
      </c>
    </row>
    <row r="12" spans="2:9" ht="15" customHeight="1" x14ac:dyDescent="0.2">
      <c r="B12" t="s">
        <v>32</v>
      </c>
      <c r="C12" s="12">
        <v>144</v>
      </c>
      <c r="D12" s="8">
        <v>0.69</v>
      </c>
      <c r="E12" s="12">
        <v>26</v>
      </c>
      <c r="F12" s="8">
        <v>0.23</v>
      </c>
      <c r="G12" s="12">
        <v>118</v>
      </c>
      <c r="H12" s="8">
        <v>1.29</v>
      </c>
      <c r="I12" s="12">
        <v>0</v>
      </c>
    </row>
    <row r="13" spans="2:9" ht="15" customHeight="1" x14ac:dyDescent="0.2">
      <c r="B13" t="s">
        <v>33</v>
      </c>
      <c r="C13" s="12">
        <v>1951</v>
      </c>
      <c r="D13" s="8">
        <v>9.35</v>
      </c>
      <c r="E13" s="12">
        <v>795</v>
      </c>
      <c r="F13" s="8">
        <v>7.01</v>
      </c>
      <c r="G13" s="12">
        <v>1148</v>
      </c>
      <c r="H13" s="8">
        <v>12.55</v>
      </c>
      <c r="I13" s="12">
        <v>0</v>
      </c>
    </row>
    <row r="14" spans="2:9" ht="15" customHeight="1" x14ac:dyDescent="0.2">
      <c r="B14" t="s">
        <v>34</v>
      </c>
      <c r="C14" s="12">
        <v>1005</v>
      </c>
      <c r="D14" s="8">
        <v>4.82</v>
      </c>
      <c r="E14" s="12">
        <v>536</v>
      </c>
      <c r="F14" s="8">
        <v>4.7300000000000004</v>
      </c>
      <c r="G14" s="12">
        <v>457</v>
      </c>
      <c r="H14" s="8">
        <v>5</v>
      </c>
      <c r="I14" s="12">
        <v>1</v>
      </c>
    </row>
    <row r="15" spans="2:9" ht="15" customHeight="1" x14ac:dyDescent="0.2">
      <c r="B15" t="s">
        <v>35</v>
      </c>
      <c r="C15" s="12">
        <v>2553</v>
      </c>
      <c r="D15" s="8">
        <v>12.23</v>
      </c>
      <c r="E15" s="12">
        <v>2113</v>
      </c>
      <c r="F15" s="8">
        <v>18.63</v>
      </c>
      <c r="G15" s="12">
        <v>425</v>
      </c>
      <c r="H15" s="8">
        <v>4.6500000000000004</v>
      </c>
      <c r="I15" s="12">
        <v>2</v>
      </c>
    </row>
    <row r="16" spans="2:9" ht="15" customHeight="1" x14ac:dyDescent="0.2">
      <c r="B16" t="s">
        <v>36</v>
      </c>
      <c r="C16" s="12">
        <v>2761</v>
      </c>
      <c r="D16" s="8">
        <v>13.23</v>
      </c>
      <c r="E16" s="12">
        <v>2268</v>
      </c>
      <c r="F16" s="8">
        <v>19.989999999999998</v>
      </c>
      <c r="G16" s="12">
        <v>475</v>
      </c>
      <c r="H16" s="8">
        <v>5.19</v>
      </c>
      <c r="I16" s="12">
        <v>3</v>
      </c>
    </row>
    <row r="17" spans="2:9" ht="15" customHeight="1" x14ac:dyDescent="0.2">
      <c r="B17" t="s">
        <v>37</v>
      </c>
      <c r="C17" s="12">
        <v>870</v>
      </c>
      <c r="D17" s="8">
        <v>4.17</v>
      </c>
      <c r="E17" s="12">
        <v>560</v>
      </c>
      <c r="F17" s="8">
        <v>4.9400000000000004</v>
      </c>
      <c r="G17" s="12">
        <v>193</v>
      </c>
      <c r="H17" s="8">
        <v>2.11</v>
      </c>
      <c r="I17" s="12">
        <v>8</v>
      </c>
    </row>
    <row r="18" spans="2:9" ht="15" customHeight="1" x14ac:dyDescent="0.2">
      <c r="B18" t="s">
        <v>38</v>
      </c>
      <c r="C18" s="12">
        <v>965</v>
      </c>
      <c r="D18" s="8">
        <v>4.62</v>
      </c>
      <c r="E18" s="12">
        <v>516</v>
      </c>
      <c r="F18" s="8">
        <v>4.55</v>
      </c>
      <c r="G18" s="12">
        <v>355</v>
      </c>
      <c r="H18" s="8">
        <v>3.88</v>
      </c>
      <c r="I18" s="12">
        <v>14</v>
      </c>
    </row>
    <row r="19" spans="2:9" ht="15" customHeight="1" x14ac:dyDescent="0.2">
      <c r="B19" t="s">
        <v>39</v>
      </c>
      <c r="C19" s="12">
        <v>875</v>
      </c>
      <c r="D19" s="8">
        <v>4.1900000000000004</v>
      </c>
      <c r="E19" s="12">
        <v>397</v>
      </c>
      <c r="F19" s="8">
        <v>3.5</v>
      </c>
      <c r="G19" s="12">
        <v>398</v>
      </c>
      <c r="H19" s="8">
        <v>4.3499999999999996</v>
      </c>
      <c r="I19" s="12">
        <v>19</v>
      </c>
    </row>
    <row r="20" spans="2:9" ht="15" customHeight="1" x14ac:dyDescent="0.2">
      <c r="B20" s="9" t="s">
        <v>197</v>
      </c>
      <c r="C20" s="12">
        <f>SUM(LTBL_36000[総数／事業所数])</f>
        <v>20872</v>
      </c>
      <c r="E20" s="12">
        <f>SUBTOTAL(109,LTBL_36000[個人／事業所数])</f>
        <v>11343</v>
      </c>
      <c r="G20" s="12">
        <f>SUBTOTAL(109,LTBL_36000[法人／事業所数])</f>
        <v>9144</v>
      </c>
      <c r="I20" s="12">
        <f>SUBTOTAL(109,LTBL_36000[法人以外の団体／事業所数])</f>
        <v>66</v>
      </c>
    </row>
    <row r="21" spans="2:9" ht="15" customHeight="1" x14ac:dyDescent="0.2">
      <c r="E21" s="11">
        <f>LTBL_36000[[#Totals],[個人／事業所数]]/LTBL_36000[[#Totals],[総数／事業所数]]</f>
        <v>0.54345534687619779</v>
      </c>
      <c r="G21" s="11">
        <f>LTBL_36000[[#Totals],[法人／事業所数]]/LTBL_36000[[#Totals],[総数／事業所数]]</f>
        <v>0.43809888846301265</v>
      </c>
      <c r="I21" s="11">
        <f>LTBL_36000[[#Totals],[法人以外の団体／事業所数]]/LTBL_36000[[#Totals],[総数／事業所数]]</f>
        <v>3.162131084706784E-3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2357</v>
      </c>
      <c r="D24" s="8">
        <v>11.29</v>
      </c>
      <c r="E24" s="12">
        <v>2069</v>
      </c>
      <c r="F24" s="8">
        <v>18.239999999999998</v>
      </c>
      <c r="G24" s="12">
        <v>287</v>
      </c>
      <c r="H24" s="8">
        <v>3.14</v>
      </c>
      <c r="I24" s="12">
        <v>0</v>
      </c>
    </row>
    <row r="25" spans="2:9" ht="15" customHeight="1" x14ac:dyDescent="0.2">
      <c r="B25" t="s">
        <v>61</v>
      </c>
      <c r="C25" s="12">
        <v>2119</v>
      </c>
      <c r="D25" s="8">
        <v>10.15</v>
      </c>
      <c r="E25" s="12">
        <v>1863</v>
      </c>
      <c r="F25" s="8">
        <v>16.420000000000002</v>
      </c>
      <c r="G25" s="12">
        <v>256</v>
      </c>
      <c r="H25" s="8">
        <v>2.8</v>
      </c>
      <c r="I25" s="12">
        <v>0</v>
      </c>
    </row>
    <row r="26" spans="2:9" ht="15" customHeight="1" x14ac:dyDescent="0.2">
      <c r="B26" t="s">
        <v>56</v>
      </c>
      <c r="C26" s="12">
        <v>1613</v>
      </c>
      <c r="D26" s="8">
        <v>7.73</v>
      </c>
      <c r="E26" s="12">
        <v>874</v>
      </c>
      <c r="F26" s="8">
        <v>7.71</v>
      </c>
      <c r="G26" s="12">
        <v>736</v>
      </c>
      <c r="H26" s="8">
        <v>8.0500000000000007</v>
      </c>
      <c r="I26" s="12">
        <v>2</v>
      </c>
    </row>
    <row r="27" spans="2:9" ht="15" customHeight="1" x14ac:dyDescent="0.2">
      <c r="B27" t="s">
        <v>58</v>
      </c>
      <c r="C27" s="12">
        <v>1564</v>
      </c>
      <c r="D27" s="8">
        <v>7.49</v>
      </c>
      <c r="E27" s="12">
        <v>698</v>
      </c>
      <c r="F27" s="8">
        <v>6.15</v>
      </c>
      <c r="G27" s="12">
        <v>858</v>
      </c>
      <c r="H27" s="8">
        <v>9.3800000000000008</v>
      </c>
      <c r="I27" s="12">
        <v>0</v>
      </c>
    </row>
    <row r="28" spans="2:9" ht="15" customHeight="1" x14ac:dyDescent="0.2">
      <c r="B28" t="s">
        <v>48</v>
      </c>
      <c r="C28" s="12">
        <v>1377</v>
      </c>
      <c r="D28" s="8">
        <v>6.6</v>
      </c>
      <c r="E28" s="12">
        <v>283</v>
      </c>
      <c r="F28" s="8">
        <v>2.4900000000000002</v>
      </c>
      <c r="G28" s="12">
        <v>1094</v>
      </c>
      <c r="H28" s="8">
        <v>11.96</v>
      </c>
      <c r="I28" s="12">
        <v>0</v>
      </c>
    </row>
    <row r="29" spans="2:9" ht="15" customHeight="1" x14ac:dyDescent="0.2">
      <c r="B29" t="s">
        <v>54</v>
      </c>
      <c r="C29" s="12">
        <v>1064</v>
      </c>
      <c r="D29" s="8">
        <v>5.0999999999999996</v>
      </c>
      <c r="E29" s="12">
        <v>802</v>
      </c>
      <c r="F29" s="8">
        <v>7.07</v>
      </c>
      <c r="G29" s="12">
        <v>257</v>
      </c>
      <c r="H29" s="8">
        <v>2.81</v>
      </c>
      <c r="I29" s="12">
        <v>5</v>
      </c>
    </row>
    <row r="30" spans="2:9" ht="15" customHeight="1" x14ac:dyDescent="0.2">
      <c r="B30" t="s">
        <v>64</v>
      </c>
      <c r="C30" s="12">
        <v>870</v>
      </c>
      <c r="D30" s="8">
        <v>4.17</v>
      </c>
      <c r="E30" s="12">
        <v>560</v>
      </c>
      <c r="F30" s="8">
        <v>4.9400000000000004</v>
      </c>
      <c r="G30" s="12">
        <v>193</v>
      </c>
      <c r="H30" s="8">
        <v>2.11</v>
      </c>
      <c r="I30" s="12">
        <v>8</v>
      </c>
    </row>
    <row r="31" spans="2:9" ht="15" customHeight="1" x14ac:dyDescent="0.2">
      <c r="B31" t="s">
        <v>55</v>
      </c>
      <c r="C31" s="12">
        <v>687</v>
      </c>
      <c r="D31" s="8">
        <v>3.29</v>
      </c>
      <c r="E31" s="12">
        <v>449</v>
      </c>
      <c r="F31" s="8">
        <v>3.96</v>
      </c>
      <c r="G31" s="12">
        <v>238</v>
      </c>
      <c r="H31" s="8">
        <v>2.6</v>
      </c>
      <c r="I31" s="12">
        <v>0</v>
      </c>
    </row>
    <row r="32" spans="2:9" ht="15" customHeight="1" x14ac:dyDescent="0.2">
      <c r="B32" t="s">
        <v>49</v>
      </c>
      <c r="C32" s="12">
        <v>685</v>
      </c>
      <c r="D32" s="8">
        <v>3.28</v>
      </c>
      <c r="E32" s="12">
        <v>357</v>
      </c>
      <c r="F32" s="8">
        <v>3.15</v>
      </c>
      <c r="G32" s="12">
        <v>328</v>
      </c>
      <c r="H32" s="8">
        <v>3.59</v>
      </c>
      <c r="I32" s="12">
        <v>0</v>
      </c>
    </row>
    <row r="33" spans="2:9" ht="15" customHeight="1" x14ac:dyDescent="0.2">
      <c r="B33" t="s">
        <v>50</v>
      </c>
      <c r="C33" s="12">
        <v>605</v>
      </c>
      <c r="D33" s="8">
        <v>2.9</v>
      </c>
      <c r="E33" s="12">
        <v>211</v>
      </c>
      <c r="F33" s="8">
        <v>1.86</v>
      </c>
      <c r="G33" s="12">
        <v>394</v>
      </c>
      <c r="H33" s="8">
        <v>4.3099999999999996</v>
      </c>
      <c r="I33" s="12">
        <v>0</v>
      </c>
    </row>
    <row r="34" spans="2:9" ht="15" customHeight="1" x14ac:dyDescent="0.2">
      <c r="B34" t="s">
        <v>65</v>
      </c>
      <c r="C34" s="12">
        <v>595</v>
      </c>
      <c r="D34" s="8">
        <v>2.85</v>
      </c>
      <c r="E34" s="12">
        <v>506</v>
      </c>
      <c r="F34" s="8">
        <v>4.46</v>
      </c>
      <c r="G34" s="12">
        <v>88</v>
      </c>
      <c r="H34" s="8">
        <v>0.96</v>
      </c>
      <c r="I34" s="12">
        <v>0</v>
      </c>
    </row>
    <row r="35" spans="2:9" ht="15" customHeight="1" x14ac:dyDescent="0.2">
      <c r="B35" t="s">
        <v>53</v>
      </c>
      <c r="C35" s="12">
        <v>546</v>
      </c>
      <c r="D35" s="8">
        <v>2.62</v>
      </c>
      <c r="E35" s="12">
        <v>281</v>
      </c>
      <c r="F35" s="8">
        <v>2.48</v>
      </c>
      <c r="G35" s="12">
        <v>265</v>
      </c>
      <c r="H35" s="8">
        <v>2.9</v>
      </c>
      <c r="I35" s="12">
        <v>0</v>
      </c>
    </row>
    <row r="36" spans="2:9" ht="15" customHeight="1" x14ac:dyDescent="0.2">
      <c r="B36" t="s">
        <v>59</v>
      </c>
      <c r="C36" s="12">
        <v>517</v>
      </c>
      <c r="D36" s="8">
        <v>2.48</v>
      </c>
      <c r="E36" s="12">
        <v>344</v>
      </c>
      <c r="F36" s="8">
        <v>3.03</v>
      </c>
      <c r="G36" s="12">
        <v>173</v>
      </c>
      <c r="H36" s="8">
        <v>1.89</v>
      </c>
      <c r="I36" s="12">
        <v>0</v>
      </c>
    </row>
    <row r="37" spans="2:9" ht="15" customHeight="1" x14ac:dyDescent="0.2">
      <c r="B37" t="s">
        <v>60</v>
      </c>
      <c r="C37" s="12">
        <v>451</v>
      </c>
      <c r="D37" s="8">
        <v>2.16</v>
      </c>
      <c r="E37" s="12">
        <v>189</v>
      </c>
      <c r="F37" s="8">
        <v>1.67</v>
      </c>
      <c r="G37" s="12">
        <v>250</v>
      </c>
      <c r="H37" s="8">
        <v>2.73</v>
      </c>
      <c r="I37" s="12">
        <v>1</v>
      </c>
    </row>
    <row r="38" spans="2:9" ht="15" customHeight="1" x14ac:dyDescent="0.2">
      <c r="B38" t="s">
        <v>67</v>
      </c>
      <c r="C38" s="12">
        <v>384</v>
      </c>
      <c r="D38" s="8">
        <v>1.84</v>
      </c>
      <c r="E38" s="12">
        <v>313</v>
      </c>
      <c r="F38" s="8">
        <v>2.76</v>
      </c>
      <c r="G38" s="12">
        <v>71</v>
      </c>
      <c r="H38" s="8">
        <v>0.78</v>
      </c>
      <c r="I38" s="12">
        <v>0</v>
      </c>
    </row>
    <row r="39" spans="2:9" ht="15" customHeight="1" x14ac:dyDescent="0.2">
      <c r="B39" t="s">
        <v>66</v>
      </c>
      <c r="C39" s="12">
        <v>370</v>
      </c>
      <c r="D39" s="8">
        <v>1.77</v>
      </c>
      <c r="E39" s="12">
        <v>10</v>
      </c>
      <c r="F39" s="8">
        <v>0.09</v>
      </c>
      <c r="G39" s="12">
        <v>267</v>
      </c>
      <c r="H39" s="8">
        <v>2.92</v>
      </c>
      <c r="I39" s="12">
        <v>14</v>
      </c>
    </row>
    <row r="40" spans="2:9" ht="15" customHeight="1" x14ac:dyDescent="0.2">
      <c r="B40" t="s">
        <v>57</v>
      </c>
      <c r="C40" s="12">
        <v>303</v>
      </c>
      <c r="D40" s="8">
        <v>1.45</v>
      </c>
      <c r="E40" s="12">
        <v>84</v>
      </c>
      <c r="F40" s="8">
        <v>0.74</v>
      </c>
      <c r="G40" s="12">
        <v>219</v>
      </c>
      <c r="H40" s="8">
        <v>2.4</v>
      </c>
      <c r="I40" s="12">
        <v>0</v>
      </c>
    </row>
    <row r="41" spans="2:9" ht="15" customHeight="1" x14ac:dyDescent="0.2">
      <c r="B41" t="s">
        <v>51</v>
      </c>
      <c r="C41" s="12">
        <v>296</v>
      </c>
      <c r="D41" s="8">
        <v>1.42</v>
      </c>
      <c r="E41" s="12">
        <v>122</v>
      </c>
      <c r="F41" s="8">
        <v>1.08</v>
      </c>
      <c r="G41" s="12">
        <v>168</v>
      </c>
      <c r="H41" s="8">
        <v>1.84</v>
      </c>
      <c r="I41" s="12">
        <v>6</v>
      </c>
    </row>
    <row r="42" spans="2:9" ht="15" customHeight="1" x14ac:dyDescent="0.2">
      <c r="B42" t="s">
        <v>52</v>
      </c>
      <c r="C42" s="12">
        <v>249</v>
      </c>
      <c r="D42" s="8">
        <v>1.19</v>
      </c>
      <c r="E42" s="12">
        <v>50</v>
      </c>
      <c r="F42" s="8">
        <v>0.44</v>
      </c>
      <c r="G42" s="12">
        <v>199</v>
      </c>
      <c r="H42" s="8">
        <v>2.1800000000000002</v>
      </c>
      <c r="I42" s="12">
        <v>0</v>
      </c>
    </row>
    <row r="43" spans="2:9" ht="15" customHeight="1" x14ac:dyDescent="0.2">
      <c r="B43" t="s">
        <v>63</v>
      </c>
      <c r="C43" s="12">
        <v>243</v>
      </c>
      <c r="D43" s="8">
        <v>1.1599999999999999</v>
      </c>
      <c r="E43" s="12">
        <v>105</v>
      </c>
      <c r="F43" s="8">
        <v>0.93</v>
      </c>
      <c r="G43" s="12">
        <v>133</v>
      </c>
      <c r="H43" s="8">
        <v>1.45</v>
      </c>
      <c r="I43" s="12">
        <v>0</v>
      </c>
    </row>
    <row r="46" spans="2:9" ht="33" customHeight="1" x14ac:dyDescent="0.2">
      <c r="B46" t="s">
        <v>199</v>
      </c>
      <c r="C46" s="10" t="s">
        <v>41</v>
      </c>
      <c r="D46" s="10" t="s">
        <v>42</v>
      </c>
      <c r="E46" s="10" t="s">
        <v>43</v>
      </c>
      <c r="F46" s="10" t="s">
        <v>44</v>
      </c>
      <c r="G46" s="10" t="s">
        <v>45</v>
      </c>
      <c r="H46" s="10" t="s">
        <v>46</v>
      </c>
      <c r="I46" s="10" t="s">
        <v>47</v>
      </c>
    </row>
    <row r="47" spans="2:9" ht="15" customHeight="1" x14ac:dyDescent="0.2">
      <c r="B47" t="s">
        <v>114</v>
      </c>
      <c r="C47" s="12">
        <v>1242</v>
      </c>
      <c r="D47" s="8">
        <v>5.95</v>
      </c>
      <c r="E47" s="12">
        <v>1141</v>
      </c>
      <c r="F47" s="8">
        <v>10.06</v>
      </c>
      <c r="G47" s="12">
        <v>101</v>
      </c>
      <c r="H47" s="8">
        <v>1.1000000000000001</v>
      </c>
      <c r="I47" s="12">
        <v>0</v>
      </c>
    </row>
    <row r="48" spans="2:9" ht="15" customHeight="1" x14ac:dyDescent="0.2">
      <c r="B48" t="s">
        <v>107</v>
      </c>
      <c r="C48" s="12">
        <v>987</v>
      </c>
      <c r="D48" s="8">
        <v>4.7300000000000004</v>
      </c>
      <c r="E48" s="12">
        <v>539</v>
      </c>
      <c r="F48" s="8">
        <v>4.75</v>
      </c>
      <c r="G48" s="12">
        <v>441</v>
      </c>
      <c r="H48" s="8">
        <v>4.82</v>
      </c>
      <c r="I48" s="12">
        <v>0</v>
      </c>
    </row>
    <row r="49" spans="2:9" ht="15" customHeight="1" x14ac:dyDescent="0.2">
      <c r="B49" t="s">
        <v>113</v>
      </c>
      <c r="C49" s="12">
        <v>699</v>
      </c>
      <c r="D49" s="8">
        <v>3.35</v>
      </c>
      <c r="E49" s="12">
        <v>664</v>
      </c>
      <c r="F49" s="8">
        <v>5.85</v>
      </c>
      <c r="G49" s="12">
        <v>35</v>
      </c>
      <c r="H49" s="8">
        <v>0.38</v>
      </c>
      <c r="I49" s="12">
        <v>0</v>
      </c>
    </row>
    <row r="50" spans="2:9" ht="15" customHeight="1" x14ac:dyDescent="0.2">
      <c r="B50" t="s">
        <v>99</v>
      </c>
      <c r="C50" s="12">
        <v>613</v>
      </c>
      <c r="D50" s="8">
        <v>2.94</v>
      </c>
      <c r="E50" s="12">
        <v>62</v>
      </c>
      <c r="F50" s="8">
        <v>0.55000000000000004</v>
      </c>
      <c r="G50" s="12">
        <v>551</v>
      </c>
      <c r="H50" s="8">
        <v>6.03</v>
      </c>
      <c r="I50" s="12">
        <v>0</v>
      </c>
    </row>
    <row r="51" spans="2:9" ht="15" customHeight="1" x14ac:dyDescent="0.2">
      <c r="B51" t="s">
        <v>109</v>
      </c>
      <c r="C51" s="12">
        <v>462</v>
      </c>
      <c r="D51" s="8">
        <v>2.21</v>
      </c>
      <c r="E51" s="12">
        <v>368</v>
      </c>
      <c r="F51" s="8">
        <v>3.24</v>
      </c>
      <c r="G51" s="12">
        <v>94</v>
      </c>
      <c r="H51" s="8">
        <v>1.03</v>
      </c>
      <c r="I51" s="12">
        <v>0</v>
      </c>
    </row>
    <row r="52" spans="2:9" ht="15" customHeight="1" x14ac:dyDescent="0.2">
      <c r="B52" t="s">
        <v>111</v>
      </c>
      <c r="C52" s="12">
        <v>430</v>
      </c>
      <c r="D52" s="8">
        <v>2.06</v>
      </c>
      <c r="E52" s="12">
        <v>405</v>
      </c>
      <c r="F52" s="8">
        <v>3.57</v>
      </c>
      <c r="G52" s="12">
        <v>25</v>
      </c>
      <c r="H52" s="8">
        <v>0.27</v>
      </c>
      <c r="I52" s="12">
        <v>0</v>
      </c>
    </row>
    <row r="53" spans="2:9" ht="15" customHeight="1" x14ac:dyDescent="0.2">
      <c r="B53" t="s">
        <v>116</v>
      </c>
      <c r="C53" s="12">
        <v>414</v>
      </c>
      <c r="D53" s="8">
        <v>1.98</v>
      </c>
      <c r="E53" s="12">
        <v>325</v>
      </c>
      <c r="F53" s="8">
        <v>2.87</v>
      </c>
      <c r="G53" s="12">
        <v>85</v>
      </c>
      <c r="H53" s="8">
        <v>0.93</v>
      </c>
      <c r="I53" s="12">
        <v>4</v>
      </c>
    </row>
    <row r="54" spans="2:9" ht="15" customHeight="1" x14ac:dyDescent="0.2">
      <c r="B54" t="s">
        <v>117</v>
      </c>
      <c r="C54" s="12">
        <v>403</v>
      </c>
      <c r="D54" s="8">
        <v>1.93</v>
      </c>
      <c r="E54" s="12">
        <v>355</v>
      </c>
      <c r="F54" s="8">
        <v>3.13</v>
      </c>
      <c r="G54" s="12">
        <v>48</v>
      </c>
      <c r="H54" s="8">
        <v>0.52</v>
      </c>
      <c r="I54" s="12">
        <v>0</v>
      </c>
    </row>
    <row r="55" spans="2:9" ht="15" customHeight="1" x14ac:dyDescent="0.2">
      <c r="B55" t="s">
        <v>105</v>
      </c>
      <c r="C55" s="12">
        <v>402</v>
      </c>
      <c r="D55" s="8">
        <v>1.93</v>
      </c>
      <c r="E55" s="12">
        <v>280</v>
      </c>
      <c r="F55" s="8">
        <v>2.4700000000000002</v>
      </c>
      <c r="G55" s="12">
        <v>120</v>
      </c>
      <c r="H55" s="8">
        <v>1.31</v>
      </c>
      <c r="I55" s="12">
        <v>1</v>
      </c>
    </row>
    <row r="56" spans="2:9" ht="15" customHeight="1" x14ac:dyDescent="0.2">
      <c r="B56" t="s">
        <v>102</v>
      </c>
      <c r="C56" s="12">
        <v>396</v>
      </c>
      <c r="D56" s="8">
        <v>1.9</v>
      </c>
      <c r="E56" s="12">
        <v>299</v>
      </c>
      <c r="F56" s="8">
        <v>2.64</v>
      </c>
      <c r="G56" s="12">
        <v>96</v>
      </c>
      <c r="H56" s="8">
        <v>1.05</v>
      </c>
      <c r="I56" s="12">
        <v>1</v>
      </c>
    </row>
    <row r="57" spans="2:9" ht="15" customHeight="1" x14ac:dyDescent="0.2">
      <c r="B57" t="s">
        <v>103</v>
      </c>
      <c r="C57" s="12">
        <v>393</v>
      </c>
      <c r="D57" s="8">
        <v>1.88</v>
      </c>
      <c r="E57" s="12">
        <v>253</v>
      </c>
      <c r="F57" s="8">
        <v>2.23</v>
      </c>
      <c r="G57" s="12">
        <v>140</v>
      </c>
      <c r="H57" s="8">
        <v>1.53</v>
      </c>
      <c r="I57" s="12">
        <v>0</v>
      </c>
    </row>
    <row r="58" spans="2:9" ht="15" customHeight="1" x14ac:dyDescent="0.2">
      <c r="B58" t="s">
        <v>118</v>
      </c>
      <c r="C58" s="12">
        <v>384</v>
      </c>
      <c r="D58" s="8">
        <v>1.84</v>
      </c>
      <c r="E58" s="12">
        <v>313</v>
      </c>
      <c r="F58" s="8">
        <v>2.76</v>
      </c>
      <c r="G58" s="12">
        <v>71</v>
      </c>
      <c r="H58" s="8">
        <v>0.78</v>
      </c>
      <c r="I58" s="12">
        <v>0</v>
      </c>
    </row>
    <row r="59" spans="2:9" ht="15" customHeight="1" x14ac:dyDescent="0.2">
      <c r="B59" t="s">
        <v>104</v>
      </c>
      <c r="C59" s="12">
        <v>371</v>
      </c>
      <c r="D59" s="8">
        <v>1.78</v>
      </c>
      <c r="E59" s="12">
        <v>177</v>
      </c>
      <c r="F59" s="8">
        <v>1.56</v>
      </c>
      <c r="G59" s="12">
        <v>194</v>
      </c>
      <c r="H59" s="8">
        <v>2.12</v>
      </c>
      <c r="I59" s="12">
        <v>0</v>
      </c>
    </row>
    <row r="60" spans="2:9" ht="15" customHeight="1" x14ac:dyDescent="0.2">
      <c r="B60" t="s">
        <v>110</v>
      </c>
      <c r="C60" s="12">
        <v>364</v>
      </c>
      <c r="D60" s="8">
        <v>1.74</v>
      </c>
      <c r="E60" s="12">
        <v>331</v>
      </c>
      <c r="F60" s="8">
        <v>2.92</v>
      </c>
      <c r="G60" s="12">
        <v>33</v>
      </c>
      <c r="H60" s="8">
        <v>0.36</v>
      </c>
      <c r="I60" s="12">
        <v>0</v>
      </c>
    </row>
    <row r="61" spans="2:9" ht="15" customHeight="1" x14ac:dyDescent="0.2">
      <c r="B61" t="s">
        <v>112</v>
      </c>
      <c r="C61" s="12">
        <v>363</v>
      </c>
      <c r="D61" s="8">
        <v>1.74</v>
      </c>
      <c r="E61" s="12">
        <v>327</v>
      </c>
      <c r="F61" s="8">
        <v>2.88</v>
      </c>
      <c r="G61" s="12">
        <v>36</v>
      </c>
      <c r="H61" s="8">
        <v>0.39</v>
      </c>
      <c r="I61" s="12">
        <v>0</v>
      </c>
    </row>
    <row r="62" spans="2:9" ht="15" customHeight="1" x14ac:dyDescent="0.2">
      <c r="B62" t="s">
        <v>108</v>
      </c>
      <c r="C62" s="12">
        <v>319</v>
      </c>
      <c r="D62" s="8">
        <v>1.53</v>
      </c>
      <c r="E62" s="12">
        <v>127</v>
      </c>
      <c r="F62" s="8">
        <v>1.1200000000000001</v>
      </c>
      <c r="G62" s="12">
        <v>181</v>
      </c>
      <c r="H62" s="8">
        <v>1.98</v>
      </c>
      <c r="I62" s="12">
        <v>0</v>
      </c>
    </row>
    <row r="63" spans="2:9" ht="15" customHeight="1" x14ac:dyDescent="0.2">
      <c r="B63" t="s">
        <v>101</v>
      </c>
      <c r="C63" s="12">
        <v>315</v>
      </c>
      <c r="D63" s="8">
        <v>1.51</v>
      </c>
      <c r="E63" s="12">
        <v>134</v>
      </c>
      <c r="F63" s="8">
        <v>1.18</v>
      </c>
      <c r="G63" s="12">
        <v>181</v>
      </c>
      <c r="H63" s="8">
        <v>1.98</v>
      </c>
      <c r="I63" s="12">
        <v>0</v>
      </c>
    </row>
    <row r="64" spans="2:9" ht="15" customHeight="1" x14ac:dyDescent="0.2">
      <c r="B64" t="s">
        <v>106</v>
      </c>
      <c r="C64" s="12">
        <v>312</v>
      </c>
      <c r="D64" s="8">
        <v>1.49</v>
      </c>
      <c r="E64" s="12">
        <v>61</v>
      </c>
      <c r="F64" s="8">
        <v>0.54</v>
      </c>
      <c r="G64" s="12">
        <v>250</v>
      </c>
      <c r="H64" s="8">
        <v>2.73</v>
      </c>
      <c r="I64" s="12">
        <v>0</v>
      </c>
    </row>
    <row r="65" spans="2:9" ht="15" customHeight="1" x14ac:dyDescent="0.2">
      <c r="B65" t="s">
        <v>100</v>
      </c>
      <c r="C65" s="12">
        <v>305</v>
      </c>
      <c r="D65" s="8">
        <v>1.46</v>
      </c>
      <c r="E65" s="12">
        <v>72</v>
      </c>
      <c r="F65" s="8">
        <v>0.63</v>
      </c>
      <c r="G65" s="12">
        <v>233</v>
      </c>
      <c r="H65" s="8">
        <v>2.5499999999999998</v>
      </c>
      <c r="I65" s="12">
        <v>0</v>
      </c>
    </row>
    <row r="66" spans="2:9" ht="15" customHeight="1" x14ac:dyDescent="0.2">
      <c r="B66" t="s">
        <v>115</v>
      </c>
      <c r="C66" s="12">
        <v>303</v>
      </c>
      <c r="D66" s="8">
        <v>1.45</v>
      </c>
      <c r="E66" s="12">
        <v>229</v>
      </c>
      <c r="F66" s="8">
        <v>2.02</v>
      </c>
      <c r="G66" s="12">
        <v>74</v>
      </c>
      <c r="H66" s="8">
        <v>0.81</v>
      </c>
      <c r="I66" s="12">
        <v>0</v>
      </c>
    </row>
    <row r="68" spans="2:9" ht="15" customHeight="1" x14ac:dyDescent="0.2">
      <c r="B68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36044-A73F-4A7D-8367-992391D2B4C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201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820</v>
      </c>
      <c r="D6" s="8">
        <v>10.23</v>
      </c>
      <c r="E6" s="12">
        <v>176</v>
      </c>
      <c r="F6" s="8">
        <v>4.49</v>
      </c>
      <c r="G6" s="12">
        <v>644</v>
      </c>
      <c r="H6" s="8">
        <v>16.100000000000001</v>
      </c>
      <c r="I6" s="12">
        <v>0</v>
      </c>
    </row>
    <row r="7" spans="2:9" ht="15" customHeight="1" x14ac:dyDescent="0.2">
      <c r="B7" t="s">
        <v>27</v>
      </c>
      <c r="C7" s="12">
        <v>456</v>
      </c>
      <c r="D7" s="8">
        <v>5.69</v>
      </c>
      <c r="E7" s="12">
        <v>143</v>
      </c>
      <c r="F7" s="8">
        <v>3.65</v>
      </c>
      <c r="G7" s="12">
        <v>312</v>
      </c>
      <c r="H7" s="8">
        <v>7.8</v>
      </c>
      <c r="I7" s="12">
        <v>1</v>
      </c>
    </row>
    <row r="8" spans="2:9" ht="15" customHeight="1" x14ac:dyDescent="0.2">
      <c r="B8" t="s">
        <v>28</v>
      </c>
      <c r="C8" s="12">
        <v>39</v>
      </c>
      <c r="D8" s="8">
        <v>0.49</v>
      </c>
      <c r="E8" s="12">
        <v>0</v>
      </c>
      <c r="F8" s="8">
        <v>0</v>
      </c>
      <c r="G8" s="12">
        <v>35</v>
      </c>
      <c r="H8" s="8">
        <v>0.88</v>
      </c>
      <c r="I8" s="12">
        <v>0</v>
      </c>
    </row>
    <row r="9" spans="2:9" ht="15" customHeight="1" x14ac:dyDescent="0.2">
      <c r="B9" t="s">
        <v>29</v>
      </c>
      <c r="C9" s="12">
        <v>75</v>
      </c>
      <c r="D9" s="8">
        <v>0.94</v>
      </c>
      <c r="E9" s="12">
        <v>3</v>
      </c>
      <c r="F9" s="8">
        <v>0.08</v>
      </c>
      <c r="G9" s="12">
        <v>72</v>
      </c>
      <c r="H9" s="8">
        <v>1.8</v>
      </c>
      <c r="I9" s="12">
        <v>0</v>
      </c>
    </row>
    <row r="10" spans="2:9" ht="15" customHeight="1" x14ac:dyDescent="0.2">
      <c r="B10" t="s">
        <v>30</v>
      </c>
      <c r="C10" s="12">
        <v>64</v>
      </c>
      <c r="D10" s="8">
        <v>0.8</v>
      </c>
      <c r="E10" s="12">
        <v>22</v>
      </c>
      <c r="F10" s="8">
        <v>0.56000000000000005</v>
      </c>
      <c r="G10" s="12">
        <v>42</v>
      </c>
      <c r="H10" s="8">
        <v>1.05</v>
      </c>
      <c r="I10" s="12">
        <v>0</v>
      </c>
    </row>
    <row r="11" spans="2:9" ht="15" customHeight="1" x14ac:dyDescent="0.2">
      <c r="B11" t="s">
        <v>31</v>
      </c>
      <c r="C11" s="12">
        <v>1810</v>
      </c>
      <c r="D11" s="8">
        <v>22.57</v>
      </c>
      <c r="E11" s="12">
        <v>724</v>
      </c>
      <c r="F11" s="8">
        <v>18.489999999999998</v>
      </c>
      <c r="G11" s="12">
        <v>1082</v>
      </c>
      <c r="H11" s="8">
        <v>27.06</v>
      </c>
      <c r="I11" s="12">
        <v>4</v>
      </c>
    </row>
    <row r="12" spans="2:9" ht="15" customHeight="1" x14ac:dyDescent="0.2">
      <c r="B12" t="s">
        <v>32</v>
      </c>
      <c r="C12" s="12">
        <v>80</v>
      </c>
      <c r="D12" s="8">
        <v>1</v>
      </c>
      <c r="E12" s="12">
        <v>9</v>
      </c>
      <c r="F12" s="8">
        <v>0.23</v>
      </c>
      <c r="G12" s="12">
        <v>71</v>
      </c>
      <c r="H12" s="8">
        <v>1.78</v>
      </c>
      <c r="I12" s="12">
        <v>0</v>
      </c>
    </row>
    <row r="13" spans="2:9" ht="15" customHeight="1" x14ac:dyDescent="0.2">
      <c r="B13" t="s">
        <v>33</v>
      </c>
      <c r="C13" s="12">
        <v>1095</v>
      </c>
      <c r="D13" s="8">
        <v>13.66</v>
      </c>
      <c r="E13" s="12">
        <v>402</v>
      </c>
      <c r="F13" s="8">
        <v>10.27</v>
      </c>
      <c r="G13" s="12">
        <v>693</v>
      </c>
      <c r="H13" s="8">
        <v>17.329999999999998</v>
      </c>
      <c r="I13" s="12">
        <v>0</v>
      </c>
    </row>
    <row r="14" spans="2:9" ht="15" customHeight="1" x14ac:dyDescent="0.2">
      <c r="B14" t="s">
        <v>34</v>
      </c>
      <c r="C14" s="12">
        <v>518</v>
      </c>
      <c r="D14" s="8">
        <v>6.46</v>
      </c>
      <c r="E14" s="12">
        <v>262</v>
      </c>
      <c r="F14" s="8">
        <v>6.69</v>
      </c>
      <c r="G14" s="12">
        <v>255</v>
      </c>
      <c r="H14" s="8">
        <v>6.38</v>
      </c>
      <c r="I14" s="12">
        <v>1</v>
      </c>
    </row>
    <row r="15" spans="2:9" ht="15" customHeight="1" x14ac:dyDescent="0.2">
      <c r="B15" t="s">
        <v>35</v>
      </c>
      <c r="C15" s="12">
        <v>1118</v>
      </c>
      <c r="D15" s="8">
        <v>13.94</v>
      </c>
      <c r="E15" s="12">
        <v>928</v>
      </c>
      <c r="F15" s="8">
        <v>23.7</v>
      </c>
      <c r="G15" s="12">
        <v>190</v>
      </c>
      <c r="H15" s="8">
        <v>4.75</v>
      </c>
      <c r="I15" s="12">
        <v>0</v>
      </c>
    </row>
    <row r="16" spans="2:9" ht="15" customHeight="1" x14ac:dyDescent="0.2">
      <c r="B16" t="s">
        <v>36</v>
      </c>
      <c r="C16" s="12">
        <v>968</v>
      </c>
      <c r="D16" s="8">
        <v>12.07</v>
      </c>
      <c r="E16" s="12">
        <v>759</v>
      </c>
      <c r="F16" s="8">
        <v>19.38</v>
      </c>
      <c r="G16" s="12">
        <v>207</v>
      </c>
      <c r="H16" s="8">
        <v>5.18</v>
      </c>
      <c r="I16" s="12">
        <v>1</v>
      </c>
    </row>
    <row r="17" spans="2:9" ht="15" customHeight="1" x14ac:dyDescent="0.2">
      <c r="B17" t="s">
        <v>37</v>
      </c>
      <c r="C17" s="12">
        <v>319</v>
      </c>
      <c r="D17" s="8">
        <v>3.98</v>
      </c>
      <c r="E17" s="12">
        <v>199</v>
      </c>
      <c r="F17" s="8">
        <v>5.08</v>
      </c>
      <c r="G17" s="12">
        <v>85</v>
      </c>
      <c r="H17" s="8">
        <v>2.13</v>
      </c>
      <c r="I17" s="12">
        <v>4</v>
      </c>
    </row>
    <row r="18" spans="2:9" ht="15" customHeight="1" x14ac:dyDescent="0.2">
      <c r="B18" t="s">
        <v>38</v>
      </c>
      <c r="C18" s="12">
        <v>356</v>
      </c>
      <c r="D18" s="8">
        <v>4.4400000000000004</v>
      </c>
      <c r="E18" s="12">
        <v>196</v>
      </c>
      <c r="F18" s="8">
        <v>5.01</v>
      </c>
      <c r="G18" s="12">
        <v>129</v>
      </c>
      <c r="H18" s="8">
        <v>3.23</v>
      </c>
      <c r="I18" s="12">
        <v>2</v>
      </c>
    </row>
    <row r="19" spans="2:9" ht="15" customHeight="1" x14ac:dyDescent="0.2">
      <c r="B19" t="s">
        <v>39</v>
      </c>
      <c r="C19" s="12">
        <v>301</v>
      </c>
      <c r="D19" s="8">
        <v>3.75</v>
      </c>
      <c r="E19" s="12">
        <v>93</v>
      </c>
      <c r="F19" s="8">
        <v>2.37</v>
      </c>
      <c r="G19" s="12">
        <v>182</v>
      </c>
      <c r="H19" s="8">
        <v>4.55</v>
      </c>
      <c r="I19" s="12">
        <v>16</v>
      </c>
    </row>
    <row r="20" spans="2:9" ht="15" customHeight="1" x14ac:dyDescent="0.2">
      <c r="B20" s="9" t="s">
        <v>197</v>
      </c>
      <c r="C20" s="12">
        <f>SUM(LTBL_36201[総数／事業所数])</f>
        <v>8019</v>
      </c>
      <c r="E20" s="12">
        <f>SUBTOTAL(109,LTBL_36201[個人／事業所数])</f>
        <v>3916</v>
      </c>
      <c r="G20" s="12">
        <f>SUBTOTAL(109,LTBL_36201[法人／事業所数])</f>
        <v>3999</v>
      </c>
      <c r="I20" s="12">
        <f>SUBTOTAL(109,LTBL_36201[法人以外の団体／事業所数])</f>
        <v>29</v>
      </c>
    </row>
    <row r="21" spans="2:9" ht="15" customHeight="1" x14ac:dyDescent="0.2">
      <c r="E21" s="11">
        <f>LTBL_36201[[#Totals],[個人／事業所数]]/LTBL_36201[[#Totals],[総数／事業所数]]</f>
        <v>0.48834019204389573</v>
      </c>
      <c r="G21" s="11">
        <f>LTBL_36201[[#Totals],[法人／事業所数]]/LTBL_36201[[#Totals],[総数／事業所数]]</f>
        <v>0.49869060980172092</v>
      </c>
      <c r="I21" s="11">
        <f>LTBL_36201[[#Totals],[法人以外の団体／事業所数]]/LTBL_36201[[#Totals],[総数／事業所数]]</f>
        <v>3.6164110238184311E-3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61</v>
      </c>
      <c r="C24" s="12">
        <v>1023</v>
      </c>
      <c r="D24" s="8">
        <v>12.76</v>
      </c>
      <c r="E24" s="12">
        <v>888</v>
      </c>
      <c r="F24" s="8">
        <v>22.68</v>
      </c>
      <c r="G24" s="12">
        <v>135</v>
      </c>
      <c r="H24" s="8">
        <v>3.38</v>
      </c>
      <c r="I24" s="12">
        <v>0</v>
      </c>
    </row>
    <row r="25" spans="2:9" ht="15" customHeight="1" x14ac:dyDescent="0.2">
      <c r="B25" t="s">
        <v>58</v>
      </c>
      <c r="C25" s="12">
        <v>891</v>
      </c>
      <c r="D25" s="8">
        <v>11.11</v>
      </c>
      <c r="E25" s="12">
        <v>354</v>
      </c>
      <c r="F25" s="8">
        <v>9.0399999999999991</v>
      </c>
      <c r="G25" s="12">
        <v>537</v>
      </c>
      <c r="H25" s="8">
        <v>13.43</v>
      </c>
      <c r="I25" s="12">
        <v>0</v>
      </c>
    </row>
    <row r="26" spans="2:9" ht="15" customHeight="1" x14ac:dyDescent="0.2">
      <c r="B26" t="s">
        <v>62</v>
      </c>
      <c r="C26" s="12">
        <v>823</v>
      </c>
      <c r="D26" s="8">
        <v>10.26</v>
      </c>
      <c r="E26" s="12">
        <v>684</v>
      </c>
      <c r="F26" s="8">
        <v>17.47</v>
      </c>
      <c r="G26" s="12">
        <v>139</v>
      </c>
      <c r="H26" s="8">
        <v>3.48</v>
      </c>
      <c r="I26" s="12">
        <v>0</v>
      </c>
    </row>
    <row r="27" spans="2:9" ht="15" customHeight="1" x14ac:dyDescent="0.2">
      <c r="B27" t="s">
        <v>56</v>
      </c>
      <c r="C27" s="12">
        <v>514</v>
      </c>
      <c r="D27" s="8">
        <v>6.41</v>
      </c>
      <c r="E27" s="12">
        <v>256</v>
      </c>
      <c r="F27" s="8">
        <v>6.54</v>
      </c>
      <c r="G27" s="12">
        <v>256</v>
      </c>
      <c r="H27" s="8">
        <v>6.4</v>
      </c>
      <c r="I27" s="12">
        <v>2</v>
      </c>
    </row>
    <row r="28" spans="2:9" ht="15" customHeight="1" x14ac:dyDescent="0.2">
      <c r="B28" t="s">
        <v>48</v>
      </c>
      <c r="C28" s="12">
        <v>404</v>
      </c>
      <c r="D28" s="8">
        <v>5.04</v>
      </c>
      <c r="E28" s="12">
        <v>60</v>
      </c>
      <c r="F28" s="8">
        <v>1.53</v>
      </c>
      <c r="G28" s="12">
        <v>344</v>
      </c>
      <c r="H28" s="8">
        <v>8.6</v>
      </c>
      <c r="I28" s="12">
        <v>0</v>
      </c>
    </row>
    <row r="29" spans="2:9" ht="15" customHeight="1" x14ac:dyDescent="0.2">
      <c r="B29" t="s">
        <v>64</v>
      </c>
      <c r="C29" s="12">
        <v>319</v>
      </c>
      <c r="D29" s="8">
        <v>3.98</v>
      </c>
      <c r="E29" s="12">
        <v>199</v>
      </c>
      <c r="F29" s="8">
        <v>5.08</v>
      </c>
      <c r="G29" s="12">
        <v>85</v>
      </c>
      <c r="H29" s="8">
        <v>2.13</v>
      </c>
      <c r="I29" s="12">
        <v>4</v>
      </c>
    </row>
    <row r="30" spans="2:9" ht="15" customHeight="1" x14ac:dyDescent="0.2">
      <c r="B30" t="s">
        <v>54</v>
      </c>
      <c r="C30" s="12">
        <v>289</v>
      </c>
      <c r="D30" s="8">
        <v>3.6</v>
      </c>
      <c r="E30" s="12">
        <v>186</v>
      </c>
      <c r="F30" s="8">
        <v>4.75</v>
      </c>
      <c r="G30" s="12">
        <v>102</v>
      </c>
      <c r="H30" s="8">
        <v>2.5499999999999998</v>
      </c>
      <c r="I30" s="12">
        <v>1</v>
      </c>
    </row>
    <row r="31" spans="2:9" ht="15" customHeight="1" x14ac:dyDescent="0.2">
      <c r="B31" t="s">
        <v>59</v>
      </c>
      <c r="C31" s="12">
        <v>279</v>
      </c>
      <c r="D31" s="8">
        <v>3.48</v>
      </c>
      <c r="E31" s="12">
        <v>172</v>
      </c>
      <c r="F31" s="8">
        <v>4.3899999999999997</v>
      </c>
      <c r="G31" s="12">
        <v>107</v>
      </c>
      <c r="H31" s="8">
        <v>2.68</v>
      </c>
      <c r="I31" s="12">
        <v>0</v>
      </c>
    </row>
    <row r="32" spans="2:9" ht="15" customHeight="1" x14ac:dyDescent="0.2">
      <c r="B32" t="s">
        <v>65</v>
      </c>
      <c r="C32" s="12">
        <v>234</v>
      </c>
      <c r="D32" s="8">
        <v>2.92</v>
      </c>
      <c r="E32" s="12">
        <v>192</v>
      </c>
      <c r="F32" s="8">
        <v>4.9000000000000004</v>
      </c>
      <c r="G32" s="12">
        <v>42</v>
      </c>
      <c r="H32" s="8">
        <v>1.05</v>
      </c>
      <c r="I32" s="12">
        <v>0</v>
      </c>
    </row>
    <row r="33" spans="2:9" ht="15" customHeight="1" x14ac:dyDescent="0.2">
      <c r="B33" t="s">
        <v>55</v>
      </c>
      <c r="C33" s="12">
        <v>220</v>
      </c>
      <c r="D33" s="8">
        <v>2.74</v>
      </c>
      <c r="E33" s="12">
        <v>121</v>
      </c>
      <c r="F33" s="8">
        <v>3.09</v>
      </c>
      <c r="G33" s="12">
        <v>99</v>
      </c>
      <c r="H33" s="8">
        <v>2.48</v>
      </c>
      <c r="I33" s="12">
        <v>0</v>
      </c>
    </row>
    <row r="34" spans="2:9" ht="15" customHeight="1" x14ac:dyDescent="0.2">
      <c r="B34" t="s">
        <v>60</v>
      </c>
      <c r="C34" s="12">
        <v>213</v>
      </c>
      <c r="D34" s="8">
        <v>2.66</v>
      </c>
      <c r="E34" s="12">
        <v>87</v>
      </c>
      <c r="F34" s="8">
        <v>2.2200000000000002</v>
      </c>
      <c r="G34" s="12">
        <v>125</v>
      </c>
      <c r="H34" s="8">
        <v>3.13</v>
      </c>
      <c r="I34" s="12">
        <v>1</v>
      </c>
    </row>
    <row r="35" spans="2:9" ht="15" customHeight="1" x14ac:dyDescent="0.2">
      <c r="B35" t="s">
        <v>49</v>
      </c>
      <c r="C35" s="12">
        <v>209</v>
      </c>
      <c r="D35" s="8">
        <v>2.61</v>
      </c>
      <c r="E35" s="12">
        <v>75</v>
      </c>
      <c r="F35" s="8">
        <v>1.92</v>
      </c>
      <c r="G35" s="12">
        <v>134</v>
      </c>
      <c r="H35" s="8">
        <v>3.35</v>
      </c>
      <c r="I35" s="12">
        <v>0</v>
      </c>
    </row>
    <row r="36" spans="2:9" ht="15" customHeight="1" x14ac:dyDescent="0.2">
      <c r="B36" t="s">
        <v>53</v>
      </c>
      <c r="C36" s="12">
        <v>208</v>
      </c>
      <c r="D36" s="8">
        <v>2.59</v>
      </c>
      <c r="E36" s="12">
        <v>86</v>
      </c>
      <c r="F36" s="8">
        <v>2.2000000000000002</v>
      </c>
      <c r="G36" s="12">
        <v>122</v>
      </c>
      <c r="H36" s="8">
        <v>3.05</v>
      </c>
      <c r="I36" s="12">
        <v>0</v>
      </c>
    </row>
    <row r="37" spans="2:9" ht="15" customHeight="1" x14ac:dyDescent="0.2">
      <c r="B37" t="s">
        <v>50</v>
      </c>
      <c r="C37" s="12">
        <v>207</v>
      </c>
      <c r="D37" s="8">
        <v>2.58</v>
      </c>
      <c r="E37" s="12">
        <v>41</v>
      </c>
      <c r="F37" s="8">
        <v>1.05</v>
      </c>
      <c r="G37" s="12">
        <v>166</v>
      </c>
      <c r="H37" s="8">
        <v>4.1500000000000004</v>
      </c>
      <c r="I37" s="12">
        <v>0</v>
      </c>
    </row>
    <row r="38" spans="2:9" ht="15" customHeight="1" x14ac:dyDescent="0.2">
      <c r="B38" t="s">
        <v>57</v>
      </c>
      <c r="C38" s="12">
        <v>166</v>
      </c>
      <c r="D38" s="8">
        <v>2.0699999999999998</v>
      </c>
      <c r="E38" s="12">
        <v>45</v>
      </c>
      <c r="F38" s="8">
        <v>1.1499999999999999</v>
      </c>
      <c r="G38" s="12">
        <v>121</v>
      </c>
      <c r="H38" s="8">
        <v>3.03</v>
      </c>
      <c r="I38" s="12">
        <v>0</v>
      </c>
    </row>
    <row r="39" spans="2:9" ht="15" customHeight="1" x14ac:dyDescent="0.2">
      <c r="B39" t="s">
        <v>52</v>
      </c>
      <c r="C39" s="12">
        <v>146</v>
      </c>
      <c r="D39" s="8">
        <v>1.82</v>
      </c>
      <c r="E39" s="12">
        <v>24</v>
      </c>
      <c r="F39" s="8">
        <v>0.61</v>
      </c>
      <c r="G39" s="12">
        <v>122</v>
      </c>
      <c r="H39" s="8">
        <v>3.05</v>
      </c>
      <c r="I39" s="12">
        <v>0</v>
      </c>
    </row>
    <row r="40" spans="2:9" ht="15" customHeight="1" x14ac:dyDescent="0.2">
      <c r="B40" t="s">
        <v>69</v>
      </c>
      <c r="C40" s="12">
        <v>132</v>
      </c>
      <c r="D40" s="8">
        <v>1.65</v>
      </c>
      <c r="E40" s="12">
        <v>10</v>
      </c>
      <c r="F40" s="8">
        <v>0.26</v>
      </c>
      <c r="G40" s="12">
        <v>122</v>
      </c>
      <c r="H40" s="8">
        <v>3.05</v>
      </c>
      <c r="I40" s="12">
        <v>0</v>
      </c>
    </row>
    <row r="41" spans="2:9" ht="15" customHeight="1" x14ac:dyDescent="0.2">
      <c r="B41" t="s">
        <v>66</v>
      </c>
      <c r="C41" s="12">
        <v>122</v>
      </c>
      <c r="D41" s="8">
        <v>1.52</v>
      </c>
      <c r="E41" s="12">
        <v>4</v>
      </c>
      <c r="F41" s="8">
        <v>0.1</v>
      </c>
      <c r="G41" s="12">
        <v>87</v>
      </c>
      <c r="H41" s="8">
        <v>2.1800000000000002</v>
      </c>
      <c r="I41" s="12">
        <v>2</v>
      </c>
    </row>
    <row r="42" spans="2:9" ht="15" customHeight="1" x14ac:dyDescent="0.2">
      <c r="B42" t="s">
        <v>68</v>
      </c>
      <c r="C42" s="12">
        <v>107</v>
      </c>
      <c r="D42" s="8">
        <v>1.33</v>
      </c>
      <c r="E42" s="12">
        <v>12</v>
      </c>
      <c r="F42" s="8">
        <v>0.31</v>
      </c>
      <c r="G42" s="12">
        <v>94</v>
      </c>
      <c r="H42" s="8">
        <v>2.35</v>
      </c>
      <c r="I42" s="12">
        <v>1</v>
      </c>
    </row>
    <row r="43" spans="2:9" ht="15" customHeight="1" x14ac:dyDescent="0.2">
      <c r="B43" t="s">
        <v>70</v>
      </c>
      <c r="C43" s="12">
        <v>106</v>
      </c>
      <c r="D43" s="8">
        <v>1.32</v>
      </c>
      <c r="E43" s="12">
        <v>6</v>
      </c>
      <c r="F43" s="8">
        <v>0.15</v>
      </c>
      <c r="G43" s="12">
        <v>96</v>
      </c>
      <c r="H43" s="8">
        <v>2.4</v>
      </c>
      <c r="I43" s="12">
        <v>4</v>
      </c>
    </row>
    <row r="46" spans="2:9" ht="33" customHeight="1" x14ac:dyDescent="0.2">
      <c r="B46" t="s">
        <v>199</v>
      </c>
      <c r="C46" s="10" t="s">
        <v>41</v>
      </c>
      <c r="D46" s="10" t="s">
        <v>42</v>
      </c>
      <c r="E46" s="10" t="s">
        <v>43</v>
      </c>
      <c r="F46" s="10" t="s">
        <v>44</v>
      </c>
      <c r="G46" s="10" t="s">
        <v>45</v>
      </c>
      <c r="H46" s="10" t="s">
        <v>46</v>
      </c>
      <c r="I46" s="10" t="s">
        <v>47</v>
      </c>
    </row>
    <row r="47" spans="2:9" ht="15" customHeight="1" x14ac:dyDescent="0.2">
      <c r="B47" t="s">
        <v>107</v>
      </c>
      <c r="C47" s="12">
        <v>539</v>
      </c>
      <c r="D47" s="8">
        <v>6.72</v>
      </c>
      <c r="E47" s="12">
        <v>267</v>
      </c>
      <c r="F47" s="8">
        <v>6.82</v>
      </c>
      <c r="G47" s="12">
        <v>272</v>
      </c>
      <c r="H47" s="8">
        <v>6.8</v>
      </c>
      <c r="I47" s="12">
        <v>0</v>
      </c>
    </row>
    <row r="48" spans="2:9" ht="15" customHeight="1" x14ac:dyDescent="0.2">
      <c r="B48" t="s">
        <v>114</v>
      </c>
      <c r="C48" s="12">
        <v>440</v>
      </c>
      <c r="D48" s="8">
        <v>5.49</v>
      </c>
      <c r="E48" s="12">
        <v>388</v>
      </c>
      <c r="F48" s="8">
        <v>9.91</v>
      </c>
      <c r="G48" s="12">
        <v>52</v>
      </c>
      <c r="H48" s="8">
        <v>1.3</v>
      </c>
      <c r="I48" s="12">
        <v>0</v>
      </c>
    </row>
    <row r="49" spans="2:9" ht="15" customHeight="1" x14ac:dyDescent="0.2">
      <c r="B49" t="s">
        <v>111</v>
      </c>
      <c r="C49" s="12">
        <v>296</v>
      </c>
      <c r="D49" s="8">
        <v>3.69</v>
      </c>
      <c r="E49" s="12">
        <v>276</v>
      </c>
      <c r="F49" s="8">
        <v>7.05</v>
      </c>
      <c r="G49" s="12">
        <v>20</v>
      </c>
      <c r="H49" s="8">
        <v>0.5</v>
      </c>
      <c r="I49" s="12">
        <v>0</v>
      </c>
    </row>
    <row r="50" spans="2:9" ht="15" customHeight="1" x14ac:dyDescent="0.2">
      <c r="B50" t="s">
        <v>109</v>
      </c>
      <c r="C50" s="12">
        <v>220</v>
      </c>
      <c r="D50" s="8">
        <v>2.74</v>
      </c>
      <c r="E50" s="12">
        <v>173</v>
      </c>
      <c r="F50" s="8">
        <v>4.42</v>
      </c>
      <c r="G50" s="12">
        <v>47</v>
      </c>
      <c r="H50" s="8">
        <v>1.18</v>
      </c>
      <c r="I50" s="12">
        <v>0</v>
      </c>
    </row>
    <row r="51" spans="2:9" ht="15" customHeight="1" x14ac:dyDescent="0.2">
      <c r="B51" t="s">
        <v>113</v>
      </c>
      <c r="C51" s="12">
        <v>208</v>
      </c>
      <c r="D51" s="8">
        <v>2.59</v>
      </c>
      <c r="E51" s="12">
        <v>188</v>
      </c>
      <c r="F51" s="8">
        <v>4.8</v>
      </c>
      <c r="G51" s="12">
        <v>20</v>
      </c>
      <c r="H51" s="8">
        <v>0.5</v>
      </c>
      <c r="I51" s="12">
        <v>0</v>
      </c>
    </row>
    <row r="52" spans="2:9" ht="15" customHeight="1" x14ac:dyDescent="0.2">
      <c r="B52" t="s">
        <v>106</v>
      </c>
      <c r="C52" s="12">
        <v>181</v>
      </c>
      <c r="D52" s="8">
        <v>2.2599999999999998</v>
      </c>
      <c r="E52" s="12">
        <v>39</v>
      </c>
      <c r="F52" s="8">
        <v>1</v>
      </c>
      <c r="G52" s="12">
        <v>142</v>
      </c>
      <c r="H52" s="8">
        <v>3.55</v>
      </c>
      <c r="I52" s="12">
        <v>0</v>
      </c>
    </row>
    <row r="53" spans="2:9" ht="15" customHeight="1" x14ac:dyDescent="0.2">
      <c r="B53" t="s">
        <v>110</v>
      </c>
      <c r="C53" s="12">
        <v>173</v>
      </c>
      <c r="D53" s="8">
        <v>2.16</v>
      </c>
      <c r="E53" s="12">
        <v>152</v>
      </c>
      <c r="F53" s="8">
        <v>3.88</v>
      </c>
      <c r="G53" s="12">
        <v>21</v>
      </c>
      <c r="H53" s="8">
        <v>0.53</v>
      </c>
      <c r="I53" s="12">
        <v>0</v>
      </c>
    </row>
    <row r="54" spans="2:9" ht="15" customHeight="1" x14ac:dyDescent="0.2">
      <c r="B54" t="s">
        <v>108</v>
      </c>
      <c r="C54" s="12">
        <v>157</v>
      </c>
      <c r="D54" s="8">
        <v>1.96</v>
      </c>
      <c r="E54" s="12">
        <v>63</v>
      </c>
      <c r="F54" s="8">
        <v>1.61</v>
      </c>
      <c r="G54" s="12">
        <v>94</v>
      </c>
      <c r="H54" s="8">
        <v>2.35</v>
      </c>
      <c r="I54" s="12">
        <v>0</v>
      </c>
    </row>
    <row r="55" spans="2:9" ht="15" customHeight="1" x14ac:dyDescent="0.2">
      <c r="B55" t="s">
        <v>117</v>
      </c>
      <c r="C55" s="12">
        <v>157</v>
      </c>
      <c r="D55" s="8">
        <v>1.96</v>
      </c>
      <c r="E55" s="12">
        <v>135</v>
      </c>
      <c r="F55" s="8">
        <v>3.45</v>
      </c>
      <c r="G55" s="12">
        <v>22</v>
      </c>
      <c r="H55" s="8">
        <v>0.55000000000000004</v>
      </c>
      <c r="I55" s="12">
        <v>0</v>
      </c>
    </row>
    <row r="56" spans="2:9" ht="15" customHeight="1" x14ac:dyDescent="0.2">
      <c r="B56" t="s">
        <v>105</v>
      </c>
      <c r="C56" s="12">
        <v>149</v>
      </c>
      <c r="D56" s="8">
        <v>1.86</v>
      </c>
      <c r="E56" s="12">
        <v>107</v>
      </c>
      <c r="F56" s="8">
        <v>2.73</v>
      </c>
      <c r="G56" s="12">
        <v>41</v>
      </c>
      <c r="H56" s="8">
        <v>1.03</v>
      </c>
      <c r="I56" s="12">
        <v>1</v>
      </c>
    </row>
    <row r="57" spans="2:9" ht="15" customHeight="1" x14ac:dyDescent="0.2">
      <c r="B57" t="s">
        <v>99</v>
      </c>
      <c r="C57" s="12">
        <v>148</v>
      </c>
      <c r="D57" s="8">
        <v>1.85</v>
      </c>
      <c r="E57" s="12">
        <v>10</v>
      </c>
      <c r="F57" s="8">
        <v>0.26</v>
      </c>
      <c r="G57" s="12">
        <v>138</v>
      </c>
      <c r="H57" s="8">
        <v>3.45</v>
      </c>
      <c r="I57" s="12">
        <v>0</v>
      </c>
    </row>
    <row r="58" spans="2:9" ht="15" customHeight="1" x14ac:dyDescent="0.2">
      <c r="B58" t="s">
        <v>112</v>
      </c>
      <c r="C58" s="12">
        <v>146</v>
      </c>
      <c r="D58" s="8">
        <v>1.82</v>
      </c>
      <c r="E58" s="12">
        <v>130</v>
      </c>
      <c r="F58" s="8">
        <v>3.32</v>
      </c>
      <c r="G58" s="12">
        <v>16</v>
      </c>
      <c r="H58" s="8">
        <v>0.4</v>
      </c>
      <c r="I58" s="12">
        <v>0</v>
      </c>
    </row>
    <row r="59" spans="2:9" ht="15" customHeight="1" x14ac:dyDescent="0.2">
      <c r="B59" t="s">
        <v>116</v>
      </c>
      <c r="C59" s="12">
        <v>146</v>
      </c>
      <c r="D59" s="8">
        <v>1.82</v>
      </c>
      <c r="E59" s="12">
        <v>111</v>
      </c>
      <c r="F59" s="8">
        <v>2.83</v>
      </c>
      <c r="G59" s="12">
        <v>33</v>
      </c>
      <c r="H59" s="8">
        <v>0.83</v>
      </c>
      <c r="I59" s="12">
        <v>2</v>
      </c>
    </row>
    <row r="60" spans="2:9" ht="15" customHeight="1" x14ac:dyDescent="0.2">
      <c r="B60" t="s">
        <v>104</v>
      </c>
      <c r="C60" s="12">
        <v>138</v>
      </c>
      <c r="D60" s="8">
        <v>1.72</v>
      </c>
      <c r="E60" s="12">
        <v>62</v>
      </c>
      <c r="F60" s="8">
        <v>1.58</v>
      </c>
      <c r="G60" s="12">
        <v>76</v>
      </c>
      <c r="H60" s="8">
        <v>1.9</v>
      </c>
      <c r="I60" s="12">
        <v>0</v>
      </c>
    </row>
    <row r="61" spans="2:9" ht="15" customHeight="1" x14ac:dyDescent="0.2">
      <c r="B61" t="s">
        <v>119</v>
      </c>
      <c r="C61" s="12">
        <v>132</v>
      </c>
      <c r="D61" s="8">
        <v>1.65</v>
      </c>
      <c r="E61" s="12">
        <v>40</v>
      </c>
      <c r="F61" s="8">
        <v>1.02</v>
      </c>
      <c r="G61" s="12">
        <v>92</v>
      </c>
      <c r="H61" s="8">
        <v>2.2999999999999998</v>
      </c>
      <c r="I61" s="12">
        <v>0</v>
      </c>
    </row>
    <row r="62" spans="2:9" ht="15" customHeight="1" x14ac:dyDescent="0.2">
      <c r="B62" t="s">
        <v>103</v>
      </c>
      <c r="C62" s="12">
        <v>126</v>
      </c>
      <c r="D62" s="8">
        <v>1.57</v>
      </c>
      <c r="E62" s="12">
        <v>64</v>
      </c>
      <c r="F62" s="8">
        <v>1.63</v>
      </c>
      <c r="G62" s="12">
        <v>62</v>
      </c>
      <c r="H62" s="8">
        <v>1.55</v>
      </c>
      <c r="I62" s="12">
        <v>0</v>
      </c>
    </row>
    <row r="63" spans="2:9" ht="15" customHeight="1" x14ac:dyDescent="0.2">
      <c r="B63" t="s">
        <v>115</v>
      </c>
      <c r="C63" s="12">
        <v>118</v>
      </c>
      <c r="D63" s="8">
        <v>1.47</v>
      </c>
      <c r="E63" s="12">
        <v>86</v>
      </c>
      <c r="F63" s="8">
        <v>2.2000000000000002</v>
      </c>
      <c r="G63" s="12">
        <v>32</v>
      </c>
      <c r="H63" s="8">
        <v>0.8</v>
      </c>
      <c r="I63" s="12">
        <v>0</v>
      </c>
    </row>
    <row r="64" spans="2:9" ht="15" customHeight="1" x14ac:dyDescent="0.2">
      <c r="B64" t="s">
        <v>102</v>
      </c>
      <c r="C64" s="12">
        <v>117</v>
      </c>
      <c r="D64" s="8">
        <v>1.46</v>
      </c>
      <c r="E64" s="12">
        <v>75</v>
      </c>
      <c r="F64" s="8">
        <v>1.92</v>
      </c>
      <c r="G64" s="12">
        <v>42</v>
      </c>
      <c r="H64" s="8">
        <v>1.05</v>
      </c>
      <c r="I64" s="12">
        <v>0</v>
      </c>
    </row>
    <row r="65" spans="2:9" ht="15" customHeight="1" x14ac:dyDescent="0.2">
      <c r="B65" t="s">
        <v>100</v>
      </c>
      <c r="C65" s="12">
        <v>101</v>
      </c>
      <c r="D65" s="8">
        <v>1.26</v>
      </c>
      <c r="E65" s="12">
        <v>16</v>
      </c>
      <c r="F65" s="8">
        <v>0.41</v>
      </c>
      <c r="G65" s="12">
        <v>85</v>
      </c>
      <c r="H65" s="8">
        <v>2.13</v>
      </c>
      <c r="I65" s="12">
        <v>0</v>
      </c>
    </row>
    <row r="66" spans="2:9" ht="15" customHeight="1" x14ac:dyDescent="0.2">
      <c r="B66" t="s">
        <v>120</v>
      </c>
      <c r="C66" s="12">
        <v>100</v>
      </c>
      <c r="D66" s="8">
        <v>1.25</v>
      </c>
      <c r="E66" s="12">
        <v>55</v>
      </c>
      <c r="F66" s="8">
        <v>1.4</v>
      </c>
      <c r="G66" s="12">
        <v>45</v>
      </c>
      <c r="H66" s="8">
        <v>1.1299999999999999</v>
      </c>
      <c r="I66" s="12">
        <v>0</v>
      </c>
    </row>
    <row r="68" spans="2:9" ht="15" customHeight="1" x14ac:dyDescent="0.2">
      <c r="B68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8DF4-531B-426A-90D0-0DDCF2805DA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202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2</v>
      </c>
      <c r="D5" s="8">
        <v>0.13</v>
      </c>
      <c r="E5" s="12">
        <v>0</v>
      </c>
      <c r="F5" s="8">
        <v>0</v>
      </c>
      <c r="G5" s="12">
        <v>2</v>
      </c>
      <c r="H5" s="8">
        <v>0.31</v>
      </c>
      <c r="I5" s="12">
        <v>0</v>
      </c>
    </row>
    <row r="6" spans="2:9" ht="15" customHeight="1" x14ac:dyDescent="0.2">
      <c r="B6" t="s">
        <v>26</v>
      </c>
      <c r="C6" s="12">
        <v>156</v>
      </c>
      <c r="D6" s="8">
        <v>9.9700000000000006</v>
      </c>
      <c r="E6" s="12">
        <v>46</v>
      </c>
      <c r="F6" s="8">
        <v>5.09</v>
      </c>
      <c r="G6" s="12">
        <v>110</v>
      </c>
      <c r="H6" s="8">
        <v>17.13</v>
      </c>
      <c r="I6" s="12">
        <v>0</v>
      </c>
    </row>
    <row r="7" spans="2:9" ht="15" customHeight="1" x14ac:dyDescent="0.2">
      <c r="B7" t="s">
        <v>27</v>
      </c>
      <c r="C7" s="12">
        <v>163</v>
      </c>
      <c r="D7" s="8">
        <v>10.42</v>
      </c>
      <c r="E7" s="12">
        <v>69</v>
      </c>
      <c r="F7" s="8">
        <v>7.64</v>
      </c>
      <c r="G7" s="12">
        <v>94</v>
      </c>
      <c r="H7" s="8">
        <v>14.64</v>
      </c>
      <c r="I7" s="12">
        <v>0</v>
      </c>
    </row>
    <row r="8" spans="2:9" ht="15" customHeight="1" x14ac:dyDescent="0.2">
      <c r="B8" t="s">
        <v>28</v>
      </c>
      <c r="C8" s="12">
        <v>9</v>
      </c>
      <c r="D8" s="8">
        <v>0.57999999999999996</v>
      </c>
      <c r="E8" s="12">
        <v>0</v>
      </c>
      <c r="F8" s="8">
        <v>0</v>
      </c>
      <c r="G8" s="12">
        <v>9</v>
      </c>
      <c r="H8" s="8">
        <v>1.4</v>
      </c>
      <c r="I8" s="12">
        <v>0</v>
      </c>
    </row>
    <row r="9" spans="2:9" ht="15" customHeight="1" x14ac:dyDescent="0.2">
      <c r="B9" t="s">
        <v>29</v>
      </c>
      <c r="C9" s="12">
        <v>10</v>
      </c>
      <c r="D9" s="8">
        <v>0.64</v>
      </c>
      <c r="E9" s="12">
        <v>0</v>
      </c>
      <c r="F9" s="8">
        <v>0</v>
      </c>
      <c r="G9" s="12">
        <v>10</v>
      </c>
      <c r="H9" s="8">
        <v>1.56</v>
      </c>
      <c r="I9" s="12">
        <v>0</v>
      </c>
    </row>
    <row r="10" spans="2:9" ht="15" customHeight="1" x14ac:dyDescent="0.2">
      <c r="B10" t="s">
        <v>30</v>
      </c>
      <c r="C10" s="12">
        <v>18</v>
      </c>
      <c r="D10" s="8">
        <v>1.1499999999999999</v>
      </c>
      <c r="E10" s="12">
        <v>7</v>
      </c>
      <c r="F10" s="8">
        <v>0.78</v>
      </c>
      <c r="G10" s="12">
        <v>11</v>
      </c>
      <c r="H10" s="8">
        <v>1.71</v>
      </c>
      <c r="I10" s="12">
        <v>0</v>
      </c>
    </row>
    <row r="11" spans="2:9" ht="15" customHeight="1" x14ac:dyDescent="0.2">
      <c r="B11" t="s">
        <v>31</v>
      </c>
      <c r="C11" s="12">
        <v>380</v>
      </c>
      <c r="D11" s="8">
        <v>24.28</v>
      </c>
      <c r="E11" s="12">
        <v>222</v>
      </c>
      <c r="F11" s="8">
        <v>24.58</v>
      </c>
      <c r="G11" s="12">
        <v>158</v>
      </c>
      <c r="H11" s="8">
        <v>24.61</v>
      </c>
      <c r="I11" s="12">
        <v>0</v>
      </c>
    </row>
    <row r="12" spans="2:9" ht="15" customHeight="1" x14ac:dyDescent="0.2">
      <c r="B12" t="s">
        <v>32</v>
      </c>
      <c r="C12" s="12">
        <v>6</v>
      </c>
      <c r="D12" s="8">
        <v>0.38</v>
      </c>
      <c r="E12" s="12">
        <v>2</v>
      </c>
      <c r="F12" s="8">
        <v>0.22</v>
      </c>
      <c r="G12" s="12">
        <v>4</v>
      </c>
      <c r="H12" s="8">
        <v>0.62</v>
      </c>
      <c r="I12" s="12">
        <v>0</v>
      </c>
    </row>
    <row r="13" spans="2:9" ht="15" customHeight="1" x14ac:dyDescent="0.2">
      <c r="B13" t="s">
        <v>33</v>
      </c>
      <c r="C13" s="12">
        <v>126</v>
      </c>
      <c r="D13" s="8">
        <v>8.0500000000000007</v>
      </c>
      <c r="E13" s="12">
        <v>51</v>
      </c>
      <c r="F13" s="8">
        <v>5.65</v>
      </c>
      <c r="G13" s="12">
        <v>75</v>
      </c>
      <c r="H13" s="8">
        <v>11.68</v>
      </c>
      <c r="I13" s="12">
        <v>0</v>
      </c>
    </row>
    <row r="14" spans="2:9" ht="15" customHeight="1" x14ac:dyDescent="0.2">
      <c r="B14" t="s">
        <v>34</v>
      </c>
      <c r="C14" s="12">
        <v>72</v>
      </c>
      <c r="D14" s="8">
        <v>4.5999999999999996</v>
      </c>
      <c r="E14" s="12">
        <v>45</v>
      </c>
      <c r="F14" s="8">
        <v>4.9800000000000004</v>
      </c>
      <c r="G14" s="12">
        <v>27</v>
      </c>
      <c r="H14" s="8">
        <v>4.21</v>
      </c>
      <c r="I14" s="12">
        <v>0</v>
      </c>
    </row>
    <row r="15" spans="2:9" ht="15" customHeight="1" x14ac:dyDescent="0.2">
      <c r="B15" t="s">
        <v>35</v>
      </c>
      <c r="C15" s="12">
        <v>178</v>
      </c>
      <c r="D15" s="8">
        <v>11.37</v>
      </c>
      <c r="E15" s="12">
        <v>143</v>
      </c>
      <c r="F15" s="8">
        <v>15.84</v>
      </c>
      <c r="G15" s="12">
        <v>34</v>
      </c>
      <c r="H15" s="8">
        <v>5.3</v>
      </c>
      <c r="I15" s="12">
        <v>0</v>
      </c>
    </row>
    <row r="16" spans="2:9" ht="15" customHeight="1" x14ac:dyDescent="0.2">
      <c r="B16" t="s">
        <v>36</v>
      </c>
      <c r="C16" s="12">
        <v>211</v>
      </c>
      <c r="D16" s="8">
        <v>13.48</v>
      </c>
      <c r="E16" s="12">
        <v>175</v>
      </c>
      <c r="F16" s="8">
        <v>19.38</v>
      </c>
      <c r="G16" s="12">
        <v>33</v>
      </c>
      <c r="H16" s="8">
        <v>5.14</v>
      </c>
      <c r="I16" s="12">
        <v>2</v>
      </c>
    </row>
    <row r="17" spans="2:9" ht="15" customHeight="1" x14ac:dyDescent="0.2">
      <c r="B17" t="s">
        <v>37</v>
      </c>
      <c r="C17" s="12">
        <v>88</v>
      </c>
      <c r="D17" s="8">
        <v>5.62</v>
      </c>
      <c r="E17" s="12">
        <v>65</v>
      </c>
      <c r="F17" s="8">
        <v>7.2</v>
      </c>
      <c r="G17" s="12">
        <v>12</v>
      </c>
      <c r="H17" s="8">
        <v>1.87</v>
      </c>
      <c r="I17" s="12">
        <v>0</v>
      </c>
    </row>
    <row r="18" spans="2:9" ht="15" customHeight="1" x14ac:dyDescent="0.2">
      <c r="B18" t="s">
        <v>38</v>
      </c>
      <c r="C18" s="12">
        <v>82</v>
      </c>
      <c r="D18" s="8">
        <v>5.24</v>
      </c>
      <c r="E18" s="12">
        <v>46</v>
      </c>
      <c r="F18" s="8">
        <v>5.09</v>
      </c>
      <c r="G18" s="12">
        <v>33</v>
      </c>
      <c r="H18" s="8">
        <v>5.14</v>
      </c>
      <c r="I18" s="12">
        <v>2</v>
      </c>
    </row>
    <row r="19" spans="2:9" ht="15" customHeight="1" x14ac:dyDescent="0.2">
      <c r="B19" t="s">
        <v>39</v>
      </c>
      <c r="C19" s="12">
        <v>64</v>
      </c>
      <c r="D19" s="8">
        <v>4.09</v>
      </c>
      <c r="E19" s="12">
        <v>32</v>
      </c>
      <c r="F19" s="8">
        <v>3.54</v>
      </c>
      <c r="G19" s="12">
        <v>30</v>
      </c>
      <c r="H19" s="8">
        <v>4.67</v>
      </c>
      <c r="I19" s="12">
        <v>1</v>
      </c>
    </row>
    <row r="20" spans="2:9" ht="15" customHeight="1" x14ac:dyDescent="0.2">
      <c r="B20" s="9" t="s">
        <v>197</v>
      </c>
      <c r="C20" s="12">
        <f>SUM(LTBL_36202[総数／事業所数])</f>
        <v>1565</v>
      </c>
      <c r="E20" s="12">
        <f>SUBTOTAL(109,LTBL_36202[個人／事業所数])</f>
        <v>903</v>
      </c>
      <c r="G20" s="12">
        <f>SUBTOTAL(109,LTBL_36202[法人／事業所数])</f>
        <v>642</v>
      </c>
      <c r="I20" s="12">
        <f>SUBTOTAL(109,LTBL_36202[法人以外の団体／事業所数])</f>
        <v>5</v>
      </c>
    </row>
    <row r="21" spans="2:9" ht="15" customHeight="1" x14ac:dyDescent="0.2">
      <c r="E21" s="11">
        <f>LTBL_36202[[#Totals],[個人／事業所数]]/LTBL_36202[[#Totals],[総数／事業所数]]</f>
        <v>0.57699680511182105</v>
      </c>
      <c r="G21" s="11">
        <f>LTBL_36202[[#Totals],[法人／事業所数]]/LTBL_36202[[#Totals],[総数／事業所数]]</f>
        <v>0.41022364217252394</v>
      </c>
      <c r="I21" s="11">
        <f>LTBL_36202[[#Totals],[法人以外の団体／事業所数]]/LTBL_36202[[#Totals],[総数／事業所数]]</f>
        <v>3.1948881789137379E-3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171</v>
      </c>
      <c r="D24" s="8">
        <v>10.93</v>
      </c>
      <c r="E24" s="12">
        <v>152</v>
      </c>
      <c r="F24" s="8">
        <v>16.829999999999998</v>
      </c>
      <c r="G24" s="12">
        <v>19</v>
      </c>
      <c r="H24" s="8">
        <v>2.96</v>
      </c>
      <c r="I24" s="12">
        <v>0</v>
      </c>
    </row>
    <row r="25" spans="2:9" ht="15" customHeight="1" x14ac:dyDescent="0.2">
      <c r="B25" t="s">
        <v>61</v>
      </c>
      <c r="C25" s="12">
        <v>155</v>
      </c>
      <c r="D25" s="8">
        <v>9.9</v>
      </c>
      <c r="E25" s="12">
        <v>136</v>
      </c>
      <c r="F25" s="8">
        <v>15.06</v>
      </c>
      <c r="G25" s="12">
        <v>19</v>
      </c>
      <c r="H25" s="8">
        <v>2.96</v>
      </c>
      <c r="I25" s="12">
        <v>0</v>
      </c>
    </row>
    <row r="26" spans="2:9" ht="15" customHeight="1" x14ac:dyDescent="0.2">
      <c r="B26" t="s">
        <v>56</v>
      </c>
      <c r="C26" s="12">
        <v>130</v>
      </c>
      <c r="D26" s="8">
        <v>8.31</v>
      </c>
      <c r="E26" s="12">
        <v>78</v>
      </c>
      <c r="F26" s="8">
        <v>8.64</v>
      </c>
      <c r="G26" s="12">
        <v>52</v>
      </c>
      <c r="H26" s="8">
        <v>8.1</v>
      </c>
      <c r="I26" s="12">
        <v>0</v>
      </c>
    </row>
    <row r="27" spans="2:9" ht="15" customHeight="1" x14ac:dyDescent="0.2">
      <c r="B27" t="s">
        <v>58</v>
      </c>
      <c r="C27" s="12">
        <v>107</v>
      </c>
      <c r="D27" s="8">
        <v>6.84</v>
      </c>
      <c r="E27" s="12">
        <v>46</v>
      </c>
      <c r="F27" s="8">
        <v>5.09</v>
      </c>
      <c r="G27" s="12">
        <v>61</v>
      </c>
      <c r="H27" s="8">
        <v>9.5</v>
      </c>
      <c r="I27" s="12">
        <v>0</v>
      </c>
    </row>
    <row r="28" spans="2:9" ht="15" customHeight="1" x14ac:dyDescent="0.2">
      <c r="B28" t="s">
        <v>54</v>
      </c>
      <c r="C28" s="12">
        <v>94</v>
      </c>
      <c r="D28" s="8">
        <v>6.01</v>
      </c>
      <c r="E28" s="12">
        <v>77</v>
      </c>
      <c r="F28" s="8">
        <v>8.5299999999999994</v>
      </c>
      <c r="G28" s="12">
        <v>17</v>
      </c>
      <c r="H28" s="8">
        <v>2.65</v>
      </c>
      <c r="I28" s="12">
        <v>0</v>
      </c>
    </row>
    <row r="29" spans="2:9" ht="15" customHeight="1" x14ac:dyDescent="0.2">
      <c r="B29" t="s">
        <v>64</v>
      </c>
      <c r="C29" s="12">
        <v>88</v>
      </c>
      <c r="D29" s="8">
        <v>5.62</v>
      </c>
      <c r="E29" s="12">
        <v>65</v>
      </c>
      <c r="F29" s="8">
        <v>7.2</v>
      </c>
      <c r="G29" s="12">
        <v>12</v>
      </c>
      <c r="H29" s="8">
        <v>1.87</v>
      </c>
      <c r="I29" s="12">
        <v>0</v>
      </c>
    </row>
    <row r="30" spans="2:9" ht="15" customHeight="1" x14ac:dyDescent="0.2">
      <c r="B30" t="s">
        <v>48</v>
      </c>
      <c r="C30" s="12">
        <v>86</v>
      </c>
      <c r="D30" s="8">
        <v>5.5</v>
      </c>
      <c r="E30" s="12">
        <v>15</v>
      </c>
      <c r="F30" s="8">
        <v>1.66</v>
      </c>
      <c r="G30" s="12">
        <v>71</v>
      </c>
      <c r="H30" s="8">
        <v>11.06</v>
      </c>
      <c r="I30" s="12">
        <v>0</v>
      </c>
    </row>
    <row r="31" spans="2:9" ht="15" customHeight="1" x14ac:dyDescent="0.2">
      <c r="B31" t="s">
        <v>51</v>
      </c>
      <c r="C31" s="12">
        <v>51</v>
      </c>
      <c r="D31" s="8">
        <v>3.26</v>
      </c>
      <c r="E31" s="12">
        <v>20</v>
      </c>
      <c r="F31" s="8">
        <v>2.21</v>
      </c>
      <c r="G31" s="12">
        <v>31</v>
      </c>
      <c r="H31" s="8">
        <v>4.83</v>
      </c>
      <c r="I31" s="12">
        <v>0</v>
      </c>
    </row>
    <row r="32" spans="2:9" ht="15" customHeight="1" x14ac:dyDescent="0.2">
      <c r="B32" t="s">
        <v>65</v>
      </c>
      <c r="C32" s="12">
        <v>47</v>
      </c>
      <c r="D32" s="8">
        <v>3</v>
      </c>
      <c r="E32" s="12">
        <v>44</v>
      </c>
      <c r="F32" s="8">
        <v>4.87</v>
      </c>
      <c r="G32" s="12">
        <v>3</v>
      </c>
      <c r="H32" s="8">
        <v>0.47</v>
      </c>
      <c r="I32" s="12">
        <v>0</v>
      </c>
    </row>
    <row r="33" spans="2:9" ht="15" customHeight="1" x14ac:dyDescent="0.2">
      <c r="B33" t="s">
        <v>55</v>
      </c>
      <c r="C33" s="12">
        <v>46</v>
      </c>
      <c r="D33" s="8">
        <v>2.94</v>
      </c>
      <c r="E33" s="12">
        <v>31</v>
      </c>
      <c r="F33" s="8">
        <v>3.43</v>
      </c>
      <c r="G33" s="12">
        <v>15</v>
      </c>
      <c r="H33" s="8">
        <v>2.34</v>
      </c>
      <c r="I33" s="12">
        <v>0</v>
      </c>
    </row>
    <row r="34" spans="2:9" ht="15" customHeight="1" x14ac:dyDescent="0.2">
      <c r="B34" t="s">
        <v>53</v>
      </c>
      <c r="C34" s="12">
        <v>39</v>
      </c>
      <c r="D34" s="8">
        <v>2.4900000000000002</v>
      </c>
      <c r="E34" s="12">
        <v>21</v>
      </c>
      <c r="F34" s="8">
        <v>2.33</v>
      </c>
      <c r="G34" s="12">
        <v>18</v>
      </c>
      <c r="H34" s="8">
        <v>2.8</v>
      </c>
      <c r="I34" s="12">
        <v>0</v>
      </c>
    </row>
    <row r="35" spans="2:9" ht="15" customHeight="1" x14ac:dyDescent="0.2">
      <c r="B35" t="s">
        <v>59</v>
      </c>
      <c r="C35" s="12">
        <v>38</v>
      </c>
      <c r="D35" s="8">
        <v>2.4300000000000002</v>
      </c>
      <c r="E35" s="12">
        <v>27</v>
      </c>
      <c r="F35" s="8">
        <v>2.99</v>
      </c>
      <c r="G35" s="12">
        <v>11</v>
      </c>
      <c r="H35" s="8">
        <v>1.71</v>
      </c>
      <c r="I35" s="12">
        <v>0</v>
      </c>
    </row>
    <row r="36" spans="2:9" ht="15" customHeight="1" x14ac:dyDescent="0.2">
      <c r="B36" t="s">
        <v>49</v>
      </c>
      <c r="C36" s="12">
        <v>35</v>
      </c>
      <c r="D36" s="8">
        <v>2.2400000000000002</v>
      </c>
      <c r="E36" s="12">
        <v>18</v>
      </c>
      <c r="F36" s="8">
        <v>1.99</v>
      </c>
      <c r="G36" s="12">
        <v>17</v>
      </c>
      <c r="H36" s="8">
        <v>2.65</v>
      </c>
      <c r="I36" s="12">
        <v>0</v>
      </c>
    </row>
    <row r="37" spans="2:9" ht="15" customHeight="1" x14ac:dyDescent="0.2">
      <c r="B37" t="s">
        <v>50</v>
      </c>
      <c r="C37" s="12">
        <v>35</v>
      </c>
      <c r="D37" s="8">
        <v>2.2400000000000002</v>
      </c>
      <c r="E37" s="12">
        <v>13</v>
      </c>
      <c r="F37" s="8">
        <v>1.44</v>
      </c>
      <c r="G37" s="12">
        <v>22</v>
      </c>
      <c r="H37" s="8">
        <v>3.43</v>
      </c>
      <c r="I37" s="12">
        <v>0</v>
      </c>
    </row>
    <row r="38" spans="2:9" ht="15" customHeight="1" x14ac:dyDescent="0.2">
      <c r="B38" t="s">
        <v>66</v>
      </c>
      <c r="C38" s="12">
        <v>35</v>
      </c>
      <c r="D38" s="8">
        <v>2.2400000000000002</v>
      </c>
      <c r="E38" s="12">
        <v>2</v>
      </c>
      <c r="F38" s="8">
        <v>0.22</v>
      </c>
      <c r="G38" s="12">
        <v>30</v>
      </c>
      <c r="H38" s="8">
        <v>4.67</v>
      </c>
      <c r="I38" s="12">
        <v>2</v>
      </c>
    </row>
    <row r="39" spans="2:9" ht="15" customHeight="1" x14ac:dyDescent="0.2">
      <c r="B39" t="s">
        <v>60</v>
      </c>
      <c r="C39" s="12">
        <v>33</v>
      </c>
      <c r="D39" s="8">
        <v>2.11</v>
      </c>
      <c r="E39" s="12">
        <v>18</v>
      </c>
      <c r="F39" s="8">
        <v>1.99</v>
      </c>
      <c r="G39" s="12">
        <v>15</v>
      </c>
      <c r="H39" s="8">
        <v>2.34</v>
      </c>
      <c r="I39" s="12">
        <v>0</v>
      </c>
    </row>
    <row r="40" spans="2:9" ht="15" customHeight="1" x14ac:dyDescent="0.2">
      <c r="B40" t="s">
        <v>68</v>
      </c>
      <c r="C40" s="12">
        <v>27</v>
      </c>
      <c r="D40" s="8">
        <v>1.73</v>
      </c>
      <c r="E40" s="12">
        <v>4</v>
      </c>
      <c r="F40" s="8">
        <v>0.44</v>
      </c>
      <c r="G40" s="12">
        <v>23</v>
      </c>
      <c r="H40" s="8">
        <v>3.58</v>
      </c>
      <c r="I40" s="12">
        <v>0</v>
      </c>
    </row>
    <row r="41" spans="2:9" ht="15" customHeight="1" x14ac:dyDescent="0.2">
      <c r="B41" t="s">
        <v>67</v>
      </c>
      <c r="C41" s="12">
        <v>27</v>
      </c>
      <c r="D41" s="8">
        <v>1.73</v>
      </c>
      <c r="E41" s="12">
        <v>24</v>
      </c>
      <c r="F41" s="8">
        <v>2.66</v>
      </c>
      <c r="G41" s="12">
        <v>3</v>
      </c>
      <c r="H41" s="8">
        <v>0.47</v>
      </c>
      <c r="I41" s="12">
        <v>0</v>
      </c>
    </row>
    <row r="42" spans="2:9" ht="15" customHeight="1" x14ac:dyDescent="0.2">
      <c r="B42" t="s">
        <v>63</v>
      </c>
      <c r="C42" s="12">
        <v>24</v>
      </c>
      <c r="D42" s="8">
        <v>1.53</v>
      </c>
      <c r="E42" s="12">
        <v>10</v>
      </c>
      <c r="F42" s="8">
        <v>1.1100000000000001</v>
      </c>
      <c r="G42" s="12">
        <v>13</v>
      </c>
      <c r="H42" s="8">
        <v>2.02</v>
      </c>
      <c r="I42" s="12">
        <v>0</v>
      </c>
    </row>
    <row r="43" spans="2:9" ht="15" customHeight="1" x14ac:dyDescent="0.2">
      <c r="B43" t="s">
        <v>71</v>
      </c>
      <c r="C43" s="12">
        <v>20</v>
      </c>
      <c r="D43" s="8">
        <v>1.28</v>
      </c>
      <c r="E43" s="12">
        <v>3</v>
      </c>
      <c r="F43" s="8">
        <v>0.33</v>
      </c>
      <c r="G43" s="12">
        <v>17</v>
      </c>
      <c r="H43" s="8">
        <v>2.65</v>
      </c>
      <c r="I43" s="12">
        <v>0</v>
      </c>
    </row>
    <row r="46" spans="2:9" ht="33" customHeight="1" x14ac:dyDescent="0.2">
      <c r="B46" t="s">
        <v>199</v>
      </c>
      <c r="C46" s="10" t="s">
        <v>41</v>
      </c>
      <c r="D46" s="10" t="s">
        <v>42</v>
      </c>
      <c r="E46" s="10" t="s">
        <v>43</v>
      </c>
      <c r="F46" s="10" t="s">
        <v>44</v>
      </c>
      <c r="G46" s="10" t="s">
        <v>45</v>
      </c>
      <c r="H46" s="10" t="s">
        <v>46</v>
      </c>
      <c r="I46" s="10" t="s">
        <v>47</v>
      </c>
    </row>
    <row r="47" spans="2:9" ht="15" customHeight="1" x14ac:dyDescent="0.2">
      <c r="B47" t="s">
        <v>114</v>
      </c>
      <c r="C47" s="12">
        <v>90</v>
      </c>
      <c r="D47" s="8">
        <v>5.75</v>
      </c>
      <c r="E47" s="12">
        <v>84</v>
      </c>
      <c r="F47" s="8">
        <v>9.3000000000000007</v>
      </c>
      <c r="G47" s="12">
        <v>6</v>
      </c>
      <c r="H47" s="8">
        <v>0.93</v>
      </c>
      <c r="I47" s="12">
        <v>0</v>
      </c>
    </row>
    <row r="48" spans="2:9" ht="15" customHeight="1" x14ac:dyDescent="0.2">
      <c r="B48" t="s">
        <v>107</v>
      </c>
      <c r="C48" s="12">
        <v>64</v>
      </c>
      <c r="D48" s="8">
        <v>4.09</v>
      </c>
      <c r="E48" s="12">
        <v>29</v>
      </c>
      <c r="F48" s="8">
        <v>3.21</v>
      </c>
      <c r="G48" s="12">
        <v>35</v>
      </c>
      <c r="H48" s="8">
        <v>5.45</v>
      </c>
      <c r="I48" s="12">
        <v>0</v>
      </c>
    </row>
    <row r="49" spans="2:9" ht="15" customHeight="1" x14ac:dyDescent="0.2">
      <c r="B49" t="s">
        <v>113</v>
      </c>
      <c r="C49" s="12">
        <v>52</v>
      </c>
      <c r="D49" s="8">
        <v>3.32</v>
      </c>
      <c r="E49" s="12">
        <v>50</v>
      </c>
      <c r="F49" s="8">
        <v>5.54</v>
      </c>
      <c r="G49" s="12">
        <v>2</v>
      </c>
      <c r="H49" s="8">
        <v>0.31</v>
      </c>
      <c r="I49" s="12">
        <v>0</v>
      </c>
    </row>
    <row r="50" spans="2:9" ht="15" customHeight="1" x14ac:dyDescent="0.2">
      <c r="B50" t="s">
        <v>116</v>
      </c>
      <c r="C50" s="12">
        <v>43</v>
      </c>
      <c r="D50" s="8">
        <v>2.75</v>
      </c>
      <c r="E50" s="12">
        <v>37</v>
      </c>
      <c r="F50" s="8">
        <v>4.0999999999999996</v>
      </c>
      <c r="G50" s="12">
        <v>6</v>
      </c>
      <c r="H50" s="8">
        <v>0.93</v>
      </c>
      <c r="I50" s="12">
        <v>0</v>
      </c>
    </row>
    <row r="51" spans="2:9" ht="15" customHeight="1" x14ac:dyDescent="0.2">
      <c r="B51" t="s">
        <v>112</v>
      </c>
      <c r="C51" s="12">
        <v>42</v>
      </c>
      <c r="D51" s="8">
        <v>2.68</v>
      </c>
      <c r="E51" s="12">
        <v>39</v>
      </c>
      <c r="F51" s="8">
        <v>4.32</v>
      </c>
      <c r="G51" s="12">
        <v>3</v>
      </c>
      <c r="H51" s="8">
        <v>0.47</v>
      </c>
      <c r="I51" s="12">
        <v>0</v>
      </c>
    </row>
    <row r="52" spans="2:9" ht="15" customHeight="1" x14ac:dyDescent="0.2">
      <c r="B52" t="s">
        <v>99</v>
      </c>
      <c r="C52" s="12">
        <v>41</v>
      </c>
      <c r="D52" s="8">
        <v>2.62</v>
      </c>
      <c r="E52" s="12">
        <v>5</v>
      </c>
      <c r="F52" s="8">
        <v>0.55000000000000004</v>
      </c>
      <c r="G52" s="12">
        <v>36</v>
      </c>
      <c r="H52" s="8">
        <v>5.61</v>
      </c>
      <c r="I52" s="12">
        <v>0</v>
      </c>
    </row>
    <row r="53" spans="2:9" ht="15" customHeight="1" x14ac:dyDescent="0.2">
      <c r="B53" t="s">
        <v>102</v>
      </c>
      <c r="C53" s="12">
        <v>41</v>
      </c>
      <c r="D53" s="8">
        <v>2.62</v>
      </c>
      <c r="E53" s="12">
        <v>37</v>
      </c>
      <c r="F53" s="8">
        <v>4.0999999999999996</v>
      </c>
      <c r="G53" s="12">
        <v>4</v>
      </c>
      <c r="H53" s="8">
        <v>0.62</v>
      </c>
      <c r="I53" s="12">
        <v>0</v>
      </c>
    </row>
    <row r="54" spans="2:9" ht="15" customHeight="1" x14ac:dyDescent="0.2">
      <c r="B54" t="s">
        <v>105</v>
      </c>
      <c r="C54" s="12">
        <v>37</v>
      </c>
      <c r="D54" s="8">
        <v>2.36</v>
      </c>
      <c r="E54" s="12">
        <v>28</v>
      </c>
      <c r="F54" s="8">
        <v>3.1</v>
      </c>
      <c r="G54" s="12">
        <v>9</v>
      </c>
      <c r="H54" s="8">
        <v>1.4</v>
      </c>
      <c r="I54" s="12">
        <v>0</v>
      </c>
    </row>
    <row r="55" spans="2:9" ht="15" customHeight="1" x14ac:dyDescent="0.2">
      <c r="B55" t="s">
        <v>109</v>
      </c>
      <c r="C55" s="12">
        <v>37</v>
      </c>
      <c r="D55" s="8">
        <v>2.36</v>
      </c>
      <c r="E55" s="12">
        <v>26</v>
      </c>
      <c r="F55" s="8">
        <v>2.88</v>
      </c>
      <c r="G55" s="12">
        <v>11</v>
      </c>
      <c r="H55" s="8">
        <v>1.71</v>
      </c>
      <c r="I55" s="12">
        <v>0</v>
      </c>
    </row>
    <row r="56" spans="2:9" ht="15" customHeight="1" x14ac:dyDescent="0.2">
      <c r="B56" t="s">
        <v>121</v>
      </c>
      <c r="C56" s="12">
        <v>32</v>
      </c>
      <c r="D56" s="8">
        <v>2.04</v>
      </c>
      <c r="E56" s="12">
        <v>11</v>
      </c>
      <c r="F56" s="8">
        <v>1.22</v>
      </c>
      <c r="G56" s="12">
        <v>21</v>
      </c>
      <c r="H56" s="8">
        <v>3.27</v>
      </c>
      <c r="I56" s="12">
        <v>0</v>
      </c>
    </row>
    <row r="57" spans="2:9" ht="15" customHeight="1" x14ac:dyDescent="0.2">
      <c r="B57" t="s">
        <v>115</v>
      </c>
      <c r="C57" s="12">
        <v>32</v>
      </c>
      <c r="D57" s="8">
        <v>2.04</v>
      </c>
      <c r="E57" s="12">
        <v>28</v>
      </c>
      <c r="F57" s="8">
        <v>3.1</v>
      </c>
      <c r="G57" s="12">
        <v>4</v>
      </c>
      <c r="H57" s="8">
        <v>0.62</v>
      </c>
      <c r="I57" s="12">
        <v>0</v>
      </c>
    </row>
    <row r="58" spans="2:9" ht="15" customHeight="1" x14ac:dyDescent="0.2">
      <c r="B58" t="s">
        <v>117</v>
      </c>
      <c r="C58" s="12">
        <v>31</v>
      </c>
      <c r="D58" s="8">
        <v>1.98</v>
      </c>
      <c r="E58" s="12">
        <v>31</v>
      </c>
      <c r="F58" s="8">
        <v>3.43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106</v>
      </c>
      <c r="C59" s="12">
        <v>28</v>
      </c>
      <c r="D59" s="8">
        <v>1.79</v>
      </c>
      <c r="E59" s="12">
        <v>6</v>
      </c>
      <c r="F59" s="8">
        <v>0.66</v>
      </c>
      <c r="G59" s="12">
        <v>22</v>
      </c>
      <c r="H59" s="8">
        <v>3.43</v>
      </c>
      <c r="I59" s="12">
        <v>0</v>
      </c>
    </row>
    <row r="60" spans="2:9" ht="15" customHeight="1" x14ac:dyDescent="0.2">
      <c r="B60" t="s">
        <v>118</v>
      </c>
      <c r="C60" s="12">
        <v>27</v>
      </c>
      <c r="D60" s="8">
        <v>1.73</v>
      </c>
      <c r="E60" s="12">
        <v>24</v>
      </c>
      <c r="F60" s="8">
        <v>2.66</v>
      </c>
      <c r="G60" s="12">
        <v>3</v>
      </c>
      <c r="H60" s="8">
        <v>0.47</v>
      </c>
      <c r="I60" s="12">
        <v>0</v>
      </c>
    </row>
    <row r="61" spans="2:9" ht="15" customHeight="1" x14ac:dyDescent="0.2">
      <c r="B61" t="s">
        <v>103</v>
      </c>
      <c r="C61" s="12">
        <v>23</v>
      </c>
      <c r="D61" s="8">
        <v>1.47</v>
      </c>
      <c r="E61" s="12">
        <v>15</v>
      </c>
      <c r="F61" s="8">
        <v>1.66</v>
      </c>
      <c r="G61" s="12">
        <v>8</v>
      </c>
      <c r="H61" s="8">
        <v>1.25</v>
      </c>
      <c r="I61" s="12">
        <v>0</v>
      </c>
    </row>
    <row r="62" spans="2:9" ht="15" customHeight="1" x14ac:dyDescent="0.2">
      <c r="B62" t="s">
        <v>108</v>
      </c>
      <c r="C62" s="12">
        <v>22</v>
      </c>
      <c r="D62" s="8">
        <v>1.41</v>
      </c>
      <c r="E62" s="12">
        <v>12</v>
      </c>
      <c r="F62" s="8">
        <v>1.33</v>
      </c>
      <c r="G62" s="12">
        <v>10</v>
      </c>
      <c r="H62" s="8">
        <v>1.56</v>
      </c>
      <c r="I62" s="12">
        <v>0</v>
      </c>
    </row>
    <row r="63" spans="2:9" ht="15" customHeight="1" x14ac:dyDescent="0.2">
      <c r="B63" t="s">
        <v>101</v>
      </c>
      <c r="C63" s="12">
        <v>21</v>
      </c>
      <c r="D63" s="8">
        <v>1.34</v>
      </c>
      <c r="E63" s="12">
        <v>8</v>
      </c>
      <c r="F63" s="8">
        <v>0.89</v>
      </c>
      <c r="G63" s="12">
        <v>13</v>
      </c>
      <c r="H63" s="8">
        <v>2.02</v>
      </c>
      <c r="I63" s="12">
        <v>0</v>
      </c>
    </row>
    <row r="64" spans="2:9" ht="15" customHeight="1" x14ac:dyDescent="0.2">
      <c r="B64" t="s">
        <v>104</v>
      </c>
      <c r="C64" s="12">
        <v>21</v>
      </c>
      <c r="D64" s="8">
        <v>1.34</v>
      </c>
      <c r="E64" s="12">
        <v>9</v>
      </c>
      <c r="F64" s="8">
        <v>1</v>
      </c>
      <c r="G64" s="12">
        <v>12</v>
      </c>
      <c r="H64" s="8">
        <v>1.87</v>
      </c>
      <c r="I64" s="12">
        <v>0</v>
      </c>
    </row>
    <row r="65" spans="2:9" ht="15" customHeight="1" x14ac:dyDescent="0.2">
      <c r="B65" t="s">
        <v>122</v>
      </c>
      <c r="C65" s="12">
        <v>21</v>
      </c>
      <c r="D65" s="8">
        <v>1.34</v>
      </c>
      <c r="E65" s="12">
        <v>11</v>
      </c>
      <c r="F65" s="8">
        <v>1.22</v>
      </c>
      <c r="G65" s="12">
        <v>10</v>
      </c>
      <c r="H65" s="8">
        <v>1.56</v>
      </c>
      <c r="I65" s="12">
        <v>0</v>
      </c>
    </row>
    <row r="66" spans="2:9" ht="15" customHeight="1" x14ac:dyDescent="0.2">
      <c r="B66" t="s">
        <v>123</v>
      </c>
      <c r="C66" s="12">
        <v>19</v>
      </c>
      <c r="D66" s="8">
        <v>1.21</v>
      </c>
      <c r="E66" s="12">
        <v>16</v>
      </c>
      <c r="F66" s="8">
        <v>1.77</v>
      </c>
      <c r="G66" s="12">
        <v>3</v>
      </c>
      <c r="H66" s="8">
        <v>0.47</v>
      </c>
      <c r="I66" s="12">
        <v>0</v>
      </c>
    </row>
    <row r="68" spans="2:9" ht="15" customHeight="1" x14ac:dyDescent="0.2">
      <c r="B68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767C-BE97-429A-A9EF-AA0058CB7A0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203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127</v>
      </c>
      <c r="D6" s="8">
        <v>13.22</v>
      </c>
      <c r="E6" s="12">
        <v>46</v>
      </c>
      <c r="F6" s="8">
        <v>8.0299999999999994</v>
      </c>
      <c r="G6" s="12">
        <v>81</v>
      </c>
      <c r="H6" s="8">
        <v>21.26</v>
      </c>
      <c r="I6" s="12">
        <v>0</v>
      </c>
    </row>
    <row r="7" spans="2:9" ht="15" customHeight="1" x14ac:dyDescent="0.2">
      <c r="B7" t="s">
        <v>27</v>
      </c>
      <c r="C7" s="12">
        <v>86</v>
      </c>
      <c r="D7" s="8">
        <v>8.9499999999999993</v>
      </c>
      <c r="E7" s="12">
        <v>37</v>
      </c>
      <c r="F7" s="8">
        <v>6.46</v>
      </c>
      <c r="G7" s="12">
        <v>49</v>
      </c>
      <c r="H7" s="8">
        <v>12.86</v>
      </c>
      <c r="I7" s="12">
        <v>0</v>
      </c>
    </row>
    <row r="8" spans="2:9" ht="15" customHeight="1" x14ac:dyDescent="0.2">
      <c r="B8" t="s">
        <v>28</v>
      </c>
      <c r="C8" s="12">
        <v>5</v>
      </c>
      <c r="D8" s="8">
        <v>0.52</v>
      </c>
      <c r="E8" s="12">
        <v>1</v>
      </c>
      <c r="F8" s="8">
        <v>0.17</v>
      </c>
      <c r="G8" s="12">
        <v>4</v>
      </c>
      <c r="H8" s="8">
        <v>1.05</v>
      </c>
      <c r="I8" s="12">
        <v>0</v>
      </c>
    </row>
    <row r="9" spans="2:9" ht="15" customHeight="1" x14ac:dyDescent="0.2">
      <c r="B9" t="s">
        <v>29</v>
      </c>
      <c r="C9" s="12">
        <v>4</v>
      </c>
      <c r="D9" s="8">
        <v>0.42</v>
      </c>
      <c r="E9" s="12">
        <v>1</v>
      </c>
      <c r="F9" s="8">
        <v>0.17</v>
      </c>
      <c r="G9" s="12">
        <v>3</v>
      </c>
      <c r="H9" s="8">
        <v>0.79</v>
      </c>
      <c r="I9" s="12">
        <v>0</v>
      </c>
    </row>
    <row r="10" spans="2:9" ht="15" customHeight="1" x14ac:dyDescent="0.2">
      <c r="B10" t="s">
        <v>30</v>
      </c>
      <c r="C10" s="12">
        <v>11</v>
      </c>
      <c r="D10" s="8">
        <v>1.1399999999999999</v>
      </c>
      <c r="E10" s="12">
        <v>1</v>
      </c>
      <c r="F10" s="8">
        <v>0.17</v>
      </c>
      <c r="G10" s="12">
        <v>10</v>
      </c>
      <c r="H10" s="8">
        <v>2.62</v>
      </c>
      <c r="I10" s="12">
        <v>0</v>
      </c>
    </row>
    <row r="11" spans="2:9" ht="15" customHeight="1" x14ac:dyDescent="0.2">
      <c r="B11" t="s">
        <v>31</v>
      </c>
      <c r="C11" s="12">
        <v>248</v>
      </c>
      <c r="D11" s="8">
        <v>25.81</v>
      </c>
      <c r="E11" s="12">
        <v>148</v>
      </c>
      <c r="F11" s="8">
        <v>25.83</v>
      </c>
      <c r="G11" s="12">
        <v>100</v>
      </c>
      <c r="H11" s="8">
        <v>26.25</v>
      </c>
      <c r="I11" s="12">
        <v>0</v>
      </c>
    </row>
    <row r="12" spans="2:9" ht="15" customHeight="1" x14ac:dyDescent="0.2">
      <c r="B12" t="s">
        <v>32</v>
      </c>
      <c r="C12" s="12">
        <v>9</v>
      </c>
      <c r="D12" s="8">
        <v>0.94</v>
      </c>
      <c r="E12" s="12">
        <v>2</v>
      </c>
      <c r="F12" s="8">
        <v>0.35</v>
      </c>
      <c r="G12" s="12">
        <v>7</v>
      </c>
      <c r="H12" s="8">
        <v>1.84</v>
      </c>
      <c r="I12" s="12">
        <v>0</v>
      </c>
    </row>
    <row r="13" spans="2:9" ht="15" customHeight="1" x14ac:dyDescent="0.2">
      <c r="B13" t="s">
        <v>33</v>
      </c>
      <c r="C13" s="12">
        <v>71</v>
      </c>
      <c r="D13" s="8">
        <v>7.39</v>
      </c>
      <c r="E13" s="12">
        <v>33</v>
      </c>
      <c r="F13" s="8">
        <v>5.76</v>
      </c>
      <c r="G13" s="12">
        <v>38</v>
      </c>
      <c r="H13" s="8">
        <v>9.9700000000000006</v>
      </c>
      <c r="I13" s="12">
        <v>0</v>
      </c>
    </row>
    <row r="14" spans="2:9" ht="15" customHeight="1" x14ac:dyDescent="0.2">
      <c r="B14" t="s">
        <v>34</v>
      </c>
      <c r="C14" s="12">
        <v>32</v>
      </c>
      <c r="D14" s="8">
        <v>3.33</v>
      </c>
      <c r="E14" s="12">
        <v>24</v>
      </c>
      <c r="F14" s="8">
        <v>4.1900000000000004</v>
      </c>
      <c r="G14" s="12">
        <v>8</v>
      </c>
      <c r="H14" s="8">
        <v>2.1</v>
      </c>
      <c r="I14" s="12">
        <v>0</v>
      </c>
    </row>
    <row r="15" spans="2:9" ht="15" customHeight="1" x14ac:dyDescent="0.2">
      <c r="B15" t="s">
        <v>35</v>
      </c>
      <c r="C15" s="12">
        <v>110</v>
      </c>
      <c r="D15" s="8">
        <v>11.45</v>
      </c>
      <c r="E15" s="12">
        <v>88</v>
      </c>
      <c r="F15" s="8">
        <v>15.36</v>
      </c>
      <c r="G15" s="12">
        <v>22</v>
      </c>
      <c r="H15" s="8">
        <v>5.77</v>
      </c>
      <c r="I15" s="12">
        <v>0</v>
      </c>
    </row>
    <row r="16" spans="2:9" ht="15" customHeight="1" x14ac:dyDescent="0.2">
      <c r="B16" t="s">
        <v>36</v>
      </c>
      <c r="C16" s="12">
        <v>133</v>
      </c>
      <c r="D16" s="8">
        <v>13.84</v>
      </c>
      <c r="E16" s="12">
        <v>105</v>
      </c>
      <c r="F16" s="8">
        <v>18.32</v>
      </c>
      <c r="G16" s="12">
        <v>28</v>
      </c>
      <c r="H16" s="8">
        <v>7.35</v>
      </c>
      <c r="I16" s="12">
        <v>0</v>
      </c>
    </row>
    <row r="17" spans="2:9" ht="15" customHeight="1" x14ac:dyDescent="0.2">
      <c r="B17" t="s">
        <v>37</v>
      </c>
      <c r="C17" s="12">
        <v>37</v>
      </c>
      <c r="D17" s="8">
        <v>3.85</v>
      </c>
      <c r="E17" s="12">
        <v>31</v>
      </c>
      <c r="F17" s="8">
        <v>5.41</v>
      </c>
      <c r="G17" s="12">
        <v>6</v>
      </c>
      <c r="H17" s="8">
        <v>1.57</v>
      </c>
      <c r="I17" s="12">
        <v>0</v>
      </c>
    </row>
    <row r="18" spans="2:9" ht="15" customHeight="1" x14ac:dyDescent="0.2">
      <c r="B18" t="s">
        <v>38</v>
      </c>
      <c r="C18" s="12">
        <v>46</v>
      </c>
      <c r="D18" s="8">
        <v>4.79</v>
      </c>
      <c r="E18" s="12">
        <v>30</v>
      </c>
      <c r="F18" s="8">
        <v>5.24</v>
      </c>
      <c r="G18" s="12">
        <v>12</v>
      </c>
      <c r="H18" s="8">
        <v>3.15</v>
      </c>
      <c r="I18" s="12">
        <v>1</v>
      </c>
    </row>
    <row r="19" spans="2:9" ht="15" customHeight="1" x14ac:dyDescent="0.2">
      <c r="B19" t="s">
        <v>39</v>
      </c>
      <c r="C19" s="12">
        <v>42</v>
      </c>
      <c r="D19" s="8">
        <v>4.37</v>
      </c>
      <c r="E19" s="12">
        <v>26</v>
      </c>
      <c r="F19" s="8">
        <v>4.54</v>
      </c>
      <c r="G19" s="12">
        <v>13</v>
      </c>
      <c r="H19" s="8">
        <v>3.41</v>
      </c>
      <c r="I19" s="12">
        <v>1</v>
      </c>
    </row>
    <row r="20" spans="2:9" ht="15" customHeight="1" x14ac:dyDescent="0.2">
      <c r="B20" s="9" t="s">
        <v>197</v>
      </c>
      <c r="C20" s="12">
        <f>SUM(LTBL_36203[総数／事業所数])</f>
        <v>961</v>
      </c>
      <c r="E20" s="12">
        <f>SUBTOTAL(109,LTBL_36203[個人／事業所数])</f>
        <v>573</v>
      </c>
      <c r="G20" s="12">
        <f>SUBTOTAL(109,LTBL_36203[法人／事業所数])</f>
        <v>381</v>
      </c>
      <c r="I20" s="12">
        <f>SUBTOTAL(109,LTBL_36203[法人以外の団体／事業所数])</f>
        <v>2</v>
      </c>
    </row>
    <row r="21" spans="2:9" ht="15" customHeight="1" x14ac:dyDescent="0.2">
      <c r="E21" s="11">
        <f>LTBL_36203[[#Totals],[個人／事業所数]]/LTBL_36203[[#Totals],[総数／事業所数]]</f>
        <v>0.59625390218522367</v>
      </c>
      <c r="G21" s="11">
        <f>LTBL_36203[[#Totals],[法人／事業所数]]/LTBL_36203[[#Totals],[総数／事業所数]]</f>
        <v>0.39646201873048909</v>
      </c>
      <c r="I21" s="11">
        <f>LTBL_36203[[#Totals],[法人以外の団体／事業所数]]/LTBL_36203[[#Totals],[総数／事業所数]]</f>
        <v>2.0811654526534861E-3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117</v>
      </c>
      <c r="D24" s="8">
        <v>12.17</v>
      </c>
      <c r="E24" s="12">
        <v>99</v>
      </c>
      <c r="F24" s="8">
        <v>17.28</v>
      </c>
      <c r="G24" s="12">
        <v>18</v>
      </c>
      <c r="H24" s="8">
        <v>4.72</v>
      </c>
      <c r="I24" s="12">
        <v>0</v>
      </c>
    </row>
    <row r="25" spans="2:9" ht="15" customHeight="1" x14ac:dyDescent="0.2">
      <c r="B25" t="s">
        <v>61</v>
      </c>
      <c r="C25" s="12">
        <v>86</v>
      </c>
      <c r="D25" s="8">
        <v>8.9499999999999993</v>
      </c>
      <c r="E25" s="12">
        <v>79</v>
      </c>
      <c r="F25" s="8">
        <v>13.79</v>
      </c>
      <c r="G25" s="12">
        <v>7</v>
      </c>
      <c r="H25" s="8">
        <v>1.84</v>
      </c>
      <c r="I25" s="12">
        <v>0</v>
      </c>
    </row>
    <row r="26" spans="2:9" ht="15" customHeight="1" x14ac:dyDescent="0.2">
      <c r="B26" t="s">
        <v>56</v>
      </c>
      <c r="C26" s="12">
        <v>74</v>
      </c>
      <c r="D26" s="8">
        <v>7.7</v>
      </c>
      <c r="E26" s="12">
        <v>45</v>
      </c>
      <c r="F26" s="8">
        <v>7.85</v>
      </c>
      <c r="G26" s="12">
        <v>29</v>
      </c>
      <c r="H26" s="8">
        <v>7.61</v>
      </c>
      <c r="I26" s="12">
        <v>0</v>
      </c>
    </row>
    <row r="27" spans="2:9" ht="15" customHeight="1" x14ac:dyDescent="0.2">
      <c r="B27" t="s">
        <v>48</v>
      </c>
      <c r="C27" s="12">
        <v>69</v>
      </c>
      <c r="D27" s="8">
        <v>7.18</v>
      </c>
      <c r="E27" s="12">
        <v>17</v>
      </c>
      <c r="F27" s="8">
        <v>2.97</v>
      </c>
      <c r="G27" s="12">
        <v>52</v>
      </c>
      <c r="H27" s="8">
        <v>13.65</v>
      </c>
      <c r="I27" s="12">
        <v>0</v>
      </c>
    </row>
    <row r="28" spans="2:9" ht="15" customHeight="1" x14ac:dyDescent="0.2">
      <c r="B28" t="s">
        <v>58</v>
      </c>
      <c r="C28" s="12">
        <v>58</v>
      </c>
      <c r="D28" s="8">
        <v>6.04</v>
      </c>
      <c r="E28" s="12">
        <v>28</v>
      </c>
      <c r="F28" s="8">
        <v>4.8899999999999997</v>
      </c>
      <c r="G28" s="12">
        <v>30</v>
      </c>
      <c r="H28" s="8">
        <v>7.87</v>
      </c>
      <c r="I28" s="12">
        <v>0</v>
      </c>
    </row>
    <row r="29" spans="2:9" ht="15" customHeight="1" x14ac:dyDescent="0.2">
      <c r="B29" t="s">
        <v>54</v>
      </c>
      <c r="C29" s="12">
        <v>47</v>
      </c>
      <c r="D29" s="8">
        <v>4.8899999999999997</v>
      </c>
      <c r="E29" s="12">
        <v>37</v>
      </c>
      <c r="F29" s="8">
        <v>6.46</v>
      </c>
      <c r="G29" s="12">
        <v>10</v>
      </c>
      <c r="H29" s="8">
        <v>2.62</v>
      </c>
      <c r="I29" s="12">
        <v>0</v>
      </c>
    </row>
    <row r="30" spans="2:9" ht="15" customHeight="1" x14ac:dyDescent="0.2">
      <c r="B30" t="s">
        <v>55</v>
      </c>
      <c r="C30" s="12">
        <v>46</v>
      </c>
      <c r="D30" s="8">
        <v>4.79</v>
      </c>
      <c r="E30" s="12">
        <v>32</v>
      </c>
      <c r="F30" s="8">
        <v>5.58</v>
      </c>
      <c r="G30" s="12">
        <v>14</v>
      </c>
      <c r="H30" s="8">
        <v>3.67</v>
      </c>
      <c r="I30" s="12">
        <v>0</v>
      </c>
    </row>
    <row r="31" spans="2:9" ht="15" customHeight="1" x14ac:dyDescent="0.2">
      <c r="B31" t="s">
        <v>64</v>
      </c>
      <c r="C31" s="12">
        <v>37</v>
      </c>
      <c r="D31" s="8">
        <v>3.85</v>
      </c>
      <c r="E31" s="12">
        <v>31</v>
      </c>
      <c r="F31" s="8">
        <v>5.41</v>
      </c>
      <c r="G31" s="12">
        <v>6</v>
      </c>
      <c r="H31" s="8">
        <v>1.57</v>
      </c>
      <c r="I31" s="12">
        <v>0</v>
      </c>
    </row>
    <row r="32" spans="2:9" ht="15" customHeight="1" x14ac:dyDescent="0.2">
      <c r="B32" t="s">
        <v>49</v>
      </c>
      <c r="C32" s="12">
        <v>35</v>
      </c>
      <c r="D32" s="8">
        <v>3.64</v>
      </c>
      <c r="E32" s="12">
        <v>17</v>
      </c>
      <c r="F32" s="8">
        <v>2.97</v>
      </c>
      <c r="G32" s="12">
        <v>18</v>
      </c>
      <c r="H32" s="8">
        <v>4.72</v>
      </c>
      <c r="I32" s="12">
        <v>0</v>
      </c>
    </row>
    <row r="33" spans="2:9" ht="15" customHeight="1" x14ac:dyDescent="0.2">
      <c r="B33" t="s">
        <v>51</v>
      </c>
      <c r="C33" s="12">
        <v>32</v>
      </c>
      <c r="D33" s="8">
        <v>3.33</v>
      </c>
      <c r="E33" s="12">
        <v>17</v>
      </c>
      <c r="F33" s="8">
        <v>2.97</v>
      </c>
      <c r="G33" s="12">
        <v>15</v>
      </c>
      <c r="H33" s="8">
        <v>3.94</v>
      </c>
      <c r="I33" s="12">
        <v>0</v>
      </c>
    </row>
    <row r="34" spans="2:9" ht="15" customHeight="1" x14ac:dyDescent="0.2">
      <c r="B34" t="s">
        <v>65</v>
      </c>
      <c r="C34" s="12">
        <v>30</v>
      </c>
      <c r="D34" s="8">
        <v>3.12</v>
      </c>
      <c r="E34" s="12">
        <v>29</v>
      </c>
      <c r="F34" s="8">
        <v>5.0599999999999996</v>
      </c>
      <c r="G34" s="12">
        <v>1</v>
      </c>
      <c r="H34" s="8">
        <v>0.26</v>
      </c>
      <c r="I34" s="12">
        <v>0</v>
      </c>
    </row>
    <row r="35" spans="2:9" ht="15" customHeight="1" x14ac:dyDescent="0.2">
      <c r="B35" t="s">
        <v>53</v>
      </c>
      <c r="C35" s="12">
        <v>28</v>
      </c>
      <c r="D35" s="8">
        <v>2.91</v>
      </c>
      <c r="E35" s="12">
        <v>14</v>
      </c>
      <c r="F35" s="8">
        <v>2.44</v>
      </c>
      <c r="G35" s="12">
        <v>14</v>
      </c>
      <c r="H35" s="8">
        <v>3.67</v>
      </c>
      <c r="I35" s="12">
        <v>0</v>
      </c>
    </row>
    <row r="36" spans="2:9" ht="15" customHeight="1" x14ac:dyDescent="0.2">
      <c r="B36" t="s">
        <v>67</v>
      </c>
      <c r="C36" s="12">
        <v>24</v>
      </c>
      <c r="D36" s="8">
        <v>2.5</v>
      </c>
      <c r="E36" s="12">
        <v>21</v>
      </c>
      <c r="F36" s="8">
        <v>3.66</v>
      </c>
      <c r="G36" s="12">
        <v>3</v>
      </c>
      <c r="H36" s="8">
        <v>0.79</v>
      </c>
      <c r="I36" s="12">
        <v>0</v>
      </c>
    </row>
    <row r="37" spans="2:9" ht="15" customHeight="1" x14ac:dyDescent="0.2">
      <c r="B37" t="s">
        <v>50</v>
      </c>
      <c r="C37" s="12">
        <v>23</v>
      </c>
      <c r="D37" s="8">
        <v>2.39</v>
      </c>
      <c r="E37" s="12">
        <v>12</v>
      </c>
      <c r="F37" s="8">
        <v>2.09</v>
      </c>
      <c r="G37" s="12">
        <v>11</v>
      </c>
      <c r="H37" s="8">
        <v>2.89</v>
      </c>
      <c r="I37" s="12">
        <v>0</v>
      </c>
    </row>
    <row r="38" spans="2:9" ht="15" customHeight="1" x14ac:dyDescent="0.2">
      <c r="B38" t="s">
        <v>72</v>
      </c>
      <c r="C38" s="12">
        <v>20</v>
      </c>
      <c r="D38" s="8">
        <v>2.08</v>
      </c>
      <c r="E38" s="12">
        <v>6</v>
      </c>
      <c r="F38" s="8">
        <v>1.05</v>
      </c>
      <c r="G38" s="12">
        <v>14</v>
      </c>
      <c r="H38" s="8">
        <v>3.67</v>
      </c>
      <c r="I38" s="12">
        <v>0</v>
      </c>
    </row>
    <row r="39" spans="2:9" ht="15" customHeight="1" x14ac:dyDescent="0.2">
      <c r="B39" t="s">
        <v>60</v>
      </c>
      <c r="C39" s="12">
        <v>17</v>
      </c>
      <c r="D39" s="8">
        <v>1.77</v>
      </c>
      <c r="E39" s="12">
        <v>10</v>
      </c>
      <c r="F39" s="8">
        <v>1.75</v>
      </c>
      <c r="G39" s="12">
        <v>7</v>
      </c>
      <c r="H39" s="8">
        <v>1.84</v>
      </c>
      <c r="I39" s="12">
        <v>0</v>
      </c>
    </row>
    <row r="40" spans="2:9" ht="15" customHeight="1" x14ac:dyDescent="0.2">
      <c r="B40" t="s">
        <v>68</v>
      </c>
      <c r="C40" s="12">
        <v>16</v>
      </c>
      <c r="D40" s="8">
        <v>1.66</v>
      </c>
      <c r="E40" s="12">
        <v>7</v>
      </c>
      <c r="F40" s="8">
        <v>1.22</v>
      </c>
      <c r="G40" s="12">
        <v>9</v>
      </c>
      <c r="H40" s="8">
        <v>2.36</v>
      </c>
      <c r="I40" s="12">
        <v>0</v>
      </c>
    </row>
    <row r="41" spans="2:9" ht="15" customHeight="1" x14ac:dyDescent="0.2">
      <c r="B41" t="s">
        <v>66</v>
      </c>
      <c r="C41" s="12">
        <v>16</v>
      </c>
      <c r="D41" s="8">
        <v>1.66</v>
      </c>
      <c r="E41" s="12">
        <v>1</v>
      </c>
      <c r="F41" s="8">
        <v>0.17</v>
      </c>
      <c r="G41" s="12">
        <v>11</v>
      </c>
      <c r="H41" s="8">
        <v>2.89</v>
      </c>
      <c r="I41" s="12">
        <v>1</v>
      </c>
    </row>
    <row r="42" spans="2:9" ht="15" customHeight="1" x14ac:dyDescent="0.2">
      <c r="B42" t="s">
        <v>59</v>
      </c>
      <c r="C42" s="12">
        <v>15</v>
      </c>
      <c r="D42" s="8">
        <v>1.56</v>
      </c>
      <c r="E42" s="12">
        <v>14</v>
      </c>
      <c r="F42" s="8">
        <v>2.44</v>
      </c>
      <c r="G42" s="12">
        <v>1</v>
      </c>
      <c r="H42" s="8">
        <v>0.26</v>
      </c>
      <c r="I42" s="12">
        <v>0</v>
      </c>
    </row>
    <row r="43" spans="2:9" ht="15" customHeight="1" x14ac:dyDescent="0.2">
      <c r="B43" t="s">
        <v>57</v>
      </c>
      <c r="C43" s="12">
        <v>13</v>
      </c>
      <c r="D43" s="8">
        <v>1.35</v>
      </c>
      <c r="E43" s="12">
        <v>5</v>
      </c>
      <c r="F43" s="8">
        <v>0.87</v>
      </c>
      <c r="G43" s="12">
        <v>8</v>
      </c>
      <c r="H43" s="8">
        <v>2.1</v>
      </c>
      <c r="I43" s="12">
        <v>0</v>
      </c>
    </row>
    <row r="44" spans="2:9" ht="15" customHeight="1" x14ac:dyDescent="0.2">
      <c r="B44" t="s">
        <v>63</v>
      </c>
      <c r="C44" s="12">
        <v>13</v>
      </c>
      <c r="D44" s="8">
        <v>1.35</v>
      </c>
      <c r="E44" s="12">
        <v>4</v>
      </c>
      <c r="F44" s="8">
        <v>0.7</v>
      </c>
      <c r="G44" s="12">
        <v>9</v>
      </c>
      <c r="H44" s="8">
        <v>2.36</v>
      </c>
      <c r="I44" s="12">
        <v>0</v>
      </c>
    </row>
    <row r="47" spans="2:9" ht="33" customHeight="1" x14ac:dyDescent="0.2">
      <c r="B47" t="s">
        <v>199</v>
      </c>
      <c r="C47" s="10" t="s">
        <v>41</v>
      </c>
      <c r="D47" s="10" t="s">
        <v>42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</row>
    <row r="48" spans="2:9" ht="15" customHeight="1" x14ac:dyDescent="0.2">
      <c r="B48" t="s">
        <v>114</v>
      </c>
      <c r="C48" s="12">
        <v>61</v>
      </c>
      <c r="D48" s="8">
        <v>6.35</v>
      </c>
      <c r="E48" s="12">
        <v>54</v>
      </c>
      <c r="F48" s="8">
        <v>9.42</v>
      </c>
      <c r="G48" s="12">
        <v>7</v>
      </c>
      <c r="H48" s="8">
        <v>1.84</v>
      </c>
      <c r="I48" s="12">
        <v>0</v>
      </c>
    </row>
    <row r="49" spans="2:9" ht="15" customHeight="1" x14ac:dyDescent="0.2">
      <c r="B49" t="s">
        <v>107</v>
      </c>
      <c r="C49" s="12">
        <v>43</v>
      </c>
      <c r="D49" s="8">
        <v>4.47</v>
      </c>
      <c r="E49" s="12">
        <v>28</v>
      </c>
      <c r="F49" s="8">
        <v>4.8899999999999997</v>
      </c>
      <c r="G49" s="12">
        <v>15</v>
      </c>
      <c r="H49" s="8">
        <v>3.94</v>
      </c>
      <c r="I49" s="12">
        <v>0</v>
      </c>
    </row>
    <row r="50" spans="2:9" ht="15" customHeight="1" x14ac:dyDescent="0.2">
      <c r="B50" t="s">
        <v>113</v>
      </c>
      <c r="C50" s="12">
        <v>31</v>
      </c>
      <c r="D50" s="8">
        <v>3.23</v>
      </c>
      <c r="E50" s="12">
        <v>30</v>
      </c>
      <c r="F50" s="8">
        <v>5.24</v>
      </c>
      <c r="G50" s="12">
        <v>1</v>
      </c>
      <c r="H50" s="8">
        <v>0.26</v>
      </c>
      <c r="I50" s="12">
        <v>0</v>
      </c>
    </row>
    <row r="51" spans="2:9" ht="15" customHeight="1" x14ac:dyDescent="0.2">
      <c r="B51" t="s">
        <v>103</v>
      </c>
      <c r="C51" s="12">
        <v>29</v>
      </c>
      <c r="D51" s="8">
        <v>3.02</v>
      </c>
      <c r="E51" s="12">
        <v>21</v>
      </c>
      <c r="F51" s="8">
        <v>3.66</v>
      </c>
      <c r="G51" s="12">
        <v>8</v>
      </c>
      <c r="H51" s="8">
        <v>2.1</v>
      </c>
      <c r="I51" s="12">
        <v>0</v>
      </c>
    </row>
    <row r="52" spans="2:9" ht="15" customHeight="1" x14ac:dyDescent="0.2">
      <c r="B52" t="s">
        <v>99</v>
      </c>
      <c r="C52" s="12">
        <v>28</v>
      </c>
      <c r="D52" s="8">
        <v>2.91</v>
      </c>
      <c r="E52" s="12">
        <v>4</v>
      </c>
      <c r="F52" s="8">
        <v>0.7</v>
      </c>
      <c r="G52" s="12">
        <v>24</v>
      </c>
      <c r="H52" s="8">
        <v>6.3</v>
      </c>
      <c r="I52" s="12">
        <v>0</v>
      </c>
    </row>
    <row r="53" spans="2:9" ht="15" customHeight="1" x14ac:dyDescent="0.2">
      <c r="B53" t="s">
        <v>105</v>
      </c>
      <c r="C53" s="12">
        <v>26</v>
      </c>
      <c r="D53" s="8">
        <v>2.71</v>
      </c>
      <c r="E53" s="12">
        <v>20</v>
      </c>
      <c r="F53" s="8">
        <v>3.49</v>
      </c>
      <c r="G53" s="12">
        <v>6</v>
      </c>
      <c r="H53" s="8">
        <v>1.57</v>
      </c>
      <c r="I53" s="12">
        <v>0</v>
      </c>
    </row>
    <row r="54" spans="2:9" ht="15" customHeight="1" x14ac:dyDescent="0.2">
      <c r="B54" t="s">
        <v>117</v>
      </c>
      <c r="C54" s="12">
        <v>24</v>
      </c>
      <c r="D54" s="8">
        <v>2.5</v>
      </c>
      <c r="E54" s="12">
        <v>23</v>
      </c>
      <c r="F54" s="8">
        <v>4.01</v>
      </c>
      <c r="G54" s="12">
        <v>1</v>
      </c>
      <c r="H54" s="8">
        <v>0.26</v>
      </c>
      <c r="I54" s="12">
        <v>0</v>
      </c>
    </row>
    <row r="55" spans="2:9" ht="15" customHeight="1" x14ac:dyDescent="0.2">
      <c r="B55" t="s">
        <v>118</v>
      </c>
      <c r="C55" s="12">
        <v>24</v>
      </c>
      <c r="D55" s="8">
        <v>2.5</v>
      </c>
      <c r="E55" s="12">
        <v>21</v>
      </c>
      <c r="F55" s="8">
        <v>3.66</v>
      </c>
      <c r="G55" s="12">
        <v>3</v>
      </c>
      <c r="H55" s="8">
        <v>0.79</v>
      </c>
      <c r="I55" s="12">
        <v>0</v>
      </c>
    </row>
    <row r="56" spans="2:9" ht="15" customHeight="1" x14ac:dyDescent="0.2">
      <c r="B56" t="s">
        <v>100</v>
      </c>
      <c r="C56" s="12">
        <v>22</v>
      </c>
      <c r="D56" s="8">
        <v>2.29</v>
      </c>
      <c r="E56" s="12">
        <v>8</v>
      </c>
      <c r="F56" s="8">
        <v>1.4</v>
      </c>
      <c r="G56" s="12">
        <v>14</v>
      </c>
      <c r="H56" s="8">
        <v>3.67</v>
      </c>
      <c r="I56" s="12">
        <v>0</v>
      </c>
    </row>
    <row r="57" spans="2:9" ht="15" customHeight="1" x14ac:dyDescent="0.2">
      <c r="B57" t="s">
        <v>104</v>
      </c>
      <c r="C57" s="12">
        <v>19</v>
      </c>
      <c r="D57" s="8">
        <v>1.98</v>
      </c>
      <c r="E57" s="12">
        <v>11</v>
      </c>
      <c r="F57" s="8">
        <v>1.92</v>
      </c>
      <c r="G57" s="12">
        <v>8</v>
      </c>
      <c r="H57" s="8">
        <v>2.1</v>
      </c>
      <c r="I57" s="12">
        <v>0</v>
      </c>
    </row>
    <row r="58" spans="2:9" ht="15" customHeight="1" x14ac:dyDescent="0.2">
      <c r="B58" t="s">
        <v>116</v>
      </c>
      <c r="C58" s="12">
        <v>19</v>
      </c>
      <c r="D58" s="8">
        <v>1.98</v>
      </c>
      <c r="E58" s="12">
        <v>16</v>
      </c>
      <c r="F58" s="8">
        <v>2.79</v>
      </c>
      <c r="G58" s="12">
        <v>3</v>
      </c>
      <c r="H58" s="8">
        <v>0.79</v>
      </c>
      <c r="I58" s="12">
        <v>0</v>
      </c>
    </row>
    <row r="59" spans="2:9" ht="15" customHeight="1" x14ac:dyDescent="0.2">
      <c r="B59" t="s">
        <v>109</v>
      </c>
      <c r="C59" s="12">
        <v>17</v>
      </c>
      <c r="D59" s="8">
        <v>1.77</v>
      </c>
      <c r="E59" s="12">
        <v>14</v>
      </c>
      <c r="F59" s="8">
        <v>2.44</v>
      </c>
      <c r="G59" s="12">
        <v>3</v>
      </c>
      <c r="H59" s="8">
        <v>0.79</v>
      </c>
      <c r="I59" s="12">
        <v>0</v>
      </c>
    </row>
    <row r="60" spans="2:9" ht="15" customHeight="1" x14ac:dyDescent="0.2">
      <c r="B60" t="s">
        <v>112</v>
      </c>
      <c r="C60" s="12">
        <v>17</v>
      </c>
      <c r="D60" s="8">
        <v>1.77</v>
      </c>
      <c r="E60" s="12">
        <v>17</v>
      </c>
      <c r="F60" s="8">
        <v>2.97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125</v>
      </c>
      <c r="C61" s="12">
        <v>17</v>
      </c>
      <c r="D61" s="8">
        <v>1.77</v>
      </c>
      <c r="E61" s="12">
        <v>4</v>
      </c>
      <c r="F61" s="8">
        <v>0.7</v>
      </c>
      <c r="G61" s="12">
        <v>13</v>
      </c>
      <c r="H61" s="8">
        <v>3.41</v>
      </c>
      <c r="I61" s="12">
        <v>0</v>
      </c>
    </row>
    <row r="62" spans="2:9" ht="15" customHeight="1" x14ac:dyDescent="0.2">
      <c r="B62" t="s">
        <v>115</v>
      </c>
      <c r="C62" s="12">
        <v>17</v>
      </c>
      <c r="D62" s="8">
        <v>1.77</v>
      </c>
      <c r="E62" s="12">
        <v>15</v>
      </c>
      <c r="F62" s="8">
        <v>2.62</v>
      </c>
      <c r="G62" s="12">
        <v>2</v>
      </c>
      <c r="H62" s="8">
        <v>0.52</v>
      </c>
      <c r="I62" s="12">
        <v>0</v>
      </c>
    </row>
    <row r="63" spans="2:9" ht="15" customHeight="1" x14ac:dyDescent="0.2">
      <c r="B63" t="s">
        <v>121</v>
      </c>
      <c r="C63" s="12">
        <v>16</v>
      </c>
      <c r="D63" s="8">
        <v>1.66</v>
      </c>
      <c r="E63" s="12">
        <v>13</v>
      </c>
      <c r="F63" s="8">
        <v>2.27</v>
      </c>
      <c r="G63" s="12">
        <v>3</v>
      </c>
      <c r="H63" s="8">
        <v>0.79</v>
      </c>
      <c r="I63" s="12">
        <v>0</v>
      </c>
    </row>
    <row r="64" spans="2:9" ht="15" customHeight="1" x14ac:dyDescent="0.2">
      <c r="B64" t="s">
        <v>110</v>
      </c>
      <c r="C64" s="12">
        <v>15</v>
      </c>
      <c r="D64" s="8">
        <v>1.56</v>
      </c>
      <c r="E64" s="12">
        <v>15</v>
      </c>
      <c r="F64" s="8">
        <v>2.62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120</v>
      </c>
      <c r="C65" s="12">
        <v>15</v>
      </c>
      <c r="D65" s="8">
        <v>1.56</v>
      </c>
      <c r="E65" s="12">
        <v>7</v>
      </c>
      <c r="F65" s="8">
        <v>1.22</v>
      </c>
      <c r="G65" s="12">
        <v>8</v>
      </c>
      <c r="H65" s="8">
        <v>2.1</v>
      </c>
      <c r="I65" s="12">
        <v>0</v>
      </c>
    </row>
    <row r="66" spans="2:9" ht="15" customHeight="1" x14ac:dyDescent="0.2">
      <c r="B66" t="s">
        <v>124</v>
      </c>
      <c r="C66" s="12">
        <v>14</v>
      </c>
      <c r="D66" s="8">
        <v>1.46</v>
      </c>
      <c r="E66" s="12">
        <v>8</v>
      </c>
      <c r="F66" s="8">
        <v>1.4</v>
      </c>
      <c r="G66" s="12">
        <v>6</v>
      </c>
      <c r="H66" s="8">
        <v>1.57</v>
      </c>
      <c r="I66" s="12">
        <v>0</v>
      </c>
    </row>
    <row r="67" spans="2:9" ht="15" customHeight="1" x14ac:dyDescent="0.2">
      <c r="B67" t="s">
        <v>123</v>
      </c>
      <c r="C67" s="12">
        <v>13</v>
      </c>
      <c r="D67" s="8">
        <v>1.35</v>
      </c>
      <c r="E67" s="12">
        <v>13</v>
      </c>
      <c r="F67" s="8">
        <v>2.27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30A9-84B3-4386-BB98-B5B4C9C1FCC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204</v>
      </c>
    </row>
    <row r="4" spans="2:9" ht="33" customHeight="1" x14ac:dyDescent="0.2">
      <c r="B4" t="s">
        <v>196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2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26</v>
      </c>
      <c r="C6" s="12">
        <v>250</v>
      </c>
      <c r="D6" s="8">
        <v>14.33</v>
      </c>
      <c r="E6" s="12">
        <v>77</v>
      </c>
      <c r="F6" s="8">
        <v>8.24</v>
      </c>
      <c r="G6" s="12">
        <v>173</v>
      </c>
      <c r="H6" s="8">
        <v>23.01</v>
      </c>
      <c r="I6" s="12">
        <v>0</v>
      </c>
    </row>
    <row r="7" spans="2:9" ht="15" customHeight="1" x14ac:dyDescent="0.2">
      <c r="B7" t="s">
        <v>27</v>
      </c>
      <c r="C7" s="12">
        <v>161</v>
      </c>
      <c r="D7" s="8">
        <v>9.23</v>
      </c>
      <c r="E7" s="12">
        <v>73</v>
      </c>
      <c r="F7" s="8">
        <v>7.82</v>
      </c>
      <c r="G7" s="12">
        <v>88</v>
      </c>
      <c r="H7" s="8">
        <v>11.7</v>
      </c>
      <c r="I7" s="12">
        <v>0</v>
      </c>
    </row>
    <row r="8" spans="2:9" ht="15" customHeight="1" x14ac:dyDescent="0.2">
      <c r="B8" t="s">
        <v>28</v>
      </c>
      <c r="C8" s="12">
        <v>19</v>
      </c>
      <c r="D8" s="8">
        <v>1.0900000000000001</v>
      </c>
      <c r="E8" s="12">
        <v>0</v>
      </c>
      <c r="F8" s="8">
        <v>0</v>
      </c>
      <c r="G8" s="12">
        <v>18</v>
      </c>
      <c r="H8" s="8">
        <v>2.39</v>
      </c>
      <c r="I8" s="12">
        <v>0</v>
      </c>
    </row>
    <row r="9" spans="2:9" ht="15" customHeight="1" x14ac:dyDescent="0.2">
      <c r="B9" t="s">
        <v>29</v>
      </c>
      <c r="C9" s="12">
        <v>9</v>
      </c>
      <c r="D9" s="8">
        <v>0.52</v>
      </c>
      <c r="E9" s="12">
        <v>1</v>
      </c>
      <c r="F9" s="8">
        <v>0.11</v>
      </c>
      <c r="G9" s="12">
        <v>8</v>
      </c>
      <c r="H9" s="8">
        <v>1.06</v>
      </c>
      <c r="I9" s="12">
        <v>0</v>
      </c>
    </row>
    <row r="10" spans="2:9" ht="15" customHeight="1" x14ac:dyDescent="0.2">
      <c r="B10" t="s">
        <v>30</v>
      </c>
      <c r="C10" s="12">
        <v>20</v>
      </c>
      <c r="D10" s="8">
        <v>1.1499999999999999</v>
      </c>
      <c r="E10" s="12">
        <v>1</v>
      </c>
      <c r="F10" s="8">
        <v>0.11</v>
      </c>
      <c r="G10" s="12">
        <v>18</v>
      </c>
      <c r="H10" s="8">
        <v>2.39</v>
      </c>
      <c r="I10" s="12">
        <v>1</v>
      </c>
    </row>
    <row r="11" spans="2:9" ht="15" customHeight="1" x14ac:dyDescent="0.2">
      <c r="B11" t="s">
        <v>31</v>
      </c>
      <c r="C11" s="12">
        <v>457</v>
      </c>
      <c r="D11" s="8">
        <v>26.2</v>
      </c>
      <c r="E11" s="12">
        <v>258</v>
      </c>
      <c r="F11" s="8">
        <v>27.62</v>
      </c>
      <c r="G11" s="12">
        <v>198</v>
      </c>
      <c r="H11" s="8">
        <v>26.33</v>
      </c>
      <c r="I11" s="12">
        <v>0</v>
      </c>
    </row>
    <row r="12" spans="2:9" ht="15" customHeight="1" x14ac:dyDescent="0.2">
      <c r="B12" t="s">
        <v>32</v>
      </c>
      <c r="C12" s="12">
        <v>13</v>
      </c>
      <c r="D12" s="8">
        <v>0.75</v>
      </c>
      <c r="E12" s="12">
        <v>2</v>
      </c>
      <c r="F12" s="8">
        <v>0.21</v>
      </c>
      <c r="G12" s="12">
        <v>11</v>
      </c>
      <c r="H12" s="8">
        <v>1.46</v>
      </c>
      <c r="I12" s="12">
        <v>0</v>
      </c>
    </row>
    <row r="13" spans="2:9" ht="15" customHeight="1" x14ac:dyDescent="0.2">
      <c r="B13" t="s">
        <v>33</v>
      </c>
      <c r="C13" s="12">
        <v>97</v>
      </c>
      <c r="D13" s="8">
        <v>5.56</v>
      </c>
      <c r="E13" s="12">
        <v>32</v>
      </c>
      <c r="F13" s="8">
        <v>3.43</v>
      </c>
      <c r="G13" s="12">
        <v>65</v>
      </c>
      <c r="H13" s="8">
        <v>8.64</v>
      </c>
      <c r="I13" s="12">
        <v>0</v>
      </c>
    </row>
    <row r="14" spans="2:9" ht="15" customHeight="1" x14ac:dyDescent="0.2">
      <c r="B14" t="s">
        <v>34</v>
      </c>
      <c r="C14" s="12">
        <v>62</v>
      </c>
      <c r="D14" s="8">
        <v>3.56</v>
      </c>
      <c r="E14" s="12">
        <v>32</v>
      </c>
      <c r="F14" s="8">
        <v>3.43</v>
      </c>
      <c r="G14" s="12">
        <v>30</v>
      </c>
      <c r="H14" s="8">
        <v>3.99</v>
      </c>
      <c r="I14" s="12">
        <v>0</v>
      </c>
    </row>
    <row r="15" spans="2:9" ht="15" customHeight="1" x14ac:dyDescent="0.2">
      <c r="B15" t="s">
        <v>35</v>
      </c>
      <c r="C15" s="12">
        <v>178</v>
      </c>
      <c r="D15" s="8">
        <v>10.210000000000001</v>
      </c>
      <c r="E15" s="12">
        <v>151</v>
      </c>
      <c r="F15" s="8">
        <v>16.170000000000002</v>
      </c>
      <c r="G15" s="12">
        <v>27</v>
      </c>
      <c r="H15" s="8">
        <v>3.59</v>
      </c>
      <c r="I15" s="12">
        <v>0</v>
      </c>
    </row>
    <row r="16" spans="2:9" ht="15" customHeight="1" x14ac:dyDescent="0.2">
      <c r="B16" t="s">
        <v>36</v>
      </c>
      <c r="C16" s="12">
        <v>240</v>
      </c>
      <c r="D16" s="8">
        <v>13.76</v>
      </c>
      <c r="E16" s="12">
        <v>201</v>
      </c>
      <c r="F16" s="8">
        <v>21.52</v>
      </c>
      <c r="G16" s="12">
        <v>36</v>
      </c>
      <c r="H16" s="8">
        <v>4.79</v>
      </c>
      <c r="I16" s="12">
        <v>0</v>
      </c>
    </row>
    <row r="17" spans="2:9" ht="15" customHeight="1" x14ac:dyDescent="0.2">
      <c r="B17" t="s">
        <v>37</v>
      </c>
      <c r="C17" s="12">
        <v>67</v>
      </c>
      <c r="D17" s="8">
        <v>3.84</v>
      </c>
      <c r="E17" s="12">
        <v>32</v>
      </c>
      <c r="F17" s="8">
        <v>3.43</v>
      </c>
      <c r="G17" s="12">
        <v>17</v>
      </c>
      <c r="H17" s="8">
        <v>2.2599999999999998</v>
      </c>
      <c r="I17" s="12">
        <v>1</v>
      </c>
    </row>
    <row r="18" spans="2:9" ht="15" customHeight="1" x14ac:dyDescent="0.2">
      <c r="B18" t="s">
        <v>38</v>
      </c>
      <c r="C18" s="12">
        <v>73</v>
      </c>
      <c r="D18" s="8">
        <v>4.1900000000000004</v>
      </c>
      <c r="E18" s="12">
        <v>35</v>
      </c>
      <c r="F18" s="8">
        <v>3.75</v>
      </c>
      <c r="G18" s="12">
        <v>21</v>
      </c>
      <c r="H18" s="8">
        <v>2.79</v>
      </c>
      <c r="I18" s="12">
        <v>6</v>
      </c>
    </row>
    <row r="19" spans="2:9" ht="15" customHeight="1" x14ac:dyDescent="0.2">
      <c r="B19" t="s">
        <v>39</v>
      </c>
      <c r="C19" s="12">
        <v>98</v>
      </c>
      <c r="D19" s="8">
        <v>5.62</v>
      </c>
      <c r="E19" s="12">
        <v>39</v>
      </c>
      <c r="F19" s="8">
        <v>4.18</v>
      </c>
      <c r="G19" s="12">
        <v>42</v>
      </c>
      <c r="H19" s="8">
        <v>5.59</v>
      </c>
      <c r="I19" s="12">
        <v>0</v>
      </c>
    </row>
    <row r="20" spans="2:9" ht="15" customHeight="1" x14ac:dyDescent="0.2">
      <c r="B20" s="9" t="s">
        <v>197</v>
      </c>
      <c r="C20" s="12">
        <f>SUM(LTBL_36204[総数／事業所数])</f>
        <v>1744</v>
      </c>
      <c r="E20" s="12">
        <f>SUBTOTAL(109,LTBL_36204[個人／事業所数])</f>
        <v>934</v>
      </c>
      <c r="G20" s="12">
        <f>SUBTOTAL(109,LTBL_36204[法人／事業所数])</f>
        <v>752</v>
      </c>
      <c r="I20" s="12">
        <f>SUBTOTAL(109,LTBL_36204[法人以外の団体／事業所数])</f>
        <v>8</v>
      </c>
    </row>
    <row r="21" spans="2:9" ht="15" customHeight="1" x14ac:dyDescent="0.2">
      <c r="E21" s="11">
        <f>LTBL_36204[[#Totals],[個人／事業所数]]/LTBL_36204[[#Totals],[総数／事業所数]]</f>
        <v>0.53555045871559637</v>
      </c>
      <c r="G21" s="11">
        <f>LTBL_36204[[#Totals],[法人／事業所数]]/LTBL_36204[[#Totals],[総数／事業所数]]</f>
        <v>0.43119266055045874</v>
      </c>
      <c r="I21" s="11">
        <f>LTBL_36204[[#Totals],[法人以外の団体／事業所数]]/LTBL_36204[[#Totals],[総数／事業所数]]</f>
        <v>4.5871559633027525E-3</v>
      </c>
    </row>
    <row r="23" spans="2:9" ht="33" customHeight="1" x14ac:dyDescent="0.2">
      <c r="B23" t="s">
        <v>198</v>
      </c>
      <c r="C23" s="10" t="s">
        <v>41</v>
      </c>
      <c r="D23" s="10" t="s">
        <v>42</v>
      </c>
      <c r="E23" s="10" t="s">
        <v>43</v>
      </c>
      <c r="F23" s="10" t="s">
        <v>44</v>
      </c>
      <c r="G23" s="10" t="s">
        <v>45</v>
      </c>
      <c r="H23" s="10" t="s">
        <v>46</v>
      </c>
      <c r="I23" s="10" t="s">
        <v>47</v>
      </c>
    </row>
    <row r="24" spans="2:9" ht="15" customHeight="1" x14ac:dyDescent="0.2">
      <c r="B24" t="s">
        <v>62</v>
      </c>
      <c r="C24" s="12">
        <v>208</v>
      </c>
      <c r="D24" s="8">
        <v>11.93</v>
      </c>
      <c r="E24" s="12">
        <v>187</v>
      </c>
      <c r="F24" s="8">
        <v>20.02</v>
      </c>
      <c r="G24" s="12">
        <v>21</v>
      </c>
      <c r="H24" s="8">
        <v>2.79</v>
      </c>
      <c r="I24" s="12">
        <v>0</v>
      </c>
    </row>
    <row r="25" spans="2:9" ht="15" customHeight="1" x14ac:dyDescent="0.2">
      <c r="B25" t="s">
        <v>56</v>
      </c>
      <c r="C25" s="12">
        <v>163</v>
      </c>
      <c r="D25" s="8">
        <v>9.35</v>
      </c>
      <c r="E25" s="12">
        <v>79</v>
      </c>
      <c r="F25" s="8">
        <v>8.4600000000000009</v>
      </c>
      <c r="G25" s="12">
        <v>83</v>
      </c>
      <c r="H25" s="8">
        <v>11.04</v>
      </c>
      <c r="I25" s="12">
        <v>0</v>
      </c>
    </row>
    <row r="26" spans="2:9" ht="15" customHeight="1" x14ac:dyDescent="0.2">
      <c r="B26" t="s">
        <v>61</v>
      </c>
      <c r="C26" s="12">
        <v>135</v>
      </c>
      <c r="D26" s="8">
        <v>7.74</v>
      </c>
      <c r="E26" s="12">
        <v>118</v>
      </c>
      <c r="F26" s="8">
        <v>12.63</v>
      </c>
      <c r="G26" s="12">
        <v>17</v>
      </c>
      <c r="H26" s="8">
        <v>2.2599999999999998</v>
      </c>
      <c r="I26" s="12">
        <v>0</v>
      </c>
    </row>
    <row r="27" spans="2:9" ht="15" customHeight="1" x14ac:dyDescent="0.2">
      <c r="B27" t="s">
        <v>48</v>
      </c>
      <c r="C27" s="12">
        <v>123</v>
      </c>
      <c r="D27" s="8">
        <v>7.05</v>
      </c>
      <c r="E27" s="12">
        <v>24</v>
      </c>
      <c r="F27" s="8">
        <v>2.57</v>
      </c>
      <c r="G27" s="12">
        <v>99</v>
      </c>
      <c r="H27" s="8">
        <v>13.16</v>
      </c>
      <c r="I27" s="12">
        <v>0</v>
      </c>
    </row>
    <row r="28" spans="2:9" ht="15" customHeight="1" x14ac:dyDescent="0.2">
      <c r="B28" t="s">
        <v>54</v>
      </c>
      <c r="C28" s="12">
        <v>94</v>
      </c>
      <c r="D28" s="8">
        <v>5.39</v>
      </c>
      <c r="E28" s="12">
        <v>77</v>
      </c>
      <c r="F28" s="8">
        <v>8.24</v>
      </c>
      <c r="G28" s="12">
        <v>17</v>
      </c>
      <c r="H28" s="8">
        <v>2.2599999999999998</v>
      </c>
      <c r="I28" s="12">
        <v>0</v>
      </c>
    </row>
    <row r="29" spans="2:9" ht="15" customHeight="1" x14ac:dyDescent="0.2">
      <c r="B29" t="s">
        <v>58</v>
      </c>
      <c r="C29" s="12">
        <v>74</v>
      </c>
      <c r="D29" s="8">
        <v>4.24</v>
      </c>
      <c r="E29" s="12">
        <v>26</v>
      </c>
      <c r="F29" s="8">
        <v>2.78</v>
      </c>
      <c r="G29" s="12">
        <v>48</v>
      </c>
      <c r="H29" s="8">
        <v>6.38</v>
      </c>
      <c r="I29" s="12">
        <v>0</v>
      </c>
    </row>
    <row r="30" spans="2:9" ht="15" customHeight="1" x14ac:dyDescent="0.2">
      <c r="B30" t="s">
        <v>64</v>
      </c>
      <c r="C30" s="12">
        <v>67</v>
      </c>
      <c r="D30" s="8">
        <v>3.84</v>
      </c>
      <c r="E30" s="12">
        <v>32</v>
      </c>
      <c r="F30" s="8">
        <v>3.43</v>
      </c>
      <c r="G30" s="12">
        <v>17</v>
      </c>
      <c r="H30" s="8">
        <v>2.2599999999999998</v>
      </c>
      <c r="I30" s="12">
        <v>1</v>
      </c>
    </row>
    <row r="31" spans="2:9" ht="15" customHeight="1" x14ac:dyDescent="0.2">
      <c r="B31" t="s">
        <v>55</v>
      </c>
      <c r="C31" s="12">
        <v>65</v>
      </c>
      <c r="D31" s="8">
        <v>3.73</v>
      </c>
      <c r="E31" s="12">
        <v>44</v>
      </c>
      <c r="F31" s="8">
        <v>4.71</v>
      </c>
      <c r="G31" s="12">
        <v>21</v>
      </c>
      <c r="H31" s="8">
        <v>2.79</v>
      </c>
      <c r="I31" s="12">
        <v>0</v>
      </c>
    </row>
    <row r="32" spans="2:9" ht="15" customHeight="1" x14ac:dyDescent="0.2">
      <c r="B32" t="s">
        <v>49</v>
      </c>
      <c r="C32" s="12">
        <v>64</v>
      </c>
      <c r="D32" s="8">
        <v>3.67</v>
      </c>
      <c r="E32" s="12">
        <v>31</v>
      </c>
      <c r="F32" s="8">
        <v>3.32</v>
      </c>
      <c r="G32" s="12">
        <v>33</v>
      </c>
      <c r="H32" s="8">
        <v>4.3899999999999997</v>
      </c>
      <c r="I32" s="12">
        <v>0</v>
      </c>
    </row>
    <row r="33" spans="2:9" ht="15" customHeight="1" x14ac:dyDescent="0.2">
      <c r="B33" t="s">
        <v>50</v>
      </c>
      <c r="C33" s="12">
        <v>63</v>
      </c>
      <c r="D33" s="8">
        <v>3.61</v>
      </c>
      <c r="E33" s="12">
        <v>22</v>
      </c>
      <c r="F33" s="8">
        <v>2.36</v>
      </c>
      <c r="G33" s="12">
        <v>41</v>
      </c>
      <c r="H33" s="8">
        <v>5.45</v>
      </c>
      <c r="I33" s="12">
        <v>0</v>
      </c>
    </row>
    <row r="34" spans="2:9" ht="15" customHeight="1" x14ac:dyDescent="0.2">
      <c r="B34" t="s">
        <v>53</v>
      </c>
      <c r="C34" s="12">
        <v>51</v>
      </c>
      <c r="D34" s="8">
        <v>2.92</v>
      </c>
      <c r="E34" s="12">
        <v>36</v>
      </c>
      <c r="F34" s="8">
        <v>3.85</v>
      </c>
      <c r="G34" s="12">
        <v>15</v>
      </c>
      <c r="H34" s="8">
        <v>1.99</v>
      </c>
      <c r="I34" s="12">
        <v>0</v>
      </c>
    </row>
    <row r="35" spans="2:9" ht="15" customHeight="1" x14ac:dyDescent="0.2">
      <c r="B35" t="s">
        <v>67</v>
      </c>
      <c r="C35" s="12">
        <v>40</v>
      </c>
      <c r="D35" s="8">
        <v>2.29</v>
      </c>
      <c r="E35" s="12">
        <v>31</v>
      </c>
      <c r="F35" s="8">
        <v>3.32</v>
      </c>
      <c r="G35" s="12">
        <v>9</v>
      </c>
      <c r="H35" s="8">
        <v>1.2</v>
      </c>
      <c r="I35" s="12">
        <v>0</v>
      </c>
    </row>
    <row r="36" spans="2:9" ht="15" customHeight="1" x14ac:dyDescent="0.2">
      <c r="B36" t="s">
        <v>65</v>
      </c>
      <c r="C36" s="12">
        <v>38</v>
      </c>
      <c r="D36" s="8">
        <v>2.1800000000000002</v>
      </c>
      <c r="E36" s="12">
        <v>35</v>
      </c>
      <c r="F36" s="8">
        <v>3.75</v>
      </c>
      <c r="G36" s="12">
        <v>3</v>
      </c>
      <c r="H36" s="8">
        <v>0.4</v>
      </c>
      <c r="I36" s="12">
        <v>0</v>
      </c>
    </row>
    <row r="37" spans="2:9" ht="15" customHeight="1" x14ac:dyDescent="0.2">
      <c r="B37" t="s">
        <v>66</v>
      </c>
      <c r="C37" s="12">
        <v>35</v>
      </c>
      <c r="D37" s="8">
        <v>2.0099999999999998</v>
      </c>
      <c r="E37" s="12">
        <v>0</v>
      </c>
      <c r="F37" s="8">
        <v>0</v>
      </c>
      <c r="G37" s="12">
        <v>18</v>
      </c>
      <c r="H37" s="8">
        <v>2.39</v>
      </c>
      <c r="I37" s="12">
        <v>6</v>
      </c>
    </row>
    <row r="38" spans="2:9" ht="15" customHeight="1" x14ac:dyDescent="0.2">
      <c r="B38" t="s">
        <v>60</v>
      </c>
      <c r="C38" s="12">
        <v>32</v>
      </c>
      <c r="D38" s="8">
        <v>1.83</v>
      </c>
      <c r="E38" s="12">
        <v>12</v>
      </c>
      <c r="F38" s="8">
        <v>1.28</v>
      </c>
      <c r="G38" s="12">
        <v>20</v>
      </c>
      <c r="H38" s="8">
        <v>2.66</v>
      </c>
      <c r="I38" s="12">
        <v>0</v>
      </c>
    </row>
    <row r="39" spans="2:9" ht="15" customHeight="1" x14ac:dyDescent="0.2">
      <c r="B39" t="s">
        <v>59</v>
      </c>
      <c r="C39" s="12">
        <v>28</v>
      </c>
      <c r="D39" s="8">
        <v>1.61</v>
      </c>
      <c r="E39" s="12">
        <v>20</v>
      </c>
      <c r="F39" s="8">
        <v>2.14</v>
      </c>
      <c r="G39" s="12">
        <v>8</v>
      </c>
      <c r="H39" s="8">
        <v>1.06</v>
      </c>
      <c r="I39" s="12">
        <v>0</v>
      </c>
    </row>
    <row r="40" spans="2:9" ht="15" customHeight="1" x14ac:dyDescent="0.2">
      <c r="B40" t="s">
        <v>73</v>
      </c>
      <c r="C40" s="12">
        <v>26</v>
      </c>
      <c r="D40" s="8">
        <v>1.49</v>
      </c>
      <c r="E40" s="12">
        <v>12</v>
      </c>
      <c r="F40" s="8">
        <v>1.28</v>
      </c>
      <c r="G40" s="12">
        <v>14</v>
      </c>
      <c r="H40" s="8">
        <v>1.86</v>
      </c>
      <c r="I40" s="12">
        <v>0</v>
      </c>
    </row>
    <row r="41" spans="2:9" ht="15" customHeight="1" x14ac:dyDescent="0.2">
      <c r="B41" t="s">
        <v>74</v>
      </c>
      <c r="C41" s="12">
        <v>26</v>
      </c>
      <c r="D41" s="8">
        <v>1.49</v>
      </c>
      <c r="E41" s="12">
        <v>16</v>
      </c>
      <c r="F41" s="8">
        <v>1.71</v>
      </c>
      <c r="G41" s="12">
        <v>10</v>
      </c>
      <c r="H41" s="8">
        <v>1.33</v>
      </c>
      <c r="I41" s="12">
        <v>0</v>
      </c>
    </row>
    <row r="42" spans="2:9" ht="15" customHeight="1" x14ac:dyDescent="0.2">
      <c r="B42" t="s">
        <v>69</v>
      </c>
      <c r="C42" s="12">
        <v>25</v>
      </c>
      <c r="D42" s="8">
        <v>1.43</v>
      </c>
      <c r="E42" s="12">
        <v>3</v>
      </c>
      <c r="F42" s="8">
        <v>0.32</v>
      </c>
      <c r="G42" s="12">
        <v>22</v>
      </c>
      <c r="H42" s="8">
        <v>2.93</v>
      </c>
      <c r="I42" s="12">
        <v>0</v>
      </c>
    </row>
    <row r="43" spans="2:9" ht="15" customHeight="1" x14ac:dyDescent="0.2">
      <c r="B43" t="s">
        <v>72</v>
      </c>
      <c r="C43" s="12">
        <v>23</v>
      </c>
      <c r="D43" s="8">
        <v>1.32</v>
      </c>
      <c r="E43" s="12">
        <v>17</v>
      </c>
      <c r="F43" s="8">
        <v>1.82</v>
      </c>
      <c r="G43" s="12">
        <v>6</v>
      </c>
      <c r="H43" s="8">
        <v>0.8</v>
      </c>
      <c r="I43" s="12">
        <v>0</v>
      </c>
    </row>
    <row r="46" spans="2:9" ht="33" customHeight="1" x14ac:dyDescent="0.2">
      <c r="B46" t="s">
        <v>199</v>
      </c>
      <c r="C46" s="10" t="s">
        <v>41</v>
      </c>
      <c r="D46" s="10" t="s">
        <v>42</v>
      </c>
      <c r="E46" s="10" t="s">
        <v>43</v>
      </c>
      <c r="F46" s="10" t="s">
        <v>44</v>
      </c>
      <c r="G46" s="10" t="s">
        <v>45</v>
      </c>
      <c r="H46" s="10" t="s">
        <v>46</v>
      </c>
      <c r="I46" s="10" t="s">
        <v>47</v>
      </c>
    </row>
    <row r="47" spans="2:9" ht="15" customHeight="1" x14ac:dyDescent="0.2">
      <c r="B47" t="s">
        <v>114</v>
      </c>
      <c r="C47" s="12">
        <v>110</v>
      </c>
      <c r="D47" s="8">
        <v>6.31</v>
      </c>
      <c r="E47" s="12">
        <v>104</v>
      </c>
      <c r="F47" s="8">
        <v>11.13</v>
      </c>
      <c r="G47" s="12">
        <v>6</v>
      </c>
      <c r="H47" s="8">
        <v>0.8</v>
      </c>
      <c r="I47" s="12">
        <v>0</v>
      </c>
    </row>
    <row r="48" spans="2:9" ht="15" customHeight="1" x14ac:dyDescent="0.2">
      <c r="B48" t="s">
        <v>113</v>
      </c>
      <c r="C48" s="12">
        <v>67</v>
      </c>
      <c r="D48" s="8">
        <v>3.84</v>
      </c>
      <c r="E48" s="12">
        <v>64</v>
      </c>
      <c r="F48" s="8">
        <v>6.85</v>
      </c>
      <c r="G48" s="12">
        <v>3</v>
      </c>
      <c r="H48" s="8">
        <v>0.4</v>
      </c>
      <c r="I48" s="12">
        <v>0</v>
      </c>
    </row>
    <row r="49" spans="2:9" ht="15" customHeight="1" x14ac:dyDescent="0.2">
      <c r="B49" t="s">
        <v>99</v>
      </c>
      <c r="C49" s="12">
        <v>54</v>
      </c>
      <c r="D49" s="8">
        <v>3.1</v>
      </c>
      <c r="E49" s="12">
        <v>8</v>
      </c>
      <c r="F49" s="8">
        <v>0.86</v>
      </c>
      <c r="G49" s="12">
        <v>46</v>
      </c>
      <c r="H49" s="8">
        <v>6.12</v>
      </c>
      <c r="I49" s="12">
        <v>0</v>
      </c>
    </row>
    <row r="50" spans="2:9" ht="15" customHeight="1" x14ac:dyDescent="0.2">
      <c r="B50" t="s">
        <v>107</v>
      </c>
      <c r="C50" s="12">
        <v>49</v>
      </c>
      <c r="D50" s="8">
        <v>2.81</v>
      </c>
      <c r="E50" s="12">
        <v>22</v>
      </c>
      <c r="F50" s="8">
        <v>2.36</v>
      </c>
      <c r="G50" s="12">
        <v>27</v>
      </c>
      <c r="H50" s="8">
        <v>3.59</v>
      </c>
      <c r="I50" s="12">
        <v>0</v>
      </c>
    </row>
    <row r="51" spans="2:9" ht="15" customHeight="1" x14ac:dyDescent="0.2">
      <c r="B51" t="s">
        <v>104</v>
      </c>
      <c r="C51" s="12">
        <v>40</v>
      </c>
      <c r="D51" s="8">
        <v>2.29</v>
      </c>
      <c r="E51" s="12">
        <v>23</v>
      </c>
      <c r="F51" s="8">
        <v>2.46</v>
      </c>
      <c r="G51" s="12">
        <v>17</v>
      </c>
      <c r="H51" s="8">
        <v>2.2599999999999998</v>
      </c>
      <c r="I51" s="12">
        <v>0</v>
      </c>
    </row>
    <row r="52" spans="2:9" ht="15" customHeight="1" x14ac:dyDescent="0.2">
      <c r="B52" t="s">
        <v>118</v>
      </c>
      <c r="C52" s="12">
        <v>40</v>
      </c>
      <c r="D52" s="8">
        <v>2.29</v>
      </c>
      <c r="E52" s="12">
        <v>31</v>
      </c>
      <c r="F52" s="8">
        <v>3.32</v>
      </c>
      <c r="G52" s="12">
        <v>9</v>
      </c>
      <c r="H52" s="8">
        <v>1.2</v>
      </c>
      <c r="I52" s="12">
        <v>0</v>
      </c>
    </row>
    <row r="53" spans="2:9" ht="15" customHeight="1" x14ac:dyDescent="0.2">
      <c r="B53" t="s">
        <v>122</v>
      </c>
      <c r="C53" s="12">
        <v>36</v>
      </c>
      <c r="D53" s="8">
        <v>2.06</v>
      </c>
      <c r="E53" s="12">
        <v>11</v>
      </c>
      <c r="F53" s="8">
        <v>1.18</v>
      </c>
      <c r="G53" s="12">
        <v>25</v>
      </c>
      <c r="H53" s="8">
        <v>3.32</v>
      </c>
      <c r="I53" s="12">
        <v>0</v>
      </c>
    </row>
    <row r="54" spans="2:9" ht="15" customHeight="1" x14ac:dyDescent="0.2">
      <c r="B54" t="s">
        <v>126</v>
      </c>
      <c r="C54" s="12">
        <v>34</v>
      </c>
      <c r="D54" s="8">
        <v>1.95</v>
      </c>
      <c r="E54" s="12">
        <v>25</v>
      </c>
      <c r="F54" s="8">
        <v>2.68</v>
      </c>
      <c r="G54" s="12">
        <v>9</v>
      </c>
      <c r="H54" s="8">
        <v>1.2</v>
      </c>
      <c r="I54" s="12">
        <v>0</v>
      </c>
    </row>
    <row r="55" spans="2:9" ht="15" customHeight="1" x14ac:dyDescent="0.2">
      <c r="B55" t="s">
        <v>105</v>
      </c>
      <c r="C55" s="12">
        <v>34</v>
      </c>
      <c r="D55" s="8">
        <v>1.95</v>
      </c>
      <c r="E55" s="12">
        <v>19</v>
      </c>
      <c r="F55" s="8">
        <v>2.0299999999999998</v>
      </c>
      <c r="G55" s="12">
        <v>14</v>
      </c>
      <c r="H55" s="8">
        <v>1.86</v>
      </c>
      <c r="I55" s="12">
        <v>0</v>
      </c>
    </row>
    <row r="56" spans="2:9" ht="15" customHeight="1" x14ac:dyDescent="0.2">
      <c r="B56" t="s">
        <v>100</v>
      </c>
      <c r="C56" s="12">
        <v>32</v>
      </c>
      <c r="D56" s="8">
        <v>1.83</v>
      </c>
      <c r="E56" s="12">
        <v>4</v>
      </c>
      <c r="F56" s="8">
        <v>0.43</v>
      </c>
      <c r="G56" s="12">
        <v>28</v>
      </c>
      <c r="H56" s="8">
        <v>3.72</v>
      </c>
      <c r="I56" s="12">
        <v>0</v>
      </c>
    </row>
    <row r="57" spans="2:9" ht="15" customHeight="1" x14ac:dyDescent="0.2">
      <c r="B57" t="s">
        <v>101</v>
      </c>
      <c r="C57" s="12">
        <v>31</v>
      </c>
      <c r="D57" s="8">
        <v>1.78</v>
      </c>
      <c r="E57" s="12">
        <v>15</v>
      </c>
      <c r="F57" s="8">
        <v>1.61</v>
      </c>
      <c r="G57" s="12">
        <v>16</v>
      </c>
      <c r="H57" s="8">
        <v>2.13</v>
      </c>
      <c r="I57" s="12">
        <v>0</v>
      </c>
    </row>
    <row r="58" spans="2:9" ht="15" customHeight="1" x14ac:dyDescent="0.2">
      <c r="B58" t="s">
        <v>102</v>
      </c>
      <c r="C58" s="12">
        <v>30</v>
      </c>
      <c r="D58" s="8">
        <v>1.72</v>
      </c>
      <c r="E58" s="12">
        <v>27</v>
      </c>
      <c r="F58" s="8">
        <v>2.89</v>
      </c>
      <c r="G58" s="12">
        <v>3</v>
      </c>
      <c r="H58" s="8">
        <v>0.4</v>
      </c>
      <c r="I58" s="12">
        <v>0</v>
      </c>
    </row>
    <row r="59" spans="2:9" ht="15" customHeight="1" x14ac:dyDescent="0.2">
      <c r="B59" t="s">
        <v>110</v>
      </c>
      <c r="C59" s="12">
        <v>30</v>
      </c>
      <c r="D59" s="8">
        <v>1.72</v>
      </c>
      <c r="E59" s="12">
        <v>26</v>
      </c>
      <c r="F59" s="8">
        <v>2.78</v>
      </c>
      <c r="G59" s="12">
        <v>4</v>
      </c>
      <c r="H59" s="8">
        <v>0.53</v>
      </c>
      <c r="I59" s="12">
        <v>0</v>
      </c>
    </row>
    <row r="60" spans="2:9" ht="15" customHeight="1" x14ac:dyDescent="0.2">
      <c r="B60" t="s">
        <v>109</v>
      </c>
      <c r="C60" s="12">
        <v>29</v>
      </c>
      <c r="D60" s="8">
        <v>1.66</v>
      </c>
      <c r="E60" s="12">
        <v>21</v>
      </c>
      <c r="F60" s="8">
        <v>2.25</v>
      </c>
      <c r="G60" s="12">
        <v>8</v>
      </c>
      <c r="H60" s="8">
        <v>1.06</v>
      </c>
      <c r="I60" s="12">
        <v>0</v>
      </c>
    </row>
    <row r="61" spans="2:9" ht="15" customHeight="1" x14ac:dyDescent="0.2">
      <c r="B61" t="s">
        <v>117</v>
      </c>
      <c r="C61" s="12">
        <v>29</v>
      </c>
      <c r="D61" s="8">
        <v>1.66</v>
      </c>
      <c r="E61" s="12">
        <v>27</v>
      </c>
      <c r="F61" s="8">
        <v>2.89</v>
      </c>
      <c r="G61" s="12">
        <v>2</v>
      </c>
      <c r="H61" s="8">
        <v>0.27</v>
      </c>
      <c r="I61" s="12">
        <v>0</v>
      </c>
    </row>
    <row r="62" spans="2:9" ht="15" customHeight="1" x14ac:dyDescent="0.2">
      <c r="B62" t="s">
        <v>103</v>
      </c>
      <c r="C62" s="12">
        <v>28</v>
      </c>
      <c r="D62" s="8">
        <v>1.61</v>
      </c>
      <c r="E62" s="12">
        <v>17</v>
      </c>
      <c r="F62" s="8">
        <v>1.82</v>
      </c>
      <c r="G62" s="12">
        <v>11</v>
      </c>
      <c r="H62" s="8">
        <v>1.46</v>
      </c>
      <c r="I62" s="12">
        <v>0</v>
      </c>
    </row>
    <row r="63" spans="2:9" ht="15" customHeight="1" x14ac:dyDescent="0.2">
      <c r="B63" t="s">
        <v>124</v>
      </c>
      <c r="C63" s="12">
        <v>27</v>
      </c>
      <c r="D63" s="8">
        <v>1.55</v>
      </c>
      <c r="E63" s="12">
        <v>19</v>
      </c>
      <c r="F63" s="8">
        <v>2.0299999999999998</v>
      </c>
      <c r="G63" s="12">
        <v>8</v>
      </c>
      <c r="H63" s="8">
        <v>1.06</v>
      </c>
      <c r="I63" s="12">
        <v>0</v>
      </c>
    </row>
    <row r="64" spans="2:9" ht="15" customHeight="1" x14ac:dyDescent="0.2">
      <c r="B64" t="s">
        <v>112</v>
      </c>
      <c r="C64" s="12">
        <v>27</v>
      </c>
      <c r="D64" s="8">
        <v>1.55</v>
      </c>
      <c r="E64" s="12">
        <v>25</v>
      </c>
      <c r="F64" s="8">
        <v>2.68</v>
      </c>
      <c r="G64" s="12">
        <v>2</v>
      </c>
      <c r="H64" s="8">
        <v>0.27</v>
      </c>
      <c r="I64" s="12">
        <v>0</v>
      </c>
    </row>
    <row r="65" spans="2:9" ht="15" customHeight="1" x14ac:dyDescent="0.2">
      <c r="B65" t="s">
        <v>108</v>
      </c>
      <c r="C65" s="12">
        <v>25</v>
      </c>
      <c r="D65" s="8">
        <v>1.43</v>
      </c>
      <c r="E65" s="12">
        <v>9</v>
      </c>
      <c r="F65" s="8">
        <v>0.96</v>
      </c>
      <c r="G65" s="12">
        <v>16</v>
      </c>
      <c r="H65" s="8">
        <v>2.13</v>
      </c>
      <c r="I65" s="12">
        <v>0</v>
      </c>
    </row>
    <row r="66" spans="2:9" ht="15" customHeight="1" x14ac:dyDescent="0.2">
      <c r="B66" t="s">
        <v>116</v>
      </c>
      <c r="C66" s="12">
        <v>25</v>
      </c>
      <c r="D66" s="8">
        <v>1.43</v>
      </c>
      <c r="E66" s="12">
        <v>18</v>
      </c>
      <c r="F66" s="8">
        <v>1.93</v>
      </c>
      <c r="G66" s="12">
        <v>6</v>
      </c>
      <c r="H66" s="8">
        <v>0.8</v>
      </c>
      <c r="I66" s="12">
        <v>1</v>
      </c>
    </row>
    <row r="68" spans="2:9" ht="15" customHeight="1" x14ac:dyDescent="0.2">
      <c r="B68" t="s">
        <v>200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</vt:i4>
      </vt:variant>
    </vt:vector>
  </HeadingPairs>
  <TitlesOfParts>
    <vt:vector size="32" baseType="lpstr">
      <vt:lpstr>目次</vt:lpstr>
      <vt:lpstr>産業大分類</vt:lpstr>
      <vt:lpstr>産業中分類</vt:lpstr>
      <vt:lpstr>産業小分類</vt:lpstr>
      <vt:lpstr>徳島県</vt:lpstr>
      <vt:lpstr>徳島市</vt:lpstr>
      <vt:lpstr>鳴門市</vt:lpstr>
      <vt:lpstr>小松島市</vt:lpstr>
      <vt:lpstr>阿南市</vt:lpstr>
      <vt:lpstr>吉野川市</vt:lpstr>
      <vt:lpstr>阿波市</vt:lpstr>
      <vt:lpstr>美馬市</vt:lpstr>
      <vt:lpstr>三好市</vt:lpstr>
      <vt:lpstr>勝浦郡勝浦町</vt:lpstr>
      <vt:lpstr>勝浦郡上勝町</vt:lpstr>
      <vt:lpstr>名東郡佐那河内村</vt:lpstr>
      <vt:lpstr>名西郡石井町</vt:lpstr>
      <vt:lpstr>名西郡神山町</vt:lpstr>
      <vt:lpstr>那賀郡那賀町</vt:lpstr>
      <vt:lpstr>海部郡牟岐町</vt:lpstr>
      <vt:lpstr>海部郡美波町</vt:lpstr>
      <vt:lpstr>海部郡海陽町</vt:lpstr>
      <vt:lpstr>板野郡松茂町</vt:lpstr>
      <vt:lpstr>板野郡北島町</vt:lpstr>
      <vt:lpstr>板野郡藍住町</vt:lpstr>
      <vt:lpstr>板野郡板野町</vt:lpstr>
      <vt:lpstr>板野郡上板町</vt:lpstr>
      <vt:lpstr>美馬郡つるぎ町</vt:lpstr>
      <vt:lpstr>三好郡東みよし町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2023-08-17T02:22:50Z</dcterms:created>
  <dcterms:modified xsi:type="dcterms:W3CDTF">2023-08-17T02:22:50Z</dcterms:modified>
</cp:coreProperties>
</file>