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05D5BED5-9D39-4754-BF0A-3CF1A5D0CF15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28" r:id="rId1"/>
    <sheet name="産業大分類" sheetId="5" r:id="rId2"/>
    <sheet name="産業中分類" sheetId="6" r:id="rId3"/>
    <sheet name="産業小分類" sheetId="7" r:id="rId4"/>
    <sheet name="山口県" sheetId="8" r:id="rId5"/>
    <sheet name="下関市" sheetId="9" r:id="rId6"/>
    <sheet name="宇部市" sheetId="10" r:id="rId7"/>
    <sheet name="山口市" sheetId="11" r:id="rId8"/>
    <sheet name="萩市" sheetId="12" r:id="rId9"/>
    <sheet name="防府市" sheetId="13" r:id="rId10"/>
    <sheet name="下松市" sheetId="14" r:id="rId11"/>
    <sheet name="岩国市" sheetId="15" r:id="rId12"/>
    <sheet name="光市" sheetId="16" r:id="rId13"/>
    <sheet name="長門市" sheetId="17" r:id="rId14"/>
    <sheet name="柳井市" sheetId="18" r:id="rId15"/>
    <sheet name="美祢市" sheetId="19" r:id="rId16"/>
    <sheet name="周南市" sheetId="20" r:id="rId17"/>
    <sheet name="山陽小野田市" sheetId="21" r:id="rId18"/>
    <sheet name="大島郡周防大島町" sheetId="22" r:id="rId19"/>
    <sheet name="玖珂郡和木町" sheetId="23" r:id="rId20"/>
    <sheet name="熊毛郡上関町" sheetId="24" r:id="rId21"/>
    <sheet name="熊毛郡田布施町" sheetId="25" r:id="rId22"/>
    <sheet name="熊毛郡平生町" sheetId="26" r:id="rId23"/>
    <sheet name="阿武郡阿武町" sheetId="27" r:id="rId24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230" r:id="rId25"/>
    <pivotCache cacheId="2231" r:id="rId26"/>
    <pivotCache cacheId="2232" r:id="rId2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27" l="1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<sst xmlns="http://schemas.openxmlformats.org/spreadsheetml/2006/main" count="3092" uniqueCount="244">
  <si>
    <t>35000 山口県</t>
  </si>
  <si>
    <t>35201 下関市</t>
  </si>
  <si>
    <t>35202 宇部市</t>
  </si>
  <si>
    <t>35203 山口市</t>
  </si>
  <si>
    <t>35204 萩市</t>
  </si>
  <si>
    <t>35206 防府市</t>
  </si>
  <si>
    <t>35207 下松市</t>
  </si>
  <si>
    <t>35208 岩国市</t>
  </si>
  <si>
    <t>35210 光市</t>
  </si>
  <si>
    <t>35211 長門市</t>
  </si>
  <si>
    <t>35212 柳井市</t>
  </si>
  <si>
    <t>35213 美祢市</t>
  </si>
  <si>
    <t>35215 周南市</t>
  </si>
  <si>
    <t>35216 山陽小野田市</t>
  </si>
  <si>
    <t>35305 大島郡周防大島町</t>
  </si>
  <si>
    <t>35321 玖珂郡和木町</t>
  </si>
  <si>
    <t>35341 熊毛郡上関町</t>
  </si>
  <si>
    <t>35343 熊毛郡田布施町</t>
  </si>
  <si>
    <t>35344 熊毛郡平生町</t>
  </si>
  <si>
    <t>35502 阿武郡阿武町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</si>
  <si>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</si>
  <si>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</si>
  <si>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</si>
  <si>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</si>
  <si>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</si>
  <si>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</si>
  <si>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</si>
  <si>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</si>
  <si>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</si>
  <si>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</si>
  <si>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</si>
  <si>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</si>
  <si>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</si>
  <si>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</si>
  <si>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</si>
  <si>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</si>
  <si>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</si>
  <si>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</si>
  <si>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</si>
  <si>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</si>
  <si>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</si>
  <si>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</si>
  <si>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</si>
  <si>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</si>
  <si>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</si>
  <si>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</si>
  <si>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53 建築材料，鉱物・金属材料等卸売業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</si>
  <si>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</si>
  <si>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</si>
  <si>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</si>
  <si>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</si>
  <si>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</si>
  <si>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</si>
  <si>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</si>
  <si>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</si>
  <si>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</si>
  <si>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</si>
  <si>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</si>
  <si>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</si>
  <si>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</si>
  <si>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</si>
  <si>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</si>
  <si>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85 社会保険・社会福祉・介護事業</t>
  </si>
  <si>
    <t>09 食料品製造業</t>
  </si>
  <si>
    <t>52 飲食料品卸売業</t>
  </si>
  <si>
    <t>24 金属製品製造業</t>
  </si>
  <si>
    <t>67 保険業（保険媒介代理業，保険サービス業を含む）</t>
  </si>
  <si>
    <t>11 繊維工業</t>
  </si>
  <si>
    <t>21 窯業・土石製品製造業</t>
  </si>
  <si>
    <t>75 宿泊業</t>
  </si>
  <si>
    <t>92 その他の事業サービス業</t>
  </si>
  <si>
    <t>31 輸送用機械器具製造業</t>
  </si>
  <si>
    <t>90 機械等修理業（別掲を除く）</t>
  </si>
  <si>
    <t>89 自動車整備業</t>
  </si>
  <si>
    <t>80 娯楽業</t>
  </si>
  <si>
    <t>12 木材・木製品製造業（家具を除く）</t>
  </si>
  <si>
    <t>61 無店舗小売業</t>
  </si>
  <si>
    <t>44 道路貨物運送業</t>
  </si>
  <si>
    <t>88 廃棄物処理業</t>
  </si>
  <si>
    <t>22 鉄鋼業</t>
  </si>
  <si>
    <t>36 水道業</t>
  </si>
  <si>
    <t>45 水運業</t>
  </si>
  <si>
    <t>47 倉庫業</t>
  </si>
  <si>
    <t>48 運輸に附帯するサービス業</t>
  </si>
  <si>
    <t>91 職業紹介・労働者派遣業</t>
  </si>
  <si>
    <t>95 その他のサービス業</t>
  </si>
  <si>
    <t>77 持ち帰り・配達飲食サービス業</t>
  </si>
  <si>
    <t>26 生産用機械器具製造業</t>
  </si>
  <si>
    <t>18 プラスチック製品製造業（別掲を除く）</t>
  </si>
  <si>
    <t>25 はん用機械器具製造業</t>
  </si>
  <si>
    <t>43 道路旅客運送業</t>
  </si>
  <si>
    <t>自治体</t>
  </si>
  <si>
    <t>産業中分類</t>
  </si>
  <si>
    <t>062 土木工事業（舗装工事業を除く）</t>
  </si>
  <si>
    <t>064 建築工事業（木造建築工事業を除く）</t>
  </si>
  <si>
    <t>081 電気工事業</t>
  </si>
  <si>
    <t>083 管工事業（さく井工事業を除く）</t>
  </si>
  <si>
    <t>573 婦人・子供服小売業</t>
  </si>
  <si>
    <t>589 その他の飲食料品小売業</t>
  </si>
  <si>
    <t>591 自動車小売業</t>
  </si>
  <si>
    <t>603 医薬品・化粧品小売業</t>
  </si>
  <si>
    <t>609 他に分類されない小売業</t>
  </si>
  <si>
    <t>691 不動産賃貸業（貸家業，貸間業を除く）</t>
  </si>
  <si>
    <t>692 貸家業，貸間業</t>
  </si>
  <si>
    <t>742 土木建築サービス業</t>
  </si>
  <si>
    <t>762 専門料理店</t>
  </si>
  <si>
    <t>765 酒場，ビヤホール</t>
  </si>
  <si>
    <t>766 バー，キャバレー，ナイトクラブ</t>
  </si>
  <si>
    <t>767 喫茶店</t>
  </si>
  <si>
    <t>782 理容業</t>
  </si>
  <si>
    <t>783 美容業</t>
  </si>
  <si>
    <t>824 教養・技能教授業</t>
  </si>
  <si>
    <t>835 療術業</t>
  </si>
  <si>
    <t>586 菓子・パン小売業</t>
  </si>
  <si>
    <t>823 学習塾</t>
  </si>
  <si>
    <t>065 木造建築工事業</t>
  </si>
  <si>
    <t>066 建築リフォーム工事業</t>
  </si>
  <si>
    <t>781 洗濯業</t>
  </si>
  <si>
    <t>071 大工工事業</t>
  </si>
  <si>
    <t>214 陶磁器・同関連製品製造業</t>
  </si>
  <si>
    <t>585 酒小売業</t>
  </si>
  <si>
    <t>602 じゅう器小売業</t>
  </si>
  <si>
    <t>751 旅館，ホテル</t>
  </si>
  <si>
    <t>761 食堂，レストラン（専門料理店を除く）</t>
  </si>
  <si>
    <t>854 老人福祉・介護事業</t>
  </si>
  <si>
    <t>593 機械器具小売業（自動車，自転車を除く）</t>
  </si>
  <si>
    <t>682 不動産代理業・仲介業</t>
  </si>
  <si>
    <t>078 床・内装工事業</t>
  </si>
  <si>
    <t>313 船舶製造・修理業，舶用機関製造業</t>
  </si>
  <si>
    <t>789 その他の洗濯・理容・美容・浴場業</t>
  </si>
  <si>
    <t>891 自動車整備業</t>
  </si>
  <si>
    <t>821 社会教育</t>
  </si>
  <si>
    <t>092 水産食料品製造業</t>
  </si>
  <si>
    <t>521 農畜産物・水産物卸売業</t>
  </si>
  <si>
    <t>605 燃料小売業</t>
  </si>
  <si>
    <t>604 農耕用品小売業</t>
  </si>
  <si>
    <t>606 書籍・文房具小売業</t>
  </si>
  <si>
    <t>833 歯科診療所</t>
  </si>
  <si>
    <t>061 一般土木建築工事業</t>
  </si>
  <si>
    <t>063 舗装工事業</t>
  </si>
  <si>
    <t>072 とび・土工・コンクリート工事業</t>
  </si>
  <si>
    <t>073 鉄骨・鉄筋工事業</t>
  </si>
  <si>
    <t>074 石工・れんが・タイル・ブロック工事業</t>
  </si>
  <si>
    <t>075 左官工事業</t>
  </si>
  <si>
    <t>076 板金・金物工事業</t>
  </si>
  <si>
    <t>077 塗装工事業</t>
  </si>
  <si>
    <t>082 電気通信・信号装置工事業</t>
  </si>
  <si>
    <t>084 機械器具設置工事業</t>
  </si>
  <si>
    <t>089 その他の設備工事業</t>
  </si>
  <si>
    <t>229 その他の鉄鋼業</t>
  </si>
  <si>
    <t>363 下水道業</t>
  </si>
  <si>
    <t>441 一般貨物自動車運送業</t>
  </si>
  <si>
    <t>452 沿海海運業</t>
  </si>
  <si>
    <t>471 倉庫業（冷蔵倉庫業を除く）</t>
  </si>
  <si>
    <t>489 その他の運輸に附帯するサービス業</t>
  </si>
  <si>
    <t>543 電気機械器具卸売業</t>
  </si>
  <si>
    <t>579 その他の織物・衣服・身の回り品小売業</t>
  </si>
  <si>
    <t>584 鮮魚小売業</t>
  </si>
  <si>
    <t>601 家具・建具・畳小売業</t>
  </si>
  <si>
    <t>607 スポーツ用品・がん具・娯楽用品・楽器小売業</t>
  </si>
  <si>
    <t>674 保険媒介代理業</t>
  </si>
  <si>
    <t>694 不動産管理業</t>
  </si>
  <si>
    <t>729 その他の専門サービス業</t>
  </si>
  <si>
    <t>744 商品・非破壊検査業</t>
  </si>
  <si>
    <t>745 計量証明業</t>
  </si>
  <si>
    <t>746 写真業</t>
  </si>
  <si>
    <t>749 その他の技術サービス業</t>
  </si>
  <si>
    <t>806 遊戯場</t>
  </si>
  <si>
    <t>882 産業廃棄物処理業</t>
  </si>
  <si>
    <t>901 機械修理業（電気機械器具を除く）</t>
  </si>
  <si>
    <t>912 労働者派遣業</t>
  </si>
  <si>
    <t>951 集会場</t>
  </si>
  <si>
    <t>099 その他の食料品製造業</t>
  </si>
  <si>
    <t>218 骨材・石工品等製造業</t>
  </si>
  <si>
    <t>454 船舶貸渡業</t>
  </si>
  <si>
    <t>541 産業機械器具卸売業</t>
  </si>
  <si>
    <t>559 他に分類されない卸売業</t>
  </si>
  <si>
    <t>581 各種食料品小売業</t>
  </si>
  <si>
    <t>722 公証人役場，司法書士事務所，土地家屋調査士事務所</t>
  </si>
  <si>
    <t>772 配達飲食サービス業</t>
  </si>
  <si>
    <t>881 一般廃棄物処理業</t>
  </si>
  <si>
    <t>244 建設用・建築用金属製品製造業（製缶板金業を含む）</t>
  </si>
  <si>
    <t>094 調味料製造業</t>
  </si>
  <si>
    <t>097 パン・菓子製造業</t>
  </si>
  <si>
    <t>183 工業用プラスチック製品製造業</t>
  </si>
  <si>
    <t>259 その他のはん用機械・同部分品製造業</t>
  </si>
  <si>
    <t>432 一般乗用旅客自動車運送業</t>
  </si>
  <si>
    <t>572 男子服小売業</t>
  </si>
  <si>
    <t>582 野菜・果実小売業</t>
  </si>
  <si>
    <t>728 経営コンサルタント業，純粋持株会社</t>
  </si>
  <si>
    <t>752 簡易宿所</t>
  </si>
  <si>
    <t>769 その他の飲食店</t>
  </si>
  <si>
    <t>799 他に分類されない生活関連サービス業</t>
  </si>
  <si>
    <t>809 その他の娯楽業</t>
  </si>
  <si>
    <t>853 児童福祉事業</t>
  </si>
  <si>
    <t>911 職業紹介業</t>
  </si>
  <si>
    <t>929 他に分類されない事業サービス業</t>
  </si>
  <si>
    <t>産業小分類</t>
  </si>
  <si>
    <t>35000　山口県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</si>
  <si>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</si>
  <si>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</si>
  <si>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</si>
  <si>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</si>
  <si>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</si>
  <si>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35201　下関市</t>
  </si>
  <si>
    <t>35202　宇部市</t>
  </si>
  <si>
    <t>35203　山口市</t>
  </si>
  <si>
    <t>35204　萩市</t>
  </si>
  <si>
    <t>35206　防府市</t>
  </si>
  <si>
    <t>35207　下松市</t>
  </si>
  <si>
    <t>35208　岩国市</t>
  </si>
  <si>
    <t>35210　光市</t>
  </si>
  <si>
    <t>35211　長門市</t>
  </si>
  <si>
    <t>35212　柳井市</t>
  </si>
  <si>
    <t>35213　美祢市</t>
  </si>
  <si>
    <t>35215　周南市</t>
  </si>
  <si>
    <t>35216　山陽小野田市</t>
  </si>
  <si>
    <t>35305　大島郡周防大島町</t>
  </si>
  <si>
    <t>35321　玖珂郡和木町</t>
  </si>
  <si>
    <t>35341　熊毛郡上関町</t>
  </si>
  <si>
    <t>35343　熊毛郡田布施町</t>
  </si>
  <si>
    <t>35344　熊毛郡平生町</t>
  </si>
  <si>
    <t>35502　阿武郡阿武町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</si>
  <si>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</si>
  <si>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</si>
  <si>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</si>
  <si>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</si>
  <si>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</si>
  <si>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</si>
  <si>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</si>
  <si>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</si>
  <si>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</si>
  <si>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</si>
  <si>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</si>
  <si>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</si>
  <si>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</si>
  <si>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</si>
  <si>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大島郡周防大島町</t>
  </si>
  <si>
    <t>玖珂郡和木町</t>
  </si>
  <si>
    <t>熊毛郡上関町</t>
  </si>
  <si>
    <t>熊毛郡田布施町</t>
  </si>
  <si>
    <t>熊毛郡平生町</t>
  </si>
  <si>
    <t>阿武郡阿武町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</si>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</sst>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30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3.xml"/><Relationship Id="rId30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3825347222" createdVersion="5" refreshedVersion="8" minRefreshableVersion="3" recordCount="300" xr:uid="{B738A19F-E492-49D2-8133-964C46BB257F}">
  <cacheSource type="external" connectionId="1"/>
  <cacheFields count="11">
    <cacheField name="都道府県" numFmtId="0" sqlType="-9">
      <sharedItems count="1">
        <s v="35 山口県"/>
      </sharedItems>
    </cacheField>
    <cacheField name="自治体名" numFmtId="0" sqlType="-9">
      <sharedItems count="20">
        <s v="山口県"/>
        <s v="下関市"/>
        <s v="宇部市"/>
        <s v="山口市"/>
        <s v="萩市"/>
        <s v="防府市"/>
        <s v="下松市"/>
        <s v="岩国市"/>
        <s v="光市"/>
        <s v="長門市"/>
        <s v="柳井市"/>
        <s v="美祢市"/>
        <s v="周南市"/>
        <s v="山陽小野田市"/>
        <s v="大島郡周防大島町"/>
        <s v="玖珂郡和木町"/>
        <s v="熊毛郡上関町"/>
        <s v="熊毛郡田布施町"/>
        <s v="熊毛郡平生町"/>
        <s v="阿武郡阿武町"/>
      </sharedItems>
    </cacheField>
    <cacheField name="自治体" numFmtId="0" sqlType="-9">
      <sharedItems count="20">
        <s v="35000 山口県"/>
        <s v="35201 下関市"/>
        <s v="35202 宇部市"/>
        <s v="35203 山口市"/>
        <s v="35204 萩市"/>
        <s v="35206 防府市"/>
        <s v="35207 下松市"/>
        <s v="35208 岩国市"/>
        <s v="35210 光市"/>
        <s v="35211 長門市"/>
        <s v="35212 柳井市"/>
        <s v="35213 美祢市"/>
        <s v="35215 周南市"/>
        <s v="35216 山陽小野田市"/>
        <s v="35305 大島郡周防大島町"/>
        <s v="35321 玖珂郡和木町"/>
        <s v="35341 熊毛郡上関町"/>
        <s v="35343 熊毛郡田布施町"/>
        <s v="35344 熊毛郡平生町"/>
        <s v="35502 阿武郡阿武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8253"/>
    </cacheField>
    <cacheField name="構成比" numFmtId="0" sqlType="3">
      <sharedItems containsSemiMixedTypes="0" containsString="0" containsNumber="1" minValue="0" maxValue="40.630000000000003"/>
    </cacheField>
    <cacheField name="総数（個人）" numFmtId="0" sqlType="4">
      <sharedItems containsSemiMixedTypes="0" containsString="0" containsNumber="1" containsInteger="1" minValue="0" maxValue="3974"/>
    </cacheField>
    <cacheField name="構成比（個人）" numFmtId="0" sqlType="3">
      <sharedItems containsSemiMixedTypes="0" containsString="0" containsNumber="1" minValue="0" maxValue="44.21"/>
    </cacheField>
    <cacheField name="総数（法人）" numFmtId="0" sqlType="4">
      <sharedItems containsSemiMixedTypes="0" containsString="0" containsNumber="1" containsInteger="1" minValue="0" maxValue="4263"/>
    </cacheField>
    <cacheField name="構成比（法人）" numFmtId="0" sqlType="3">
      <sharedItems containsSemiMixedTypes="0" containsString="0" containsNumber="1" minValue="0" maxValue="66.67"/>
    </cacheField>
    <cacheField name="総数（法人以外の団体）" numFmtId="0" sqlType="4">
      <sharedItems containsSemiMixedTypes="0" containsString="0" containsNumber="1" containsInteger="1" minValue="0" maxValue="17" count="11">
        <n v="0"/>
        <n v="1"/>
        <n v="3"/>
        <n v="16"/>
        <n v="2"/>
        <n v="4"/>
        <n v="5"/>
        <n v="8"/>
        <n v="17"/>
        <n v="14"/>
        <n v="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3946296295" createdVersion="5" refreshedVersion="8" minRefreshableVersion="3" recordCount="429" xr:uid="{B2043DBB-CB63-4487-B991-6572802945D9}">
  <cacheSource type="external" connectionId="2"/>
  <cacheFields count="14">
    <cacheField name="都道府県" numFmtId="0" sqlType="-9">
      <sharedItems count="1">
        <s v="35 山口県"/>
      </sharedItems>
    </cacheField>
    <cacheField name="自治体名" numFmtId="0" sqlType="-9">
      <sharedItems count="20">
        <s v="山口県"/>
        <s v="下関市"/>
        <s v="宇部市"/>
        <s v="山口市"/>
        <s v="萩市"/>
        <s v="防府市"/>
        <s v="下松市"/>
        <s v="岩国市"/>
        <s v="光市"/>
        <s v="長門市"/>
        <s v="柳井市"/>
        <s v="美祢市"/>
        <s v="周南市"/>
        <s v="山陽小野田市"/>
        <s v="大島郡周防大島町"/>
        <s v="玖珂郡和木町"/>
        <s v="熊毛郡上関町"/>
        <s v="熊毛郡田布施町"/>
        <s v="熊毛郡平生町"/>
        <s v="阿武郡阿武町"/>
      </sharedItems>
    </cacheField>
    <cacheField name="自治体" numFmtId="0" sqlType="-9">
      <sharedItems count="20">
        <s v="35000 山口県"/>
        <s v="35201 下関市"/>
        <s v="35202 宇部市"/>
        <s v="35203 山口市"/>
        <s v="35204 萩市"/>
        <s v="35206 防府市"/>
        <s v="35207 下松市"/>
        <s v="35208 岩国市"/>
        <s v="35210 光市"/>
        <s v="35211 長門市"/>
        <s v="35212 柳井市"/>
        <s v="35213 美祢市"/>
        <s v="35215 周南市"/>
        <s v="35216 山陽小野田市"/>
        <s v="35305 大島郡周防大島町"/>
        <s v="35321 玖珂郡和木町"/>
        <s v="35341 熊毛郡上関町"/>
        <s v="35343 熊毛郡田布施町"/>
        <s v="35344 熊毛郡平生町"/>
        <s v="35502 阿武郡阿武町"/>
      </sharedItems>
    </cacheField>
    <cacheField name="産業分類コード" numFmtId="0" sqlType="-8">
      <sharedItems count="48">
        <s v="78"/>
        <s v="76"/>
        <s v="60"/>
        <s v="06"/>
        <s v="69"/>
        <s v="58"/>
        <s v="07"/>
        <s v="08"/>
        <s v="82"/>
        <s v="59"/>
        <s v="83"/>
        <s v="57"/>
        <s v="72"/>
        <s v="74"/>
        <s v="85"/>
        <s v="53"/>
        <s v="54"/>
        <s v="79"/>
        <s v="55"/>
        <s v="68"/>
        <s v="52"/>
        <s v="09"/>
        <s v="24"/>
        <s v="67"/>
        <s v="21"/>
        <s v="75"/>
        <s v="11"/>
        <s v="92"/>
        <s v="31"/>
        <s v="90"/>
        <s v="89"/>
        <s v="80"/>
        <s v="12"/>
        <s v="61"/>
        <s v="88"/>
        <s v="44"/>
        <s v="22"/>
        <s v="36"/>
        <s v="45"/>
        <s v="47"/>
        <s v="48"/>
        <s v="91"/>
        <s v="95"/>
        <s v="77"/>
        <s v="26"/>
        <s v="18"/>
        <s v="25"/>
        <s v="43"/>
      </sharedItems>
    </cacheField>
    <cacheField name="産業分類" numFmtId="0" sqlType="-9">
      <sharedItems count="48">
        <s v="洗濯・理容・美容・浴場業"/>
        <s v="飲食店"/>
        <s v="その他の小売業"/>
        <s v="総合工事業"/>
        <s v="不動産賃貸業・管理業"/>
        <s v="飲食料品小売業"/>
        <s v="職別工事業（設備工事業を除く）"/>
        <s v="設備工事業"/>
        <s v="その他の教育，学習支援業"/>
        <s v="機械器具小売業"/>
        <s v="医療業"/>
        <s v="織物・衣服・身の回り品小売業"/>
        <s v="専門サービス業（他に分類されないもの）"/>
        <s v="技術サービス業（他に分類されないもの）"/>
        <s v="社会保険・社会福祉・介護事業"/>
        <s v="建築材料，鉱物・金属材料等卸売業"/>
        <s v="機械器具卸売業"/>
        <s v="その他の生活関連サービス業"/>
        <s v="その他の卸売業"/>
        <s v="不動産取引業"/>
        <s v="飲食料品卸売業"/>
        <s v="食料品製造業"/>
        <s v="金属製品製造業"/>
        <s v="保険業（保険媒介代理業，保険サービス業を含む）"/>
        <s v="窯業・土石製品製造業"/>
        <s v="宿泊業"/>
        <s v="繊維工業"/>
        <s v="その他の事業サービス業"/>
        <s v="輸送用機械器具製造業"/>
        <s v="機械等修理業（別掲を除く）"/>
        <s v="自動車整備業"/>
        <s v="娯楽業"/>
        <s v="木材・木製品製造業（家具を除く）"/>
        <s v="無店舗小売業"/>
        <s v="廃棄物処理業"/>
        <s v="道路貨物運送業"/>
        <s v="鉄鋼業"/>
        <s v="水道業"/>
        <s v="水運業"/>
        <s v="倉庫業"/>
        <s v="運輸に附帯するサービス業"/>
        <s v="職業紹介・労働者派遣業"/>
        <s v="その他のサービス業"/>
        <s v="持ち帰り・配達飲食サービス業"/>
        <s v="生産用機械器具製造業"/>
        <s v="プラスチック製品製造業（別掲を除く）"/>
        <s v="はん用機械器具製造業"/>
        <s v="道路旅客運送業"/>
      </sharedItems>
    </cacheField>
    <cacheField name="産業中分類" numFmtId="0" sqlType="-9">
      <sharedItems count="48">
        <s v="78 洗濯・理容・美容・浴場業"/>
        <s v="76 飲食店"/>
        <s v="60 その他の小売業"/>
        <s v="06 総合工事業"/>
        <s v="69 不動産賃貸業・管理業"/>
        <s v="58 飲食料品小売業"/>
        <s v="07 職別工事業（設備工事業を除く）"/>
        <s v="08 設備工事業"/>
        <s v="82 その他の教育，学習支援業"/>
        <s v="59 機械器具小売業"/>
        <s v="83 医療業"/>
        <s v="57 織物・衣服・身の回り品小売業"/>
        <s v="72 専門サービス業（他に分類されないもの）"/>
        <s v="74 技術サービス業（他に分類されないもの）"/>
        <s v="85 社会保険・社会福祉・介護事業"/>
        <s v="53 建築材料，鉱物・金属材料等卸売業"/>
        <s v="54 機械器具卸売業"/>
        <s v="79 その他の生活関連サービス業"/>
        <s v="55 その他の卸売業"/>
        <s v="68 不動産取引業"/>
        <s v="52 飲食料品卸売業"/>
        <s v="09 食料品製造業"/>
        <s v="24 金属製品製造業"/>
        <s v="67 保険業（保険媒介代理業，保険サービス業を含む）"/>
        <s v="21 窯業・土石製品製造業"/>
        <s v="75 宿泊業"/>
        <s v="11 繊維工業"/>
        <s v="92 その他の事業サービス業"/>
        <s v="31 輸送用機械器具製造業"/>
        <s v="90 機械等修理業（別掲を除く）"/>
        <s v="89 自動車整備業"/>
        <s v="80 娯楽業"/>
        <s v="12 木材・木製品製造業（家具を除く）"/>
        <s v="61 無店舗小売業"/>
        <s v="88 廃棄物処理業"/>
        <s v="44 道路貨物運送業"/>
        <s v="22 鉄鋼業"/>
        <s v="36 水道業"/>
        <s v="45 水運業"/>
        <s v="47 倉庫業"/>
        <s v="48 運輸に附帯するサービス業"/>
        <s v="91 職業紹介・労働者派遣業"/>
        <s v="95 その他のサービス業"/>
        <s v="77 持ち帰り・配達飲食サービス業"/>
        <s v="26 生産用機械器具製造業"/>
        <s v="18 プラスチック製品製造業（別掲を除く）"/>
        <s v="25 はん用機械器具製造業"/>
        <s v="43 道路旅客運送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3530" count="170">
        <n v="3530"/>
        <n v="3104"/>
        <n v="2540"/>
        <n v="1931"/>
        <n v="1924"/>
        <n v="1850"/>
        <n v="1440"/>
        <n v="1290"/>
        <n v="1213"/>
        <n v="1049"/>
        <n v="892"/>
        <n v="848"/>
        <n v="817"/>
        <n v="728"/>
        <n v="552"/>
        <n v="458"/>
        <n v="418"/>
        <n v="411"/>
        <n v="406"/>
        <n v="393"/>
        <n v="690"/>
        <n v="685"/>
        <n v="530"/>
        <n v="513"/>
        <n v="438"/>
        <n v="315"/>
        <n v="257"/>
        <n v="242"/>
        <n v="215"/>
        <n v="205"/>
        <n v="190"/>
        <n v="185"/>
        <n v="166"/>
        <n v="132"/>
        <n v="118"/>
        <n v="110"/>
        <n v="89"/>
        <n v="78"/>
        <n v="73"/>
        <n v="442"/>
        <n v="374"/>
        <n v="286"/>
        <n v="214"/>
        <n v="196"/>
        <n v="174"/>
        <n v="136"/>
        <n v="131"/>
        <n v="99"/>
        <n v="79"/>
        <n v="76"/>
        <n v="62"/>
        <n v="60"/>
        <n v="59"/>
        <n v="55"/>
        <n v="38"/>
        <n v="36"/>
        <n v="450"/>
        <n v="349"/>
        <n v="311"/>
        <n v="266"/>
        <n v="255"/>
        <n v="207"/>
        <n v="173"/>
        <n v="153"/>
        <n v="140"/>
        <n v="128"/>
        <n v="126"/>
        <n v="103"/>
        <n v="81"/>
        <n v="80"/>
        <n v="66"/>
        <n v="176"/>
        <n v="158"/>
        <n v="148"/>
        <n v="143"/>
        <n v="85"/>
        <n v="67"/>
        <n v="65"/>
        <n v="63"/>
        <n v="53"/>
        <n v="43"/>
        <n v="34"/>
        <n v="30"/>
        <n v="28"/>
        <n v="24"/>
        <n v="20"/>
        <n v="298"/>
        <n v="203"/>
        <n v="175"/>
        <n v="142"/>
        <n v="116"/>
        <n v="106"/>
        <n v="77"/>
        <n v="71"/>
        <n v="56"/>
        <n v="45"/>
        <n v="39"/>
        <n v="37"/>
        <n v="29"/>
        <n v="26"/>
        <n v="130"/>
        <n v="90"/>
        <n v="61"/>
        <n v="54"/>
        <n v="51"/>
        <n v="47"/>
        <n v="21"/>
        <n v="18"/>
        <n v="17"/>
        <n v="16"/>
        <n v="305"/>
        <n v="227"/>
        <n v="224"/>
        <n v="177"/>
        <n v="146"/>
        <n v="144"/>
        <n v="125"/>
        <n v="108"/>
        <n v="74"/>
        <n v="64"/>
        <n v="48"/>
        <n v="40"/>
        <n v="33"/>
        <n v="137"/>
        <n v="104"/>
        <n v="101"/>
        <n v="75"/>
        <n v="31"/>
        <n v="25"/>
        <n v="22"/>
        <n v="15"/>
        <n v="12"/>
        <n v="11"/>
        <n v="114"/>
        <n v="58"/>
        <n v="35"/>
        <n v="27"/>
        <n v="19"/>
        <n v="13"/>
        <n v="112"/>
        <n v="84"/>
        <n v="14"/>
        <n v="70"/>
        <n v="10"/>
        <n v="7"/>
        <n v="6"/>
        <n v="384"/>
        <n v="378"/>
        <n v="218"/>
        <n v="213"/>
        <n v="200"/>
        <n v="182"/>
        <n v="109"/>
        <n v="107"/>
        <n v="105"/>
        <n v="95"/>
        <n v="42"/>
        <n v="156"/>
        <n v="97"/>
        <n v="96"/>
        <n v="57"/>
        <n v="52"/>
        <n v="9"/>
        <n v="8"/>
        <n v="5"/>
        <n v="4"/>
        <n v="3"/>
        <n v="2"/>
        <n v="1"/>
        <n v="23"/>
      </sharedItems>
    </cacheField>
    <cacheField name="構成比" numFmtId="0" sqlType="3">
      <sharedItems containsSemiMixedTypes="0" containsString="0" containsNumber="1" minValue="0.88" maxValue="21.88" count="264">
        <n v="11.31"/>
        <n v="9.94"/>
        <n v="8.14"/>
        <n v="6.19"/>
        <n v="6.16"/>
        <n v="5.93"/>
        <n v="4.6100000000000003"/>
        <n v="4.13"/>
        <n v="3.89"/>
        <n v="3.36"/>
        <n v="2.86"/>
        <n v="2.72"/>
        <n v="2.62"/>
        <n v="2.33"/>
        <n v="1.77"/>
        <n v="1.47"/>
        <n v="1.34"/>
        <n v="1.32"/>
        <n v="1.3"/>
        <n v="1.26"/>
        <n v="10.9"/>
        <n v="10.82"/>
        <n v="8.3699999999999992"/>
        <n v="8.1"/>
        <n v="6.92"/>
        <n v="4.97"/>
        <n v="4.0599999999999996"/>
        <n v="3.82"/>
        <n v="3.4"/>
        <n v="3.24"/>
        <n v="3"/>
        <n v="2.92"/>
        <n v="2.08"/>
        <n v="1.86"/>
        <n v="1.74"/>
        <n v="1.41"/>
        <n v="1.23"/>
        <n v="1.1499999999999999"/>
        <n v="12.86"/>
        <n v="10.88"/>
        <n v="8.32"/>
        <n v="6.23"/>
        <n v="5.7"/>
        <n v="5.0599999999999996"/>
        <n v="4.83"/>
        <n v="3.96"/>
        <n v="3.81"/>
        <n v="3.43"/>
        <n v="2.88"/>
        <n v="2.2999999999999998"/>
        <n v="2.21"/>
        <n v="1.8"/>
        <n v="1.75"/>
        <n v="1.72"/>
        <n v="1.6"/>
        <n v="1.1100000000000001"/>
        <n v="1.05"/>
        <n v="11.35"/>
        <n v="8.8000000000000007"/>
        <n v="7.84"/>
        <n v="6.71"/>
        <n v="6.43"/>
        <n v="5.22"/>
        <n v="4.3600000000000003"/>
        <n v="3.86"/>
        <n v="3.53"/>
        <n v="3.3"/>
        <n v="3.23"/>
        <n v="3.18"/>
        <n v="2.77"/>
        <n v="2.6"/>
        <n v="2.04"/>
        <n v="2.02"/>
        <n v="1.66"/>
        <n v="1.56"/>
        <n v="1.39"/>
        <n v="10.57"/>
        <n v="9.49"/>
        <n v="8.89"/>
        <n v="8.59"/>
        <n v="5.1100000000000003"/>
        <n v="4.8600000000000003"/>
        <n v="4.0199999999999996"/>
        <n v="3.9"/>
        <n v="3.78"/>
        <n v="2.58"/>
        <n v="2.2799999999999998"/>
        <n v="1.68"/>
        <n v="1.44"/>
        <n v="1.2"/>
        <n v="13"/>
        <n v="8.85"/>
        <n v="7.63"/>
        <n v="7.24"/>
        <n v="4.8"/>
        <n v="4.62"/>
        <n v="3.88"/>
        <n v="3.1"/>
        <n v="2.7"/>
        <n v="2.44"/>
        <n v="1.96"/>
        <n v="1.7"/>
        <n v="1.61"/>
        <n v="1.48"/>
        <n v="1.1299999999999999"/>
        <n v="12.32"/>
        <n v="8.5299999999999994"/>
        <n v="5.78"/>
        <n v="5.12"/>
        <n v="5.0199999999999996"/>
        <n v="4.45"/>
        <n v="3.51"/>
        <n v="2.84"/>
        <n v="2.46"/>
        <n v="2.27"/>
        <n v="1.99"/>
        <n v="1.71"/>
        <n v="1.52"/>
        <n v="10.8"/>
        <n v="8.0399999999999991"/>
        <n v="7.93"/>
        <n v="7.58"/>
        <n v="6.27"/>
        <n v="5.17"/>
        <n v="5.0999999999999996"/>
        <n v="4.43"/>
        <n v="3.01"/>
        <n v="2.73"/>
        <n v="2.09"/>
        <n v="1.42"/>
        <n v="1.35"/>
        <n v="1.17"/>
        <n v="1.03"/>
        <n v="14.04"/>
        <n v="10.66"/>
        <n v="10.35"/>
        <n v="7.68"/>
        <n v="5.53"/>
        <n v="4.41"/>
        <n v="4"/>
        <n v="3.69"/>
        <n v="3.07"/>
        <n v="2.56"/>
        <n v="2.25"/>
        <n v="2.15"/>
        <n v="1.54"/>
        <n v="12.65"/>
        <n v="8.8800000000000008"/>
        <n v="8.77"/>
        <n v="8.44"/>
        <n v="6.44"/>
        <n v="3.66"/>
        <n v="3.33"/>
        <n v="3.22"/>
        <n v="2.89"/>
        <n v="2.2200000000000002"/>
        <n v="2.11"/>
        <n v="2"/>
        <n v="1.89"/>
        <n v="1.33"/>
        <n v="14.64"/>
        <n v="10.38"/>
        <n v="7.78"/>
        <n v="6.86"/>
        <n v="6.02"/>
        <n v="5.56"/>
        <n v="5"/>
        <n v="3.52"/>
        <n v="3.34"/>
        <n v="3.15"/>
        <n v="2.87"/>
        <n v="2.5"/>
        <n v="2.3199999999999998"/>
        <n v="1.67"/>
        <n v="1.02"/>
        <n v="12.75"/>
        <n v="10.93"/>
        <n v="9.65"/>
        <n v="9.2899999999999991"/>
        <n v="6.56"/>
        <n v="5.46"/>
        <n v="4.37"/>
        <n v="3.28"/>
        <n v="2.19"/>
        <n v="1.82"/>
        <n v="1.28"/>
        <n v="1.0900000000000001"/>
        <n v="11.36"/>
        <n v="10.44"/>
        <n v="10.28"/>
        <n v="5.79"/>
        <n v="5.44"/>
        <n v="4.95"/>
        <n v="4.7"/>
        <n v="2.96"/>
        <n v="2.91"/>
        <n v="2.85"/>
        <n v="2.69"/>
        <n v="2.12"/>
        <n v="1.58"/>
        <n v="1.22"/>
        <n v="1.1399999999999999"/>
        <n v="13.73"/>
        <n v="8.5399999999999991"/>
        <n v="8.4499999999999993"/>
        <n v="7.04"/>
        <n v="5.28"/>
        <n v="5.19"/>
        <n v="4.58"/>
        <n v="4.1399999999999997"/>
        <n v="2.99"/>
        <n v="2.38"/>
        <n v="1.85"/>
        <n v="1.06"/>
        <n v="14.6"/>
        <n v="11.95"/>
        <n v="9.51"/>
        <n v="8.6300000000000008"/>
        <n v="7.3"/>
        <n v="4.87"/>
        <n v="4.6500000000000004"/>
        <n v="3.32"/>
        <n v="1.55"/>
        <n v="0.88"/>
        <n v="21.88"/>
        <n v="11.46"/>
        <n v="8.33"/>
        <n v="7.29"/>
        <n v="6.25"/>
        <n v="5.21"/>
        <n v="4.17"/>
        <n v="3.13"/>
        <n v="1.04"/>
        <n v="19.010000000000002"/>
        <n v="10.56"/>
        <n v="9.86"/>
        <n v="7.75"/>
        <n v="4.93"/>
        <n v="4.2300000000000004"/>
        <n v="2.82"/>
        <n v="12.01"/>
        <n v="10.25"/>
        <n v="8.83"/>
        <n v="8.48"/>
        <n v="5.65"/>
        <n v="4.24"/>
        <n v="2.83"/>
        <n v="2.4700000000000002"/>
        <n v="10.87"/>
        <n v="6.52"/>
        <n v="5.43"/>
        <n v="4.71"/>
        <n v="3.62"/>
        <n v="3.26"/>
        <n v="2.9"/>
        <n v="2.17"/>
        <n v="1.81"/>
        <n v="1.45"/>
        <n v="13.51"/>
        <n v="9.4600000000000009"/>
        <n v="8.11"/>
        <n v="6.76"/>
        <n v="5.41"/>
        <n v="4.05"/>
      </sharedItems>
    </cacheField>
    <cacheField name="総数（個人）" numFmtId="0" sqlType="4">
      <sharedItems containsSemiMixedTypes="0" containsString="0" containsNumber="1" containsInteger="1" minValue="0" maxValue="2957" count="128">
        <n v="2957"/>
        <n v="2661"/>
        <n v="1272"/>
        <n v="515"/>
        <n v="841"/>
        <n v="1273"/>
        <n v="558"/>
        <n v="288"/>
        <n v="772"/>
        <n v="628"/>
        <n v="790"/>
        <n v="393"/>
        <n v="597"/>
        <n v="251"/>
        <n v="9"/>
        <n v="82"/>
        <n v="50"/>
        <n v="182"/>
        <n v="80"/>
        <n v="71"/>
        <n v="593"/>
        <n v="576"/>
        <n v="239"/>
        <n v="234"/>
        <n v="287"/>
        <n v="70"/>
        <n v="83"/>
        <n v="167"/>
        <n v="195"/>
        <n v="53"/>
        <n v="104"/>
        <n v="113"/>
        <n v="48"/>
        <n v="42"/>
        <n v="2"/>
        <n v="17"/>
        <n v="36"/>
        <n v="19"/>
        <n v="8"/>
        <n v="354"/>
        <n v="339"/>
        <n v="147"/>
        <n v="129"/>
        <n v="56"/>
        <n v="38"/>
        <n v="75"/>
        <n v="25"/>
        <n v="90"/>
        <n v="89"/>
        <n v="57"/>
        <n v="31"/>
        <n v="14"/>
        <n v="10"/>
        <n v="28"/>
        <n v="24"/>
        <n v="3"/>
        <n v="0"/>
        <n v="350"/>
        <n v="272"/>
        <n v="141"/>
        <n v="120"/>
        <n v="118"/>
        <n v="92"/>
        <n v="34"/>
        <n v="91"/>
        <n v="67"/>
        <n v="30"/>
        <n v="49"/>
        <n v="87"/>
        <n v="13"/>
        <n v="7"/>
        <n v="12"/>
        <n v="158"/>
        <n v="101"/>
        <n v="136"/>
        <n v="100"/>
        <n v="40"/>
        <n v="52"/>
        <n v="37"/>
        <n v="27"/>
        <n v="23"/>
        <n v="22"/>
        <n v="6"/>
        <n v="16"/>
        <n v="245"/>
        <n v="173"/>
        <n v="97"/>
        <n v="47"/>
        <n v="88"/>
        <n v="69"/>
        <n v="66"/>
        <n v="11"/>
        <n v="59"/>
        <n v="45"/>
        <n v="5"/>
        <n v="106"/>
        <n v="18"/>
        <n v="20"/>
        <n v="4"/>
        <n v="1"/>
        <n v="264"/>
        <n v="190"/>
        <n v="39"/>
        <n v="109"/>
        <n v="55"/>
        <n v="64"/>
        <n v="126"/>
        <n v="54"/>
        <n v="32"/>
        <n v="15"/>
        <n v="35"/>
        <n v="96"/>
        <n v="72"/>
        <n v="21"/>
        <n v="131"/>
        <n v="43"/>
        <n v="26"/>
        <n v="44"/>
        <n v="41"/>
        <n v="366"/>
        <n v="306"/>
        <n v="51"/>
        <n v="86"/>
        <n v="77"/>
        <n v="128"/>
        <n v="29"/>
        <n v="33"/>
        <n v="46"/>
      </sharedItems>
    </cacheField>
    <cacheField name="構成比（個人）" numFmtId="0" sqlType="3">
      <sharedItems containsSemiMixedTypes="0" containsString="0" containsNumber="1" minValue="0" maxValue="27.37" count="256">
        <n v="18.57"/>
        <n v="16.71"/>
        <n v="7.99"/>
        <n v="3.23"/>
        <n v="5.28"/>
        <n v="8"/>
        <n v="3.5"/>
        <n v="1.81"/>
        <n v="4.8499999999999996"/>
        <n v="3.94"/>
        <n v="4.96"/>
        <n v="2.4700000000000002"/>
        <n v="3.75"/>
        <n v="1.58"/>
        <n v="0.06"/>
        <n v="0.52"/>
        <n v="0.31"/>
        <n v="1.1399999999999999"/>
        <n v="0.5"/>
        <n v="0.45"/>
        <n v="18.5"/>
        <n v="17.97"/>
        <n v="7.46"/>
        <n v="7.3"/>
        <n v="8.9499999999999993"/>
        <n v="2.1800000000000002"/>
        <n v="2.59"/>
        <n v="5.21"/>
        <n v="6.08"/>
        <n v="1.65"/>
        <n v="3.24"/>
        <n v="2.56"/>
        <n v="3.53"/>
        <n v="1.5"/>
        <n v="1.31"/>
        <n v="0.53"/>
        <n v="1.1200000000000001"/>
        <n v="0.59"/>
        <n v="0.25"/>
        <n v="20.62"/>
        <n v="19.739999999999998"/>
        <n v="8.56"/>
        <n v="3.09"/>
        <n v="7.51"/>
        <n v="3.26"/>
        <n v="2.21"/>
        <n v="4.37"/>
        <n v="1.46"/>
        <n v="5.24"/>
        <n v="5.18"/>
        <n v="3.32"/>
        <n v="0.82"/>
        <n v="0.57999999999999996"/>
        <n v="1.63"/>
        <n v="1.4"/>
        <n v="0.17"/>
        <n v="0"/>
        <n v="19.73"/>
        <n v="15.33"/>
        <n v="7.95"/>
        <n v="6.76"/>
        <n v="3.21"/>
        <n v="6.65"/>
        <n v="5.19"/>
        <n v="1.92"/>
        <n v="5.13"/>
        <n v="3.78"/>
        <n v="1.69"/>
        <n v="2.76"/>
        <n v="4.9000000000000004"/>
        <n v="0.73"/>
        <n v="0.39"/>
        <n v="0.68"/>
        <n v="0.11"/>
        <n v="15.98"/>
        <n v="10.210000000000001"/>
        <n v="13.75"/>
        <n v="10.11"/>
        <n v="4.04"/>
        <n v="5.26"/>
        <n v="3.44"/>
        <n v="3.74"/>
        <n v="2.73"/>
        <n v="2.33"/>
        <n v="2.5299999999999998"/>
        <n v="2.4300000000000002"/>
        <n v="2.2200000000000002"/>
        <n v="0.61"/>
        <n v="1.62"/>
        <n v="0.81"/>
        <n v="19.68"/>
        <n v="13.9"/>
        <n v="7.79"/>
        <n v="6.67"/>
        <n v="4.0199999999999996"/>
        <n v="7.07"/>
        <n v="5.54"/>
        <n v="5.3"/>
        <n v="0.88"/>
        <n v="4.74"/>
        <n v="3.61"/>
        <n v="0.72"/>
        <n v="1.04"/>
        <n v="0.4"/>
        <n v="1.29"/>
        <n v="0.48"/>
        <n v="26.63"/>
        <n v="6.03"/>
        <n v="0.75"/>
        <n v="1.76"/>
        <n v="10.050000000000001"/>
        <n v="2.2599999999999998"/>
        <n v="2.5099999999999998"/>
        <n v="6.28"/>
        <n v="6.78"/>
        <n v="4.5199999999999996"/>
        <n v="5.03"/>
        <n v="5.78"/>
        <n v="1.01"/>
        <n v="1.26"/>
        <n v="1.51"/>
        <n v="19.329999999999998"/>
        <n v="8.7799999999999994"/>
        <n v="13.91"/>
        <n v="3.29"/>
        <n v="2.86"/>
        <n v="7.98"/>
        <n v="3.66"/>
        <n v="5.86"/>
        <n v="4.03"/>
        <n v="4.6900000000000004"/>
        <n v="5.05"/>
        <n v="7.0000000000000007E-2"/>
        <n v="1.24"/>
        <n v="2.64"/>
        <n v="0.44"/>
        <n v="0.66"/>
        <n v="23.12"/>
        <n v="9.91"/>
        <n v="16.7"/>
        <n v="3.67"/>
        <n v="5.87"/>
        <n v="2.75"/>
        <n v="5.69"/>
        <n v="6.42"/>
        <n v="1.83"/>
        <n v="3.3"/>
        <n v="0.55000000000000004"/>
        <n v="3.49"/>
        <n v="1.47"/>
        <n v="2.57"/>
        <n v="0.18"/>
        <n v="0.37"/>
        <n v="17.61"/>
        <n v="6.61"/>
        <n v="13.21"/>
        <n v="10.46"/>
        <n v="4.22"/>
        <n v="3.85"/>
        <n v="2.39"/>
        <n v="2.02"/>
        <n v="3.12"/>
        <n v="20.309999999999999"/>
        <n v="15.04"/>
        <n v="6.51"/>
        <n v="6.82"/>
        <n v="5.58"/>
        <n v="1.71"/>
        <n v="2.79"/>
        <n v="3.57"/>
        <n v="0.78"/>
        <n v="1.55"/>
        <n v="0.62"/>
        <n v="23.08"/>
        <n v="11.19"/>
        <n v="14.34"/>
        <n v="9.09"/>
        <n v="4.2"/>
        <n v="2.8"/>
        <n v="1.75"/>
        <n v="3.15"/>
        <n v="2.4500000000000002"/>
        <n v="0.7"/>
        <n v="1.05"/>
        <n v="19.829999999999998"/>
        <n v="10.56"/>
        <n v="16.579999999999998"/>
        <n v="5.74"/>
        <n v="2"/>
        <n v="4.66"/>
        <n v="6.39"/>
        <n v="4.17"/>
        <n v="2.6"/>
        <n v="4.0599999999999996"/>
        <n v="1.9"/>
        <n v="3.2"/>
        <n v="3.47"/>
        <n v="0.33"/>
        <n v="0.54"/>
        <n v="1.35"/>
        <n v="0.38"/>
        <n v="22.22"/>
        <n v="7.29"/>
        <n v="15.28"/>
        <n v="2.95"/>
        <n v="6.94"/>
        <n v="5.9"/>
        <n v="3.82"/>
        <n v="1.22"/>
        <n v="5.73"/>
        <n v="1.74"/>
        <n v="0.69"/>
        <n v="0.35"/>
        <n v="17.2"/>
        <n v="16.489999999999998"/>
        <n v="14.7"/>
        <n v="10.39"/>
        <n v="0.36"/>
        <n v="3.58"/>
        <n v="4.3"/>
        <n v="1.08"/>
        <n v="1.43"/>
        <n v="2.15"/>
        <n v="6.98"/>
        <n v="25.58"/>
        <n v="18.600000000000001"/>
        <n v="13.95"/>
        <n v="4.6500000000000004"/>
        <n v="27.37"/>
        <n v="13.68"/>
        <n v="10.53"/>
        <n v="6.32"/>
        <n v="3.16"/>
        <n v="2.11"/>
        <n v="20"/>
        <n v="7.1"/>
        <n v="8.39"/>
        <n v="12.26"/>
        <n v="5.16"/>
        <n v="1.94"/>
        <n v="0.65"/>
        <n v="2.58"/>
        <n v="19.25"/>
        <n v="6.21"/>
        <n v="12.42"/>
        <n v="5.59"/>
        <n v="7.45"/>
        <n v="4.97"/>
        <n v="3.11"/>
        <n v="2.48"/>
        <n v="4.3499999999999996"/>
        <n v="1.86"/>
        <n v="11.54"/>
        <n v="13.46"/>
        <n v="7.69"/>
        <n v="5.77"/>
      </sharedItems>
    </cacheField>
    <cacheField name="総数（法人）" numFmtId="0" sqlType="4">
      <sharedItems containsSemiMixedTypes="0" containsString="0" containsNumber="1" containsInteger="1" minValue="0" maxValue="1416" count="119">
        <n v="570"/>
        <n v="438"/>
        <n v="1266"/>
        <n v="1416"/>
        <n v="1077"/>
        <n v="567"/>
        <n v="882"/>
        <n v="1002"/>
        <n v="264"/>
        <n v="421"/>
        <n v="98"/>
        <n v="455"/>
        <n v="217"/>
        <n v="469"/>
        <n v="425"/>
        <n v="376"/>
        <n v="368"/>
        <n v="223"/>
        <n v="325"/>
        <n v="322"/>
        <n v="95"/>
        <n v="106"/>
        <n v="290"/>
        <n v="279"/>
        <n v="151"/>
        <n v="245"/>
        <n v="174"/>
        <n v="46"/>
        <n v="20"/>
        <n v="152"/>
        <n v="86"/>
        <n v="103"/>
        <n v="52"/>
        <n v="83"/>
        <n v="76"/>
        <n v="77"/>
        <n v="72"/>
        <n v="40"/>
        <n v="54"/>
        <n v="65"/>
        <n v="88"/>
        <n v="34"/>
        <n v="139"/>
        <n v="161"/>
        <n v="67"/>
        <n v="118"/>
        <n v="128"/>
        <n v="61"/>
        <n v="26"/>
        <n v="10"/>
        <n v="21"/>
        <n v="44"/>
        <n v="48"/>
        <n v="50"/>
        <n v="31"/>
        <n v="35"/>
        <n v="28"/>
        <n v="100"/>
        <n v="170"/>
        <n v="146"/>
        <n v="198"/>
        <n v="116"/>
        <n v="53"/>
        <n v="94"/>
        <n v="16"/>
        <n v="68"/>
        <n v="73"/>
        <n v="59"/>
        <n v="18"/>
        <n v="57"/>
        <n v="12"/>
        <n v="41"/>
        <n v="45"/>
        <n v="29"/>
        <n v="9"/>
        <n v="6"/>
        <n v="13"/>
        <n v="17"/>
        <n v="4"/>
        <n v="30"/>
        <n v="78"/>
        <n v="92"/>
        <n v="69"/>
        <n v="22"/>
        <n v="23"/>
        <n v="66"/>
        <n v="37"/>
        <n v="3"/>
        <n v="14"/>
        <n v="36"/>
        <n v="32"/>
        <n v="24"/>
        <n v="58"/>
        <n v="47"/>
        <n v="15"/>
        <n v="169"/>
        <n v="138"/>
        <n v="79"/>
        <n v="7"/>
        <n v="56"/>
        <n v="19"/>
        <n v="11"/>
        <n v="55"/>
        <n v="8"/>
        <n v="27"/>
        <n v="5"/>
        <n v="0"/>
        <n v="39"/>
        <n v="2"/>
        <n v="1"/>
        <n v="189"/>
        <n v="112"/>
        <n v="176"/>
        <n v="149"/>
        <n v="96"/>
        <n v="64"/>
        <n v="63"/>
        <n v="38"/>
        <n v="33"/>
      </sharedItems>
    </cacheField>
    <cacheField name="構成比（法人）" numFmtId="0" sqlType="3">
      <sharedItems containsSemiMixedTypes="0" containsString="0" containsNumber="1" minValue="0" maxValue="41.67" count="224">
        <n v="3.86"/>
        <n v="2.96"/>
        <n v="8.57"/>
        <n v="9.58"/>
        <n v="7.29"/>
        <n v="3.84"/>
        <n v="5.97"/>
        <n v="6.78"/>
        <n v="1.79"/>
        <n v="2.85"/>
        <n v="0.66"/>
        <n v="3.08"/>
        <n v="1.47"/>
        <n v="3.17"/>
        <n v="2.88"/>
        <n v="2.54"/>
        <n v="2.4900000000000002"/>
        <n v="1.51"/>
        <n v="2.2000000000000002"/>
        <n v="2.1800000000000002"/>
        <n v="3.12"/>
        <n v="3.49"/>
        <n v="9.5399999999999991"/>
        <n v="9.17"/>
        <n v="4.97"/>
        <n v="8.06"/>
        <n v="5.72"/>
        <n v="5"/>
        <n v="2.83"/>
        <n v="3.39"/>
        <n v="1.71"/>
        <n v="2.73"/>
        <n v="2.5"/>
        <n v="2.5299999999999998"/>
        <n v="2.37"/>
        <n v="1.32"/>
        <n v="1.78"/>
        <n v="2.14"/>
        <n v="5.24"/>
        <n v="2.0299999999999998"/>
        <n v="8.2799999999999994"/>
        <n v="9.59"/>
        <n v="3.99"/>
        <n v="7.03"/>
        <n v="7.62"/>
        <n v="3.63"/>
        <n v="6.31"/>
        <n v="1.55"/>
        <n v="0.6"/>
        <n v="1.25"/>
        <n v="2.62"/>
        <n v="2.86"/>
        <n v="2.98"/>
        <n v="1.85"/>
        <n v="2.08"/>
        <n v="3.1"/>
        <n v="1.67"/>
        <n v="4.63"/>
        <n v="3.52"/>
        <n v="7.88"/>
        <n v="6.77"/>
        <n v="9.18"/>
        <n v="4.08"/>
        <n v="5.38"/>
        <n v="2.46"/>
        <n v="4.91"/>
        <n v="4.3600000000000003"/>
        <n v="0.74"/>
        <n v="3.15"/>
        <n v="3.38"/>
        <n v="9.02"/>
        <n v="1.9"/>
        <n v="6.49"/>
        <n v="7.12"/>
        <n v="4.59"/>
        <n v="8.23"/>
        <n v="1.42"/>
        <n v="3.32"/>
        <n v="4.1100000000000003"/>
        <n v="3.16"/>
        <n v="0.95"/>
        <n v="2.06"/>
        <n v="2.69"/>
        <n v="0.63"/>
        <n v="5.2"/>
        <n v="2.94"/>
        <n v="7.65"/>
        <n v="8.15"/>
        <n v="9.0299999999999994"/>
        <n v="2.16"/>
        <n v="2.2599999999999998"/>
        <n v="6.48"/>
        <n v="0.28999999999999998"/>
        <n v="1.37"/>
        <n v="4.0199999999999996"/>
        <n v="3.53"/>
        <n v="2.5499999999999998"/>
        <n v="3.14"/>
        <n v="1.28"/>
        <n v="1.96"/>
        <n v="3.7"/>
        <n v="10.19"/>
        <n v="8.9499999999999993"/>
        <n v="7.25"/>
        <n v="6.79"/>
        <n v="5.4"/>
        <n v="6.33"/>
        <n v="3.4"/>
        <n v="3.09"/>
        <n v="1.54"/>
        <n v="0.46"/>
        <n v="2.31"/>
        <n v="2.0099999999999998"/>
        <n v="7.61"/>
        <n v="2.44"/>
        <n v="12.13"/>
        <n v="9.91"/>
        <n v="2.5099999999999998"/>
        <n v="6.75"/>
        <n v="3.23"/>
        <n v="5.67"/>
        <n v="2.15"/>
        <n v="0.5"/>
        <n v="1.65"/>
        <n v="2.66"/>
        <n v="0.65"/>
        <n v="1.36"/>
        <n v="12.22"/>
        <n v="13.45"/>
        <n v="7.33"/>
        <n v="2.93"/>
        <n v="0.73"/>
        <n v="6.36"/>
        <n v="3.18"/>
        <n v="6.6"/>
        <n v="1.22"/>
        <n v="3.42"/>
        <n v="5.13"/>
        <n v="12.54"/>
        <n v="1.99"/>
        <n v="5.41"/>
        <n v="10.26"/>
        <n v="2.56"/>
        <n v="5.98"/>
        <n v="1.1399999999999999"/>
        <n v="2.2799999999999998"/>
        <n v="0"/>
        <n v="3.13"/>
        <n v="6.51"/>
        <n v="3.61"/>
        <n v="9.8800000000000008"/>
        <n v="7.71"/>
        <n v="9.4"/>
        <n v="2.41"/>
        <n v="2.17"/>
        <n v="0.48"/>
        <n v="5.0599999999999996"/>
        <n v="5.78"/>
        <n v="4.58"/>
        <n v="0.96"/>
        <n v="4.82"/>
        <n v="1.93"/>
        <n v="2.65"/>
        <n v="3.37"/>
        <n v="1.69"/>
        <n v="0.72"/>
        <n v="11.67"/>
        <n v="16.25"/>
        <n v="3.75"/>
        <n v="4.17"/>
        <n v="7.5"/>
        <n v="0.83"/>
        <n v="5.42"/>
        <n v="3.33"/>
        <n v="2.92"/>
        <n v="0.42"/>
        <n v="10.67"/>
        <n v="4.07"/>
        <n v="6.32"/>
        <n v="9.94"/>
        <n v="8.41"/>
        <n v="3.05"/>
        <n v="1.81"/>
        <n v="1.52"/>
        <n v="3.11"/>
        <n v="2.71"/>
        <n v="2.82"/>
        <n v="1.1299999999999999"/>
        <n v="1.98"/>
        <n v="5.25"/>
        <n v="10.130000000000001"/>
        <n v="1.5"/>
        <n v="11.82"/>
        <n v="1.88"/>
        <n v="7.13"/>
        <n v="5.63"/>
        <n v="6.19"/>
        <n v="3.19"/>
        <n v="0.94"/>
        <n v="4.13"/>
        <n v="11.39"/>
        <n v="1.27"/>
        <n v="16.46"/>
        <n v="4.43"/>
        <n v="41.67"/>
        <n v="16.670000000000002"/>
        <n v="8.33"/>
        <n v="24.39"/>
        <n v="4.88"/>
        <n v="7.32"/>
        <n v="15.38"/>
        <n v="4.2699999999999996"/>
        <n v="6.84"/>
        <n v="0.85"/>
        <n v="2.75"/>
        <n v="18.350000000000001"/>
        <n v="7.34"/>
        <n v="8.26"/>
        <n v="0.92"/>
        <n v="3.67"/>
        <n v="1.83"/>
        <n v="22.22"/>
        <n v="11.11"/>
        <n v="5.56"/>
      </sharedItems>
    </cacheField>
    <cacheField name="総数（法人以外の団体）" numFmtId="0" sqlType="4">
      <sharedItems containsSemiMixedTypes="0" containsString="0" containsNumber="1" containsInteger="1" minValue="0" maxValue="15" count="8">
        <n v="2"/>
        <n v="5"/>
        <n v="0"/>
        <n v="10"/>
        <n v="3"/>
        <n v="1"/>
        <n v="15"/>
        <n v="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4075462965" createdVersion="5" refreshedVersion="8" minRefreshableVersion="3" recordCount="492" xr:uid="{1AF677AB-0652-4F84-9757-035B4F070263}">
  <cacheSource type="external" connectionId="3"/>
  <cacheFields count="14">
    <cacheField name="都道府県" numFmtId="0" sqlType="-9">
      <sharedItems count="1">
        <s v="35 山口県"/>
      </sharedItems>
    </cacheField>
    <cacheField name="自治体名" numFmtId="0" sqlType="-9">
      <sharedItems count="20">
        <s v="山口県"/>
        <s v="下関市"/>
        <s v="宇部市"/>
        <s v="山口市"/>
        <s v="萩市"/>
        <s v="防府市"/>
        <s v="下松市"/>
        <s v="岩国市"/>
        <s v="光市"/>
        <s v="長門市"/>
        <s v="柳井市"/>
        <s v="美祢市"/>
        <s v="周南市"/>
        <s v="山陽小野田市"/>
        <s v="大島郡周防大島町"/>
        <s v="玖珂郡和木町"/>
        <s v="熊毛郡上関町"/>
        <s v="熊毛郡田布施町"/>
        <s v="熊毛郡平生町"/>
        <s v="阿武郡阿武町"/>
      </sharedItems>
    </cacheField>
    <cacheField name="自治体" numFmtId="0" sqlType="-9">
      <sharedItems count="20">
        <s v="35000 山口県"/>
        <s v="35201 下関市"/>
        <s v="35202 宇部市"/>
        <s v="35203 山口市"/>
        <s v="35204 萩市"/>
        <s v="35206 防府市"/>
        <s v="35207 下松市"/>
        <s v="35208 岩国市"/>
        <s v="35210 光市"/>
        <s v="35211 長門市"/>
        <s v="35212 柳井市"/>
        <s v="35213 美祢市"/>
        <s v="35215 周南市"/>
        <s v="35216 山陽小野田市"/>
        <s v="35305 大島郡周防大島町"/>
        <s v="35321 玖珂郡和木町"/>
        <s v="35341 熊毛郡上関町"/>
        <s v="35343 熊毛郡田布施町"/>
        <s v="35344 熊毛郡平生町"/>
        <s v="35502 阿武郡阿武町"/>
      </sharedItems>
    </cacheField>
    <cacheField name="産業分類コード" numFmtId="0" sqlType="-8">
      <sharedItems count="104">
        <s v="783"/>
        <s v="692"/>
        <s v="782"/>
        <s v="062"/>
        <s v="766"/>
        <s v="609"/>
        <s v="762"/>
        <s v="603"/>
        <s v="589"/>
        <s v="835"/>
        <s v="591"/>
        <s v="824"/>
        <s v="765"/>
        <s v="081"/>
        <s v="083"/>
        <s v="767"/>
        <s v="573"/>
        <s v="742"/>
        <s v="064"/>
        <s v="691"/>
        <s v="823"/>
        <s v="586"/>
        <s v="065"/>
        <s v="066"/>
        <s v="781"/>
        <s v="214"/>
        <s v="602"/>
        <s v="854"/>
        <s v="585"/>
        <s v="751"/>
        <s v="761"/>
        <s v="071"/>
        <s v="593"/>
        <s v="682"/>
        <s v="313"/>
        <s v="891"/>
        <s v="078"/>
        <s v="789"/>
        <s v="821"/>
        <s v="092"/>
        <s v="605"/>
        <s v="521"/>
        <s v="606"/>
        <s v="604"/>
        <s v="833"/>
        <s v="089"/>
        <s v="077"/>
        <s v="084"/>
        <s v="072"/>
        <s v="744"/>
        <s v="061"/>
        <s v="063"/>
        <s v="073"/>
        <s v="074"/>
        <s v="075"/>
        <s v="076"/>
        <s v="082"/>
        <s v="229"/>
        <s v="363"/>
        <s v="441"/>
        <s v="452"/>
        <s v="471"/>
        <s v="489"/>
        <s v="543"/>
        <s v="579"/>
        <s v="584"/>
        <s v="601"/>
        <s v="607"/>
        <s v="674"/>
        <s v="694"/>
        <s v="729"/>
        <s v="745"/>
        <s v="746"/>
        <s v="749"/>
        <s v="806"/>
        <s v="882"/>
        <s v="901"/>
        <s v="912"/>
        <s v="951"/>
        <s v="581"/>
        <s v="772"/>
        <s v="454"/>
        <s v="881"/>
        <s v="099"/>
        <s v="218"/>
        <s v="541"/>
        <s v="559"/>
        <s v="722"/>
        <s v="244"/>
        <s v="809"/>
        <s v="853"/>
        <s v="582"/>
        <s v="752"/>
        <s v="094"/>
        <s v="097"/>
        <s v="183"/>
        <s v="259"/>
        <s v="432"/>
        <s v="572"/>
        <s v="728"/>
        <s v="769"/>
        <s v="799"/>
        <s v="911"/>
        <s v="929"/>
      </sharedItems>
    </cacheField>
    <cacheField name="産業分類" numFmtId="0" sqlType="-9">
      <sharedItems count="104">
        <s v="美容業"/>
        <s v="貸家業，貸間業"/>
        <s v="理容業"/>
        <s v="土木工事業（舗装工事業を除く）"/>
        <s v="バー，キャバレー，ナイトクラブ"/>
        <s v="他に分類されない小売業"/>
        <s v="専門料理店"/>
        <s v="医薬品・化粧品小売業"/>
        <s v="その他の飲食料品小売業"/>
        <s v="療術業"/>
        <s v="自動車小売業"/>
        <s v="教養・技能教授業"/>
        <s v="酒場，ビヤホール"/>
        <s v="電気工事業"/>
        <s v="管工事業（さく井工事業を除く）"/>
        <s v="喫茶店"/>
        <s v="婦人・子供服小売業"/>
        <s v="土木建築サービス業"/>
        <s v="建築工事業（木造建築工事業を除く）"/>
        <s v="不動産賃貸業（貸家業，貸間業を除く）"/>
        <s v="学習塾"/>
        <s v="菓子・パン小売業"/>
        <s v="木造建築工事業"/>
        <s v="建築リフォーム工事業"/>
        <s v="洗濯業"/>
        <s v="陶磁器・同関連製品製造業"/>
        <s v="じゅう器小売業"/>
        <s v="老人福祉・介護事業"/>
        <s v="酒小売業"/>
        <s v="旅館，ホテル"/>
        <s v="食堂，レストラン（専門料理店を除く）"/>
        <s v="大工工事業"/>
        <s v="機械器具小売業（自動車，自転車を除く）"/>
        <s v="不動産代理業・仲介業"/>
        <s v="船舶製造・修理業，舶用機関製造業"/>
        <s v="自動車整備業"/>
        <s v="床・内装工事業"/>
        <s v="その他の洗濯・理容・美容・浴場業"/>
        <s v="社会教育"/>
        <s v="水産食料品製造業"/>
        <s v="燃料小売業"/>
        <s v="農畜産物・水産物卸売業"/>
        <s v="書籍・文房具小売業"/>
        <s v="農耕用品小売業"/>
        <s v="歯科診療所"/>
        <s v="その他の設備工事業"/>
        <s v="塗装工事業"/>
        <s v="機械器具設置工事業"/>
        <s v="とび・土工・コンクリート工事業"/>
        <s v="商品・非破壊検査業"/>
        <s v="一般土木建築工事業"/>
        <s v="舗装工事業"/>
        <s v="鉄骨・鉄筋工事業"/>
        <s v="石工・れんが・タイル・ブロック工事業"/>
        <s v="左官工事業"/>
        <s v="板金・金物工事業"/>
        <s v="電気通信・信号装置工事業"/>
        <s v="その他の鉄鋼業"/>
        <s v="下水道業"/>
        <s v="一般貨物自動車運送業"/>
        <s v="沿海海運業"/>
        <s v="倉庫業（冷蔵倉庫業を除く）"/>
        <s v="その他の運輸に附帯するサービス業"/>
        <s v="電気機械器具卸売業"/>
        <s v="その他の織物・衣服・身の回り品小売業"/>
        <s v="鮮魚小売業"/>
        <s v="家具・建具・畳小売業"/>
        <s v="スポーツ用品・がん具・娯楽用品・楽器小売業"/>
        <s v="保険媒介代理業"/>
        <s v="不動産管理業"/>
        <s v="その他の専門サービス業"/>
        <s v="計量証明業"/>
        <s v="写真業"/>
        <s v="その他の技術サービス業"/>
        <s v="遊戯場"/>
        <s v="産業廃棄物処理業"/>
        <s v="機械修理業（電気機械器具を除く）"/>
        <s v="労働者派遣業"/>
        <s v="集会場"/>
        <s v="各種食料品小売業"/>
        <s v="配達飲食サービス業"/>
        <s v="船舶貸渡業"/>
        <s v="一般廃棄物処理業"/>
        <s v="その他の食料品製造業"/>
        <s v="骨材・石工品等製造業"/>
        <s v="産業機械器具卸売業"/>
        <s v="他に分類されない卸売業"/>
        <s v="公証人役場，司法書士事務所，土地家屋調査士事務所"/>
        <s v="建設用・建築用金属製品製造業（製缶板金業を含む）"/>
        <s v="その他の娯楽業"/>
        <s v="児童福祉事業"/>
        <s v="野菜・果実小売業"/>
        <s v="簡易宿所"/>
        <s v="調味料製造業"/>
        <s v="パン・菓子製造業"/>
        <s v="工業用プラスチック製品製造業"/>
        <s v="その他のはん用機械・同部分品製造業"/>
        <s v="一般乗用旅客自動車運送業"/>
        <s v="男子服小売業"/>
        <s v="経営コンサルタント業，純粋持株会社"/>
        <s v="その他の飲食店"/>
        <s v="他に分類されない生活関連サービス業"/>
        <s v="職業紹介業"/>
        <s v="他に分類されない事業サービス業"/>
      </sharedItems>
    </cacheField>
    <cacheField name="産業小分類" numFmtId="0" sqlType="-9">
      <sharedItems count="104">
        <s v="783 美容業"/>
        <s v="692 貸家業，貸間業"/>
        <s v="782 理容業"/>
        <s v="062 土木工事業（舗装工事業を除く）"/>
        <s v="766 バー，キャバレー，ナイトクラブ"/>
        <s v="609 他に分類されない小売業"/>
        <s v="762 専門料理店"/>
        <s v="603 医薬品・化粧品小売業"/>
        <s v="589 その他の飲食料品小売業"/>
        <s v="835 療術業"/>
        <s v="591 自動車小売業"/>
        <s v="824 教養・技能教授業"/>
        <s v="765 酒場，ビヤホール"/>
        <s v="081 電気工事業"/>
        <s v="083 管工事業（さく井工事業を除く）"/>
        <s v="767 喫茶店"/>
        <s v="573 婦人・子供服小売業"/>
        <s v="742 土木建築サービス業"/>
        <s v="064 建築工事業（木造建築工事業を除く）"/>
        <s v="691 不動産賃貸業（貸家業，貸間業を除く）"/>
        <s v="823 学習塾"/>
        <s v="586 菓子・パン小売業"/>
        <s v="065 木造建築工事業"/>
        <s v="066 建築リフォーム工事業"/>
        <s v="781 洗濯業"/>
        <s v="214 陶磁器・同関連製品製造業"/>
        <s v="602 じゅう器小売業"/>
        <s v="854 老人福祉・介護事業"/>
        <s v="585 酒小売業"/>
        <s v="751 旅館，ホテル"/>
        <s v="761 食堂，レストラン（専門料理店を除く）"/>
        <s v="071 大工工事業"/>
        <s v="593 機械器具小売業（自動車，自転車を除く）"/>
        <s v="682 不動産代理業・仲介業"/>
        <s v="313 船舶製造・修理業，舶用機関製造業"/>
        <s v="891 自動車整備業"/>
        <s v="078 床・内装工事業"/>
        <s v="789 その他の洗濯・理容・美容・浴場業"/>
        <s v="821 社会教育"/>
        <s v="092 水産食料品製造業"/>
        <s v="605 燃料小売業"/>
        <s v="521 農畜産物・水産物卸売業"/>
        <s v="606 書籍・文房具小売業"/>
        <s v="604 農耕用品小売業"/>
        <s v="833 歯科診療所"/>
        <s v="089 その他の設備工事業"/>
        <s v="077 塗装工事業"/>
        <s v="084 機械器具設置工事業"/>
        <s v="072 とび・土工・コンクリート工事業"/>
        <s v="744 商品・非破壊検査業"/>
        <s v="061 一般土木建築工事業"/>
        <s v="063 舗装工事業"/>
        <s v="073 鉄骨・鉄筋工事業"/>
        <s v="074 石工・れんが・タイル・ブロック工事業"/>
        <s v="075 左官工事業"/>
        <s v="076 板金・金物工事業"/>
        <s v="082 電気通信・信号装置工事業"/>
        <s v="229 その他の鉄鋼業"/>
        <s v="363 下水道業"/>
        <s v="441 一般貨物自動車運送業"/>
        <s v="452 沿海海運業"/>
        <s v="471 倉庫業（冷蔵倉庫業を除く）"/>
        <s v="489 その他の運輸に附帯するサービス業"/>
        <s v="543 電気機械器具卸売業"/>
        <s v="579 その他の織物・衣服・身の回り品小売業"/>
        <s v="584 鮮魚小売業"/>
        <s v="601 家具・建具・畳小売業"/>
        <s v="607 スポーツ用品・がん具・娯楽用品・楽器小売業"/>
        <s v="674 保険媒介代理業"/>
        <s v="694 不動産管理業"/>
        <s v="729 その他の専門サービス業"/>
        <s v="745 計量証明業"/>
        <s v="746 写真業"/>
        <s v="749 その他の技術サービス業"/>
        <s v="806 遊戯場"/>
        <s v="882 産業廃棄物処理業"/>
        <s v="901 機械修理業（電気機械器具を除く）"/>
        <s v="912 労働者派遣業"/>
        <s v="951 集会場"/>
        <s v="581 各種食料品小売業"/>
        <s v="772 配達飲食サービス業"/>
        <s v="454 船舶貸渡業"/>
        <s v="881 一般廃棄物処理業"/>
        <s v="099 その他の食料品製造業"/>
        <s v="218 骨材・石工品等製造業"/>
        <s v="541 産業機械器具卸売業"/>
        <s v="559 他に分類されない卸売業"/>
        <s v="722 公証人役場，司法書士事務所，土地家屋調査士事務所"/>
        <s v="244 建設用・建築用金属製品製造業（製缶板金業を含む）"/>
        <s v="809 その他の娯楽業"/>
        <s v="853 児童福祉事業"/>
        <s v="582 野菜・果実小売業"/>
        <s v="752 簡易宿所"/>
        <s v="094 調味料製造業"/>
        <s v="097 パン・菓子製造業"/>
        <s v="183 工業用プラスチック製品製造業"/>
        <s v="259 その他のはん用機械・同部分品製造業"/>
        <s v="432 一般乗用旅客自動車運送業"/>
        <s v="572 男子服小売業"/>
        <s v="728 経営コンサルタント業，純粋持株会社"/>
        <s v="769 その他の飲食店"/>
        <s v="799 他に分類されない生活関連サービス業"/>
        <s v="911 職業紹介業"/>
        <s v="929 他に分類されない事業サービス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1886" count="119">
        <n v="1886"/>
        <n v="1150"/>
        <n v="1007"/>
        <n v="710"/>
        <n v="701"/>
        <n v="700"/>
        <n v="673"/>
        <n v="661"/>
        <n v="650"/>
        <n v="642"/>
        <n v="587"/>
        <n v="569"/>
        <n v="567"/>
        <n v="502"/>
        <n v="476"/>
        <n v="444"/>
        <n v="438"/>
        <n v="435"/>
        <n v="429"/>
        <n v="427"/>
        <n v="377"/>
        <n v="300"/>
        <n v="186"/>
        <n v="172"/>
        <n v="168"/>
        <n v="152"/>
        <n v="151"/>
        <n v="148"/>
        <n v="147"/>
        <n v="137"/>
        <n v="127"/>
        <n v="114"/>
        <n v="103"/>
        <n v="97"/>
        <n v="87"/>
        <n v="84"/>
        <n v="83"/>
        <n v="82"/>
        <n v="80"/>
        <n v="243"/>
        <n v="124"/>
        <n v="94"/>
        <n v="85"/>
        <n v="70"/>
        <n v="68"/>
        <n v="66"/>
        <n v="60"/>
        <n v="58"/>
        <n v="50"/>
        <n v="49"/>
        <n v="226"/>
        <n v="164"/>
        <n v="125"/>
        <n v="78"/>
        <n v="76"/>
        <n v="74"/>
        <n v="72"/>
        <n v="61"/>
        <n v="56"/>
        <n v="48"/>
        <n v="47"/>
        <n v="40"/>
        <n v="33"/>
        <n v="32"/>
        <n v="31"/>
        <n v="30"/>
        <n v="27"/>
        <n v="26"/>
        <n v="25"/>
        <n v="22"/>
        <n v="166"/>
        <n v="108"/>
        <n v="53"/>
        <n v="46"/>
        <n v="45"/>
        <n v="39"/>
        <n v="37"/>
        <n v="35"/>
        <n v="29"/>
        <n v="28"/>
        <n v="21"/>
        <n v="18"/>
        <n v="17"/>
        <n v="16"/>
        <n v="14"/>
        <n v="13"/>
        <n v="75"/>
        <n v="69"/>
        <n v="67"/>
        <n v="63"/>
        <n v="59"/>
        <n v="57"/>
        <n v="52"/>
        <n v="51"/>
        <n v="44"/>
        <n v="42"/>
        <n v="36"/>
        <n v="24"/>
        <n v="19"/>
        <n v="15"/>
        <n v="41"/>
        <n v="23"/>
        <n v="34"/>
        <n v="11"/>
        <n v="10"/>
        <n v="9"/>
        <n v="8"/>
        <n v="7"/>
        <n v="235"/>
        <n v="189"/>
        <n v="79"/>
        <n v="20"/>
        <n v="12"/>
        <n v="6"/>
        <n v="5"/>
        <n v="4"/>
        <n v="3"/>
        <n v="2"/>
        <n v="1"/>
      </sharedItems>
    </cacheField>
    <cacheField name="構成比" numFmtId="0" sqlType="3">
      <sharedItems containsSemiMixedTypes="0" containsString="0" containsNumber="1" minValue="1.04" maxValue="9.15" count="173">
        <n v="6.04"/>
        <n v="3.68"/>
        <n v="3.23"/>
        <n v="2.27"/>
        <n v="2.25"/>
        <n v="2.2400000000000002"/>
        <n v="2.16"/>
        <n v="2.12"/>
        <n v="2.08"/>
        <n v="2.06"/>
        <n v="1.88"/>
        <n v="1.82"/>
        <n v="1.61"/>
        <n v="1.52"/>
        <n v="1.42"/>
        <n v="1.4"/>
        <n v="1.39"/>
        <n v="1.37"/>
        <n v="5.95"/>
        <n v="4.74"/>
        <n v="2.94"/>
        <n v="2.72"/>
        <n v="2.65"/>
        <n v="2.4"/>
        <n v="2.38"/>
        <n v="2.34"/>
        <n v="2.3199999999999998"/>
        <n v="2.0099999999999998"/>
        <n v="1.8"/>
        <n v="1.63"/>
        <n v="1.53"/>
        <n v="1.33"/>
        <n v="1.31"/>
        <n v="1.3"/>
        <n v="1.26"/>
        <n v="7.07"/>
        <n v="3.61"/>
        <n v="2.73"/>
        <n v="2.5299999999999998"/>
        <n v="2.4700000000000002"/>
        <n v="2.39"/>
        <n v="2.33"/>
        <n v="2.04"/>
        <n v="1.98"/>
        <n v="1.92"/>
        <n v="1.75"/>
        <n v="1.69"/>
        <n v="1.45"/>
        <n v="1.43"/>
        <n v="5.7"/>
        <n v="4.1399999999999997"/>
        <n v="3.15"/>
        <n v="2.4500000000000002"/>
        <n v="2.14"/>
        <n v="2.0699999999999998"/>
        <n v="1.97"/>
        <n v="1.87"/>
        <n v="1.71"/>
        <n v="1.54"/>
        <n v="1.51"/>
        <n v="1.41"/>
        <n v="4.2"/>
        <n v="3"/>
        <n v="2.88"/>
        <n v="2.82"/>
        <n v="1.86"/>
        <n v="1.62"/>
        <n v="1.56"/>
        <n v="1.5"/>
        <n v="1.32"/>
        <n v="7.24"/>
        <n v="4.71"/>
        <n v="3.71"/>
        <n v="2.31"/>
        <n v="1.96"/>
        <n v="1.7"/>
        <n v="1.44"/>
        <n v="1.35"/>
        <n v="6.26"/>
        <n v="3.51"/>
        <n v="2.75"/>
        <n v="2.56"/>
        <n v="2.46"/>
        <n v="2.09"/>
        <n v="1.99"/>
        <n v="1.23"/>
        <n v="6.09"/>
        <n v="2.97"/>
        <n v="2.83"/>
        <n v="2.66"/>
        <n v="2.44"/>
        <n v="2.41"/>
        <n v="2.37"/>
        <n v="2.23"/>
        <n v="2.02"/>
        <n v="1.84"/>
        <n v="1.81"/>
        <n v="1.49"/>
        <n v="1.27"/>
        <n v="1.24"/>
        <n v="8.4"/>
        <n v="3.79"/>
        <n v="3.28"/>
        <n v="3.18"/>
        <n v="3.07"/>
        <n v="2.15"/>
        <n v="1.95"/>
        <n v="1.64"/>
        <n v="4.55"/>
        <n v="3.33"/>
        <n v="2.77"/>
        <n v="2.5499999999999998"/>
        <n v="2.11"/>
        <n v="2"/>
        <n v="1.89"/>
        <n v="1.78"/>
        <n v="5.28"/>
        <n v="4.45"/>
        <n v="3.89"/>
        <n v="3.34"/>
        <n v="3.24"/>
        <n v="2.87"/>
        <n v="2.69"/>
        <n v="2.2200000000000002"/>
        <n v="1.67"/>
        <n v="1.58"/>
        <n v="1.48"/>
        <n v="7.47"/>
        <n v="6.01"/>
        <n v="3.83"/>
        <n v="3.46"/>
        <n v="3.1"/>
        <n v="1.46"/>
        <n v="1.28"/>
        <n v="6.39"/>
        <n v="5.14"/>
        <n v="3.45"/>
        <n v="2.8"/>
        <n v="2.2599999999999998"/>
        <n v="1.85"/>
        <n v="1.79"/>
        <n v="1.6"/>
        <n v="1.55"/>
        <n v="7.04"/>
        <n v="4.05"/>
        <n v="3.08"/>
        <n v="2.29"/>
        <n v="1.94"/>
        <n v="1.76"/>
        <n v="5.53"/>
        <n v="3.98"/>
        <n v="3.32"/>
        <n v="2.4300000000000002"/>
        <n v="2.21"/>
        <n v="1.77"/>
        <n v="6.25"/>
        <n v="5.21"/>
        <n v="4.17"/>
        <n v="3.13"/>
        <n v="1.04"/>
        <n v="9.15"/>
        <n v="7.75"/>
        <n v="4.93"/>
        <n v="4.2300000000000004"/>
        <n v="4.59"/>
        <n v="3.53"/>
        <n v="6.16"/>
        <n v="4.3499999999999996"/>
        <n v="2.54"/>
        <n v="2.17"/>
        <n v="6.76"/>
        <n v="5.41"/>
        <n v="2.7"/>
      </sharedItems>
    </cacheField>
    <cacheField name="総数（個人）" numFmtId="0" sqlType="4">
      <sharedItems containsSemiMixedTypes="0" containsString="0" containsNumber="1" containsInteger="1" minValue="0" maxValue="1681" count="100">
        <n v="1681"/>
        <n v="625"/>
        <n v="964"/>
        <n v="89"/>
        <n v="671"/>
        <n v="450"/>
        <n v="543"/>
        <n v="262"/>
        <n v="436"/>
        <n v="580"/>
        <n v="331"/>
        <n v="463"/>
        <n v="492"/>
        <n v="138"/>
        <n v="120"/>
        <n v="396"/>
        <n v="201"/>
        <n v="125"/>
        <n v="70"/>
        <n v="338"/>
        <n v="152"/>
        <n v="180"/>
        <n v="112"/>
        <n v="163"/>
        <n v="47"/>
        <n v="95"/>
        <n v="119"/>
        <n v="110"/>
        <n v="28"/>
        <n v="50"/>
        <n v="45"/>
        <n v="8"/>
        <n v="72"/>
        <n v="57"/>
        <n v="7"/>
        <n v="215"/>
        <n v="114"/>
        <n v="32"/>
        <n v="86"/>
        <n v="59"/>
        <n v="80"/>
        <n v="38"/>
        <n v="18"/>
        <n v="69"/>
        <n v="19"/>
        <n v="43"/>
        <n v="63"/>
        <n v="56"/>
        <n v="16"/>
        <n v="10"/>
        <n v="4"/>
        <n v="24"/>
        <n v="14"/>
        <n v="193"/>
        <n v="97"/>
        <n v="12"/>
        <n v="62"/>
        <n v="41"/>
        <n v="66"/>
        <n v="60"/>
        <n v="33"/>
        <n v="6"/>
        <n v="11"/>
        <n v="29"/>
        <n v="27"/>
        <n v="68"/>
        <n v="46"/>
        <n v="25"/>
        <n v="22"/>
        <n v="30"/>
        <n v="0"/>
        <n v="3"/>
        <n v="15"/>
        <n v="21"/>
        <n v="20"/>
        <n v="145"/>
        <n v="81"/>
        <n v="48"/>
        <n v="42"/>
        <n v="35"/>
        <n v="31"/>
        <n v="5"/>
        <n v="36"/>
        <n v="23"/>
        <n v="53"/>
        <n v="37"/>
        <n v="13"/>
        <n v="9"/>
        <n v="1"/>
        <n v="2"/>
        <n v="157"/>
        <n v="51"/>
        <n v="78"/>
        <n v="26"/>
        <n v="17"/>
        <n v="40"/>
        <n v="166"/>
        <n v="99"/>
        <n v="65"/>
        <n v="64"/>
      </sharedItems>
    </cacheField>
    <cacheField name="構成比（個人）" numFmtId="0" sqlType="3">
      <sharedItems containsSemiMixedTypes="0" containsString="0" containsNumber="1" minValue="0" maxValue="14.31" count="220">
        <n v="10.56"/>
        <n v="3.93"/>
        <n v="6.05"/>
        <n v="0.56000000000000005"/>
        <n v="4.21"/>
        <n v="2.83"/>
        <n v="3.41"/>
        <n v="1.65"/>
        <n v="2.74"/>
        <n v="3.64"/>
        <n v="2.08"/>
        <n v="2.91"/>
        <n v="3.09"/>
        <n v="0.87"/>
        <n v="0.75"/>
        <n v="2.4900000000000002"/>
        <n v="1.26"/>
        <n v="0.79"/>
        <n v="0.44"/>
        <n v="10.55"/>
        <n v="4.74"/>
        <n v="5.62"/>
        <n v="3.49"/>
        <n v="5.09"/>
        <n v="3.9"/>
        <n v="1.47"/>
        <n v="2.96"/>
        <n v="4.3099999999999996"/>
        <n v="3.71"/>
        <n v="3.43"/>
        <n v="1.56"/>
        <n v="1.4"/>
        <n v="0.25"/>
        <n v="2.25"/>
        <n v="1.78"/>
        <n v="0.22"/>
        <n v="12.52"/>
        <n v="6.64"/>
        <n v="1.86"/>
        <n v="5.01"/>
        <n v="3.44"/>
        <n v="4.66"/>
        <n v="2.21"/>
        <n v="1.05"/>
        <n v="4.0199999999999996"/>
        <n v="1.1100000000000001"/>
        <n v="2.5"/>
        <n v="3.67"/>
        <n v="3.26"/>
        <n v="0.93"/>
        <n v="0.57999999999999996"/>
        <n v="2.62"/>
        <n v="0.23"/>
        <n v="0.82"/>
        <n v="0.47"/>
        <n v="10.88"/>
        <n v="5.47"/>
        <n v="6.71"/>
        <n v="0.68"/>
        <n v="2.54"/>
        <n v="2.14"/>
        <n v="2.31"/>
        <n v="3.72"/>
        <n v="2.82"/>
        <n v="3.38"/>
        <n v="0.34"/>
        <n v="0.62"/>
        <n v="1.63"/>
        <n v="1.01"/>
        <n v="1.52"/>
        <n v="6.88"/>
        <n v="3.24"/>
        <n v="4.75"/>
        <n v="4.6500000000000004"/>
        <n v="2.5299999999999998"/>
        <n v="2.2200000000000002"/>
        <n v="3.03"/>
        <n v="2.73"/>
        <n v="2.4300000000000002"/>
        <n v="0"/>
        <n v="0.3"/>
        <n v="2.12"/>
        <n v="2.02"/>
        <n v="1.42"/>
        <n v="11.65"/>
        <n v="5.54"/>
        <n v="6.51"/>
        <n v="3.86"/>
        <n v="3.37"/>
        <n v="2.81"/>
        <n v="2.0099999999999998"/>
        <n v="0.4"/>
        <n v="3.45"/>
        <n v="2.33"/>
        <n v="1.45"/>
        <n v="2.89"/>
        <n v="0.64"/>
        <n v="0.88"/>
        <n v="2.17"/>
        <n v="1.85"/>
        <n v="0.32"/>
        <n v="13.32"/>
        <n v="9.3000000000000007"/>
        <n v="2.5099999999999998"/>
        <n v="3.52"/>
        <n v="3.77"/>
        <n v="4.7699999999999996"/>
        <n v="3.27"/>
        <n v="2.2599999999999998"/>
        <n v="1.76"/>
        <n v="0.5"/>
        <n v="11.49"/>
        <n v="5.93"/>
        <n v="0.81"/>
        <n v="2.2000000000000002"/>
        <n v="1.39"/>
        <n v="0.95"/>
        <n v="3.15"/>
        <n v="2.56"/>
        <n v="3.66"/>
        <n v="3.73"/>
        <n v="2.0499999999999998"/>
        <n v="7.0000000000000007E-2"/>
        <n v="14.31"/>
        <n v="6.61"/>
        <n v="5.5"/>
        <n v="3.3"/>
        <n v="0.73"/>
        <n v="2.57"/>
        <n v="3.12"/>
        <n v="2.75"/>
        <n v="0.55000000000000004"/>
        <n v="1.1000000000000001"/>
        <n v="1.28"/>
        <n v="1.83"/>
        <n v="7.34"/>
        <n v="5.14"/>
        <n v="4.22"/>
        <n v="0.92"/>
        <n v="2.39"/>
        <n v="2.94"/>
        <n v="3.85"/>
        <n v="0.37"/>
        <n v="7.44"/>
        <n v="7.29"/>
        <n v="4.96"/>
        <n v="3.88"/>
        <n v="5.12"/>
        <n v="4.1900000000000004"/>
        <n v="1.0900000000000001"/>
        <n v="2.95"/>
        <n v="0.78"/>
        <n v="1.55"/>
        <n v="1.24"/>
        <n v="13.99"/>
        <n v="0.7"/>
        <n v="4.9000000000000004"/>
        <n v="4.2"/>
        <n v="1.75"/>
        <n v="2.8"/>
        <n v="3.5"/>
        <n v="2.4500000000000002"/>
        <n v="0.35"/>
        <n v="8.23"/>
        <n v="8.99"/>
        <n v="6.5"/>
        <n v="5.36"/>
        <n v="0.43"/>
        <n v="0.98"/>
        <n v="0.65"/>
        <n v="3.47"/>
        <n v="1.3"/>
        <n v="2.87"/>
        <n v="2.71"/>
        <n v="1.9"/>
        <n v="1.41"/>
        <n v="1.68"/>
        <n v="1.1399999999999999"/>
        <n v="1.79"/>
        <n v="11.98"/>
        <n v="7.47"/>
        <n v="0.52"/>
        <n v="3.13"/>
        <n v="4.17"/>
        <n v="3.65"/>
        <n v="3.99"/>
        <n v="1.04"/>
        <n v="2.78"/>
        <n v="2.6"/>
        <n v="1.74"/>
        <n v="1.91"/>
        <n v="8.24"/>
        <n v="5.38"/>
        <n v="0.72"/>
        <n v="3.94"/>
        <n v="5.0199999999999996"/>
        <n v="4.3"/>
        <n v="3.58"/>
        <n v="1.08"/>
        <n v="11.63"/>
        <n v="6.98"/>
        <n v="12.63"/>
        <n v="7.37"/>
        <n v="6.32"/>
        <n v="5.26"/>
        <n v="3.16"/>
        <n v="2.11"/>
        <n v="12.26"/>
        <n v="1.94"/>
        <n v="6.45"/>
        <n v="3.87"/>
        <n v="1.29"/>
        <n v="2.58"/>
        <n v="3.23"/>
        <n v="9.94"/>
        <n v="7.45"/>
        <n v="3.11"/>
        <n v="2.48"/>
        <n v="7.69"/>
        <n v="1.92"/>
      </sharedItems>
    </cacheField>
    <cacheField name="総数（法人）" numFmtId="0" sqlType="4">
      <sharedItems containsSemiMixedTypes="0" containsString="0" containsNumber="1" containsInteger="1" minValue="0" maxValue="621" count="84">
        <n v="204"/>
        <n v="522"/>
        <n v="42"/>
        <n v="621"/>
        <n v="30"/>
        <n v="248"/>
        <n v="129"/>
        <n v="399"/>
        <n v="211"/>
        <n v="62"/>
        <n v="256"/>
        <n v="105"/>
        <n v="75"/>
        <n v="364"/>
        <n v="356"/>
        <n v="46"/>
        <n v="237"/>
        <n v="303"/>
        <n v="340"/>
        <n v="357"/>
        <n v="38"/>
        <n v="148"/>
        <n v="5"/>
        <n v="60"/>
        <n v="27"/>
        <n v="104"/>
        <n v="53"/>
        <n v="9"/>
        <n v="18"/>
        <n v="17"/>
        <n v="86"/>
        <n v="69"/>
        <n v="52"/>
        <n v="79"/>
        <n v="11"/>
        <n v="26"/>
        <n v="37"/>
        <n v="73"/>
        <n v="28"/>
        <n v="10"/>
        <n v="1"/>
        <n v="2"/>
        <n v="51"/>
        <n v="25"/>
        <n v="44"/>
        <n v="48"/>
        <n v="4"/>
        <n v="45"/>
        <n v="35"/>
        <n v="41"/>
        <n v="33"/>
        <n v="67"/>
        <n v="6"/>
        <n v="85"/>
        <n v="70"/>
        <n v="39"/>
        <n v="22"/>
        <n v="20"/>
        <n v="24"/>
        <n v="12"/>
        <n v="34"/>
        <n v="55"/>
        <n v="50"/>
        <n v="31"/>
        <n v="29"/>
        <n v="21"/>
        <n v="15"/>
        <n v="8"/>
        <n v="7"/>
        <n v="3"/>
        <n v="14"/>
        <n v="40"/>
        <n v="19"/>
        <n v="13"/>
        <n v="0"/>
        <n v="49"/>
        <n v="54"/>
        <n v="23"/>
        <n v="32"/>
        <n v="16"/>
        <n v="83"/>
        <n v="71"/>
        <n v="61"/>
        <n v="66"/>
      </sharedItems>
    </cacheField>
    <cacheField name="構成比（法人）" numFmtId="0" sqlType="3">
      <sharedItems containsSemiMixedTypes="0" containsString="0" containsNumber="1" minValue="0" maxValue="24.39" count="187">
        <n v="1.38"/>
        <n v="3.53"/>
        <n v="0.28000000000000003"/>
        <n v="4.2"/>
        <n v="0.2"/>
        <n v="1.68"/>
        <n v="0.87"/>
        <n v="2.7"/>
        <n v="1.43"/>
        <n v="0.42"/>
        <n v="1.73"/>
        <n v="0.71"/>
        <n v="0.51"/>
        <n v="2.46"/>
        <n v="2.41"/>
        <n v="0.31"/>
        <n v="1.6"/>
        <n v="2.0499999999999998"/>
        <n v="2.2999999999999998"/>
        <n v="2.42"/>
        <n v="1.25"/>
        <n v="4.87"/>
        <n v="0.16"/>
        <n v="1.97"/>
        <n v="0.89"/>
        <n v="3.42"/>
        <n v="1.74"/>
        <n v="0.3"/>
        <n v="0.59"/>
        <n v="0.56000000000000005"/>
        <n v="2.83"/>
        <n v="2.27"/>
        <n v="1.71"/>
        <n v="2.6"/>
        <n v="0.36"/>
        <n v="0.85"/>
        <n v="1.22"/>
        <n v="2.4"/>
        <n v="1.67"/>
        <n v="0.6"/>
        <n v="3.69"/>
        <n v="0.06"/>
        <n v="1.55"/>
        <n v="0.12"/>
        <n v="2.5"/>
        <n v="0.66"/>
        <n v="3.04"/>
        <n v="1.49"/>
        <n v="0.54"/>
        <n v="2.62"/>
        <n v="2.86"/>
        <n v="0.24"/>
        <n v="2.68"/>
        <n v="2.08"/>
        <n v="2.44"/>
        <n v="1.53"/>
        <n v="3.1"/>
        <n v="3.94"/>
        <n v="3.24"/>
        <n v="1.81"/>
        <n v="1.02"/>
        <n v="2.04"/>
        <n v="0.93"/>
        <n v="0.46"/>
        <n v="1.1100000000000001"/>
        <n v="1.58"/>
        <n v="2.5499999999999998"/>
        <n v="2.3199999999999998"/>
        <n v="1.44"/>
        <n v="1.76"/>
        <n v="1.34"/>
        <n v="0.32"/>
        <n v="3.32"/>
        <n v="2.69"/>
        <n v="2.37"/>
        <n v="1.27"/>
        <n v="0.79"/>
        <n v="4.91"/>
        <n v="4.2699999999999996"/>
        <n v="0.47"/>
        <n v="0.63"/>
        <n v="2.06"/>
        <n v="3.83"/>
        <n v="0.39"/>
        <n v="0.98"/>
        <n v="1.08"/>
        <n v="1.37"/>
        <n v="1.77"/>
        <n v="3.93"/>
        <n v="1.86"/>
        <n v="0.1"/>
        <n v="2.16"/>
        <n v="0.88"/>
        <n v="2.65"/>
        <n v="2.0099999999999998"/>
        <n v="0"/>
        <n v="2.93"/>
        <n v="3.86"/>
        <n v="1.7"/>
        <n v="3.4"/>
        <n v="2.78"/>
        <n v="0.62"/>
        <n v="1.23"/>
        <n v="1.39"/>
        <n v="0.77"/>
        <n v="0.22"/>
        <n v="4.95"/>
        <n v="2.73"/>
        <n v="3.52"/>
        <n v="3.88"/>
        <n v="1.65"/>
        <n v="0.72"/>
        <n v="0.56999999999999995"/>
        <n v="0.43"/>
        <n v="3.3"/>
        <n v="1.01"/>
        <n v="2.23"/>
        <n v="1.1499999999999999"/>
        <n v="0.49"/>
        <n v="3.18"/>
        <n v="6.36"/>
        <n v="1.96"/>
        <n v="0.73"/>
        <n v="5.41"/>
        <n v="2.85"/>
        <n v="1.42"/>
        <n v="1.99"/>
        <n v="1.1399999999999999"/>
        <n v="2.2799999999999998"/>
        <n v="4.5599999999999996"/>
        <n v="2.17"/>
        <n v="0.48"/>
        <n v="6.02"/>
        <n v="0.96"/>
        <n v="1.2"/>
        <n v="4.34"/>
        <n v="3.13"/>
        <n v="1.69"/>
        <n v="1.93"/>
        <n v="12.92"/>
        <n v="5.83"/>
        <n v="0.83"/>
        <n v="3.33"/>
        <n v="4.6900000000000004"/>
        <n v="1.3"/>
        <n v="0.4"/>
        <n v="0.23"/>
        <n v="4.01"/>
        <n v="4.2300000000000004"/>
        <n v="3.44"/>
        <n v="3.73"/>
        <n v="1.47"/>
        <n v="1.75"/>
        <n v="1.1299999999999999"/>
        <n v="0.45"/>
        <n v="6"/>
        <n v="2.25"/>
        <n v="2.81"/>
        <n v="0.38"/>
        <n v="0.94"/>
        <n v="3"/>
        <n v="0.75"/>
        <n v="3.19"/>
        <n v="1.31"/>
        <n v="2.63"/>
        <n v="2.5299999999999998"/>
        <n v="10.130000000000001"/>
        <n v="3.8"/>
        <n v="5.0599999999999996"/>
        <n v="4.43"/>
        <n v="12.5"/>
        <n v="8.33"/>
        <n v="10.42"/>
        <n v="4.17"/>
        <n v="24.39"/>
        <n v="7.32"/>
        <n v="4.88"/>
        <n v="8.5500000000000007"/>
        <n v="2.56"/>
        <n v="0.92"/>
        <n v="9.17"/>
        <n v="5.5"/>
        <n v="3.67"/>
        <n v="2.75"/>
        <n v="1.83"/>
        <n v="5.56"/>
        <n v="11.11"/>
      </sharedItems>
    </cacheField>
    <cacheField name="総数（法人以外の団体）" numFmtId="0" sqlType="4">
      <sharedItems containsSemiMixedTypes="0" containsString="0" containsNumber="1" containsInteger="1" minValue="0" maxValue="3" count="4">
        <n v="1"/>
        <n v="0"/>
        <n v="2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">
  <r>
    <x v="0"/>
    <x v="0"/>
    <x v="0"/>
    <x v="0"/>
    <n v="10"/>
    <n v="0.03"/>
    <n v="2"/>
    <n v="0.01"/>
    <n v="8"/>
    <n v="0.05"/>
    <x v="0"/>
  </r>
  <r>
    <x v="0"/>
    <x v="0"/>
    <x v="0"/>
    <x v="1"/>
    <n v="4661"/>
    <n v="14.93"/>
    <n v="1361"/>
    <n v="8.5500000000000007"/>
    <n v="3300"/>
    <n v="22.33"/>
    <x v="0"/>
  </r>
  <r>
    <x v="0"/>
    <x v="0"/>
    <x v="0"/>
    <x v="2"/>
    <n v="1793"/>
    <n v="5.74"/>
    <n v="625"/>
    <n v="3.93"/>
    <n v="1166"/>
    <n v="7.89"/>
    <x v="1"/>
  </r>
  <r>
    <x v="0"/>
    <x v="0"/>
    <x v="0"/>
    <x v="3"/>
    <n v="63"/>
    <n v="0.2"/>
    <n v="1"/>
    <n v="0.01"/>
    <n v="44"/>
    <n v="0.3"/>
    <x v="0"/>
  </r>
  <r>
    <x v="0"/>
    <x v="0"/>
    <x v="0"/>
    <x v="4"/>
    <n v="234"/>
    <n v="0.75"/>
    <n v="18"/>
    <n v="0.11"/>
    <n v="215"/>
    <n v="1.45"/>
    <x v="1"/>
  </r>
  <r>
    <x v="0"/>
    <x v="0"/>
    <x v="0"/>
    <x v="5"/>
    <n v="368"/>
    <n v="1.18"/>
    <n v="73"/>
    <n v="0.46"/>
    <n v="290"/>
    <n v="1.96"/>
    <x v="2"/>
  </r>
  <r>
    <x v="0"/>
    <x v="0"/>
    <x v="0"/>
    <x v="6"/>
    <n v="8253"/>
    <n v="26.44"/>
    <n v="3974"/>
    <n v="24.96"/>
    <n v="4263"/>
    <n v="28.84"/>
    <x v="3"/>
  </r>
  <r>
    <x v="0"/>
    <x v="0"/>
    <x v="0"/>
    <x v="7"/>
    <n v="292"/>
    <n v="0.94"/>
    <n v="54"/>
    <n v="0.34"/>
    <n v="238"/>
    <n v="1.61"/>
    <x v="0"/>
  </r>
  <r>
    <x v="0"/>
    <x v="0"/>
    <x v="0"/>
    <x v="8"/>
    <n v="2474"/>
    <n v="7.93"/>
    <n v="936"/>
    <n v="5.88"/>
    <n v="1532"/>
    <n v="10.37"/>
    <x v="4"/>
  </r>
  <r>
    <x v="0"/>
    <x v="0"/>
    <x v="0"/>
    <x v="9"/>
    <n v="1608"/>
    <n v="5.15"/>
    <n v="853"/>
    <n v="5.36"/>
    <n v="744"/>
    <n v="5.03"/>
    <x v="5"/>
  </r>
  <r>
    <x v="0"/>
    <x v="0"/>
    <x v="0"/>
    <x v="10"/>
    <n v="3535"/>
    <n v="11.33"/>
    <n v="2862"/>
    <n v="17.98"/>
    <n v="654"/>
    <n v="4.42"/>
    <x v="6"/>
  </r>
  <r>
    <x v="0"/>
    <x v="0"/>
    <x v="0"/>
    <x v="11"/>
    <n v="4157"/>
    <n v="13.32"/>
    <n v="3231"/>
    <n v="20.29"/>
    <n v="907"/>
    <n v="6.14"/>
    <x v="7"/>
  </r>
  <r>
    <x v="0"/>
    <x v="0"/>
    <x v="0"/>
    <x v="12"/>
    <n v="1213"/>
    <n v="3.89"/>
    <n v="772"/>
    <n v="4.8499999999999996"/>
    <n v="264"/>
    <n v="1.79"/>
    <x v="6"/>
  </r>
  <r>
    <x v="0"/>
    <x v="0"/>
    <x v="0"/>
    <x v="13"/>
    <n v="1444"/>
    <n v="4.63"/>
    <n v="799"/>
    <n v="5.0199999999999996"/>
    <n v="523"/>
    <n v="3.54"/>
    <x v="8"/>
  </r>
  <r>
    <x v="0"/>
    <x v="0"/>
    <x v="0"/>
    <x v="14"/>
    <n v="1109"/>
    <n v="3.55"/>
    <n v="361"/>
    <n v="2.27"/>
    <n v="632"/>
    <n v="4.28"/>
    <x v="9"/>
  </r>
  <r>
    <x v="0"/>
    <x v="1"/>
    <x v="1"/>
    <x v="0"/>
    <n v="1"/>
    <n v="0.02"/>
    <n v="0"/>
    <n v="0"/>
    <n v="1"/>
    <n v="0.03"/>
    <x v="0"/>
  </r>
  <r>
    <x v="0"/>
    <x v="1"/>
    <x v="1"/>
    <x v="1"/>
    <n v="777"/>
    <n v="12.27"/>
    <n v="206"/>
    <n v="6.43"/>
    <n v="571"/>
    <n v="18.78"/>
    <x v="0"/>
  </r>
  <r>
    <x v="0"/>
    <x v="1"/>
    <x v="1"/>
    <x v="2"/>
    <n v="353"/>
    <n v="5.57"/>
    <n v="74"/>
    <n v="2.31"/>
    <n v="279"/>
    <n v="9.17"/>
    <x v="0"/>
  </r>
  <r>
    <x v="0"/>
    <x v="1"/>
    <x v="1"/>
    <x v="3"/>
    <n v="4"/>
    <n v="0.06"/>
    <n v="0"/>
    <n v="0"/>
    <n v="4"/>
    <n v="0.13"/>
    <x v="0"/>
  </r>
  <r>
    <x v="0"/>
    <x v="1"/>
    <x v="1"/>
    <x v="4"/>
    <n v="35"/>
    <n v="0.55000000000000004"/>
    <n v="1"/>
    <n v="0.03"/>
    <n v="34"/>
    <n v="1.1200000000000001"/>
    <x v="0"/>
  </r>
  <r>
    <x v="0"/>
    <x v="1"/>
    <x v="1"/>
    <x v="5"/>
    <n v="91"/>
    <n v="1.44"/>
    <n v="22"/>
    <n v="0.69"/>
    <n v="68"/>
    <n v="2.2400000000000002"/>
    <x v="0"/>
  </r>
  <r>
    <x v="0"/>
    <x v="1"/>
    <x v="1"/>
    <x v="6"/>
    <n v="1734"/>
    <n v="27.38"/>
    <n v="801"/>
    <n v="24.99"/>
    <n v="933"/>
    <n v="30.68"/>
    <x v="0"/>
  </r>
  <r>
    <x v="0"/>
    <x v="1"/>
    <x v="1"/>
    <x v="7"/>
    <n v="57"/>
    <n v="0.9"/>
    <n v="10"/>
    <n v="0.31"/>
    <n v="47"/>
    <n v="1.55"/>
    <x v="0"/>
  </r>
  <r>
    <x v="0"/>
    <x v="1"/>
    <x v="1"/>
    <x v="8"/>
    <n v="635"/>
    <n v="10.029999999999999"/>
    <n v="255"/>
    <n v="7.96"/>
    <n v="379"/>
    <n v="12.46"/>
    <x v="1"/>
  </r>
  <r>
    <x v="0"/>
    <x v="1"/>
    <x v="1"/>
    <x v="9"/>
    <n v="310"/>
    <n v="4.9000000000000004"/>
    <n v="161"/>
    <n v="5.0199999999999996"/>
    <n v="147"/>
    <n v="4.83"/>
    <x v="1"/>
  </r>
  <r>
    <x v="0"/>
    <x v="1"/>
    <x v="1"/>
    <x v="10"/>
    <n v="761"/>
    <n v="12.02"/>
    <n v="623"/>
    <n v="19.440000000000001"/>
    <n v="132"/>
    <n v="4.34"/>
    <x v="4"/>
  </r>
  <r>
    <x v="0"/>
    <x v="1"/>
    <x v="1"/>
    <x v="11"/>
    <n v="799"/>
    <n v="12.62"/>
    <n v="624"/>
    <n v="19.47"/>
    <n v="166"/>
    <n v="5.46"/>
    <x v="6"/>
  </r>
  <r>
    <x v="0"/>
    <x v="1"/>
    <x v="1"/>
    <x v="12"/>
    <n v="242"/>
    <n v="3.82"/>
    <n v="167"/>
    <n v="5.21"/>
    <n v="46"/>
    <n v="1.51"/>
    <x v="0"/>
  </r>
  <r>
    <x v="0"/>
    <x v="1"/>
    <x v="1"/>
    <x v="13"/>
    <n v="325"/>
    <n v="5.13"/>
    <n v="197"/>
    <n v="6.15"/>
    <n v="97"/>
    <n v="3.19"/>
    <x v="0"/>
  </r>
  <r>
    <x v="0"/>
    <x v="1"/>
    <x v="1"/>
    <x v="14"/>
    <n v="208"/>
    <n v="3.28"/>
    <n v="64"/>
    <n v="2"/>
    <n v="137"/>
    <n v="4.51"/>
    <x v="1"/>
  </r>
  <r>
    <x v="0"/>
    <x v="2"/>
    <x v="2"/>
    <x v="0"/>
    <n v="1"/>
    <n v="0.03"/>
    <n v="0"/>
    <n v="0"/>
    <n v="1"/>
    <n v="0.06"/>
    <x v="0"/>
  </r>
  <r>
    <x v="0"/>
    <x v="2"/>
    <x v="2"/>
    <x v="1"/>
    <n v="554"/>
    <n v="16.12"/>
    <n v="147"/>
    <n v="8.56"/>
    <n v="407"/>
    <n v="24.24"/>
    <x v="0"/>
  </r>
  <r>
    <x v="0"/>
    <x v="2"/>
    <x v="2"/>
    <x v="2"/>
    <n v="182"/>
    <n v="5.3"/>
    <n v="55"/>
    <n v="3.2"/>
    <n v="127"/>
    <n v="7.56"/>
    <x v="0"/>
  </r>
  <r>
    <x v="0"/>
    <x v="2"/>
    <x v="2"/>
    <x v="3"/>
    <n v="2"/>
    <n v="0.06"/>
    <n v="0"/>
    <n v="0"/>
    <n v="1"/>
    <n v="0.06"/>
    <x v="0"/>
  </r>
  <r>
    <x v="0"/>
    <x v="2"/>
    <x v="2"/>
    <x v="4"/>
    <n v="28"/>
    <n v="0.81"/>
    <n v="2"/>
    <n v="0.12"/>
    <n v="26"/>
    <n v="1.55"/>
    <x v="0"/>
  </r>
  <r>
    <x v="0"/>
    <x v="2"/>
    <x v="2"/>
    <x v="5"/>
    <n v="30"/>
    <n v="0.87"/>
    <n v="3"/>
    <n v="0.17"/>
    <n v="26"/>
    <n v="1.55"/>
    <x v="0"/>
  </r>
  <r>
    <x v="0"/>
    <x v="2"/>
    <x v="2"/>
    <x v="6"/>
    <n v="892"/>
    <n v="25.95"/>
    <n v="412"/>
    <n v="24"/>
    <n v="480"/>
    <n v="28.59"/>
    <x v="0"/>
  </r>
  <r>
    <x v="0"/>
    <x v="2"/>
    <x v="2"/>
    <x v="7"/>
    <n v="35"/>
    <n v="1.02"/>
    <n v="6"/>
    <n v="0.35"/>
    <n v="29"/>
    <n v="1.73"/>
    <x v="0"/>
  </r>
  <r>
    <x v="0"/>
    <x v="2"/>
    <x v="2"/>
    <x v="8"/>
    <n v="216"/>
    <n v="6.28"/>
    <n v="43"/>
    <n v="2.5"/>
    <n v="173"/>
    <n v="10.3"/>
    <x v="0"/>
  </r>
  <r>
    <x v="0"/>
    <x v="2"/>
    <x v="2"/>
    <x v="9"/>
    <n v="166"/>
    <n v="4.83"/>
    <n v="90"/>
    <n v="5.24"/>
    <n v="74"/>
    <n v="4.41"/>
    <x v="1"/>
  </r>
  <r>
    <x v="0"/>
    <x v="2"/>
    <x v="2"/>
    <x v="10"/>
    <n v="410"/>
    <n v="11.93"/>
    <n v="351"/>
    <n v="20.440000000000001"/>
    <n v="56"/>
    <n v="3.34"/>
    <x v="1"/>
  </r>
  <r>
    <x v="0"/>
    <x v="2"/>
    <x v="2"/>
    <x v="11"/>
    <n v="526"/>
    <n v="15.3"/>
    <n v="389"/>
    <n v="22.66"/>
    <n v="137"/>
    <n v="8.16"/>
    <x v="0"/>
  </r>
  <r>
    <x v="0"/>
    <x v="2"/>
    <x v="2"/>
    <x v="12"/>
    <n v="118"/>
    <n v="3.43"/>
    <n v="90"/>
    <n v="5.24"/>
    <n v="26"/>
    <n v="1.55"/>
    <x v="1"/>
  </r>
  <r>
    <x v="0"/>
    <x v="2"/>
    <x v="2"/>
    <x v="13"/>
    <n v="135"/>
    <n v="3.93"/>
    <n v="89"/>
    <n v="5.18"/>
    <n v="41"/>
    <n v="2.44"/>
    <x v="2"/>
  </r>
  <r>
    <x v="0"/>
    <x v="2"/>
    <x v="2"/>
    <x v="14"/>
    <n v="142"/>
    <n v="4.13"/>
    <n v="40"/>
    <n v="2.33"/>
    <n v="75"/>
    <n v="4.47"/>
    <x v="1"/>
  </r>
  <r>
    <x v="0"/>
    <x v="3"/>
    <x v="3"/>
    <x v="0"/>
    <n v="4"/>
    <n v="0.1"/>
    <n v="2"/>
    <n v="0.11"/>
    <n v="2"/>
    <n v="0.09"/>
    <x v="0"/>
  </r>
  <r>
    <x v="0"/>
    <x v="3"/>
    <x v="3"/>
    <x v="1"/>
    <n v="568"/>
    <n v="14.32"/>
    <n v="148"/>
    <n v="8.34"/>
    <n v="420"/>
    <n v="19.46"/>
    <x v="0"/>
  </r>
  <r>
    <x v="0"/>
    <x v="3"/>
    <x v="3"/>
    <x v="2"/>
    <n v="154"/>
    <n v="3.88"/>
    <n v="56"/>
    <n v="3.16"/>
    <n v="98"/>
    <n v="4.54"/>
    <x v="0"/>
  </r>
  <r>
    <x v="0"/>
    <x v="3"/>
    <x v="3"/>
    <x v="3"/>
    <n v="9"/>
    <n v="0.23"/>
    <n v="0"/>
    <n v="0"/>
    <n v="9"/>
    <n v="0.42"/>
    <x v="0"/>
  </r>
  <r>
    <x v="0"/>
    <x v="3"/>
    <x v="3"/>
    <x v="4"/>
    <n v="41"/>
    <n v="1.03"/>
    <n v="0"/>
    <n v="0"/>
    <n v="41"/>
    <n v="1.9"/>
    <x v="0"/>
  </r>
  <r>
    <x v="0"/>
    <x v="3"/>
    <x v="3"/>
    <x v="5"/>
    <n v="34"/>
    <n v="0.86"/>
    <n v="5"/>
    <n v="0.28000000000000003"/>
    <n v="28"/>
    <n v="1.3"/>
    <x v="1"/>
  </r>
  <r>
    <x v="0"/>
    <x v="3"/>
    <x v="3"/>
    <x v="6"/>
    <n v="1077"/>
    <n v="27.16"/>
    <n v="425"/>
    <n v="23.96"/>
    <n v="650"/>
    <n v="30.12"/>
    <x v="4"/>
  </r>
  <r>
    <x v="0"/>
    <x v="3"/>
    <x v="3"/>
    <x v="7"/>
    <n v="55"/>
    <n v="1.39"/>
    <n v="2"/>
    <n v="0.11"/>
    <n v="53"/>
    <n v="2.46"/>
    <x v="0"/>
  </r>
  <r>
    <x v="0"/>
    <x v="3"/>
    <x v="3"/>
    <x v="8"/>
    <n v="356"/>
    <n v="8.98"/>
    <n v="125"/>
    <n v="7.05"/>
    <n v="231"/>
    <n v="10.7"/>
    <x v="0"/>
  </r>
  <r>
    <x v="0"/>
    <x v="3"/>
    <x v="3"/>
    <x v="9"/>
    <n v="268"/>
    <n v="6.76"/>
    <n v="121"/>
    <n v="6.82"/>
    <n v="145"/>
    <n v="6.72"/>
    <x v="1"/>
  </r>
  <r>
    <x v="0"/>
    <x v="3"/>
    <x v="3"/>
    <x v="10"/>
    <n v="391"/>
    <n v="9.86"/>
    <n v="289"/>
    <n v="16.29"/>
    <n v="101"/>
    <n v="4.68"/>
    <x v="1"/>
  </r>
  <r>
    <x v="0"/>
    <x v="3"/>
    <x v="3"/>
    <x v="11"/>
    <n v="528"/>
    <n v="13.31"/>
    <n v="380"/>
    <n v="21.42"/>
    <n v="146"/>
    <n v="6.77"/>
    <x v="0"/>
  </r>
  <r>
    <x v="0"/>
    <x v="3"/>
    <x v="3"/>
    <x v="12"/>
    <n v="153"/>
    <n v="3.86"/>
    <n v="92"/>
    <n v="5.19"/>
    <n v="53"/>
    <n v="2.46"/>
    <x v="4"/>
  </r>
  <r>
    <x v="0"/>
    <x v="3"/>
    <x v="3"/>
    <x v="13"/>
    <n v="184"/>
    <n v="4.6399999999999997"/>
    <n v="90"/>
    <n v="5.07"/>
    <n v="84"/>
    <n v="3.89"/>
    <x v="10"/>
  </r>
  <r>
    <x v="0"/>
    <x v="3"/>
    <x v="3"/>
    <x v="14"/>
    <n v="144"/>
    <n v="3.63"/>
    <n v="39"/>
    <n v="2.2000000000000002"/>
    <n v="97"/>
    <n v="4.49"/>
    <x v="6"/>
  </r>
  <r>
    <x v="0"/>
    <x v="4"/>
    <x v="4"/>
    <x v="0"/>
    <n v="0"/>
    <n v="0"/>
    <n v="0"/>
    <n v="0"/>
    <n v="0"/>
    <n v="0"/>
    <x v="0"/>
  </r>
  <r>
    <x v="0"/>
    <x v="4"/>
    <x v="4"/>
    <x v="1"/>
    <n v="200"/>
    <n v="12.01"/>
    <n v="105"/>
    <n v="10.62"/>
    <n v="95"/>
    <n v="15.03"/>
    <x v="0"/>
  </r>
  <r>
    <x v="0"/>
    <x v="4"/>
    <x v="4"/>
    <x v="2"/>
    <n v="179"/>
    <n v="10.75"/>
    <n v="103"/>
    <n v="10.41"/>
    <n v="76"/>
    <n v="12.03"/>
    <x v="0"/>
  </r>
  <r>
    <x v="0"/>
    <x v="4"/>
    <x v="4"/>
    <x v="3"/>
    <n v="5"/>
    <n v="0.3"/>
    <n v="1"/>
    <n v="0.1"/>
    <n v="1"/>
    <n v="0.16"/>
    <x v="0"/>
  </r>
  <r>
    <x v="0"/>
    <x v="4"/>
    <x v="4"/>
    <x v="4"/>
    <n v="16"/>
    <n v="0.96"/>
    <n v="2"/>
    <n v="0.2"/>
    <n v="13"/>
    <n v="2.06"/>
    <x v="1"/>
  </r>
  <r>
    <x v="0"/>
    <x v="4"/>
    <x v="4"/>
    <x v="5"/>
    <n v="18"/>
    <n v="1.08"/>
    <n v="3"/>
    <n v="0.3"/>
    <n v="15"/>
    <n v="2.37"/>
    <x v="0"/>
  </r>
  <r>
    <x v="0"/>
    <x v="4"/>
    <x v="4"/>
    <x v="6"/>
    <n v="463"/>
    <n v="27.81"/>
    <n v="278"/>
    <n v="28.11"/>
    <n v="183"/>
    <n v="28.96"/>
    <x v="4"/>
  </r>
  <r>
    <x v="0"/>
    <x v="4"/>
    <x v="4"/>
    <x v="7"/>
    <n v="14"/>
    <n v="0.84"/>
    <n v="9"/>
    <n v="0.91"/>
    <n v="5"/>
    <n v="0.79"/>
    <x v="0"/>
  </r>
  <r>
    <x v="0"/>
    <x v="4"/>
    <x v="4"/>
    <x v="8"/>
    <n v="88"/>
    <n v="5.29"/>
    <n v="36"/>
    <n v="3.64"/>
    <n v="50"/>
    <n v="7.91"/>
    <x v="1"/>
  </r>
  <r>
    <x v="0"/>
    <x v="4"/>
    <x v="4"/>
    <x v="9"/>
    <n v="55"/>
    <n v="3.3"/>
    <n v="30"/>
    <n v="3.03"/>
    <n v="24"/>
    <n v="3.8"/>
    <x v="0"/>
  </r>
  <r>
    <x v="0"/>
    <x v="4"/>
    <x v="4"/>
    <x v="10"/>
    <n v="217"/>
    <n v="13.03"/>
    <n v="188"/>
    <n v="19.010000000000002"/>
    <n v="29"/>
    <n v="4.59"/>
    <x v="0"/>
  </r>
  <r>
    <x v="0"/>
    <x v="4"/>
    <x v="4"/>
    <x v="11"/>
    <n v="186"/>
    <n v="11.17"/>
    <n v="150"/>
    <n v="15.17"/>
    <n v="36"/>
    <n v="5.7"/>
    <x v="0"/>
  </r>
  <r>
    <x v="0"/>
    <x v="4"/>
    <x v="4"/>
    <x v="12"/>
    <n v="63"/>
    <n v="3.78"/>
    <n v="37"/>
    <n v="3.74"/>
    <n v="9"/>
    <n v="1.42"/>
    <x v="0"/>
  </r>
  <r>
    <x v="0"/>
    <x v="4"/>
    <x v="4"/>
    <x v="13"/>
    <n v="108"/>
    <n v="6.49"/>
    <n v="37"/>
    <n v="3.74"/>
    <n v="58"/>
    <n v="9.18"/>
    <x v="1"/>
  </r>
  <r>
    <x v="0"/>
    <x v="4"/>
    <x v="4"/>
    <x v="14"/>
    <n v="53"/>
    <n v="3.18"/>
    <n v="10"/>
    <n v="1.01"/>
    <n v="38"/>
    <n v="6.01"/>
    <x v="1"/>
  </r>
  <r>
    <x v="0"/>
    <x v="5"/>
    <x v="5"/>
    <x v="0"/>
    <n v="0"/>
    <n v="0"/>
    <n v="0"/>
    <n v="0"/>
    <n v="0"/>
    <n v="0"/>
    <x v="0"/>
  </r>
  <r>
    <x v="0"/>
    <x v="5"/>
    <x v="5"/>
    <x v="1"/>
    <n v="335"/>
    <n v="14.61"/>
    <n v="108"/>
    <n v="8.67"/>
    <n v="227"/>
    <n v="22.28"/>
    <x v="0"/>
  </r>
  <r>
    <x v="0"/>
    <x v="5"/>
    <x v="5"/>
    <x v="2"/>
    <n v="121"/>
    <n v="5.28"/>
    <n v="48"/>
    <n v="3.86"/>
    <n v="73"/>
    <n v="7.16"/>
    <x v="0"/>
  </r>
  <r>
    <x v="0"/>
    <x v="5"/>
    <x v="5"/>
    <x v="3"/>
    <n v="4"/>
    <n v="0.17"/>
    <n v="0"/>
    <n v="0"/>
    <n v="4"/>
    <n v="0.39"/>
    <x v="0"/>
  </r>
  <r>
    <x v="0"/>
    <x v="5"/>
    <x v="5"/>
    <x v="4"/>
    <n v="13"/>
    <n v="0.56999999999999995"/>
    <n v="2"/>
    <n v="0.16"/>
    <n v="11"/>
    <n v="1.08"/>
    <x v="0"/>
  </r>
  <r>
    <x v="0"/>
    <x v="5"/>
    <x v="5"/>
    <x v="5"/>
    <n v="28"/>
    <n v="1.22"/>
    <n v="3"/>
    <n v="0.24"/>
    <n v="25"/>
    <n v="2.4500000000000002"/>
    <x v="0"/>
  </r>
  <r>
    <x v="0"/>
    <x v="5"/>
    <x v="5"/>
    <x v="6"/>
    <n v="578"/>
    <n v="25.21"/>
    <n v="315"/>
    <n v="25.3"/>
    <n v="263"/>
    <n v="25.81"/>
    <x v="0"/>
  </r>
  <r>
    <x v="0"/>
    <x v="5"/>
    <x v="5"/>
    <x v="7"/>
    <n v="22"/>
    <n v="0.96"/>
    <n v="7"/>
    <n v="0.56000000000000005"/>
    <n v="15"/>
    <n v="1.47"/>
    <x v="0"/>
  </r>
  <r>
    <x v="0"/>
    <x v="5"/>
    <x v="5"/>
    <x v="8"/>
    <n v="218"/>
    <n v="9.51"/>
    <n v="93"/>
    <n v="7.47"/>
    <n v="125"/>
    <n v="12.27"/>
    <x v="0"/>
  </r>
  <r>
    <x v="0"/>
    <x v="5"/>
    <x v="5"/>
    <x v="9"/>
    <n v="121"/>
    <n v="5.28"/>
    <n v="59"/>
    <n v="4.74"/>
    <n v="60"/>
    <n v="5.89"/>
    <x v="1"/>
  </r>
  <r>
    <x v="0"/>
    <x v="5"/>
    <x v="5"/>
    <x v="10"/>
    <n v="223"/>
    <n v="9.73"/>
    <n v="181"/>
    <n v="14.54"/>
    <n v="42"/>
    <n v="4.12"/>
    <x v="0"/>
  </r>
  <r>
    <x v="0"/>
    <x v="5"/>
    <x v="5"/>
    <x v="11"/>
    <n v="340"/>
    <n v="14.83"/>
    <n v="269"/>
    <n v="21.61"/>
    <n v="71"/>
    <n v="6.97"/>
    <x v="0"/>
  </r>
  <r>
    <x v="0"/>
    <x v="5"/>
    <x v="5"/>
    <x v="12"/>
    <n v="106"/>
    <n v="4.62"/>
    <n v="69"/>
    <n v="5.54"/>
    <n v="21"/>
    <n v="2.06"/>
    <x v="1"/>
  </r>
  <r>
    <x v="0"/>
    <x v="5"/>
    <x v="5"/>
    <x v="13"/>
    <n v="96"/>
    <n v="4.1900000000000004"/>
    <n v="59"/>
    <n v="4.74"/>
    <n v="29"/>
    <n v="2.85"/>
    <x v="0"/>
  </r>
  <r>
    <x v="0"/>
    <x v="5"/>
    <x v="5"/>
    <x v="14"/>
    <n v="88"/>
    <n v="3.84"/>
    <n v="32"/>
    <n v="2.57"/>
    <n v="53"/>
    <n v="5.2"/>
    <x v="0"/>
  </r>
  <r>
    <x v="0"/>
    <x v="6"/>
    <x v="6"/>
    <x v="0"/>
    <n v="0"/>
    <n v="0"/>
    <n v="0"/>
    <n v="0"/>
    <n v="0"/>
    <n v="0"/>
    <x v="0"/>
  </r>
  <r>
    <x v="0"/>
    <x v="6"/>
    <x v="6"/>
    <x v="1"/>
    <n v="168"/>
    <n v="15.92"/>
    <n v="19"/>
    <n v="4.7699999999999996"/>
    <n v="149"/>
    <n v="22.99"/>
    <x v="0"/>
  </r>
  <r>
    <x v="0"/>
    <x v="6"/>
    <x v="6"/>
    <x v="2"/>
    <n v="82"/>
    <n v="7.77"/>
    <n v="17"/>
    <n v="4.2699999999999996"/>
    <n v="65"/>
    <n v="10.029999999999999"/>
    <x v="0"/>
  </r>
  <r>
    <x v="0"/>
    <x v="6"/>
    <x v="6"/>
    <x v="3"/>
    <n v="0"/>
    <n v="0"/>
    <n v="0"/>
    <n v="0"/>
    <n v="0"/>
    <n v="0"/>
    <x v="0"/>
  </r>
  <r>
    <x v="0"/>
    <x v="6"/>
    <x v="6"/>
    <x v="4"/>
    <n v="7"/>
    <n v="0.66"/>
    <n v="0"/>
    <n v="0"/>
    <n v="7"/>
    <n v="1.08"/>
    <x v="0"/>
  </r>
  <r>
    <x v="0"/>
    <x v="6"/>
    <x v="6"/>
    <x v="5"/>
    <n v="8"/>
    <n v="0.76"/>
    <n v="1"/>
    <n v="0.25"/>
    <n v="7"/>
    <n v="1.08"/>
    <x v="0"/>
  </r>
  <r>
    <x v="0"/>
    <x v="6"/>
    <x v="6"/>
    <x v="6"/>
    <n v="309"/>
    <n v="29.29"/>
    <n v="102"/>
    <n v="25.63"/>
    <n v="207"/>
    <n v="31.94"/>
    <x v="0"/>
  </r>
  <r>
    <x v="0"/>
    <x v="6"/>
    <x v="6"/>
    <x v="7"/>
    <n v="9"/>
    <n v="0.85"/>
    <n v="1"/>
    <n v="0.25"/>
    <n v="8"/>
    <n v="1.23"/>
    <x v="0"/>
  </r>
  <r>
    <x v="0"/>
    <x v="6"/>
    <x v="6"/>
    <x v="8"/>
    <n v="69"/>
    <n v="6.54"/>
    <n v="14"/>
    <n v="3.52"/>
    <n v="55"/>
    <n v="8.49"/>
    <x v="0"/>
  </r>
  <r>
    <x v="0"/>
    <x v="6"/>
    <x v="6"/>
    <x v="9"/>
    <n v="53"/>
    <n v="5.0199999999999996"/>
    <n v="25"/>
    <n v="6.28"/>
    <n v="28"/>
    <n v="4.32"/>
    <x v="0"/>
  </r>
  <r>
    <x v="0"/>
    <x v="6"/>
    <x v="6"/>
    <x v="10"/>
    <n v="71"/>
    <n v="6.73"/>
    <n v="47"/>
    <n v="11.81"/>
    <n v="23"/>
    <n v="3.55"/>
    <x v="0"/>
  </r>
  <r>
    <x v="0"/>
    <x v="6"/>
    <x v="6"/>
    <x v="11"/>
    <n v="157"/>
    <n v="14.88"/>
    <n v="115"/>
    <n v="28.89"/>
    <n v="41"/>
    <n v="6.33"/>
    <x v="0"/>
  </r>
  <r>
    <x v="0"/>
    <x v="6"/>
    <x v="6"/>
    <x v="12"/>
    <n v="37"/>
    <n v="3.51"/>
    <n v="18"/>
    <n v="4.5199999999999996"/>
    <n v="14"/>
    <n v="2.16"/>
    <x v="0"/>
  </r>
  <r>
    <x v="0"/>
    <x v="6"/>
    <x v="6"/>
    <x v="13"/>
    <n v="36"/>
    <n v="3.41"/>
    <n v="24"/>
    <n v="6.03"/>
    <n v="12"/>
    <n v="1.85"/>
    <x v="0"/>
  </r>
  <r>
    <x v="0"/>
    <x v="6"/>
    <x v="6"/>
    <x v="14"/>
    <n v="49"/>
    <n v="4.6399999999999997"/>
    <n v="15"/>
    <n v="3.77"/>
    <n v="32"/>
    <n v="4.9400000000000004"/>
    <x v="0"/>
  </r>
  <r>
    <x v="0"/>
    <x v="7"/>
    <x v="7"/>
    <x v="0"/>
    <n v="0"/>
    <n v="0"/>
    <n v="0"/>
    <n v="0"/>
    <n v="0"/>
    <n v="0"/>
    <x v="0"/>
  </r>
  <r>
    <x v="0"/>
    <x v="7"/>
    <x v="7"/>
    <x v="1"/>
    <n v="535"/>
    <n v="18.940000000000001"/>
    <n v="134"/>
    <n v="9.81"/>
    <n v="401"/>
    <n v="28.79"/>
    <x v="0"/>
  </r>
  <r>
    <x v="0"/>
    <x v="7"/>
    <x v="7"/>
    <x v="2"/>
    <n v="167"/>
    <n v="5.91"/>
    <n v="53"/>
    <n v="3.88"/>
    <n v="113"/>
    <n v="8.11"/>
    <x v="0"/>
  </r>
  <r>
    <x v="0"/>
    <x v="7"/>
    <x v="7"/>
    <x v="3"/>
    <n v="11"/>
    <n v="0.39"/>
    <n v="0"/>
    <n v="0"/>
    <n v="6"/>
    <n v="0.43"/>
    <x v="0"/>
  </r>
  <r>
    <x v="0"/>
    <x v="7"/>
    <x v="7"/>
    <x v="4"/>
    <n v="22"/>
    <n v="0.78"/>
    <n v="0"/>
    <n v="0"/>
    <n v="22"/>
    <n v="1.58"/>
    <x v="0"/>
  </r>
  <r>
    <x v="0"/>
    <x v="7"/>
    <x v="7"/>
    <x v="5"/>
    <n v="38"/>
    <n v="1.35"/>
    <n v="4"/>
    <n v="0.28999999999999998"/>
    <n v="33"/>
    <n v="2.37"/>
    <x v="1"/>
  </r>
  <r>
    <x v="0"/>
    <x v="7"/>
    <x v="7"/>
    <x v="6"/>
    <n v="718"/>
    <n v="25.42"/>
    <n v="384"/>
    <n v="28.11"/>
    <n v="330"/>
    <n v="23.69"/>
    <x v="5"/>
  </r>
  <r>
    <x v="0"/>
    <x v="7"/>
    <x v="7"/>
    <x v="7"/>
    <n v="26"/>
    <n v="0.92"/>
    <n v="5"/>
    <n v="0.37"/>
    <n v="21"/>
    <n v="1.51"/>
    <x v="0"/>
  </r>
  <r>
    <x v="0"/>
    <x v="7"/>
    <x v="7"/>
    <x v="8"/>
    <n v="177"/>
    <n v="6.27"/>
    <n v="55"/>
    <n v="4.03"/>
    <n v="121"/>
    <n v="8.69"/>
    <x v="0"/>
  </r>
  <r>
    <x v="0"/>
    <x v="7"/>
    <x v="7"/>
    <x v="9"/>
    <n v="153"/>
    <n v="5.42"/>
    <n v="81"/>
    <n v="5.93"/>
    <n v="70"/>
    <n v="5.03"/>
    <x v="0"/>
  </r>
  <r>
    <x v="0"/>
    <x v="7"/>
    <x v="7"/>
    <x v="10"/>
    <n v="268"/>
    <n v="9.49"/>
    <n v="208"/>
    <n v="15.23"/>
    <n v="59"/>
    <n v="4.24"/>
    <x v="0"/>
  </r>
  <r>
    <x v="0"/>
    <x v="7"/>
    <x v="7"/>
    <x v="11"/>
    <n v="355"/>
    <n v="12.57"/>
    <n v="279"/>
    <n v="20.420000000000002"/>
    <n v="75"/>
    <n v="5.38"/>
    <x v="1"/>
  </r>
  <r>
    <x v="0"/>
    <x v="7"/>
    <x v="7"/>
    <x v="12"/>
    <n v="108"/>
    <n v="3.82"/>
    <n v="55"/>
    <n v="4.03"/>
    <n v="30"/>
    <n v="2.15"/>
    <x v="0"/>
  </r>
  <r>
    <x v="0"/>
    <x v="7"/>
    <x v="7"/>
    <x v="13"/>
    <n v="151"/>
    <n v="5.35"/>
    <n v="70"/>
    <n v="5.12"/>
    <n v="63"/>
    <n v="4.5199999999999996"/>
    <x v="1"/>
  </r>
  <r>
    <x v="0"/>
    <x v="7"/>
    <x v="7"/>
    <x v="14"/>
    <n v="95"/>
    <n v="3.36"/>
    <n v="38"/>
    <n v="2.78"/>
    <n v="49"/>
    <n v="3.52"/>
    <x v="1"/>
  </r>
  <r>
    <x v="0"/>
    <x v="8"/>
    <x v="8"/>
    <x v="0"/>
    <n v="0"/>
    <n v="0"/>
    <n v="0"/>
    <n v="0"/>
    <n v="0"/>
    <n v="0"/>
    <x v="0"/>
  </r>
  <r>
    <x v="0"/>
    <x v="8"/>
    <x v="8"/>
    <x v="1"/>
    <n v="156"/>
    <n v="15.98"/>
    <n v="45"/>
    <n v="8.26"/>
    <n v="111"/>
    <n v="27.14"/>
    <x v="0"/>
  </r>
  <r>
    <x v="0"/>
    <x v="8"/>
    <x v="8"/>
    <x v="2"/>
    <n v="48"/>
    <n v="4.92"/>
    <n v="18"/>
    <n v="3.3"/>
    <n v="30"/>
    <n v="7.33"/>
    <x v="0"/>
  </r>
  <r>
    <x v="0"/>
    <x v="8"/>
    <x v="8"/>
    <x v="3"/>
    <n v="0"/>
    <n v="0"/>
    <n v="0"/>
    <n v="0"/>
    <n v="0"/>
    <n v="0"/>
    <x v="0"/>
  </r>
  <r>
    <x v="0"/>
    <x v="8"/>
    <x v="8"/>
    <x v="4"/>
    <n v="4"/>
    <n v="0.41"/>
    <n v="1"/>
    <n v="0.18"/>
    <n v="3"/>
    <n v="0.73"/>
    <x v="0"/>
  </r>
  <r>
    <x v="0"/>
    <x v="8"/>
    <x v="8"/>
    <x v="5"/>
    <n v="7"/>
    <n v="0.72"/>
    <n v="2"/>
    <n v="0.37"/>
    <n v="5"/>
    <n v="1.22"/>
    <x v="0"/>
  </r>
  <r>
    <x v="0"/>
    <x v="8"/>
    <x v="8"/>
    <x v="6"/>
    <n v="257"/>
    <n v="26.33"/>
    <n v="125"/>
    <n v="22.94"/>
    <n v="131"/>
    <n v="32.03"/>
    <x v="1"/>
  </r>
  <r>
    <x v="0"/>
    <x v="8"/>
    <x v="8"/>
    <x v="7"/>
    <n v="9"/>
    <n v="0.92"/>
    <n v="4"/>
    <n v="0.73"/>
    <n v="5"/>
    <n v="1.22"/>
    <x v="0"/>
  </r>
  <r>
    <x v="0"/>
    <x v="8"/>
    <x v="8"/>
    <x v="8"/>
    <n v="46"/>
    <n v="4.71"/>
    <n v="8"/>
    <n v="1.47"/>
    <n v="38"/>
    <n v="9.2899999999999991"/>
    <x v="0"/>
  </r>
  <r>
    <x v="0"/>
    <x v="8"/>
    <x v="8"/>
    <x v="9"/>
    <n v="45"/>
    <n v="4.6100000000000003"/>
    <n v="33"/>
    <n v="6.06"/>
    <n v="12"/>
    <n v="2.93"/>
    <x v="0"/>
  </r>
  <r>
    <x v="0"/>
    <x v="8"/>
    <x v="8"/>
    <x v="10"/>
    <n v="110"/>
    <n v="11.27"/>
    <n v="94"/>
    <n v="17.25"/>
    <n v="16"/>
    <n v="3.91"/>
    <x v="0"/>
  </r>
  <r>
    <x v="0"/>
    <x v="8"/>
    <x v="8"/>
    <x v="11"/>
    <n v="167"/>
    <n v="17.11"/>
    <n v="136"/>
    <n v="24.95"/>
    <n v="29"/>
    <n v="7.09"/>
    <x v="1"/>
  </r>
  <r>
    <x v="0"/>
    <x v="8"/>
    <x v="8"/>
    <x v="12"/>
    <n v="54"/>
    <n v="5.53"/>
    <n v="32"/>
    <n v="5.87"/>
    <n v="8"/>
    <n v="1.96"/>
    <x v="0"/>
  </r>
  <r>
    <x v="0"/>
    <x v="8"/>
    <x v="8"/>
    <x v="13"/>
    <n v="50"/>
    <n v="5.12"/>
    <n v="35"/>
    <n v="6.42"/>
    <n v="10"/>
    <n v="2.44"/>
    <x v="1"/>
  </r>
  <r>
    <x v="0"/>
    <x v="8"/>
    <x v="8"/>
    <x v="14"/>
    <n v="23"/>
    <n v="2.36"/>
    <n v="12"/>
    <n v="2.2000000000000002"/>
    <n v="11"/>
    <n v="2.69"/>
    <x v="0"/>
  </r>
  <r>
    <x v="0"/>
    <x v="9"/>
    <x v="9"/>
    <x v="0"/>
    <n v="1"/>
    <n v="0.11"/>
    <n v="0"/>
    <n v="0"/>
    <n v="1"/>
    <n v="0.28000000000000003"/>
    <x v="0"/>
  </r>
  <r>
    <x v="0"/>
    <x v="9"/>
    <x v="9"/>
    <x v="1"/>
    <n v="120"/>
    <n v="13.32"/>
    <n v="53"/>
    <n v="9.7200000000000006"/>
    <n v="67"/>
    <n v="19.09"/>
    <x v="0"/>
  </r>
  <r>
    <x v="0"/>
    <x v="9"/>
    <x v="9"/>
    <x v="2"/>
    <n v="94"/>
    <n v="10.43"/>
    <n v="52"/>
    <n v="9.5399999999999991"/>
    <n v="42"/>
    <n v="11.97"/>
    <x v="0"/>
  </r>
  <r>
    <x v="0"/>
    <x v="9"/>
    <x v="9"/>
    <x v="3"/>
    <n v="1"/>
    <n v="0.11"/>
    <n v="0"/>
    <n v="0"/>
    <n v="0"/>
    <n v="0"/>
    <x v="0"/>
  </r>
  <r>
    <x v="0"/>
    <x v="9"/>
    <x v="9"/>
    <x v="4"/>
    <n v="3"/>
    <n v="0.33"/>
    <n v="1"/>
    <n v="0.18"/>
    <n v="2"/>
    <n v="0.56999999999999995"/>
    <x v="0"/>
  </r>
  <r>
    <x v="0"/>
    <x v="9"/>
    <x v="9"/>
    <x v="5"/>
    <n v="4"/>
    <n v="0.44"/>
    <n v="1"/>
    <n v="0.18"/>
    <n v="3"/>
    <n v="0.85"/>
    <x v="0"/>
  </r>
  <r>
    <x v="0"/>
    <x v="9"/>
    <x v="9"/>
    <x v="6"/>
    <n v="278"/>
    <n v="30.85"/>
    <n v="143"/>
    <n v="26.24"/>
    <n v="135"/>
    <n v="38.46"/>
    <x v="0"/>
  </r>
  <r>
    <x v="0"/>
    <x v="9"/>
    <x v="9"/>
    <x v="7"/>
    <n v="6"/>
    <n v="0.67"/>
    <n v="1"/>
    <n v="0.18"/>
    <n v="5"/>
    <n v="1.42"/>
    <x v="0"/>
  </r>
  <r>
    <x v="0"/>
    <x v="9"/>
    <x v="9"/>
    <x v="8"/>
    <n v="35"/>
    <n v="3.88"/>
    <n v="15"/>
    <n v="2.75"/>
    <n v="20"/>
    <n v="5.7"/>
    <x v="0"/>
  </r>
  <r>
    <x v="0"/>
    <x v="9"/>
    <x v="9"/>
    <x v="9"/>
    <n v="36"/>
    <n v="4"/>
    <n v="27"/>
    <n v="4.95"/>
    <n v="9"/>
    <n v="2.56"/>
    <x v="0"/>
  </r>
  <r>
    <x v="0"/>
    <x v="9"/>
    <x v="9"/>
    <x v="10"/>
    <n v="150"/>
    <n v="16.649999999999999"/>
    <n v="124"/>
    <n v="22.75"/>
    <n v="26"/>
    <n v="7.41"/>
    <x v="0"/>
  </r>
  <r>
    <x v="0"/>
    <x v="9"/>
    <x v="9"/>
    <x v="11"/>
    <n v="95"/>
    <n v="10.54"/>
    <n v="79"/>
    <n v="14.5"/>
    <n v="16"/>
    <n v="4.5599999999999996"/>
    <x v="0"/>
  </r>
  <r>
    <x v="0"/>
    <x v="9"/>
    <x v="9"/>
    <x v="12"/>
    <n v="29"/>
    <n v="3.22"/>
    <n v="22"/>
    <n v="4.04"/>
    <n v="4"/>
    <n v="1.1399999999999999"/>
    <x v="0"/>
  </r>
  <r>
    <x v="0"/>
    <x v="9"/>
    <x v="9"/>
    <x v="13"/>
    <n v="35"/>
    <n v="3.88"/>
    <n v="21"/>
    <n v="3.85"/>
    <n v="14"/>
    <n v="3.99"/>
    <x v="0"/>
  </r>
  <r>
    <x v="0"/>
    <x v="9"/>
    <x v="9"/>
    <x v="14"/>
    <n v="14"/>
    <n v="1.55"/>
    <n v="6"/>
    <n v="1.1000000000000001"/>
    <n v="7"/>
    <n v="1.99"/>
    <x v="0"/>
  </r>
  <r>
    <x v="0"/>
    <x v="10"/>
    <x v="10"/>
    <x v="0"/>
    <n v="0"/>
    <n v="0"/>
    <n v="0"/>
    <n v="0"/>
    <n v="0"/>
    <n v="0"/>
    <x v="0"/>
  </r>
  <r>
    <x v="0"/>
    <x v="10"/>
    <x v="10"/>
    <x v="1"/>
    <n v="125"/>
    <n v="11.58"/>
    <n v="42"/>
    <n v="6.51"/>
    <n v="83"/>
    <n v="20"/>
    <x v="0"/>
  </r>
  <r>
    <x v="0"/>
    <x v="10"/>
    <x v="10"/>
    <x v="2"/>
    <n v="47"/>
    <n v="4.3600000000000003"/>
    <n v="23"/>
    <n v="3.57"/>
    <n v="24"/>
    <n v="5.78"/>
    <x v="0"/>
  </r>
  <r>
    <x v="0"/>
    <x v="10"/>
    <x v="10"/>
    <x v="3"/>
    <n v="6"/>
    <n v="0.56000000000000005"/>
    <n v="0"/>
    <n v="0"/>
    <n v="6"/>
    <n v="1.45"/>
    <x v="0"/>
  </r>
  <r>
    <x v="0"/>
    <x v="10"/>
    <x v="10"/>
    <x v="4"/>
    <n v="10"/>
    <n v="0.93"/>
    <n v="2"/>
    <n v="0.31"/>
    <n v="8"/>
    <n v="1.93"/>
    <x v="0"/>
  </r>
  <r>
    <x v="0"/>
    <x v="10"/>
    <x v="10"/>
    <x v="5"/>
    <n v="12"/>
    <n v="1.1100000000000001"/>
    <n v="3"/>
    <n v="0.47"/>
    <n v="8"/>
    <n v="1.93"/>
    <x v="1"/>
  </r>
  <r>
    <x v="0"/>
    <x v="10"/>
    <x v="10"/>
    <x v="6"/>
    <n v="258"/>
    <n v="23.91"/>
    <n v="139"/>
    <n v="21.55"/>
    <n v="118"/>
    <n v="28.43"/>
    <x v="1"/>
  </r>
  <r>
    <x v="0"/>
    <x v="10"/>
    <x v="10"/>
    <x v="7"/>
    <n v="12"/>
    <n v="1.1100000000000001"/>
    <n v="4"/>
    <n v="0.62"/>
    <n v="8"/>
    <n v="1.93"/>
    <x v="0"/>
  </r>
  <r>
    <x v="0"/>
    <x v="10"/>
    <x v="10"/>
    <x v="8"/>
    <n v="87"/>
    <n v="8.06"/>
    <n v="45"/>
    <n v="6.98"/>
    <n v="42"/>
    <n v="10.119999999999999"/>
    <x v="0"/>
  </r>
  <r>
    <x v="0"/>
    <x v="10"/>
    <x v="10"/>
    <x v="9"/>
    <n v="64"/>
    <n v="5.93"/>
    <n v="38"/>
    <n v="5.89"/>
    <n v="26"/>
    <n v="6.27"/>
    <x v="0"/>
  </r>
  <r>
    <x v="0"/>
    <x v="10"/>
    <x v="10"/>
    <x v="10"/>
    <n v="170"/>
    <n v="15.76"/>
    <n v="138"/>
    <n v="21.4"/>
    <n v="31"/>
    <n v="7.47"/>
    <x v="0"/>
  </r>
  <r>
    <x v="0"/>
    <x v="10"/>
    <x v="10"/>
    <x v="11"/>
    <n v="141"/>
    <n v="13.07"/>
    <n v="115"/>
    <n v="17.829999999999998"/>
    <n v="26"/>
    <n v="6.27"/>
    <x v="0"/>
  </r>
  <r>
    <x v="0"/>
    <x v="10"/>
    <x v="10"/>
    <x v="12"/>
    <n v="60"/>
    <n v="5.56"/>
    <n v="44"/>
    <n v="6.82"/>
    <n v="10"/>
    <n v="2.41"/>
    <x v="1"/>
  </r>
  <r>
    <x v="0"/>
    <x v="10"/>
    <x v="10"/>
    <x v="13"/>
    <n v="53"/>
    <n v="4.91"/>
    <n v="36"/>
    <n v="5.58"/>
    <n v="13"/>
    <n v="3.13"/>
    <x v="1"/>
  </r>
  <r>
    <x v="0"/>
    <x v="10"/>
    <x v="10"/>
    <x v="14"/>
    <n v="34"/>
    <n v="3.15"/>
    <n v="16"/>
    <n v="2.48"/>
    <n v="12"/>
    <n v="2.89"/>
    <x v="1"/>
  </r>
  <r>
    <x v="0"/>
    <x v="11"/>
    <x v="11"/>
    <x v="0"/>
    <n v="3"/>
    <n v="0.55000000000000004"/>
    <n v="0"/>
    <n v="0"/>
    <n v="3"/>
    <n v="1.25"/>
    <x v="0"/>
  </r>
  <r>
    <x v="0"/>
    <x v="11"/>
    <x v="11"/>
    <x v="1"/>
    <n v="101"/>
    <n v="18.399999999999999"/>
    <n v="31"/>
    <n v="10.84"/>
    <n v="70"/>
    <n v="29.17"/>
    <x v="0"/>
  </r>
  <r>
    <x v="0"/>
    <x v="11"/>
    <x v="11"/>
    <x v="2"/>
    <n v="43"/>
    <n v="7.83"/>
    <n v="14"/>
    <n v="4.9000000000000004"/>
    <n v="29"/>
    <n v="12.08"/>
    <x v="0"/>
  </r>
  <r>
    <x v="0"/>
    <x v="11"/>
    <x v="11"/>
    <x v="3"/>
    <n v="2"/>
    <n v="0.36"/>
    <n v="0"/>
    <n v="0"/>
    <n v="1"/>
    <n v="0.42"/>
    <x v="0"/>
  </r>
  <r>
    <x v="0"/>
    <x v="11"/>
    <x v="11"/>
    <x v="4"/>
    <n v="4"/>
    <n v="0.73"/>
    <n v="1"/>
    <n v="0.35"/>
    <n v="3"/>
    <n v="1.25"/>
    <x v="0"/>
  </r>
  <r>
    <x v="0"/>
    <x v="11"/>
    <x v="11"/>
    <x v="5"/>
    <n v="1"/>
    <n v="0.18"/>
    <n v="0"/>
    <n v="0"/>
    <n v="1"/>
    <n v="0.42"/>
    <x v="0"/>
  </r>
  <r>
    <x v="0"/>
    <x v="11"/>
    <x v="11"/>
    <x v="6"/>
    <n v="161"/>
    <n v="29.33"/>
    <n v="85"/>
    <n v="29.72"/>
    <n v="76"/>
    <n v="31.67"/>
    <x v="0"/>
  </r>
  <r>
    <x v="0"/>
    <x v="11"/>
    <x v="11"/>
    <x v="7"/>
    <n v="2"/>
    <n v="0.36"/>
    <n v="0"/>
    <n v="0"/>
    <n v="2"/>
    <n v="0.83"/>
    <x v="0"/>
  </r>
  <r>
    <x v="0"/>
    <x v="11"/>
    <x v="11"/>
    <x v="8"/>
    <n v="16"/>
    <n v="2.91"/>
    <n v="5"/>
    <n v="1.75"/>
    <n v="11"/>
    <n v="4.58"/>
    <x v="0"/>
  </r>
  <r>
    <x v="0"/>
    <x v="11"/>
    <x v="11"/>
    <x v="9"/>
    <n v="21"/>
    <n v="3.83"/>
    <n v="12"/>
    <n v="4.2"/>
    <n v="9"/>
    <n v="3.75"/>
    <x v="0"/>
  </r>
  <r>
    <x v="0"/>
    <x v="11"/>
    <x v="11"/>
    <x v="10"/>
    <n v="60"/>
    <n v="10.93"/>
    <n v="45"/>
    <n v="15.73"/>
    <n v="14"/>
    <n v="5.83"/>
    <x v="1"/>
  </r>
  <r>
    <x v="0"/>
    <x v="11"/>
    <x v="11"/>
    <x v="11"/>
    <n v="75"/>
    <n v="13.66"/>
    <n v="69"/>
    <n v="24.13"/>
    <n v="5"/>
    <n v="2.08"/>
    <x v="0"/>
  </r>
  <r>
    <x v="0"/>
    <x v="11"/>
    <x v="11"/>
    <x v="12"/>
    <n v="24"/>
    <n v="4.37"/>
    <n v="8"/>
    <n v="2.8"/>
    <n v="2"/>
    <n v="0.83"/>
    <x v="0"/>
  </r>
  <r>
    <x v="0"/>
    <x v="11"/>
    <x v="11"/>
    <x v="13"/>
    <n v="17"/>
    <n v="3.1"/>
    <n v="12"/>
    <n v="4.2"/>
    <n v="3"/>
    <n v="1.25"/>
    <x v="0"/>
  </r>
  <r>
    <x v="0"/>
    <x v="11"/>
    <x v="11"/>
    <x v="14"/>
    <n v="19"/>
    <n v="3.46"/>
    <n v="4"/>
    <n v="1.4"/>
    <n v="11"/>
    <n v="4.58"/>
    <x v="0"/>
  </r>
  <r>
    <x v="0"/>
    <x v="12"/>
    <x v="12"/>
    <x v="0"/>
    <n v="0"/>
    <n v="0"/>
    <n v="0"/>
    <n v="0"/>
    <n v="0"/>
    <n v="0"/>
    <x v="0"/>
  </r>
  <r>
    <x v="0"/>
    <x v="12"/>
    <x v="12"/>
    <x v="1"/>
    <n v="595"/>
    <n v="16.18"/>
    <n v="174"/>
    <n v="9.43"/>
    <n v="421"/>
    <n v="23.77"/>
    <x v="0"/>
  </r>
  <r>
    <x v="0"/>
    <x v="12"/>
    <x v="12"/>
    <x v="2"/>
    <n v="147"/>
    <n v="4"/>
    <n v="48"/>
    <n v="2.6"/>
    <n v="98"/>
    <n v="5.53"/>
    <x v="1"/>
  </r>
  <r>
    <x v="0"/>
    <x v="12"/>
    <x v="12"/>
    <x v="3"/>
    <n v="10"/>
    <n v="0.27"/>
    <n v="0"/>
    <n v="0"/>
    <n v="7"/>
    <n v="0.4"/>
    <x v="0"/>
  </r>
  <r>
    <x v="0"/>
    <x v="12"/>
    <x v="12"/>
    <x v="4"/>
    <n v="35"/>
    <n v="0.95"/>
    <n v="5"/>
    <n v="0.27"/>
    <n v="30"/>
    <n v="1.69"/>
    <x v="0"/>
  </r>
  <r>
    <x v="0"/>
    <x v="12"/>
    <x v="12"/>
    <x v="5"/>
    <n v="58"/>
    <n v="1.58"/>
    <n v="11"/>
    <n v="0.6"/>
    <n v="47"/>
    <n v="2.65"/>
    <x v="0"/>
  </r>
  <r>
    <x v="0"/>
    <x v="12"/>
    <x v="12"/>
    <x v="6"/>
    <n v="850"/>
    <n v="23.11"/>
    <n v="371"/>
    <n v="20.100000000000001"/>
    <n v="478"/>
    <n v="26.99"/>
    <x v="1"/>
  </r>
  <r>
    <x v="0"/>
    <x v="12"/>
    <x v="12"/>
    <x v="7"/>
    <n v="34"/>
    <n v="0.92"/>
    <n v="3"/>
    <n v="0.16"/>
    <n v="31"/>
    <n v="1.75"/>
    <x v="0"/>
  </r>
  <r>
    <x v="0"/>
    <x v="12"/>
    <x v="12"/>
    <x v="8"/>
    <n v="438"/>
    <n v="11.91"/>
    <n v="206"/>
    <n v="11.16"/>
    <n v="232"/>
    <n v="13.1"/>
    <x v="0"/>
  </r>
  <r>
    <x v="0"/>
    <x v="12"/>
    <x v="12"/>
    <x v="9"/>
    <n v="218"/>
    <n v="5.93"/>
    <n v="113"/>
    <n v="6.12"/>
    <n v="105"/>
    <n v="5.93"/>
    <x v="0"/>
  </r>
  <r>
    <x v="0"/>
    <x v="12"/>
    <x v="12"/>
    <x v="10"/>
    <n v="463"/>
    <n v="12.59"/>
    <n v="379"/>
    <n v="20.53"/>
    <n v="79"/>
    <n v="4.46"/>
    <x v="0"/>
  </r>
  <r>
    <x v="0"/>
    <x v="12"/>
    <x v="12"/>
    <x v="11"/>
    <n v="443"/>
    <n v="12.04"/>
    <n v="343"/>
    <n v="18.579999999999998"/>
    <n v="100"/>
    <n v="5.65"/>
    <x v="0"/>
  </r>
  <r>
    <x v="0"/>
    <x v="12"/>
    <x v="12"/>
    <x v="12"/>
    <n v="105"/>
    <n v="2.85"/>
    <n v="75"/>
    <n v="4.0599999999999996"/>
    <n v="27"/>
    <n v="1.52"/>
    <x v="0"/>
  </r>
  <r>
    <x v="0"/>
    <x v="12"/>
    <x v="12"/>
    <x v="13"/>
    <n v="120"/>
    <n v="3.26"/>
    <n v="64"/>
    <n v="3.47"/>
    <n v="45"/>
    <n v="2.54"/>
    <x v="1"/>
  </r>
  <r>
    <x v="0"/>
    <x v="12"/>
    <x v="12"/>
    <x v="14"/>
    <n v="162"/>
    <n v="4.4000000000000004"/>
    <n v="54"/>
    <n v="2.93"/>
    <n v="71"/>
    <n v="4.01"/>
    <x v="2"/>
  </r>
  <r>
    <x v="0"/>
    <x v="13"/>
    <x v="13"/>
    <x v="0"/>
    <n v="0"/>
    <n v="0"/>
    <n v="0"/>
    <n v="0"/>
    <n v="0"/>
    <n v="0"/>
    <x v="0"/>
  </r>
  <r>
    <x v="0"/>
    <x v="13"/>
    <x v="13"/>
    <x v="1"/>
    <n v="189"/>
    <n v="16.64"/>
    <n v="58"/>
    <n v="10.07"/>
    <n v="131"/>
    <n v="24.58"/>
    <x v="0"/>
  </r>
  <r>
    <x v="0"/>
    <x v="13"/>
    <x v="13"/>
    <x v="2"/>
    <n v="71"/>
    <n v="6.25"/>
    <n v="19"/>
    <n v="3.3"/>
    <n v="52"/>
    <n v="9.76"/>
    <x v="0"/>
  </r>
  <r>
    <x v="0"/>
    <x v="13"/>
    <x v="13"/>
    <x v="3"/>
    <n v="2"/>
    <n v="0.18"/>
    <n v="0"/>
    <n v="0"/>
    <n v="0"/>
    <n v="0"/>
    <x v="0"/>
  </r>
  <r>
    <x v="0"/>
    <x v="13"/>
    <x v="13"/>
    <x v="4"/>
    <n v="4"/>
    <n v="0.35"/>
    <n v="0"/>
    <n v="0"/>
    <n v="4"/>
    <n v="0.75"/>
    <x v="0"/>
  </r>
  <r>
    <x v="0"/>
    <x v="13"/>
    <x v="13"/>
    <x v="5"/>
    <n v="12"/>
    <n v="1.06"/>
    <n v="4"/>
    <n v="0.69"/>
    <n v="8"/>
    <n v="1.5"/>
    <x v="0"/>
  </r>
  <r>
    <x v="0"/>
    <x v="13"/>
    <x v="13"/>
    <x v="6"/>
    <n v="301"/>
    <n v="26.5"/>
    <n v="129"/>
    <n v="22.4"/>
    <n v="169"/>
    <n v="31.71"/>
    <x v="2"/>
  </r>
  <r>
    <x v="0"/>
    <x v="13"/>
    <x v="13"/>
    <x v="7"/>
    <n v="4"/>
    <n v="0.35"/>
    <n v="1"/>
    <n v="0.17"/>
    <n v="3"/>
    <n v="0.56000000000000005"/>
    <x v="0"/>
  </r>
  <r>
    <x v="0"/>
    <x v="13"/>
    <x v="13"/>
    <x v="8"/>
    <n v="53"/>
    <n v="4.67"/>
    <n v="22"/>
    <n v="3.82"/>
    <n v="31"/>
    <n v="5.82"/>
    <x v="0"/>
  </r>
  <r>
    <x v="0"/>
    <x v="13"/>
    <x v="13"/>
    <x v="9"/>
    <n v="52"/>
    <n v="4.58"/>
    <n v="33"/>
    <n v="5.73"/>
    <n v="19"/>
    <n v="3.56"/>
    <x v="0"/>
  </r>
  <r>
    <x v="0"/>
    <x v="13"/>
    <x v="13"/>
    <x v="10"/>
    <n v="109"/>
    <n v="9.6"/>
    <n v="91"/>
    <n v="15.8"/>
    <n v="18"/>
    <n v="3.38"/>
    <x v="0"/>
  </r>
  <r>
    <x v="0"/>
    <x v="13"/>
    <x v="13"/>
    <x v="11"/>
    <n v="182"/>
    <n v="16.02"/>
    <n v="139"/>
    <n v="24.13"/>
    <n v="41"/>
    <n v="7.69"/>
    <x v="1"/>
  </r>
  <r>
    <x v="0"/>
    <x v="13"/>
    <x v="13"/>
    <x v="12"/>
    <n v="59"/>
    <n v="5.19"/>
    <n v="34"/>
    <n v="5.9"/>
    <n v="10"/>
    <n v="1.88"/>
    <x v="0"/>
  </r>
  <r>
    <x v="0"/>
    <x v="13"/>
    <x v="13"/>
    <x v="13"/>
    <n v="63"/>
    <n v="5.55"/>
    <n v="34"/>
    <n v="5.9"/>
    <n v="28"/>
    <n v="5.25"/>
    <x v="0"/>
  </r>
  <r>
    <x v="0"/>
    <x v="13"/>
    <x v="13"/>
    <x v="14"/>
    <n v="35"/>
    <n v="3.08"/>
    <n v="12"/>
    <n v="2.08"/>
    <n v="19"/>
    <n v="3.56"/>
    <x v="0"/>
  </r>
  <r>
    <x v="0"/>
    <x v="14"/>
    <x v="14"/>
    <x v="0"/>
    <n v="0"/>
    <n v="0"/>
    <n v="0"/>
    <n v="0"/>
    <n v="0"/>
    <n v="0"/>
    <x v="0"/>
  </r>
  <r>
    <x v="0"/>
    <x v="14"/>
    <x v="14"/>
    <x v="1"/>
    <n v="59"/>
    <n v="13.05"/>
    <n v="23"/>
    <n v="8.24"/>
    <n v="36"/>
    <n v="22.78"/>
    <x v="0"/>
  </r>
  <r>
    <x v="0"/>
    <x v="14"/>
    <x v="14"/>
    <x v="2"/>
    <n v="27"/>
    <n v="5.97"/>
    <n v="11"/>
    <n v="3.94"/>
    <n v="16"/>
    <n v="10.130000000000001"/>
    <x v="0"/>
  </r>
  <r>
    <x v="0"/>
    <x v="14"/>
    <x v="14"/>
    <x v="3"/>
    <n v="1"/>
    <n v="0.22"/>
    <n v="0"/>
    <n v="0"/>
    <n v="1"/>
    <n v="0.63"/>
    <x v="0"/>
  </r>
  <r>
    <x v="0"/>
    <x v="14"/>
    <x v="14"/>
    <x v="4"/>
    <n v="6"/>
    <n v="1.33"/>
    <n v="1"/>
    <n v="0.36"/>
    <n v="5"/>
    <n v="3.16"/>
    <x v="0"/>
  </r>
  <r>
    <x v="0"/>
    <x v="14"/>
    <x v="14"/>
    <x v="5"/>
    <n v="8"/>
    <n v="1.77"/>
    <n v="3"/>
    <n v="1.08"/>
    <n v="5"/>
    <n v="3.16"/>
    <x v="0"/>
  </r>
  <r>
    <x v="0"/>
    <x v="14"/>
    <x v="14"/>
    <x v="6"/>
    <n v="166"/>
    <n v="36.729999999999997"/>
    <n v="123"/>
    <n v="44.09"/>
    <n v="43"/>
    <n v="27.22"/>
    <x v="0"/>
  </r>
  <r>
    <x v="0"/>
    <x v="14"/>
    <x v="14"/>
    <x v="7"/>
    <n v="2"/>
    <n v="0.44"/>
    <n v="0"/>
    <n v="0"/>
    <n v="2"/>
    <n v="1.27"/>
    <x v="0"/>
  </r>
  <r>
    <x v="0"/>
    <x v="14"/>
    <x v="14"/>
    <x v="8"/>
    <n v="12"/>
    <n v="2.65"/>
    <n v="5"/>
    <n v="1.79"/>
    <n v="6"/>
    <n v="3.8"/>
    <x v="0"/>
  </r>
  <r>
    <x v="0"/>
    <x v="14"/>
    <x v="14"/>
    <x v="9"/>
    <n v="12"/>
    <n v="2.65"/>
    <n v="8"/>
    <n v="2.87"/>
    <n v="4"/>
    <n v="2.5299999999999998"/>
    <x v="0"/>
  </r>
  <r>
    <x v="0"/>
    <x v="14"/>
    <x v="14"/>
    <x v="10"/>
    <n v="45"/>
    <n v="9.9600000000000009"/>
    <n v="33"/>
    <n v="11.83"/>
    <n v="12"/>
    <n v="7.59"/>
    <x v="0"/>
  </r>
  <r>
    <x v="0"/>
    <x v="14"/>
    <x v="14"/>
    <x v="11"/>
    <n v="47"/>
    <n v="10.4"/>
    <n v="41"/>
    <n v="14.7"/>
    <n v="6"/>
    <n v="3.8"/>
    <x v="0"/>
  </r>
  <r>
    <x v="0"/>
    <x v="14"/>
    <x v="14"/>
    <x v="12"/>
    <n v="21"/>
    <n v="4.6500000000000004"/>
    <n v="11"/>
    <n v="3.94"/>
    <n v="2"/>
    <n v="1.27"/>
    <x v="0"/>
  </r>
  <r>
    <x v="0"/>
    <x v="14"/>
    <x v="14"/>
    <x v="13"/>
    <n v="35"/>
    <n v="7.74"/>
    <n v="13"/>
    <n v="4.66"/>
    <n v="17"/>
    <n v="10.76"/>
    <x v="1"/>
  </r>
  <r>
    <x v="0"/>
    <x v="14"/>
    <x v="14"/>
    <x v="14"/>
    <n v="11"/>
    <n v="2.4300000000000002"/>
    <n v="7"/>
    <n v="2.5099999999999998"/>
    <n v="3"/>
    <n v="1.9"/>
    <x v="0"/>
  </r>
  <r>
    <x v="0"/>
    <x v="15"/>
    <x v="15"/>
    <x v="0"/>
    <n v="0"/>
    <n v="0"/>
    <n v="0"/>
    <n v="0"/>
    <n v="0"/>
    <n v="0"/>
    <x v="0"/>
  </r>
  <r>
    <x v="0"/>
    <x v="15"/>
    <x v="15"/>
    <x v="1"/>
    <n v="39"/>
    <n v="40.630000000000003"/>
    <n v="7"/>
    <n v="16.28"/>
    <n v="32"/>
    <n v="66.67"/>
    <x v="0"/>
  </r>
  <r>
    <x v="0"/>
    <x v="15"/>
    <x v="15"/>
    <x v="2"/>
    <n v="1"/>
    <n v="1.04"/>
    <n v="0"/>
    <n v="0"/>
    <n v="1"/>
    <n v="2.08"/>
    <x v="0"/>
  </r>
  <r>
    <x v="0"/>
    <x v="15"/>
    <x v="15"/>
    <x v="3"/>
    <n v="1"/>
    <n v="1.04"/>
    <n v="0"/>
    <n v="0"/>
    <n v="0"/>
    <n v="0"/>
    <x v="0"/>
  </r>
  <r>
    <x v="0"/>
    <x v="15"/>
    <x v="15"/>
    <x v="4"/>
    <n v="0"/>
    <n v="0"/>
    <n v="0"/>
    <n v="0"/>
    <n v="0"/>
    <n v="0"/>
    <x v="0"/>
  </r>
  <r>
    <x v="0"/>
    <x v="15"/>
    <x v="15"/>
    <x v="5"/>
    <n v="4"/>
    <n v="4.17"/>
    <n v="0"/>
    <n v="0"/>
    <n v="4"/>
    <n v="8.33"/>
    <x v="0"/>
  </r>
  <r>
    <x v="0"/>
    <x v="15"/>
    <x v="15"/>
    <x v="6"/>
    <n v="13"/>
    <n v="13.54"/>
    <n v="13"/>
    <n v="30.23"/>
    <n v="0"/>
    <n v="0"/>
    <x v="0"/>
  </r>
  <r>
    <x v="0"/>
    <x v="15"/>
    <x v="15"/>
    <x v="7"/>
    <n v="1"/>
    <n v="1.04"/>
    <n v="0"/>
    <n v="0"/>
    <n v="1"/>
    <n v="2.08"/>
    <x v="0"/>
  </r>
  <r>
    <x v="0"/>
    <x v="15"/>
    <x v="15"/>
    <x v="8"/>
    <n v="2"/>
    <n v="2.08"/>
    <n v="0"/>
    <n v="0"/>
    <n v="2"/>
    <n v="4.17"/>
    <x v="0"/>
  </r>
  <r>
    <x v="0"/>
    <x v="15"/>
    <x v="15"/>
    <x v="9"/>
    <n v="6"/>
    <n v="6.25"/>
    <n v="1"/>
    <n v="2.33"/>
    <n v="5"/>
    <n v="10.42"/>
    <x v="0"/>
  </r>
  <r>
    <x v="0"/>
    <x v="15"/>
    <x v="15"/>
    <x v="10"/>
    <n v="6"/>
    <n v="6.25"/>
    <n v="6"/>
    <n v="13.95"/>
    <n v="0"/>
    <n v="0"/>
    <x v="0"/>
  </r>
  <r>
    <x v="0"/>
    <x v="15"/>
    <x v="15"/>
    <x v="11"/>
    <n v="12"/>
    <n v="12.5"/>
    <n v="12"/>
    <n v="27.91"/>
    <n v="0"/>
    <n v="0"/>
    <x v="0"/>
  </r>
  <r>
    <x v="0"/>
    <x v="15"/>
    <x v="15"/>
    <x v="12"/>
    <n v="4"/>
    <n v="4.17"/>
    <n v="2"/>
    <n v="4.6500000000000004"/>
    <n v="0"/>
    <n v="0"/>
    <x v="0"/>
  </r>
  <r>
    <x v="0"/>
    <x v="15"/>
    <x v="15"/>
    <x v="13"/>
    <n v="3"/>
    <n v="3.13"/>
    <n v="2"/>
    <n v="4.6500000000000004"/>
    <n v="0"/>
    <n v="0"/>
    <x v="0"/>
  </r>
  <r>
    <x v="0"/>
    <x v="15"/>
    <x v="15"/>
    <x v="14"/>
    <n v="4"/>
    <n v="4.17"/>
    <n v="0"/>
    <n v="0"/>
    <n v="3"/>
    <n v="6.25"/>
    <x v="0"/>
  </r>
  <r>
    <x v="0"/>
    <x v="16"/>
    <x v="16"/>
    <x v="0"/>
    <n v="0"/>
    <n v="0"/>
    <n v="0"/>
    <n v="0"/>
    <n v="0"/>
    <n v="0"/>
    <x v="0"/>
  </r>
  <r>
    <x v="0"/>
    <x v="16"/>
    <x v="16"/>
    <x v="1"/>
    <n v="24"/>
    <n v="16.899999999999999"/>
    <n v="11"/>
    <n v="11.58"/>
    <n v="13"/>
    <n v="31.71"/>
    <x v="0"/>
  </r>
  <r>
    <x v="0"/>
    <x v="16"/>
    <x v="16"/>
    <x v="2"/>
    <n v="12"/>
    <n v="8.4499999999999993"/>
    <n v="6"/>
    <n v="6.32"/>
    <n v="6"/>
    <n v="14.63"/>
    <x v="0"/>
  </r>
  <r>
    <x v="0"/>
    <x v="16"/>
    <x v="16"/>
    <x v="3"/>
    <n v="2"/>
    <n v="1.41"/>
    <n v="0"/>
    <n v="0"/>
    <n v="1"/>
    <n v="2.44"/>
    <x v="0"/>
  </r>
  <r>
    <x v="0"/>
    <x v="16"/>
    <x v="16"/>
    <x v="4"/>
    <n v="1"/>
    <n v="0.7"/>
    <n v="0"/>
    <n v="0"/>
    <n v="1"/>
    <n v="2.44"/>
    <x v="0"/>
  </r>
  <r>
    <x v="0"/>
    <x v="16"/>
    <x v="16"/>
    <x v="5"/>
    <n v="7"/>
    <n v="4.93"/>
    <n v="3"/>
    <n v="3.16"/>
    <n v="4"/>
    <n v="9.76"/>
    <x v="0"/>
  </r>
  <r>
    <x v="0"/>
    <x v="16"/>
    <x v="16"/>
    <x v="6"/>
    <n v="49"/>
    <n v="34.51"/>
    <n v="42"/>
    <n v="44.21"/>
    <n v="6"/>
    <n v="14.63"/>
    <x v="1"/>
  </r>
  <r>
    <x v="0"/>
    <x v="16"/>
    <x v="16"/>
    <x v="7"/>
    <n v="0"/>
    <n v="0"/>
    <n v="0"/>
    <n v="0"/>
    <n v="0"/>
    <n v="0"/>
    <x v="0"/>
  </r>
  <r>
    <x v="0"/>
    <x v="16"/>
    <x v="16"/>
    <x v="8"/>
    <n v="5"/>
    <n v="3.52"/>
    <n v="1"/>
    <n v="1.05"/>
    <n v="3"/>
    <n v="7.32"/>
    <x v="0"/>
  </r>
  <r>
    <x v="0"/>
    <x v="16"/>
    <x v="16"/>
    <x v="9"/>
    <n v="4"/>
    <n v="2.82"/>
    <n v="3"/>
    <n v="3.16"/>
    <n v="1"/>
    <n v="2.44"/>
    <x v="0"/>
  </r>
  <r>
    <x v="0"/>
    <x v="16"/>
    <x v="16"/>
    <x v="10"/>
    <n v="15"/>
    <n v="10.56"/>
    <n v="13"/>
    <n v="13.68"/>
    <n v="2"/>
    <n v="4.88"/>
    <x v="0"/>
  </r>
  <r>
    <x v="0"/>
    <x v="16"/>
    <x v="16"/>
    <x v="11"/>
    <n v="13"/>
    <n v="9.15"/>
    <n v="12"/>
    <n v="12.63"/>
    <n v="1"/>
    <n v="2.44"/>
    <x v="0"/>
  </r>
  <r>
    <x v="0"/>
    <x v="16"/>
    <x v="16"/>
    <x v="12"/>
    <n v="2"/>
    <n v="1.41"/>
    <n v="1"/>
    <n v="1.05"/>
    <n v="0"/>
    <n v="0"/>
    <x v="0"/>
  </r>
  <r>
    <x v="0"/>
    <x v="16"/>
    <x v="16"/>
    <x v="13"/>
    <n v="2"/>
    <n v="1.41"/>
    <n v="1"/>
    <n v="1.05"/>
    <n v="0"/>
    <n v="0"/>
    <x v="0"/>
  </r>
  <r>
    <x v="0"/>
    <x v="16"/>
    <x v="16"/>
    <x v="14"/>
    <n v="6"/>
    <n v="4.2300000000000004"/>
    <n v="2"/>
    <n v="2.11"/>
    <n v="3"/>
    <n v="7.32"/>
    <x v="1"/>
  </r>
  <r>
    <x v="0"/>
    <x v="17"/>
    <x v="17"/>
    <x v="0"/>
    <n v="0"/>
    <n v="0"/>
    <n v="0"/>
    <n v="0"/>
    <n v="0"/>
    <n v="0"/>
    <x v="0"/>
  </r>
  <r>
    <x v="0"/>
    <x v="17"/>
    <x v="17"/>
    <x v="1"/>
    <n v="53"/>
    <n v="18.73"/>
    <n v="22"/>
    <n v="14.19"/>
    <n v="31"/>
    <n v="26.5"/>
    <x v="0"/>
  </r>
  <r>
    <x v="0"/>
    <x v="17"/>
    <x v="17"/>
    <x v="2"/>
    <n v="33"/>
    <n v="11.66"/>
    <n v="11"/>
    <n v="7.1"/>
    <n v="22"/>
    <n v="18.8"/>
    <x v="0"/>
  </r>
  <r>
    <x v="0"/>
    <x v="17"/>
    <x v="17"/>
    <x v="3"/>
    <n v="1"/>
    <n v="0.35"/>
    <n v="0"/>
    <n v="0"/>
    <n v="1"/>
    <n v="0.85"/>
    <x v="0"/>
  </r>
  <r>
    <x v="0"/>
    <x v="17"/>
    <x v="17"/>
    <x v="4"/>
    <n v="3"/>
    <n v="1.06"/>
    <n v="0"/>
    <n v="0"/>
    <n v="3"/>
    <n v="2.56"/>
    <x v="0"/>
  </r>
  <r>
    <x v="0"/>
    <x v="17"/>
    <x v="17"/>
    <x v="5"/>
    <n v="1"/>
    <n v="0.35"/>
    <n v="1"/>
    <n v="0.65"/>
    <n v="0"/>
    <n v="0"/>
    <x v="0"/>
  </r>
  <r>
    <x v="0"/>
    <x v="17"/>
    <x v="17"/>
    <x v="6"/>
    <n v="63"/>
    <n v="22.26"/>
    <n v="35"/>
    <n v="22.58"/>
    <n v="28"/>
    <n v="23.93"/>
    <x v="0"/>
  </r>
  <r>
    <x v="0"/>
    <x v="17"/>
    <x v="17"/>
    <x v="7"/>
    <n v="2"/>
    <n v="0.71"/>
    <n v="1"/>
    <n v="0.65"/>
    <n v="1"/>
    <n v="0.85"/>
    <x v="0"/>
  </r>
  <r>
    <x v="0"/>
    <x v="17"/>
    <x v="17"/>
    <x v="8"/>
    <n v="11"/>
    <n v="3.89"/>
    <n v="3"/>
    <n v="1.94"/>
    <n v="8"/>
    <n v="6.84"/>
    <x v="0"/>
  </r>
  <r>
    <x v="0"/>
    <x v="17"/>
    <x v="17"/>
    <x v="9"/>
    <n v="13"/>
    <n v="4.59"/>
    <n v="10"/>
    <n v="6.45"/>
    <n v="3"/>
    <n v="2.56"/>
    <x v="0"/>
  </r>
  <r>
    <x v="0"/>
    <x v="17"/>
    <x v="17"/>
    <x v="10"/>
    <n v="28"/>
    <n v="9.89"/>
    <n v="21"/>
    <n v="13.55"/>
    <n v="7"/>
    <n v="5.98"/>
    <x v="0"/>
  </r>
  <r>
    <x v="0"/>
    <x v="17"/>
    <x v="17"/>
    <x v="11"/>
    <n v="38"/>
    <n v="13.43"/>
    <n v="32"/>
    <n v="20.65"/>
    <n v="5"/>
    <n v="4.2699999999999996"/>
    <x v="0"/>
  </r>
  <r>
    <x v="0"/>
    <x v="17"/>
    <x v="17"/>
    <x v="12"/>
    <n v="12"/>
    <n v="4.24"/>
    <n v="5"/>
    <n v="3.23"/>
    <n v="1"/>
    <n v="0.85"/>
    <x v="0"/>
  </r>
  <r>
    <x v="0"/>
    <x v="17"/>
    <x v="17"/>
    <x v="13"/>
    <n v="14"/>
    <n v="4.95"/>
    <n v="7"/>
    <n v="4.5199999999999996"/>
    <n v="4"/>
    <n v="3.42"/>
    <x v="1"/>
  </r>
  <r>
    <x v="0"/>
    <x v="17"/>
    <x v="17"/>
    <x v="14"/>
    <n v="11"/>
    <n v="3.89"/>
    <n v="7"/>
    <n v="4.5199999999999996"/>
    <n v="3"/>
    <n v="2.56"/>
    <x v="0"/>
  </r>
  <r>
    <x v="0"/>
    <x v="18"/>
    <x v="18"/>
    <x v="0"/>
    <n v="0"/>
    <n v="0"/>
    <n v="0"/>
    <n v="0"/>
    <n v="0"/>
    <n v="0"/>
    <x v="0"/>
  </r>
  <r>
    <x v="0"/>
    <x v="18"/>
    <x v="18"/>
    <x v="1"/>
    <n v="57"/>
    <n v="20.65"/>
    <n v="24"/>
    <n v="14.91"/>
    <n v="33"/>
    <n v="30.28"/>
    <x v="0"/>
  </r>
  <r>
    <x v="0"/>
    <x v="18"/>
    <x v="18"/>
    <x v="2"/>
    <n v="25"/>
    <n v="9.06"/>
    <n v="12"/>
    <n v="7.45"/>
    <n v="13"/>
    <n v="11.93"/>
    <x v="0"/>
  </r>
  <r>
    <x v="0"/>
    <x v="18"/>
    <x v="18"/>
    <x v="3"/>
    <n v="2"/>
    <n v="0.72"/>
    <n v="0"/>
    <n v="0"/>
    <n v="2"/>
    <n v="1.83"/>
    <x v="0"/>
  </r>
  <r>
    <x v="0"/>
    <x v="18"/>
    <x v="18"/>
    <x v="4"/>
    <n v="2"/>
    <n v="0.72"/>
    <n v="0"/>
    <n v="0"/>
    <n v="2"/>
    <n v="1.83"/>
    <x v="0"/>
  </r>
  <r>
    <x v="0"/>
    <x v="18"/>
    <x v="18"/>
    <x v="5"/>
    <n v="6"/>
    <n v="2.17"/>
    <n v="4"/>
    <n v="2.48"/>
    <n v="2"/>
    <n v="1.83"/>
    <x v="0"/>
  </r>
  <r>
    <x v="0"/>
    <x v="18"/>
    <x v="18"/>
    <x v="6"/>
    <n v="64"/>
    <n v="23.19"/>
    <n v="36"/>
    <n v="22.36"/>
    <n v="27"/>
    <n v="24.77"/>
    <x v="1"/>
  </r>
  <r>
    <x v="0"/>
    <x v="18"/>
    <x v="18"/>
    <x v="7"/>
    <n v="2"/>
    <n v="0.72"/>
    <n v="0"/>
    <n v="0"/>
    <n v="2"/>
    <n v="1.83"/>
    <x v="0"/>
  </r>
  <r>
    <x v="0"/>
    <x v="18"/>
    <x v="18"/>
    <x v="8"/>
    <n v="9"/>
    <n v="3.26"/>
    <n v="4"/>
    <n v="2.48"/>
    <n v="5"/>
    <n v="4.59"/>
    <x v="0"/>
  </r>
  <r>
    <x v="0"/>
    <x v="18"/>
    <x v="18"/>
    <x v="9"/>
    <n v="7"/>
    <n v="2.54"/>
    <n v="7"/>
    <n v="4.3499999999999996"/>
    <n v="0"/>
    <n v="0"/>
    <x v="0"/>
  </r>
  <r>
    <x v="0"/>
    <x v="18"/>
    <x v="18"/>
    <x v="10"/>
    <n v="28"/>
    <n v="10.14"/>
    <n v="22"/>
    <n v="13.66"/>
    <n v="6"/>
    <n v="5.5"/>
    <x v="0"/>
  </r>
  <r>
    <x v="0"/>
    <x v="18"/>
    <x v="18"/>
    <x v="11"/>
    <n v="41"/>
    <n v="14.86"/>
    <n v="35"/>
    <n v="21.74"/>
    <n v="6"/>
    <n v="5.5"/>
    <x v="0"/>
  </r>
  <r>
    <x v="0"/>
    <x v="18"/>
    <x v="18"/>
    <x v="12"/>
    <n v="13"/>
    <n v="4.71"/>
    <n v="8"/>
    <n v="4.97"/>
    <n v="1"/>
    <n v="0.92"/>
    <x v="0"/>
  </r>
  <r>
    <x v="0"/>
    <x v="18"/>
    <x v="18"/>
    <x v="13"/>
    <n v="13"/>
    <n v="4.71"/>
    <n v="7"/>
    <n v="4.3499999999999996"/>
    <n v="5"/>
    <n v="4.59"/>
    <x v="0"/>
  </r>
  <r>
    <x v="0"/>
    <x v="18"/>
    <x v="18"/>
    <x v="14"/>
    <n v="7"/>
    <n v="2.54"/>
    <n v="2"/>
    <n v="1.24"/>
    <n v="5"/>
    <n v="4.59"/>
    <x v="0"/>
  </r>
  <r>
    <x v="0"/>
    <x v="19"/>
    <x v="19"/>
    <x v="0"/>
    <n v="0"/>
    <n v="0"/>
    <n v="0"/>
    <n v="0"/>
    <n v="0"/>
    <n v="0"/>
    <x v="0"/>
  </r>
  <r>
    <x v="0"/>
    <x v="19"/>
    <x v="19"/>
    <x v="1"/>
    <n v="6"/>
    <n v="8.11"/>
    <n v="4"/>
    <n v="7.69"/>
    <n v="2"/>
    <n v="11.11"/>
    <x v="0"/>
  </r>
  <r>
    <x v="0"/>
    <x v="19"/>
    <x v="19"/>
    <x v="2"/>
    <n v="7"/>
    <n v="9.4600000000000009"/>
    <n v="5"/>
    <n v="9.6199999999999992"/>
    <n v="2"/>
    <n v="11.11"/>
    <x v="0"/>
  </r>
  <r>
    <x v="0"/>
    <x v="19"/>
    <x v="19"/>
    <x v="3"/>
    <n v="0"/>
    <n v="0"/>
    <n v="0"/>
    <n v="0"/>
    <n v="0"/>
    <n v="0"/>
    <x v="0"/>
  </r>
  <r>
    <x v="0"/>
    <x v="19"/>
    <x v="19"/>
    <x v="4"/>
    <n v="0"/>
    <n v="0"/>
    <n v="0"/>
    <n v="0"/>
    <n v="0"/>
    <n v="0"/>
    <x v="0"/>
  </r>
  <r>
    <x v="0"/>
    <x v="19"/>
    <x v="19"/>
    <x v="5"/>
    <n v="1"/>
    <n v="1.35"/>
    <n v="0"/>
    <n v="0"/>
    <n v="1"/>
    <n v="5.56"/>
    <x v="0"/>
  </r>
  <r>
    <x v="0"/>
    <x v="19"/>
    <x v="19"/>
    <x v="6"/>
    <n v="22"/>
    <n v="29.73"/>
    <n v="16"/>
    <n v="30.77"/>
    <n v="6"/>
    <n v="33.33"/>
    <x v="0"/>
  </r>
  <r>
    <x v="0"/>
    <x v="19"/>
    <x v="19"/>
    <x v="7"/>
    <n v="0"/>
    <n v="0"/>
    <n v="0"/>
    <n v="0"/>
    <n v="0"/>
    <n v="0"/>
    <x v="0"/>
  </r>
  <r>
    <x v="0"/>
    <x v="19"/>
    <x v="19"/>
    <x v="8"/>
    <n v="1"/>
    <n v="1.35"/>
    <n v="1"/>
    <n v="1.92"/>
    <n v="0"/>
    <n v="0"/>
    <x v="0"/>
  </r>
  <r>
    <x v="0"/>
    <x v="19"/>
    <x v="19"/>
    <x v="9"/>
    <n v="4"/>
    <n v="5.41"/>
    <n v="1"/>
    <n v="1.92"/>
    <n v="3"/>
    <n v="16.670000000000002"/>
    <x v="0"/>
  </r>
  <r>
    <x v="0"/>
    <x v="19"/>
    <x v="19"/>
    <x v="10"/>
    <n v="10"/>
    <n v="13.51"/>
    <n v="9"/>
    <n v="17.309999999999999"/>
    <n v="1"/>
    <n v="5.56"/>
    <x v="0"/>
  </r>
  <r>
    <x v="0"/>
    <x v="19"/>
    <x v="19"/>
    <x v="11"/>
    <n v="12"/>
    <n v="16.22"/>
    <n v="12"/>
    <n v="23.08"/>
    <n v="0"/>
    <n v="0"/>
    <x v="0"/>
  </r>
  <r>
    <x v="0"/>
    <x v="19"/>
    <x v="19"/>
    <x v="12"/>
    <n v="3"/>
    <n v="4.05"/>
    <n v="2"/>
    <n v="3.85"/>
    <n v="0"/>
    <n v="0"/>
    <x v="0"/>
  </r>
  <r>
    <x v="0"/>
    <x v="19"/>
    <x v="19"/>
    <x v="13"/>
    <n v="4"/>
    <n v="5.41"/>
    <n v="1"/>
    <n v="1.92"/>
    <n v="0"/>
    <n v="0"/>
    <x v="0"/>
  </r>
  <r>
    <x v="0"/>
    <x v="19"/>
    <x v="19"/>
    <x v="14"/>
    <n v="4"/>
    <n v="5.41"/>
    <n v="1"/>
    <n v="1.92"/>
    <n v="3"/>
    <n v="16.670000000000002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9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2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3"/>
  </r>
  <r>
    <x v="0"/>
    <x v="0"/>
    <x v="0"/>
    <x v="6"/>
    <x v="6"/>
    <x v="6"/>
    <x v="6"/>
    <x v="6"/>
    <x v="6"/>
    <x v="6"/>
    <x v="6"/>
    <x v="6"/>
    <x v="6"/>
    <x v="2"/>
  </r>
  <r>
    <x v="0"/>
    <x v="0"/>
    <x v="0"/>
    <x v="7"/>
    <x v="7"/>
    <x v="7"/>
    <x v="7"/>
    <x v="7"/>
    <x v="7"/>
    <x v="7"/>
    <x v="7"/>
    <x v="7"/>
    <x v="7"/>
    <x v="2"/>
  </r>
  <r>
    <x v="0"/>
    <x v="0"/>
    <x v="0"/>
    <x v="8"/>
    <x v="8"/>
    <x v="8"/>
    <x v="8"/>
    <x v="8"/>
    <x v="8"/>
    <x v="8"/>
    <x v="8"/>
    <x v="8"/>
    <x v="8"/>
    <x v="1"/>
  </r>
  <r>
    <x v="0"/>
    <x v="0"/>
    <x v="0"/>
    <x v="9"/>
    <x v="9"/>
    <x v="9"/>
    <x v="9"/>
    <x v="9"/>
    <x v="9"/>
    <x v="9"/>
    <x v="9"/>
    <x v="9"/>
    <x v="9"/>
    <x v="2"/>
  </r>
  <r>
    <x v="0"/>
    <x v="0"/>
    <x v="0"/>
    <x v="10"/>
    <x v="10"/>
    <x v="10"/>
    <x v="10"/>
    <x v="10"/>
    <x v="10"/>
    <x v="10"/>
    <x v="10"/>
    <x v="10"/>
    <x v="10"/>
    <x v="0"/>
  </r>
  <r>
    <x v="0"/>
    <x v="0"/>
    <x v="0"/>
    <x v="11"/>
    <x v="11"/>
    <x v="11"/>
    <x v="11"/>
    <x v="11"/>
    <x v="11"/>
    <x v="11"/>
    <x v="11"/>
    <x v="11"/>
    <x v="11"/>
    <x v="2"/>
  </r>
  <r>
    <x v="0"/>
    <x v="0"/>
    <x v="0"/>
    <x v="12"/>
    <x v="12"/>
    <x v="12"/>
    <x v="12"/>
    <x v="12"/>
    <x v="12"/>
    <x v="12"/>
    <x v="12"/>
    <x v="12"/>
    <x v="12"/>
    <x v="4"/>
  </r>
  <r>
    <x v="0"/>
    <x v="0"/>
    <x v="0"/>
    <x v="13"/>
    <x v="13"/>
    <x v="13"/>
    <x v="13"/>
    <x v="13"/>
    <x v="13"/>
    <x v="13"/>
    <x v="13"/>
    <x v="13"/>
    <x v="13"/>
    <x v="5"/>
  </r>
  <r>
    <x v="0"/>
    <x v="0"/>
    <x v="0"/>
    <x v="14"/>
    <x v="14"/>
    <x v="14"/>
    <x v="14"/>
    <x v="14"/>
    <x v="14"/>
    <x v="14"/>
    <x v="14"/>
    <x v="14"/>
    <x v="14"/>
    <x v="6"/>
  </r>
  <r>
    <x v="0"/>
    <x v="0"/>
    <x v="0"/>
    <x v="15"/>
    <x v="15"/>
    <x v="15"/>
    <x v="15"/>
    <x v="15"/>
    <x v="15"/>
    <x v="15"/>
    <x v="15"/>
    <x v="15"/>
    <x v="15"/>
    <x v="2"/>
  </r>
  <r>
    <x v="0"/>
    <x v="0"/>
    <x v="0"/>
    <x v="16"/>
    <x v="16"/>
    <x v="16"/>
    <x v="16"/>
    <x v="16"/>
    <x v="16"/>
    <x v="16"/>
    <x v="16"/>
    <x v="16"/>
    <x v="16"/>
    <x v="2"/>
  </r>
  <r>
    <x v="0"/>
    <x v="0"/>
    <x v="0"/>
    <x v="17"/>
    <x v="17"/>
    <x v="17"/>
    <x v="17"/>
    <x v="17"/>
    <x v="17"/>
    <x v="17"/>
    <x v="17"/>
    <x v="17"/>
    <x v="17"/>
    <x v="0"/>
  </r>
  <r>
    <x v="0"/>
    <x v="0"/>
    <x v="0"/>
    <x v="18"/>
    <x v="18"/>
    <x v="18"/>
    <x v="18"/>
    <x v="18"/>
    <x v="18"/>
    <x v="18"/>
    <x v="18"/>
    <x v="18"/>
    <x v="18"/>
    <x v="5"/>
  </r>
  <r>
    <x v="0"/>
    <x v="0"/>
    <x v="0"/>
    <x v="19"/>
    <x v="19"/>
    <x v="19"/>
    <x v="19"/>
    <x v="19"/>
    <x v="19"/>
    <x v="19"/>
    <x v="19"/>
    <x v="19"/>
    <x v="19"/>
    <x v="2"/>
  </r>
  <r>
    <x v="0"/>
    <x v="1"/>
    <x v="1"/>
    <x v="1"/>
    <x v="1"/>
    <x v="1"/>
    <x v="0"/>
    <x v="20"/>
    <x v="20"/>
    <x v="20"/>
    <x v="20"/>
    <x v="20"/>
    <x v="20"/>
    <x v="0"/>
  </r>
  <r>
    <x v="0"/>
    <x v="1"/>
    <x v="1"/>
    <x v="0"/>
    <x v="0"/>
    <x v="0"/>
    <x v="1"/>
    <x v="21"/>
    <x v="21"/>
    <x v="21"/>
    <x v="21"/>
    <x v="21"/>
    <x v="21"/>
    <x v="0"/>
  </r>
  <r>
    <x v="0"/>
    <x v="1"/>
    <x v="1"/>
    <x v="4"/>
    <x v="4"/>
    <x v="4"/>
    <x v="2"/>
    <x v="22"/>
    <x v="22"/>
    <x v="22"/>
    <x v="22"/>
    <x v="22"/>
    <x v="22"/>
    <x v="5"/>
  </r>
  <r>
    <x v="0"/>
    <x v="1"/>
    <x v="1"/>
    <x v="2"/>
    <x v="2"/>
    <x v="2"/>
    <x v="3"/>
    <x v="23"/>
    <x v="23"/>
    <x v="23"/>
    <x v="23"/>
    <x v="23"/>
    <x v="23"/>
    <x v="2"/>
  </r>
  <r>
    <x v="0"/>
    <x v="1"/>
    <x v="1"/>
    <x v="5"/>
    <x v="5"/>
    <x v="5"/>
    <x v="4"/>
    <x v="24"/>
    <x v="24"/>
    <x v="24"/>
    <x v="24"/>
    <x v="24"/>
    <x v="24"/>
    <x v="2"/>
  </r>
  <r>
    <x v="0"/>
    <x v="1"/>
    <x v="1"/>
    <x v="3"/>
    <x v="3"/>
    <x v="3"/>
    <x v="5"/>
    <x v="25"/>
    <x v="25"/>
    <x v="25"/>
    <x v="25"/>
    <x v="25"/>
    <x v="25"/>
    <x v="2"/>
  </r>
  <r>
    <x v="0"/>
    <x v="1"/>
    <x v="1"/>
    <x v="6"/>
    <x v="6"/>
    <x v="6"/>
    <x v="6"/>
    <x v="26"/>
    <x v="26"/>
    <x v="26"/>
    <x v="26"/>
    <x v="26"/>
    <x v="26"/>
    <x v="2"/>
  </r>
  <r>
    <x v="0"/>
    <x v="1"/>
    <x v="1"/>
    <x v="8"/>
    <x v="8"/>
    <x v="8"/>
    <x v="7"/>
    <x v="27"/>
    <x v="27"/>
    <x v="27"/>
    <x v="27"/>
    <x v="27"/>
    <x v="17"/>
    <x v="2"/>
  </r>
  <r>
    <x v="0"/>
    <x v="1"/>
    <x v="1"/>
    <x v="10"/>
    <x v="10"/>
    <x v="10"/>
    <x v="8"/>
    <x v="28"/>
    <x v="28"/>
    <x v="28"/>
    <x v="28"/>
    <x v="28"/>
    <x v="10"/>
    <x v="2"/>
  </r>
  <r>
    <x v="0"/>
    <x v="1"/>
    <x v="1"/>
    <x v="7"/>
    <x v="7"/>
    <x v="7"/>
    <x v="9"/>
    <x v="29"/>
    <x v="29"/>
    <x v="29"/>
    <x v="29"/>
    <x v="29"/>
    <x v="27"/>
    <x v="2"/>
  </r>
  <r>
    <x v="0"/>
    <x v="1"/>
    <x v="1"/>
    <x v="9"/>
    <x v="9"/>
    <x v="9"/>
    <x v="10"/>
    <x v="30"/>
    <x v="30"/>
    <x v="30"/>
    <x v="30"/>
    <x v="30"/>
    <x v="28"/>
    <x v="2"/>
  </r>
  <r>
    <x v="0"/>
    <x v="1"/>
    <x v="1"/>
    <x v="11"/>
    <x v="11"/>
    <x v="11"/>
    <x v="11"/>
    <x v="31"/>
    <x v="31"/>
    <x v="15"/>
    <x v="31"/>
    <x v="31"/>
    <x v="29"/>
    <x v="2"/>
  </r>
  <r>
    <x v="0"/>
    <x v="1"/>
    <x v="1"/>
    <x v="12"/>
    <x v="12"/>
    <x v="12"/>
    <x v="12"/>
    <x v="32"/>
    <x v="12"/>
    <x v="31"/>
    <x v="32"/>
    <x v="32"/>
    <x v="30"/>
    <x v="5"/>
  </r>
  <r>
    <x v="0"/>
    <x v="1"/>
    <x v="1"/>
    <x v="13"/>
    <x v="13"/>
    <x v="13"/>
    <x v="13"/>
    <x v="33"/>
    <x v="32"/>
    <x v="32"/>
    <x v="33"/>
    <x v="33"/>
    <x v="31"/>
    <x v="2"/>
  </r>
  <r>
    <x v="0"/>
    <x v="1"/>
    <x v="1"/>
    <x v="20"/>
    <x v="20"/>
    <x v="20"/>
    <x v="14"/>
    <x v="34"/>
    <x v="33"/>
    <x v="33"/>
    <x v="34"/>
    <x v="34"/>
    <x v="32"/>
    <x v="2"/>
  </r>
  <r>
    <x v="0"/>
    <x v="1"/>
    <x v="1"/>
    <x v="14"/>
    <x v="14"/>
    <x v="14"/>
    <x v="15"/>
    <x v="35"/>
    <x v="34"/>
    <x v="34"/>
    <x v="14"/>
    <x v="35"/>
    <x v="33"/>
    <x v="2"/>
  </r>
  <r>
    <x v="0"/>
    <x v="1"/>
    <x v="1"/>
    <x v="18"/>
    <x v="18"/>
    <x v="18"/>
    <x v="16"/>
    <x v="36"/>
    <x v="35"/>
    <x v="35"/>
    <x v="35"/>
    <x v="36"/>
    <x v="34"/>
    <x v="2"/>
  </r>
  <r>
    <x v="0"/>
    <x v="1"/>
    <x v="1"/>
    <x v="17"/>
    <x v="17"/>
    <x v="17"/>
    <x v="17"/>
    <x v="37"/>
    <x v="36"/>
    <x v="36"/>
    <x v="36"/>
    <x v="37"/>
    <x v="35"/>
    <x v="5"/>
  </r>
  <r>
    <x v="0"/>
    <x v="1"/>
    <x v="1"/>
    <x v="21"/>
    <x v="21"/>
    <x v="21"/>
    <x v="18"/>
    <x v="38"/>
    <x v="37"/>
    <x v="37"/>
    <x v="37"/>
    <x v="38"/>
    <x v="36"/>
    <x v="2"/>
  </r>
  <r>
    <x v="0"/>
    <x v="1"/>
    <x v="1"/>
    <x v="19"/>
    <x v="19"/>
    <x v="19"/>
    <x v="18"/>
    <x v="38"/>
    <x v="37"/>
    <x v="38"/>
    <x v="38"/>
    <x v="39"/>
    <x v="37"/>
    <x v="2"/>
  </r>
  <r>
    <x v="0"/>
    <x v="2"/>
    <x v="2"/>
    <x v="0"/>
    <x v="0"/>
    <x v="0"/>
    <x v="0"/>
    <x v="39"/>
    <x v="38"/>
    <x v="39"/>
    <x v="39"/>
    <x v="40"/>
    <x v="38"/>
    <x v="2"/>
  </r>
  <r>
    <x v="0"/>
    <x v="2"/>
    <x v="2"/>
    <x v="1"/>
    <x v="1"/>
    <x v="1"/>
    <x v="1"/>
    <x v="40"/>
    <x v="39"/>
    <x v="40"/>
    <x v="40"/>
    <x v="41"/>
    <x v="39"/>
    <x v="5"/>
  </r>
  <r>
    <x v="0"/>
    <x v="2"/>
    <x v="2"/>
    <x v="2"/>
    <x v="2"/>
    <x v="2"/>
    <x v="2"/>
    <x v="41"/>
    <x v="40"/>
    <x v="41"/>
    <x v="41"/>
    <x v="42"/>
    <x v="40"/>
    <x v="2"/>
  </r>
  <r>
    <x v="0"/>
    <x v="2"/>
    <x v="2"/>
    <x v="3"/>
    <x v="3"/>
    <x v="3"/>
    <x v="3"/>
    <x v="42"/>
    <x v="41"/>
    <x v="29"/>
    <x v="42"/>
    <x v="43"/>
    <x v="41"/>
    <x v="2"/>
  </r>
  <r>
    <x v="0"/>
    <x v="2"/>
    <x v="2"/>
    <x v="5"/>
    <x v="5"/>
    <x v="5"/>
    <x v="4"/>
    <x v="43"/>
    <x v="42"/>
    <x v="42"/>
    <x v="43"/>
    <x v="44"/>
    <x v="42"/>
    <x v="2"/>
  </r>
  <r>
    <x v="0"/>
    <x v="2"/>
    <x v="2"/>
    <x v="6"/>
    <x v="6"/>
    <x v="6"/>
    <x v="5"/>
    <x v="44"/>
    <x v="43"/>
    <x v="43"/>
    <x v="44"/>
    <x v="45"/>
    <x v="43"/>
    <x v="2"/>
  </r>
  <r>
    <x v="0"/>
    <x v="2"/>
    <x v="2"/>
    <x v="7"/>
    <x v="7"/>
    <x v="7"/>
    <x v="6"/>
    <x v="32"/>
    <x v="44"/>
    <x v="44"/>
    <x v="45"/>
    <x v="46"/>
    <x v="44"/>
    <x v="2"/>
  </r>
  <r>
    <x v="0"/>
    <x v="2"/>
    <x v="2"/>
    <x v="9"/>
    <x v="9"/>
    <x v="9"/>
    <x v="7"/>
    <x v="45"/>
    <x v="45"/>
    <x v="45"/>
    <x v="46"/>
    <x v="47"/>
    <x v="45"/>
    <x v="2"/>
  </r>
  <r>
    <x v="0"/>
    <x v="2"/>
    <x v="2"/>
    <x v="4"/>
    <x v="4"/>
    <x v="4"/>
    <x v="8"/>
    <x v="46"/>
    <x v="46"/>
    <x v="46"/>
    <x v="47"/>
    <x v="21"/>
    <x v="46"/>
    <x v="2"/>
  </r>
  <r>
    <x v="0"/>
    <x v="2"/>
    <x v="2"/>
    <x v="8"/>
    <x v="8"/>
    <x v="8"/>
    <x v="9"/>
    <x v="34"/>
    <x v="47"/>
    <x v="47"/>
    <x v="48"/>
    <x v="48"/>
    <x v="47"/>
    <x v="5"/>
  </r>
  <r>
    <x v="0"/>
    <x v="2"/>
    <x v="2"/>
    <x v="10"/>
    <x v="10"/>
    <x v="10"/>
    <x v="10"/>
    <x v="47"/>
    <x v="48"/>
    <x v="48"/>
    <x v="49"/>
    <x v="49"/>
    <x v="48"/>
    <x v="2"/>
  </r>
  <r>
    <x v="0"/>
    <x v="2"/>
    <x v="2"/>
    <x v="12"/>
    <x v="12"/>
    <x v="12"/>
    <x v="11"/>
    <x v="48"/>
    <x v="49"/>
    <x v="49"/>
    <x v="50"/>
    <x v="50"/>
    <x v="49"/>
    <x v="5"/>
  </r>
  <r>
    <x v="0"/>
    <x v="2"/>
    <x v="2"/>
    <x v="13"/>
    <x v="13"/>
    <x v="13"/>
    <x v="12"/>
    <x v="49"/>
    <x v="50"/>
    <x v="50"/>
    <x v="7"/>
    <x v="51"/>
    <x v="50"/>
    <x v="2"/>
  </r>
  <r>
    <x v="0"/>
    <x v="2"/>
    <x v="2"/>
    <x v="19"/>
    <x v="19"/>
    <x v="19"/>
    <x v="13"/>
    <x v="50"/>
    <x v="51"/>
    <x v="51"/>
    <x v="51"/>
    <x v="52"/>
    <x v="51"/>
    <x v="2"/>
  </r>
  <r>
    <x v="0"/>
    <x v="2"/>
    <x v="2"/>
    <x v="15"/>
    <x v="15"/>
    <x v="15"/>
    <x v="14"/>
    <x v="51"/>
    <x v="52"/>
    <x v="52"/>
    <x v="52"/>
    <x v="53"/>
    <x v="52"/>
    <x v="2"/>
  </r>
  <r>
    <x v="0"/>
    <x v="2"/>
    <x v="2"/>
    <x v="11"/>
    <x v="11"/>
    <x v="11"/>
    <x v="15"/>
    <x v="52"/>
    <x v="53"/>
    <x v="53"/>
    <x v="53"/>
    <x v="54"/>
    <x v="53"/>
    <x v="2"/>
  </r>
  <r>
    <x v="0"/>
    <x v="2"/>
    <x v="2"/>
    <x v="17"/>
    <x v="17"/>
    <x v="17"/>
    <x v="15"/>
    <x v="52"/>
    <x v="53"/>
    <x v="54"/>
    <x v="54"/>
    <x v="55"/>
    <x v="54"/>
    <x v="2"/>
  </r>
  <r>
    <x v="0"/>
    <x v="2"/>
    <x v="2"/>
    <x v="16"/>
    <x v="16"/>
    <x v="16"/>
    <x v="17"/>
    <x v="53"/>
    <x v="54"/>
    <x v="55"/>
    <x v="55"/>
    <x v="32"/>
    <x v="55"/>
    <x v="2"/>
  </r>
  <r>
    <x v="0"/>
    <x v="2"/>
    <x v="2"/>
    <x v="22"/>
    <x v="22"/>
    <x v="22"/>
    <x v="18"/>
    <x v="54"/>
    <x v="55"/>
    <x v="52"/>
    <x v="52"/>
    <x v="56"/>
    <x v="56"/>
    <x v="2"/>
  </r>
  <r>
    <x v="0"/>
    <x v="2"/>
    <x v="2"/>
    <x v="14"/>
    <x v="14"/>
    <x v="14"/>
    <x v="19"/>
    <x v="55"/>
    <x v="56"/>
    <x v="56"/>
    <x v="56"/>
    <x v="54"/>
    <x v="53"/>
    <x v="4"/>
  </r>
  <r>
    <x v="0"/>
    <x v="3"/>
    <x v="3"/>
    <x v="0"/>
    <x v="0"/>
    <x v="0"/>
    <x v="0"/>
    <x v="56"/>
    <x v="57"/>
    <x v="57"/>
    <x v="57"/>
    <x v="57"/>
    <x v="57"/>
    <x v="2"/>
  </r>
  <r>
    <x v="0"/>
    <x v="3"/>
    <x v="3"/>
    <x v="1"/>
    <x v="1"/>
    <x v="1"/>
    <x v="1"/>
    <x v="57"/>
    <x v="58"/>
    <x v="58"/>
    <x v="58"/>
    <x v="34"/>
    <x v="58"/>
    <x v="5"/>
  </r>
  <r>
    <x v="0"/>
    <x v="3"/>
    <x v="3"/>
    <x v="2"/>
    <x v="2"/>
    <x v="2"/>
    <x v="2"/>
    <x v="58"/>
    <x v="59"/>
    <x v="59"/>
    <x v="59"/>
    <x v="58"/>
    <x v="59"/>
    <x v="2"/>
  </r>
  <r>
    <x v="0"/>
    <x v="3"/>
    <x v="3"/>
    <x v="4"/>
    <x v="4"/>
    <x v="4"/>
    <x v="3"/>
    <x v="59"/>
    <x v="60"/>
    <x v="60"/>
    <x v="60"/>
    <x v="59"/>
    <x v="60"/>
    <x v="2"/>
  </r>
  <r>
    <x v="0"/>
    <x v="3"/>
    <x v="3"/>
    <x v="3"/>
    <x v="3"/>
    <x v="3"/>
    <x v="4"/>
    <x v="60"/>
    <x v="61"/>
    <x v="49"/>
    <x v="61"/>
    <x v="60"/>
    <x v="61"/>
    <x v="2"/>
  </r>
  <r>
    <x v="0"/>
    <x v="3"/>
    <x v="3"/>
    <x v="5"/>
    <x v="5"/>
    <x v="5"/>
    <x v="5"/>
    <x v="61"/>
    <x v="62"/>
    <x v="61"/>
    <x v="62"/>
    <x v="40"/>
    <x v="62"/>
    <x v="5"/>
  </r>
  <r>
    <x v="0"/>
    <x v="3"/>
    <x v="3"/>
    <x v="6"/>
    <x v="6"/>
    <x v="6"/>
    <x v="6"/>
    <x v="62"/>
    <x v="63"/>
    <x v="49"/>
    <x v="61"/>
    <x v="61"/>
    <x v="63"/>
    <x v="2"/>
  </r>
  <r>
    <x v="0"/>
    <x v="3"/>
    <x v="3"/>
    <x v="8"/>
    <x v="8"/>
    <x v="8"/>
    <x v="7"/>
    <x v="63"/>
    <x v="64"/>
    <x v="62"/>
    <x v="63"/>
    <x v="62"/>
    <x v="64"/>
    <x v="0"/>
  </r>
  <r>
    <x v="0"/>
    <x v="3"/>
    <x v="3"/>
    <x v="7"/>
    <x v="7"/>
    <x v="7"/>
    <x v="8"/>
    <x v="64"/>
    <x v="65"/>
    <x v="63"/>
    <x v="64"/>
    <x v="21"/>
    <x v="65"/>
    <x v="2"/>
  </r>
  <r>
    <x v="0"/>
    <x v="3"/>
    <x v="3"/>
    <x v="12"/>
    <x v="12"/>
    <x v="12"/>
    <x v="9"/>
    <x v="46"/>
    <x v="66"/>
    <x v="64"/>
    <x v="65"/>
    <x v="37"/>
    <x v="53"/>
    <x v="2"/>
  </r>
  <r>
    <x v="0"/>
    <x v="3"/>
    <x v="3"/>
    <x v="9"/>
    <x v="9"/>
    <x v="9"/>
    <x v="10"/>
    <x v="65"/>
    <x v="67"/>
    <x v="65"/>
    <x v="66"/>
    <x v="47"/>
    <x v="28"/>
    <x v="2"/>
  </r>
  <r>
    <x v="0"/>
    <x v="3"/>
    <x v="3"/>
    <x v="13"/>
    <x v="13"/>
    <x v="13"/>
    <x v="11"/>
    <x v="66"/>
    <x v="68"/>
    <x v="66"/>
    <x v="67"/>
    <x v="63"/>
    <x v="66"/>
    <x v="5"/>
  </r>
  <r>
    <x v="0"/>
    <x v="3"/>
    <x v="3"/>
    <x v="11"/>
    <x v="11"/>
    <x v="11"/>
    <x v="12"/>
    <x v="35"/>
    <x v="69"/>
    <x v="67"/>
    <x v="68"/>
    <x v="47"/>
    <x v="28"/>
    <x v="2"/>
  </r>
  <r>
    <x v="0"/>
    <x v="3"/>
    <x v="3"/>
    <x v="10"/>
    <x v="10"/>
    <x v="10"/>
    <x v="13"/>
    <x v="67"/>
    <x v="70"/>
    <x v="68"/>
    <x v="69"/>
    <x v="64"/>
    <x v="67"/>
    <x v="2"/>
  </r>
  <r>
    <x v="0"/>
    <x v="3"/>
    <x v="3"/>
    <x v="18"/>
    <x v="18"/>
    <x v="18"/>
    <x v="14"/>
    <x v="68"/>
    <x v="71"/>
    <x v="69"/>
    <x v="70"/>
    <x v="65"/>
    <x v="68"/>
    <x v="2"/>
  </r>
  <r>
    <x v="0"/>
    <x v="3"/>
    <x v="3"/>
    <x v="14"/>
    <x v="14"/>
    <x v="14"/>
    <x v="14"/>
    <x v="68"/>
    <x v="71"/>
    <x v="55"/>
    <x v="55"/>
    <x v="65"/>
    <x v="68"/>
    <x v="7"/>
  </r>
  <r>
    <x v="0"/>
    <x v="3"/>
    <x v="3"/>
    <x v="16"/>
    <x v="16"/>
    <x v="16"/>
    <x v="16"/>
    <x v="69"/>
    <x v="72"/>
    <x v="70"/>
    <x v="71"/>
    <x v="66"/>
    <x v="69"/>
    <x v="2"/>
  </r>
  <r>
    <x v="0"/>
    <x v="3"/>
    <x v="3"/>
    <x v="15"/>
    <x v="15"/>
    <x v="15"/>
    <x v="17"/>
    <x v="70"/>
    <x v="73"/>
    <x v="71"/>
    <x v="72"/>
    <x v="38"/>
    <x v="32"/>
    <x v="2"/>
  </r>
  <r>
    <x v="0"/>
    <x v="3"/>
    <x v="3"/>
    <x v="19"/>
    <x v="19"/>
    <x v="19"/>
    <x v="18"/>
    <x v="50"/>
    <x v="74"/>
    <x v="55"/>
    <x v="55"/>
    <x v="67"/>
    <x v="31"/>
    <x v="2"/>
  </r>
  <r>
    <x v="0"/>
    <x v="3"/>
    <x v="3"/>
    <x v="23"/>
    <x v="23"/>
    <x v="23"/>
    <x v="19"/>
    <x v="53"/>
    <x v="75"/>
    <x v="34"/>
    <x v="73"/>
    <x v="62"/>
    <x v="64"/>
    <x v="2"/>
  </r>
  <r>
    <x v="0"/>
    <x v="4"/>
    <x v="4"/>
    <x v="1"/>
    <x v="1"/>
    <x v="1"/>
    <x v="0"/>
    <x v="71"/>
    <x v="76"/>
    <x v="72"/>
    <x v="74"/>
    <x v="68"/>
    <x v="9"/>
    <x v="2"/>
  </r>
  <r>
    <x v="0"/>
    <x v="4"/>
    <x v="4"/>
    <x v="2"/>
    <x v="2"/>
    <x v="2"/>
    <x v="1"/>
    <x v="72"/>
    <x v="77"/>
    <x v="73"/>
    <x v="75"/>
    <x v="69"/>
    <x v="70"/>
    <x v="2"/>
  </r>
  <r>
    <x v="0"/>
    <x v="4"/>
    <x v="4"/>
    <x v="0"/>
    <x v="0"/>
    <x v="0"/>
    <x v="2"/>
    <x v="73"/>
    <x v="78"/>
    <x v="74"/>
    <x v="76"/>
    <x v="70"/>
    <x v="71"/>
    <x v="2"/>
  </r>
  <r>
    <x v="0"/>
    <x v="4"/>
    <x v="4"/>
    <x v="5"/>
    <x v="5"/>
    <x v="5"/>
    <x v="3"/>
    <x v="74"/>
    <x v="79"/>
    <x v="75"/>
    <x v="77"/>
    <x v="71"/>
    <x v="72"/>
    <x v="0"/>
  </r>
  <r>
    <x v="0"/>
    <x v="4"/>
    <x v="4"/>
    <x v="3"/>
    <x v="3"/>
    <x v="3"/>
    <x v="4"/>
    <x v="75"/>
    <x v="80"/>
    <x v="76"/>
    <x v="78"/>
    <x v="72"/>
    <x v="73"/>
    <x v="2"/>
  </r>
  <r>
    <x v="0"/>
    <x v="4"/>
    <x v="4"/>
    <x v="6"/>
    <x v="6"/>
    <x v="6"/>
    <x v="5"/>
    <x v="68"/>
    <x v="81"/>
    <x v="77"/>
    <x v="79"/>
    <x v="73"/>
    <x v="74"/>
    <x v="2"/>
  </r>
  <r>
    <x v="0"/>
    <x v="4"/>
    <x v="4"/>
    <x v="4"/>
    <x v="4"/>
    <x v="4"/>
    <x v="6"/>
    <x v="76"/>
    <x v="82"/>
    <x v="63"/>
    <x v="80"/>
    <x v="54"/>
    <x v="65"/>
    <x v="5"/>
  </r>
  <r>
    <x v="0"/>
    <x v="4"/>
    <x v="4"/>
    <x v="14"/>
    <x v="14"/>
    <x v="14"/>
    <x v="7"/>
    <x v="77"/>
    <x v="83"/>
    <x v="56"/>
    <x v="56"/>
    <x v="32"/>
    <x v="75"/>
    <x v="5"/>
  </r>
  <r>
    <x v="0"/>
    <x v="4"/>
    <x v="4"/>
    <x v="8"/>
    <x v="8"/>
    <x v="8"/>
    <x v="8"/>
    <x v="78"/>
    <x v="84"/>
    <x v="78"/>
    <x v="81"/>
    <x v="74"/>
    <x v="76"/>
    <x v="2"/>
  </r>
  <r>
    <x v="0"/>
    <x v="4"/>
    <x v="4"/>
    <x v="24"/>
    <x v="24"/>
    <x v="24"/>
    <x v="9"/>
    <x v="53"/>
    <x v="66"/>
    <x v="63"/>
    <x v="80"/>
    <x v="50"/>
    <x v="77"/>
    <x v="2"/>
  </r>
  <r>
    <x v="0"/>
    <x v="4"/>
    <x v="4"/>
    <x v="21"/>
    <x v="21"/>
    <x v="21"/>
    <x v="10"/>
    <x v="79"/>
    <x v="68"/>
    <x v="79"/>
    <x v="82"/>
    <x v="48"/>
    <x v="78"/>
    <x v="2"/>
  </r>
  <r>
    <x v="0"/>
    <x v="4"/>
    <x v="4"/>
    <x v="11"/>
    <x v="11"/>
    <x v="11"/>
    <x v="11"/>
    <x v="80"/>
    <x v="85"/>
    <x v="80"/>
    <x v="83"/>
    <x v="28"/>
    <x v="79"/>
    <x v="2"/>
  </r>
  <r>
    <x v="0"/>
    <x v="4"/>
    <x v="4"/>
    <x v="10"/>
    <x v="10"/>
    <x v="10"/>
    <x v="11"/>
    <x v="80"/>
    <x v="85"/>
    <x v="78"/>
    <x v="81"/>
    <x v="75"/>
    <x v="80"/>
    <x v="2"/>
  </r>
  <r>
    <x v="0"/>
    <x v="4"/>
    <x v="4"/>
    <x v="9"/>
    <x v="9"/>
    <x v="9"/>
    <x v="13"/>
    <x v="54"/>
    <x v="86"/>
    <x v="46"/>
    <x v="84"/>
    <x v="76"/>
    <x v="81"/>
    <x v="2"/>
  </r>
  <r>
    <x v="0"/>
    <x v="4"/>
    <x v="4"/>
    <x v="7"/>
    <x v="7"/>
    <x v="7"/>
    <x v="14"/>
    <x v="81"/>
    <x v="71"/>
    <x v="69"/>
    <x v="34"/>
    <x v="50"/>
    <x v="77"/>
    <x v="2"/>
  </r>
  <r>
    <x v="0"/>
    <x v="4"/>
    <x v="4"/>
    <x v="12"/>
    <x v="12"/>
    <x v="12"/>
    <x v="15"/>
    <x v="82"/>
    <x v="51"/>
    <x v="54"/>
    <x v="85"/>
    <x v="75"/>
    <x v="80"/>
    <x v="2"/>
  </r>
  <r>
    <x v="0"/>
    <x v="4"/>
    <x v="4"/>
    <x v="25"/>
    <x v="25"/>
    <x v="25"/>
    <x v="16"/>
    <x v="83"/>
    <x v="87"/>
    <x v="81"/>
    <x v="86"/>
    <x v="75"/>
    <x v="80"/>
    <x v="2"/>
  </r>
  <r>
    <x v="0"/>
    <x v="4"/>
    <x v="4"/>
    <x v="13"/>
    <x v="13"/>
    <x v="13"/>
    <x v="17"/>
    <x v="84"/>
    <x v="88"/>
    <x v="82"/>
    <x v="87"/>
    <x v="77"/>
    <x v="82"/>
    <x v="2"/>
  </r>
  <r>
    <x v="0"/>
    <x v="4"/>
    <x v="4"/>
    <x v="26"/>
    <x v="26"/>
    <x v="26"/>
    <x v="18"/>
    <x v="85"/>
    <x v="89"/>
    <x v="83"/>
    <x v="88"/>
    <x v="78"/>
    <x v="83"/>
    <x v="2"/>
  </r>
  <r>
    <x v="0"/>
    <x v="4"/>
    <x v="4"/>
    <x v="17"/>
    <x v="17"/>
    <x v="17"/>
    <x v="18"/>
    <x v="85"/>
    <x v="89"/>
    <x v="38"/>
    <x v="89"/>
    <x v="70"/>
    <x v="71"/>
    <x v="2"/>
  </r>
  <r>
    <x v="0"/>
    <x v="5"/>
    <x v="5"/>
    <x v="0"/>
    <x v="0"/>
    <x v="0"/>
    <x v="0"/>
    <x v="86"/>
    <x v="90"/>
    <x v="84"/>
    <x v="90"/>
    <x v="62"/>
    <x v="84"/>
    <x v="2"/>
  </r>
  <r>
    <x v="0"/>
    <x v="5"/>
    <x v="5"/>
    <x v="1"/>
    <x v="1"/>
    <x v="1"/>
    <x v="1"/>
    <x v="87"/>
    <x v="91"/>
    <x v="85"/>
    <x v="91"/>
    <x v="79"/>
    <x v="85"/>
    <x v="2"/>
  </r>
  <r>
    <x v="0"/>
    <x v="5"/>
    <x v="5"/>
    <x v="2"/>
    <x v="2"/>
    <x v="2"/>
    <x v="2"/>
    <x v="88"/>
    <x v="92"/>
    <x v="86"/>
    <x v="92"/>
    <x v="80"/>
    <x v="86"/>
    <x v="2"/>
  </r>
  <r>
    <x v="0"/>
    <x v="5"/>
    <x v="5"/>
    <x v="4"/>
    <x v="4"/>
    <x v="4"/>
    <x v="3"/>
    <x v="32"/>
    <x v="93"/>
    <x v="26"/>
    <x v="93"/>
    <x v="33"/>
    <x v="87"/>
    <x v="2"/>
  </r>
  <r>
    <x v="0"/>
    <x v="5"/>
    <x v="5"/>
    <x v="3"/>
    <x v="3"/>
    <x v="3"/>
    <x v="4"/>
    <x v="89"/>
    <x v="3"/>
    <x v="16"/>
    <x v="94"/>
    <x v="81"/>
    <x v="88"/>
    <x v="2"/>
  </r>
  <r>
    <x v="0"/>
    <x v="5"/>
    <x v="5"/>
    <x v="6"/>
    <x v="6"/>
    <x v="6"/>
    <x v="5"/>
    <x v="90"/>
    <x v="43"/>
    <x v="87"/>
    <x v="66"/>
    <x v="82"/>
    <x v="60"/>
    <x v="2"/>
  </r>
  <r>
    <x v="0"/>
    <x v="5"/>
    <x v="5"/>
    <x v="5"/>
    <x v="5"/>
    <x v="5"/>
    <x v="6"/>
    <x v="35"/>
    <x v="94"/>
    <x v="88"/>
    <x v="95"/>
    <x v="83"/>
    <x v="89"/>
    <x v="2"/>
  </r>
  <r>
    <x v="0"/>
    <x v="5"/>
    <x v="5"/>
    <x v="8"/>
    <x v="8"/>
    <x v="8"/>
    <x v="7"/>
    <x v="91"/>
    <x v="95"/>
    <x v="89"/>
    <x v="96"/>
    <x v="50"/>
    <x v="81"/>
    <x v="5"/>
  </r>
  <r>
    <x v="0"/>
    <x v="5"/>
    <x v="5"/>
    <x v="9"/>
    <x v="9"/>
    <x v="9"/>
    <x v="8"/>
    <x v="36"/>
    <x v="96"/>
    <x v="90"/>
    <x v="97"/>
    <x v="84"/>
    <x v="90"/>
    <x v="2"/>
  </r>
  <r>
    <x v="0"/>
    <x v="5"/>
    <x v="5"/>
    <x v="7"/>
    <x v="7"/>
    <x v="7"/>
    <x v="9"/>
    <x v="92"/>
    <x v="9"/>
    <x v="91"/>
    <x v="98"/>
    <x v="85"/>
    <x v="91"/>
    <x v="2"/>
  </r>
  <r>
    <x v="0"/>
    <x v="5"/>
    <x v="5"/>
    <x v="11"/>
    <x v="11"/>
    <x v="11"/>
    <x v="10"/>
    <x v="93"/>
    <x v="97"/>
    <x v="63"/>
    <x v="82"/>
    <x v="86"/>
    <x v="45"/>
    <x v="2"/>
  </r>
  <r>
    <x v="0"/>
    <x v="5"/>
    <x v="5"/>
    <x v="10"/>
    <x v="10"/>
    <x v="10"/>
    <x v="11"/>
    <x v="50"/>
    <x v="98"/>
    <x v="92"/>
    <x v="99"/>
    <x v="87"/>
    <x v="92"/>
    <x v="2"/>
  </r>
  <r>
    <x v="0"/>
    <x v="5"/>
    <x v="5"/>
    <x v="12"/>
    <x v="12"/>
    <x v="12"/>
    <x v="12"/>
    <x v="51"/>
    <x v="12"/>
    <x v="93"/>
    <x v="100"/>
    <x v="88"/>
    <x v="93"/>
    <x v="5"/>
  </r>
  <r>
    <x v="0"/>
    <x v="5"/>
    <x v="5"/>
    <x v="13"/>
    <x v="13"/>
    <x v="13"/>
    <x v="13"/>
    <x v="94"/>
    <x v="99"/>
    <x v="51"/>
    <x v="36"/>
    <x v="71"/>
    <x v="94"/>
    <x v="2"/>
  </r>
  <r>
    <x v="0"/>
    <x v="5"/>
    <x v="5"/>
    <x v="19"/>
    <x v="19"/>
    <x v="19"/>
    <x v="14"/>
    <x v="95"/>
    <x v="100"/>
    <x v="14"/>
    <x v="101"/>
    <x v="89"/>
    <x v="95"/>
    <x v="2"/>
  </r>
  <r>
    <x v="0"/>
    <x v="5"/>
    <x v="5"/>
    <x v="15"/>
    <x v="15"/>
    <x v="15"/>
    <x v="15"/>
    <x v="96"/>
    <x v="101"/>
    <x v="69"/>
    <x v="102"/>
    <x v="48"/>
    <x v="96"/>
    <x v="2"/>
  </r>
  <r>
    <x v="0"/>
    <x v="5"/>
    <x v="5"/>
    <x v="16"/>
    <x v="16"/>
    <x v="16"/>
    <x v="16"/>
    <x v="97"/>
    <x v="102"/>
    <x v="94"/>
    <x v="103"/>
    <x v="90"/>
    <x v="97"/>
    <x v="2"/>
  </r>
  <r>
    <x v="0"/>
    <x v="5"/>
    <x v="5"/>
    <x v="14"/>
    <x v="14"/>
    <x v="14"/>
    <x v="17"/>
    <x v="81"/>
    <x v="103"/>
    <x v="56"/>
    <x v="56"/>
    <x v="48"/>
    <x v="96"/>
    <x v="2"/>
  </r>
  <r>
    <x v="0"/>
    <x v="5"/>
    <x v="5"/>
    <x v="17"/>
    <x v="17"/>
    <x v="17"/>
    <x v="18"/>
    <x v="98"/>
    <x v="19"/>
    <x v="83"/>
    <x v="104"/>
    <x v="76"/>
    <x v="98"/>
    <x v="2"/>
  </r>
  <r>
    <x v="0"/>
    <x v="5"/>
    <x v="5"/>
    <x v="18"/>
    <x v="18"/>
    <x v="18"/>
    <x v="19"/>
    <x v="99"/>
    <x v="104"/>
    <x v="94"/>
    <x v="103"/>
    <x v="50"/>
    <x v="81"/>
    <x v="2"/>
  </r>
  <r>
    <x v="0"/>
    <x v="5"/>
    <x v="5"/>
    <x v="27"/>
    <x v="27"/>
    <x v="27"/>
    <x v="19"/>
    <x v="99"/>
    <x v="104"/>
    <x v="82"/>
    <x v="105"/>
    <x v="28"/>
    <x v="99"/>
    <x v="2"/>
  </r>
  <r>
    <x v="0"/>
    <x v="6"/>
    <x v="6"/>
    <x v="0"/>
    <x v="0"/>
    <x v="0"/>
    <x v="0"/>
    <x v="100"/>
    <x v="105"/>
    <x v="95"/>
    <x v="106"/>
    <x v="91"/>
    <x v="100"/>
    <x v="2"/>
  </r>
  <r>
    <x v="0"/>
    <x v="6"/>
    <x v="6"/>
    <x v="2"/>
    <x v="2"/>
    <x v="2"/>
    <x v="1"/>
    <x v="101"/>
    <x v="106"/>
    <x v="54"/>
    <x v="107"/>
    <x v="85"/>
    <x v="101"/>
    <x v="2"/>
  </r>
  <r>
    <x v="0"/>
    <x v="6"/>
    <x v="6"/>
    <x v="7"/>
    <x v="7"/>
    <x v="7"/>
    <x v="2"/>
    <x v="102"/>
    <x v="107"/>
    <x v="55"/>
    <x v="108"/>
    <x v="92"/>
    <x v="102"/>
    <x v="2"/>
  </r>
  <r>
    <x v="0"/>
    <x v="6"/>
    <x v="6"/>
    <x v="3"/>
    <x v="3"/>
    <x v="3"/>
    <x v="3"/>
    <x v="103"/>
    <x v="108"/>
    <x v="70"/>
    <x v="109"/>
    <x v="93"/>
    <x v="103"/>
    <x v="2"/>
  </r>
  <r>
    <x v="0"/>
    <x v="6"/>
    <x v="6"/>
    <x v="1"/>
    <x v="1"/>
    <x v="1"/>
    <x v="3"/>
    <x v="103"/>
    <x v="108"/>
    <x v="76"/>
    <x v="110"/>
    <x v="88"/>
    <x v="89"/>
    <x v="2"/>
  </r>
  <r>
    <x v="0"/>
    <x v="6"/>
    <x v="6"/>
    <x v="6"/>
    <x v="6"/>
    <x v="6"/>
    <x v="5"/>
    <x v="79"/>
    <x v="109"/>
    <x v="14"/>
    <x v="111"/>
    <x v="51"/>
    <x v="104"/>
    <x v="2"/>
  </r>
  <r>
    <x v="0"/>
    <x v="6"/>
    <x v="6"/>
    <x v="11"/>
    <x v="11"/>
    <x v="11"/>
    <x v="6"/>
    <x v="104"/>
    <x v="44"/>
    <x v="83"/>
    <x v="94"/>
    <x v="55"/>
    <x v="105"/>
    <x v="2"/>
  </r>
  <r>
    <x v="0"/>
    <x v="6"/>
    <x v="6"/>
    <x v="4"/>
    <x v="4"/>
    <x v="4"/>
    <x v="6"/>
    <x v="104"/>
    <x v="44"/>
    <x v="52"/>
    <x v="112"/>
    <x v="71"/>
    <x v="106"/>
    <x v="2"/>
  </r>
  <r>
    <x v="0"/>
    <x v="6"/>
    <x v="6"/>
    <x v="5"/>
    <x v="5"/>
    <x v="5"/>
    <x v="8"/>
    <x v="105"/>
    <x v="110"/>
    <x v="46"/>
    <x v="113"/>
    <x v="83"/>
    <x v="107"/>
    <x v="2"/>
  </r>
  <r>
    <x v="0"/>
    <x v="6"/>
    <x v="6"/>
    <x v="9"/>
    <x v="9"/>
    <x v="9"/>
    <x v="8"/>
    <x v="105"/>
    <x v="110"/>
    <x v="79"/>
    <x v="114"/>
    <x v="28"/>
    <x v="108"/>
    <x v="2"/>
  </r>
  <r>
    <x v="0"/>
    <x v="6"/>
    <x v="6"/>
    <x v="8"/>
    <x v="8"/>
    <x v="8"/>
    <x v="10"/>
    <x v="97"/>
    <x v="111"/>
    <x v="96"/>
    <x v="115"/>
    <x v="88"/>
    <x v="89"/>
    <x v="2"/>
  </r>
  <r>
    <x v="0"/>
    <x v="6"/>
    <x v="6"/>
    <x v="12"/>
    <x v="12"/>
    <x v="12"/>
    <x v="11"/>
    <x v="82"/>
    <x v="112"/>
    <x v="97"/>
    <x v="116"/>
    <x v="49"/>
    <x v="109"/>
    <x v="2"/>
  </r>
  <r>
    <x v="0"/>
    <x v="6"/>
    <x v="6"/>
    <x v="10"/>
    <x v="10"/>
    <x v="10"/>
    <x v="12"/>
    <x v="99"/>
    <x v="113"/>
    <x v="80"/>
    <x v="117"/>
    <x v="87"/>
    <x v="110"/>
    <x v="2"/>
  </r>
  <r>
    <x v="0"/>
    <x v="6"/>
    <x v="6"/>
    <x v="15"/>
    <x v="15"/>
    <x v="15"/>
    <x v="13"/>
    <x v="84"/>
    <x v="114"/>
    <x v="34"/>
    <x v="18"/>
    <x v="83"/>
    <x v="107"/>
    <x v="2"/>
  </r>
  <r>
    <x v="0"/>
    <x v="6"/>
    <x v="6"/>
    <x v="13"/>
    <x v="13"/>
    <x v="13"/>
    <x v="14"/>
    <x v="106"/>
    <x v="115"/>
    <x v="98"/>
    <x v="118"/>
    <x v="77"/>
    <x v="50"/>
    <x v="2"/>
  </r>
  <r>
    <x v="0"/>
    <x v="6"/>
    <x v="6"/>
    <x v="18"/>
    <x v="18"/>
    <x v="18"/>
    <x v="15"/>
    <x v="107"/>
    <x v="116"/>
    <x v="99"/>
    <x v="38"/>
    <x v="77"/>
    <x v="50"/>
    <x v="2"/>
  </r>
  <r>
    <x v="0"/>
    <x v="6"/>
    <x v="6"/>
    <x v="28"/>
    <x v="28"/>
    <x v="28"/>
    <x v="16"/>
    <x v="108"/>
    <x v="102"/>
    <x v="34"/>
    <x v="18"/>
    <x v="94"/>
    <x v="111"/>
    <x v="2"/>
  </r>
  <r>
    <x v="0"/>
    <x v="6"/>
    <x v="6"/>
    <x v="16"/>
    <x v="16"/>
    <x v="16"/>
    <x v="17"/>
    <x v="109"/>
    <x v="117"/>
    <x v="55"/>
    <x v="108"/>
    <x v="76"/>
    <x v="112"/>
    <x v="2"/>
  </r>
  <r>
    <x v="0"/>
    <x v="6"/>
    <x v="6"/>
    <x v="19"/>
    <x v="19"/>
    <x v="19"/>
    <x v="17"/>
    <x v="109"/>
    <x v="117"/>
    <x v="98"/>
    <x v="118"/>
    <x v="70"/>
    <x v="53"/>
    <x v="2"/>
  </r>
  <r>
    <x v="0"/>
    <x v="6"/>
    <x v="6"/>
    <x v="17"/>
    <x v="17"/>
    <x v="17"/>
    <x v="17"/>
    <x v="109"/>
    <x v="117"/>
    <x v="94"/>
    <x v="119"/>
    <x v="49"/>
    <x v="109"/>
    <x v="2"/>
  </r>
  <r>
    <x v="0"/>
    <x v="6"/>
    <x v="6"/>
    <x v="29"/>
    <x v="29"/>
    <x v="29"/>
    <x v="17"/>
    <x v="109"/>
    <x v="117"/>
    <x v="82"/>
    <x v="120"/>
    <x v="49"/>
    <x v="109"/>
    <x v="2"/>
  </r>
  <r>
    <x v="0"/>
    <x v="7"/>
    <x v="7"/>
    <x v="0"/>
    <x v="0"/>
    <x v="0"/>
    <x v="0"/>
    <x v="110"/>
    <x v="118"/>
    <x v="100"/>
    <x v="121"/>
    <x v="71"/>
    <x v="85"/>
    <x v="2"/>
  </r>
  <r>
    <x v="0"/>
    <x v="7"/>
    <x v="7"/>
    <x v="2"/>
    <x v="2"/>
    <x v="2"/>
    <x v="1"/>
    <x v="111"/>
    <x v="119"/>
    <x v="60"/>
    <x v="122"/>
    <x v="21"/>
    <x v="113"/>
    <x v="5"/>
  </r>
  <r>
    <x v="0"/>
    <x v="7"/>
    <x v="7"/>
    <x v="1"/>
    <x v="1"/>
    <x v="1"/>
    <x v="2"/>
    <x v="112"/>
    <x v="120"/>
    <x v="101"/>
    <x v="123"/>
    <x v="41"/>
    <x v="114"/>
    <x v="2"/>
  </r>
  <r>
    <x v="0"/>
    <x v="7"/>
    <x v="7"/>
    <x v="3"/>
    <x v="3"/>
    <x v="3"/>
    <x v="3"/>
    <x v="42"/>
    <x v="121"/>
    <x v="93"/>
    <x v="124"/>
    <x v="95"/>
    <x v="115"/>
    <x v="2"/>
  </r>
  <r>
    <x v="0"/>
    <x v="7"/>
    <x v="7"/>
    <x v="7"/>
    <x v="7"/>
    <x v="7"/>
    <x v="4"/>
    <x v="113"/>
    <x v="122"/>
    <x v="102"/>
    <x v="125"/>
    <x v="96"/>
    <x v="116"/>
    <x v="2"/>
  </r>
  <r>
    <x v="0"/>
    <x v="7"/>
    <x v="7"/>
    <x v="5"/>
    <x v="5"/>
    <x v="5"/>
    <x v="5"/>
    <x v="114"/>
    <x v="123"/>
    <x v="103"/>
    <x v="126"/>
    <x v="55"/>
    <x v="117"/>
    <x v="0"/>
  </r>
  <r>
    <x v="0"/>
    <x v="7"/>
    <x v="7"/>
    <x v="6"/>
    <x v="6"/>
    <x v="6"/>
    <x v="6"/>
    <x v="115"/>
    <x v="124"/>
    <x v="16"/>
    <x v="127"/>
    <x v="63"/>
    <x v="118"/>
    <x v="2"/>
  </r>
  <r>
    <x v="0"/>
    <x v="7"/>
    <x v="7"/>
    <x v="9"/>
    <x v="9"/>
    <x v="9"/>
    <x v="7"/>
    <x v="116"/>
    <x v="125"/>
    <x v="18"/>
    <x v="128"/>
    <x v="72"/>
    <x v="119"/>
    <x v="2"/>
  </r>
  <r>
    <x v="0"/>
    <x v="7"/>
    <x v="7"/>
    <x v="4"/>
    <x v="4"/>
    <x v="4"/>
    <x v="7"/>
    <x v="116"/>
    <x v="125"/>
    <x v="93"/>
    <x v="124"/>
    <x v="97"/>
    <x v="120"/>
    <x v="2"/>
  </r>
  <r>
    <x v="0"/>
    <x v="7"/>
    <x v="7"/>
    <x v="8"/>
    <x v="8"/>
    <x v="8"/>
    <x v="9"/>
    <x v="117"/>
    <x v="27"/>
    <x v="104"/>
    <x v="129"/>
    <x v="79"/>
    <x v="121"/>
    <x v="2"/>
  </r>
  <r>
    <x v="0"/>
    <x v="7"/>
    <x v="7"/>
    <x v="12"/>
    <x v="12"/>
    <x v="12"/>
    <x v="10"/>
    <x v="75"/>
    <x v="126"/>
    <x v="105"/>
    <x v="130"/>
    <x v="50"/>
    <x v="17"/>
    <x v="2"/>
  </r>
  <r>
    <x v="0"/>
    <x v="7"/>
    <x v="7"/>
    <x v="10"/>
    <x v="10"/>
    <x v="10"/>
    <x v="11"/>
    <x v="92"/>
    <x v="127"/>
    <x v="89"/>
    <x v="131"/>
    <x v="98"/>
    <x v="122"/>
    <x v="2"/>
  </r>
  <r>
    <x v="0"/>
    <x v="7"/>
    <x v="7"/>
    <x v="14"/>
    <x v="14"/>
    <x v="14"/>
    <x v="12"/>
    <x v="118"/>
    <x v="12"/>
    <x v="99"/>
    <x v="132"/>
    <x v="99"/>
    <x v="94"/>
    <x v="5"/>
  </r>
  <r>
    <x v="0"/>
    <x v="7"/>
    <x v="7"/>
    <x v="13"/>
    <x v="13"/>
    <x v="13"/>
    <x v="13"/>
    <x v="119"/>
    <x v="114"/>
    <x v="35"/>
    <x v="133"/>
    <x v="72"/>
    <x v="119"/>
    <x v="2"/>
  </r>
  <r>
    <x v="0"/>
    <x v="7"/>
    <x v="7"/>
    <x v="11"/>
    <x v="11"/>
    <x v="11"/>
    <x v="14"/>
    <x v="52"/>
    <x v="128"/>
    <x v="36"/>
    <x v="134"/>
    <x v="84"/>
    <x v="123"/>
    <x v="2"/>
  </r>
  <r>
    <x v="0"/>
    <x v="7"/>
    <x v="7"/>
    <x v="15"/>
    <x v="15"/>
    <x v="15"/>
    <x v="15"/>
    <x v="120"/>
    <x v="101"/>
    <x v="91"/>
    <x v="89"/>
    <x v="86"/>
    <x v="124"/>
    <x v="2"/>
  </r>
  <r>
    <x v="0"/>
    <x v="7"/>
    <x v="7"/>
    <x v="16"/>
    <x v="16"/>
    <x v="16"/>
    <x v="16"/>
    <x v="121"/>
    <x v="129"/>
    <x v="82"/>
    <x v="135"/>
    <x v="41"/>
    <x v="114"/>
    <x v="2"/>
  </r>
  <r>
    <x v="0"/>
    <x v="7"/>
    <x v="7"/>
    <x v="19"/>
    <x v="19"/>
    <x v="19"/>
    <x v="17"/>
    <x v="54"/>
    <x v="130"/>
    <x v="38"/>
    <x v="37"/>
    <x v="79"/>
    <x v="121"/>
    <x v="2"/>
  </r>
  <r>
    <x v="0"/>
    <x v="7"/>
    <x v="7"/>
    <x v="30"/>
    <x v="30"/>
    <x v="30"/>
    <x v="18"/>
    <x v="122"/>
    <x v="131"/>
    <x v="54"/>
    <x v="109"/>
    <x v="74"/>
    <x v="125"/>
    <x v="2"/>
  </r>
  <r>
    <x v="0"/>
    <x v="7"/>
    <x v="7"/>
    <x v="18"/>
    <x v="18"/>
    <x v="18"/>
    <x v="19"/>
    <x v="98"/>
    <x v="132"/>
    <x v="14"/>
    <x v="136"/>
    <x v="100"/>
    <x v="126"/>
    <x v="5"/>
  </r>
  <r>
    <x v="0"/>
    <x v="8"/>
    <x v="8"/>
    <x v="0"/>
    <x v="0"/>
    <x v="0"/>
    <x v="0"/>
    <x v="123"/>
    <x v="133"/>
    <x v="106"/>
    <x v="137"/>
    <x v="101"/>
    <x v="82"/>
    <x v="2"/>
  </r>
  <r>
    <x v="0"/>
    <x v="8"/>
    <x v="8"/>
    <x v="2"/>
    <x v="2"/>
    <x v="2"/>
    <x v="1"/>
    <x v="124"/>
    <x v="134"/>
    <x v="107"/>
    <x v="138"/>
    <x v="53"/>
    <x v="127"/>
    <x v="2"/>
  </r>
  <r>
    <x v="0"/>
    <x v="8"/>
    <x v="8"/>
    <x v="1"/>
    <x v="1"/>
    <x v="1"/>
    <x v="2"/>
    <x v="125"/>
    <x v="135"/>
    <x v="64"/>
    <x v="139"/>
    <x v="49"/>
    <x v="114"/>
    <x v="2"/>
  </r>
  <r>
    <x v="0"/>
    <x v="8"/>
    <x v="8"/>
    <x v="3"/>
    <x v="3"/>
    <x v="3"/>
    <x v="3"/>
    <x v="126"/>
    <x v="136"/>
    <x v="97"/>
    <x v="140"/>
    <x v="102"/>
    <x v="128"/>
    <x v="2"/>
  </r>
  <r>
    <x v="0"/>
    <x v="8"/>
    <x v="8"/>
    <x v="8"/>
    <x v="8"/>
    <x v="8"/>
    <x v="4"/>
    <x v="103"/>
    <x v="137"/>
    <x v="108"/>
    <x v="141"/>
    <x v="103"/>
    <x v="99"/>
    <x v="2"/>
  </r>
  <r>
    <x v="0"/>
    <x v="8"/>
    <x v="8"/>
    <x v="6"/>
    <x v="6"/>
    <x v="6"/>
    <x v="5"/>
    <x v="95"/>
    <x v="6"/>
    <x v="109"/>
    <x v="142"/>
    <x v="79"/>
    <x v="129"/>
    <x v="2"/>
  </r>
  <r>
    <x v="0"/>
    <x v="8"/>
    <x v="8"/>
    <x v="5"/>
    <x v="5"/>
    <x v="5"/>
    <x v="6"/>
    <x v="80"/>
    <x v="138"/>
    <x v="50"/>
    <x v="143"/>
    <x v="70"/>
    <x v="130"/>
    <x v="2"/>
  </r>
  <r>
    <x v="0"/>
    <x v="8"/>
    <x v="8"/>
    <x v="10"/>
    <x v="10"/>
    <x v="10"/>
    <x v="7"/>
    <x v="96"/>
    <x v="139"/>
    <x v="110"/>
    <x v="144"/>
    <x v="87"/>
    <x v="131"/>
    <x v="5"/>
  </r>
  <r>
    <x v="0"/>
    <x v="8"/>
    <x v="8"/>
    <x v="7"/>
    <x v="7"/>
    <x v="7"/>
    <x v="8"/>
    <x v="55"/>
    <x v="140"/>
    <x v="52"/>
    <x v="145"/>
    <x v="48"/>
    <x v="132"/>
    <x v="2"/>
  </r>
  <r>
    <x v="0"/>
    <x v="8"/>
    <x v="8"/>
    <x v="9"/>
    <x v="9"/>
    <x v="9"/>
    <x v="9"/>
    <x v="127"/>
    <x v="68"/>
    <x v="96"/>
    <x v="146"/>
    <x v="76"/>
    <x v="133"/>
    <x v="2"/>
  </r>
  <r>
    <x v="0"/>
    <x v="8"/>
    <x v="8"/>
    <x v="4"/>
    <x v="4"/>
    <x v="4"/>
    <x v="10"/>
    <x v="82"/>
    <x v="141"/>
    <x v="55"/>
    <x v="147"/>
    <x v="104"/>
    <x v="134"/>
    <x v="2"/>
  </r>
  <r>
    <x v="0"/>
    <x v="8"/>
    <x v="8"/>
    <x v="11"/>
    <x v="11"/>
    <x v="11"/>
    <x v="11"/>
    <x v="128"/>
    <x v="142"/>
    <x v="109"/>
    <x v="142"/>
    <x v="49"/>
    <x v="114"/>
    <x v="2"/>
  </r>
  <r>
    <x v="0"/>
    <x v="8"/>
    <x v="8"/>
    <x v="12"/>
    <x v="12"/>
    <x v="12"/>
    <x v="12"/>
    <x v="84"/>
    <x v="113"/>
    <x v="37"/>
    <x v="148"/>
    <x v="105"/>
    <x v="135"/>
    <x v="2"/>
  </r>
  <r>
    <x v="0"/>
    <x v="8"/>
    <x v="8"/>
    <x v="17"/>
    <x v="17"/>
    <x v="17"/>
    <x v="13"/>
    <x v="129"/>
    <x v="143"/>
    <x v="38"/>
    <x v="149"/>
    <x v="88"/>
    <x v="136"/>
    <x v="2"/>
  </r>
  <r>
    <x v="0"/>
    <x v="8"/>
    <x v="8"/>
    <x v="13"/>
    <x v="13"/>
    <x v="13"/>
    <x v="14"/>
    <x v="106"/>
    <x v="144"/>
    <x v="51"/>
    <x v="150"/>
    <x v="98"/>
    <x v="30"/>
    <x v="2"/>
  </r>
  <r>
    <x v="0"/>
    <x v="8"/>
    <x v="8"/>
    <x v="15"/>
    <x v="15"/>
    <x v="15"/>
    <x v="15"/>
    <x v="130"/>
    <x v="145"/>
    <x v="99"/>
    <x v="151"/>
    <x v="88"/>
    <x v="136"/>
    <x v="2"/>
  </r>
  <r>
    <x v="0"/>
    <x v="8"/>
    <x v="8"/>
    <x v="22"/>
    <x v="22"/>
    <x v="22"/>
    <x v="16"/>
    <x v="131"/>
    <x v="36"/>
    <x v="55"/>
    <x v="147"/>
    <x v="74"/>
    <x v="18"/>
    <x v="2"/>
  </r>
  <r>
    <x v="0"/>
    <x v="8"/>
    <x v="8"/>
    <x v="16"/>
    <x v="16"/>
    <x v="16"/>
    <x v="16"/>
    <x v="131"/>
    <x v="36"/>
    <x v="56"/>
    <x v="56"/>
    <x v="70"/>
    <x v="130"/>
    <x v="2"/>
  </r>
  <r>
    <x v="0"/>
    <x v="8"/>
    <x v="8"/>
    <x v="19"/>
    <x v="19"/>
    <x v="19"/>
    <x v="16"/>
    <x v="131"/>
    <x v="36"/>
    <x v="55"/>
    <x v="147"/>
    <x v="74"/>
    <x v="18"/>
    <x v="2"/>
  </r>
  <r>
    <x v="0"/>
    <x v="8"/>
    <x v="8"/>
    <x v="18"/>
    <x v="18"/>
    <x v="18"/>
    <x v="19"/>
    <x v="132"/>
    <x v="104"/>
    <x v="34"/>
    <x v="152"/>
    <x v="74"/>
    <x v="18"/>
    <x v="2"/>
  </r>
  <r>
    <x v="0"/>
    <x v="8"/>
    <x v="8"/>
    <x v="14"/>
    <x v="14"/>
    <x v="14"/>
    <x v="19"/>
    <x v="132"/>
    <x v="104"/>
    <x v="56"/>
    <x v="56"/>
    <x v="98"/>
    <x v="30"/>
    <x v="2"/>
  </r>
  <r>
    <x v="0"/>
    <x v="9"/>
    <x v="9"/>
    <x v="1"/>
    <x v="1"/>
    <x v="1"/>
    <x v="0"/>
    <x v="133"/>
    <x v="146"/>
    <x v="111"/>
    <x v="153"/>
    <x v="68"/>
    <x v="137"/>
    <x v="2"/>
  </r>
  <r>
    <x v="0"/>
    <x v="9"/>
    <x v="9"/>
    <x v="2"/>
    <x v="2"/>
    <x v="2"/>
    <x v="1"/>
    <x v="69"/>
    <x v="147"/>
    <x v="36"/>
    <x v="154"/>
    <x v="51"/>
    <x v="138"/>
    <x v="2"/>
  </r>
  <r>
    <x v="0"/>
    <x v="9"/>
    <x v="9"/>
    <x v="0"/>
    <x v="0"/>
    <x v="0"/>
    <x v="2"/>
    <x v="48"/>
    <x v="148"/>
    <x v="112"/>
    <x v="155"/>
    <x v="98"/>
    <x v="139"/>
    <x v="2"/>
  </r>
  <r>
    <x v="0"/>
    <x v="9"/>
    <x v="9"/>
    <x v="5"/>
    <x v="5"/>
    <x v="5"/>
    <x v="3"/>
    <x v="49"/>
    <x v="149"/>
    <x v="49"/>
    <x v="156"/>
    <x v="100"/>
    <x v="140"/>
    <x v="2"/>
  </r>
  <r>
    <x v="0"/>
    <x v="9"/>
    <x v="9"/>
    <x v="3"/>
    <x v="3"/>
    <x v="3"/>
    <x v="4"/>
    <x v="134"/>
    <x v="150"/>
    <x v="81"/>
    <x v="78"/>
    <x v="89"/>
    <x v="141"/>
    <x v="2"/>
  </r>
  <r>
    <x v="0"/>
    <x v="9"/>
    <x v="9"/>
    <x v="9"/>
    <x v="9"/>
    <x v="9"/>
    <x v="5"/>
    <x v="135"/>
    <x v="96"/>
    <x v="81"/>
    <x v="78"/>
    <x v="76"/>
    <x v="100"/>
    <x v="2"/>
  </r>
  <r>
    <x v="0"/>
    <x v="9"/>
    <x v="9"/>
    <x v="6"/>
    <x v="6"/>
    <x v="6"/>
    <x v="6"/>
    <x v="122"/>
    <x v="151"/>
    <x v="80"/>
    <x v="157"/>
    <x v="49"/>
    <x v="9"/>
    <x v="2"/>
  </r>
  <r>
    <x v="0"/>
    <x v="9"/>
    <x v="9"/>
    <x v="21"/>
    <x v="21"/>
    <x v="21"/>
    <x v="7"/>
    <x v="82"/>
    <x v="152"/>
    <x v="113"/>
    <x v="158"/>
    <x v="74"/>
    <x v="142"/>
    <x v="2"/>
  </r>
  <r>
    <x v="0"/>
    <x v="9"/>
    <x v="9"/>
    <x v="7"/>
    <x v="7"/>
    <x v="7"/>
    <x v="8"/>
    <x v="98"/>
    <x v="153"/>
    <x v="38"/>
    <x v="149"/>
    <x v="50"/>
    <x v="143"/>
    <x v="2"/>
  </r>
  <r>
    <x v="0"/>
    <x v="9"/>
    <x v="9"/>
    <x v="8"/>
    <x v="8"/>
    <x v="8"/>
    <x v="8"/>
    <x v="98"/>
    <x v="153"/>
    <x v="81"/>
    <x v="78"/>
    <x v="78"/>
    <x v="144"/>
    <x v="2"/>
  </r>
  <r>
    <x v="0"/>
    <x v="9"/>
    <x v="9"/>
    <x v="25"/>
    <x v="25"/>
    <x v="25"/>
    <x v="10"/>
    <x v="136"/>
    <x v="30"/>
    <x v="113"/>
    <x v="158"/>
    <x v="75"/>
    <x v="30"/>
    <x v="2"/>
  </r>
  <r>
    <x v="0"/>
    <x v="9"/>
    <x v="9"/>
    <x v="4"/>
    <x v="4"/>
    <x v="4"/>
    <x v="11"/>
    <x v="99"/>
    <x v="154"/>
    <x v="69"/>
    <x v="159"/>
    <x v="76"/>
    <x v="100"/>
    <x v="2"/>
  </r>
  <r>
    <x v="0"/>
    <x v="9"/>
    <x v="9"/>
    <x v="10"/>
    <x v="10"/>
    <x v="10"/>
    <x v="12"/>
    <x v="128"/>
    <x v="69"/>
    <x v="113"/>
    <x v="158"/>
    <x v="78"/>
    <x v="144"/>
    <x v="2"/>
  </r>
  <r>
    <x v="0"/>
    <x v="9"/>
    <x v="9"/>
    <x v="20"/>
    <x v="20"/>
    <x v="20"/>
    <x v="13"/>
    <x v="85"/>
    <x v="155"/>
    <x v="91"/>
    <x v="160"/>
    <x v="74"/>
    <x v="142"/>
    <x v="2"/>
  </r>
  <r>
    <x v="0"/>
    <x v="9"/>
    <x v="9"/>
    <x v="11"/>
    <x v="11"/>
    <x v="11"/>
    <x v="14"/>
    <x v="137"/>
    <x v="156"/>
    <x v="52"/>
    <x v="145"/>
    <x v="74"/>
    <x v="142"/>
    <x v="2"/>
  </r>
  <r>
    <x v="0"/>
    <x v="9"/>
    <x v="9"/>
    <x v="13"/>
    <x v="13"/>
    <x v="13"/>
    <x v="15"/>
    <x v="107"/>
    <x v="157"/>
    <x v="52"/>
    <x v="145"/>
    <x v="103"/>
    <x v="145"/>
    <x v="2"/>
  </r>
  <r>
    <x v="0"/>
    <x v="9"/>
    <x v="9"/>
    <x v="12"/>
    <x v="12"/>
    <x v="12"/>
    <x v="16"/>
    <x v="108"/>
    <x v="158"/>
    <x v="35"/>
    <x v="161"/>
    <x v="106"/>
    <x v="146"/>
    <x v="2"/>
  </r>
  <r>
    <x v="0"/>
    <x v="9"/>
    <x v="9"/>
    <x v="28"/>
    <x v="28"/>
    <x v="28"/>
    <x v="17"/>
    <x v="138"/>
    <x v="88"/>
    <x v="14"/>
    <x v="29"/>
    <x v="78"/>
    <x v="144"/>
    <x v="2"/>
  </r>
  <r>
    <x v="0"/>
    <x v="9"/>
    <x v="9"/>
    <x v="18"/>
    <x v="18"/>
    <x v="18"/>
    <x v="17"/>
    <x v="138"/>
    <x v="88"/>
    <x v="34"/>
    <x v="152"/>
    <x v="101"/>
    <x v="147"/>
    <x v="2"/>
  </r>
  <r>
    <x v="0"/>
    <x v="9"/>
    <x v="9"/>
    <x v="16"/>
    <x v="16"/>
    <x v="16"/>
    <x v="19"/>
    <x v="131"/>
    <x v="159"/>
    <x v="34"/>
    <x v="152"/>
    <x v="49"/>
    <x v="9"/>
    <x v="2"/>
  </r>
  <r>
    <x v="0"/>
    <x v="10"/>
    <x v="10"/>
    <x v="1"/>
    <x v="1"/>
    <x v="1"/>
    <x v="0"/>
    <x v="72"/>
    <x v="160"/>
    <x v="114"/>
    <x v="162"/>
    <x v="104"/>
    <x v="148"/>
    <x v="2"/>
  </r>
  <r>
    <x v="0"/>
    <x v="10"/>
    <x v="10"/>
    <x v="0"/>
    <x v="0"/>
    <x v="0"/>
    <x v="1"/>
    <x v="139"/>
    <x v="161"/>
    <x v="86"/>
    <x v="163"/>
    <x v="94"/>
    <x v="149"/>
    <x v="2"/>
  </r>
  <r>
    <x v="0"/>
    <x v="10"/>
    <x v="10"/>
    <x v="2"/>
    <x v="2"/>
    <x v="2"/>
    <x v="2"/>
    <x v="140"/>
    <x v="162"/>
    <x v="115"/>
    <x v="93"/>
    <x v="71"/>
    <x v="150"/>
    <x v="2"/>
  </r>
  <r>
    <x v="0"/>
    <x v="10"/>
    <x v="10"/>
    <x v="4"/>
    <x v="4"/>
    <x v="4"/>
    <x v="3"/>
    <x v="118"/>
    <x v="163"/>
    <x v="33"/>
    <x v="164"/>
    <x v="90"/>
    <x v="151"/>
    <x v="2"/>
  </r>
  <r>
    <x v="0"/>
    <x v="10"/>
    <x v="10"/>
    <x v="3"/>
    <x v="3"/>
    <x v="3"/>
    <x v="4"/>
    <x v="77"/>
    <x v="164"/>
    <x v="116"/>
    <x v="129"/>
    <x v="107"/>
    <x v="152"/>
    <x v="2"/>
  </r>
  <r>
    <x v="0"/>
    <x v="10"/>
    <x v="10"/>
    <x v="8"/>
    <x v="8"/>
    <x v="8"/>
    <x v="5"/>
    <x v="51"/>
    <x v="165"/>
    <x v="117"/>
    <x v="165"/>
    <x v="49"/>
    <x v="153"/>
    <x v="5"/>
  </r>
  <r>
    <x v="0"/>
    <x v="10"/>
    <x v="10"/>
    <x v="5"/>
    <x v="5"/>
    <x v="5"/>
    <x v="6"/>
    <x v="103"/>
    <x v="166"/>
    <x v="117"/>
    <x v="165"/>
    <x v="74"/>
    <x v="154"/>
    <x v="5"/>
  </r>
  <r>
    <x v="0"/>
    <x v="10"/>
    <x v="10"/>
    <x v="10"/>
    <x v="10"/>
    <x v="10"/>
    <x v="7"/>
    <x v="54"/>
    <x v="167"/>
    <x v="36"/>
    <x v="166"/>
    <x v="108"/>
    <x v="155"/>
    <x v="2"/>
  </r>
  <r>
    <x v="0"/>
    <x v="10"/>
    <x v="10"/>
    <x v="13"/>
    <x v="13"/>
    <x v="13"/>
    <x v="8"/>
    <x v="55"/>
    <x v="168"/>
    <x v="109"/>
    <x v="83"/>
    <x v="50"/>
    <x v="156"/>
    <x v="2"/>
  </r>
  <r>
    <x v="0"/>
    <x v="10"/>
    <x v="10"/>
    <x v="6"/>
    <x v="6"/>
    <x v="6"/>
    <x v="9"/>
    <x v="135"/>
    <x v="29"/>
    <x v="91"/>
    <x v="167"/>
    <x v="91"/>
    <x v="157"/>
    <x v="2"/>
  </r>
  <r>
    <x v="0"/>
    <x v="10"/>
    <x v="10"/>
    <x v="11"/>
    <x v="11"/>
    <x v="11"/>
    <x v="10"/>
    <x v="81"/>
    <x v="169"/>
    <x v="109"/>
    <x v="83"/>
    <x v="100"/>
    <x v="158"/>
    <x v="2"/>
  </r>
  <r>
    <x v="0"/>
    <x v="10"/>
    <x v="10"/>
    <x v="9"/>
    <x v="9"/>
    <x v="9"/>
    <x v="11"/>
    <x v="127"/>
    <x v="170"/>
    <x v="96"/>
    <x v="168"/>
    <x v="76"/>
    <x v="147"/>
    <x v="2"/>
  </r>
  <r>
    <x v="0"/>
    <x v="10"/>
    <x v="10"/>
    <x v="12"/>
    <x v="12"/>
    <x v="12"/>
    <x v="12"/>
    <x v="136"/>
    <x v="171"/>
    <x v="80"/>
    <x v="169"/>
    <x v="78"/>
    <x v="159"/>
    <x v="2"/>
  </r>
  <r>
    <x v="0"/>
    <x v="10"/>
    <x v="10"/>
    <x v="7"/>
    <x v="7"/>
    <x v="7"/>
    <x v="13"/>
    <x v="128"/>
    <x v="172"/>
    <x v="94"/>
    <x v="170"/>
    <x v="28"/>
    <x v="160"/>
    <x v="2"/>
  </r>
  <r>
    <x v="0"/>
    <x v="10"/>
    <x v="10"/>
    <x v="17"/>
    <x v="17"/>
    <x v="17"/>
    <x v="14"/>
    <x v="107"/>
    <x v="173"/>
    <x v="52"/>
    <x v="171"/>
    <x v="103"/>
    <x v="161"/>
    <x v="2"/>
  </r>
  <r>
    <x v="0"/>
    <x v="10"/>
    <x v="10"/>
    <x v="14"/>
    <x v="14"/>
    <x v="14"/>
    <x v="15"/>
    <x v="130"/>
    <x v="75"/>
    <x v="56"/>
    <x v="56"/>
    <x v="101"/>
    <x v="162"/>
    <x v="5"/>
  </r>
  <r>
    <x v="0"/>
    <x v="10"/>
    <x v="10"/>
    <x v="15"/>
    <x v="15"/>
    <x v="15"/>
    <x v="16"/>
    <x v="141"/>
    <x v="18"/>
    <x v="56"/>
    <x v="56"/>
    <x v="88"/>
    <x v="163"/>
    <x v="2"/>
  </r>
  <r>
    <x v="0"/>
    <x v="10"/>
    <x v="10"/>
    <x v="23"/>
    <x v="23"/>
    <x v="23"/>
    <x v="17"/>
    <x v="131"/>
    <x v="55"/>
    <x v="98"/>
    <x v="172"/>
    <x v="103"/>
    <x v="161"/>
    <x v="2"/>
  </r>
  <r>
    <x v="0"/>
    <x v="10"/>
    <x v="10"/>
    <x v="21"/>
    <x v="21"/>
    <x v="21"/>
    <x v="18"/>
    <x v="132"/>
    <x v="174"/>
    <x v="98"/>
    <x v="172"/>
    <x v="98"/>
    <x v="164"/>
    <x v="2"/>
  </r>
  <r>
    <x v="0"/>
    <x v="10"/>
    <x v="10"/>
    <x v="31"/>
    <x v="31"/>
    <x v="31"/>
    <x v="18"/>
    <x v="132"/>
    <x v="174"/>
    <x v="38"/>
    <x v="133"/>
    <x v="87"/>
    <x v="165"/>
    <x v="2"/>
  </r>
  <r>
    <x v="0"/>
    <x v="11"/>
    <x v="11"/>
    <x v="0"/>
    <x v="0"/>
    <x v="0"/>
    <x v="0"/>
    <x v="142"/>
    <x v="175"/>
    <x v="90"/>
    <x v="173"/>
    <x v="78"/>
    <x v="56"/>
    <x v="2"/>
  </r>
  <r>
    <x v="0"/>
    <x v="11"/>
    <x v="11"/>
    <x v="2"/>
    <x v="2"/>
    <x v="2"/>
    <x v="1"/>
    <x v="51"/>
    <x v="176"/>
    <x v="108"/>
    <x v="174"/>
    <x v="56"/>
    <x v="166"/>
    <x v="2"/>
  </r>
  <r>
    <x v="0"/>
    <x v="11"/>
    <x v="11"/>
    <x v="3"/>
    <x v="3"/>
    <x v="3"/>
    <x v="2"/>
    <x v="79"/>
    <x v="177"/>
    <x v="51"/>
    <x v="69"/>
    <x v="107"/>
    <x v="167"/>
    <x v="2"/>
  </r>
  <r>
    <x v="0"/>
    <x v="11"/>
    <x v="11"/>
    <x v="1"/>
    <x v="1"/>
    <x v="1"/>
    <x v="3"/>
    <x v="104"/>
    <x v="178"/>
    <x v="118"/>
    <x v="175"/>
    <x v="74"/>
    <x v="168"/>
    <x v="5"/>
  </r>
  <r>
    <x v="0"/>
    <x v="11"/>
    <x v="11"/>
    <x v="5"/>
    <x v="5"/>
    <x v="5"/>
    <x v="4"/>
    <x v="55"/>
    <x v="179"/>
    <x v="116"/>
    <x v="176"/>
    <x v="49"/>
    <x v="169"/>
    <x v="2"/>
  </r>
  <r>
    <x v="0"/>
    <x v="11"/>
    <x v="11"/>
    <x v="6"/>
    <x v="6"/>
    <x v="6"/>
    <x v="5"/>
    <x v="82"/>
    <x v="180"/>
    <x v="71"/>
    <x v="177"/>
    <x v="68"/>
    <x v="170"/>
    <x v="2"/>
  </r>
  <r>
    <x v="0"/>
    <x v="11"/>
    <x v="11"/>
    <x v="8"/>
    <x v="8"/>
    <x v="8"/>
    <x v="6"/>
    <x v="84"/>
    <x v="181"/>
    <x v="38"/>
    <x v="178"/>
    <x v="108"/>
    <x v="171"/>
    <x v="2"/>
  </r>
  <r>
    <x v="0"/>
    <x v="11"/>
    <x v="11"/>
    <x v="7"/>
    <x v="7"/>
    <x v="7"/>
    <x v="7"/>
    <x v="107"/>
    <x v="182"/>
    <x v="94"/>
    <x v="179"/>
    <x v="76"/>
    <x v="172"/>
    <x v="2"/>
  </r>
  <r>
    <x v="0"/>
    <x v="11"/>
    <x v="11"/>
    <x v="11"/>
    <x v="11"/>
    <x v="11"/>
    <x v="7"/>
    <x v="107"/>
    <x v="182"/>
    <x v="14"/>
    <x v="180"/>
    <x v="74"/>
    <x v="168"/>
    <x v="2"/>
  </r>
  <r>
    <x v="0"/>
    <x v="11"/>
    <x v="11"/>
    <x v="9"/>
    <x v="9"/>
    <x v="9"/>
    <x v="7"/>
    <x v="107"/>
    <x v="182"/>
    <x v="71"/>
    <x v="177"/>
    <x v="75"/>
    <x v="32"/>
    <x v="2"/>
  </r>
  <r>
    <x v="0"/>
    <x v="11"/>
    <x v="11"/>
    <x v="13"/>
    <x v="13"/>
    <x v="13"/>
    <x v="10"/>
    <x v="130"/>
    <x v="127"/>
    <x v="70"/>
    <x v="181"/>
    <x v="103"/>
    <x v="173"/>
    <x v="2"/>
  </r>
  <r>
    <x v="0"/>
    <x v="11"/>
    <x v="11"/>
    <x v="4"/>
    <x v="4"/>
    <x v="4"/>
    <x v="11"/>
    <x v="131"/>
    <x v="183"/>
    <x v="94"/>
    <x v="179"/>
    <x v="98"/>
    <x v="174"/>
    <x v="2"/>
  </r>
  <r>
    <x v="0"/>
    <x v="11"/>
    <x v="11"/>
    <x v="10"/>
    <x v="10"/>
    <x v="10"/>
    <x v="11"/>
    <x v="131"/>
    <x v="183"/>
    <x v="71"/>
    <x v="177"/>
    <x v="106"/>
    <x v="146"/>
    <x v="2"/>
  </r>
  <r>
    <x v="0"/>
    <x v="11"/>
    <x v="11"/>
    <x v="24"/>
    <x v="24"/>
    <x v="24"/>
    <x v="13"/>
    <x v="143"/>
    <x v="184"/>
    <x v="98"/>
    <x v="54"/>
    <x v="75"/>
    <x v="32"/>
    <x v="2"/>
  </r>
  <r>
    <x v="0"/>
    <x v="11"/>
    <x v="11"/>
    <x v="15"/>
    <x v="15"/>
    <x v="15"/>
    <x v="13"/>
    <x v="143"/>
    <x v="184"/>
    <x v="34"/>
    <x v="182"/>
    <x v="103"/>
    <x v="173"/>
    <x v="2"/>
  </r>
  <r>
    <x v="0"/>
    <x v="11"/>
    <x v="11"/>
    <x v="32"/>
    <x v="32"/>
    <x v="32"/>
    <x v="15"/>
    <x v="144"/>
    <x v="185"/>
    <x v="34"/>
    <x v="182"/>
    <x v="105"/>
    <x v="54"/>
    <x v="2"/>
  </r>
  <r>
    <x v="0"/>
    <x v="11"/>
    <x v="11"/>
    <x v="25"/>
    <x v="25"/>
    <x v="25"/>
    <x v="15"/>
    <x v="144"/>
    <x v="185"/>
    <x v="55"/>
    <x v="183"/>
    <x v="78"/>
    <x v="56"/>
    <x v="2"/>
  </r>
  <r>
    <x v="0"/>
    <x v="11"/>
    <x v="11"/>
    <x v="18"/>
    <x v="18"/>
    <x v="18"/>
    <x v="17"/>
    <x v="145"/>
    <x v="186"/>
    <x v="34"/>
    <x v="182"/>
    <x v="78"/>
    <x v="56"/>
    <x v="2"/>
  </r>
  <r>
    <x v="0"/>
    <x v="11"/>
    <x v="11"/>
    <x v="33"/>
    <x v="33"/>
    <x v="33"/>
    <x v="17"/>
    <x v="145"/>
    <x v="186"/>
    <x v="56"/>
    <x v="56"/>
    <x v="75"/>
    <x v="32"/>
    <x v="2"/>
  </r>
  <r>
    <x v="0"/>
    <x v="11"/>
    <x v="11"/>
    <x v="12"/>
    <x v="12"/>
    <x v="12"/>
    <x v="17"/>
    <x v="145"/>
    <x v="186"/>
    <x v="94"/>
    <x v="179"/>
    <x v="109"/>
    <x v="175"/>
    <x v="2"/>
  </r>
  <r>
    <x v="0"/>
    <x v="12"/>
    <x v="12"/>
    <x v="1"/>
    <x v="1"/>
    <x v="1"/>
    <x v="0"/>
    <x v="16"/>
    <x v="187"/>
    <x v="119"/>
    <x v="184"/>
    <x v="32"/>
    <x v="85"/>
    <x v="2"/>
  </r>
  <r>
    <x v="0"/>
    <x v="12"/>
    <x v="12"/>
    <x v="4"/>
    <x v="4"/>
    <x v="4"/>
    <x v="1"/>
    <x v="146"/>
    <x v="188"/>
    <x v="28"/>
    <x v="185"/>
    <x v="110"/>
    <x v="176"/>
    <x v="2"/>
  </r>
  <r>
    <x v="0"/>
    <x v="12"/>
    <x v="12"/>
    <x v="0"/>
    <x v="0"/>
    <x v="0"/>
    <x v="2"/>
    <x v="147"/>
    <x v="189"/>
    <x v="120"/>
    <x v="186"/>
    <x v="36"/>
    <x v="177"/>
    <x v="2"/>
  </r>
  <r>
    <x v="0"/>
    <x v="12"/>
    <x v="12"/>
    <x v="2"/>
    <x v="2"/>
    <x v="2"/>
    <x v="3"/>
    <x v="148"/>
    <x v="5"/>
    <x v="95"/>
    <x v="187"/>
    <x v="111"/>
    <x v="178"/>
    <x v="2"/>
  </r>
  <r>
    <x v="0"/>
    <x v="12"/>
    <x v="12"/>
    <x v="7"/>
    <x v="7"/>
    <x v="7"/>
    <x v="4"/>
    <x v="149"/>
    <x v="190"/>
    <x v="78"/>
    <x v="188"/>
    <x v="112"/>
    <x v="179"/>
    <x v="2"/>
  </r>
  <r>
    <x v="0"/>
    <x v="12"/>
    <x v="12"/>
    <x v="3"/>
    <x v="3"/>
    <x v="3"/>
    <x v="5"/>
    <x v="150"/>
    <x v="191"/>
    <x v="121"/>
    <x v="68"/>
    <x v="113"/>
    <x v="180"/>
    <x v="2"/>
  </r>
  <r>
    <x v="0"/>
    <x v="12"/>
    <x v="12"/>
    <x v="6"/>
    <x v="6"/>
    <x v="6"/>
    <x v="6"/>
    <x v="151"/>
    <x v="192"/>
    <x v="122"/>
    <x v="189"/>
    <x v="114"/>
    <x v="172"/>
    <x v="2"/>
  </r>
  <r>
    <x v="0"/>
    <x v="12"/>
    <x v="12"/>
    <x v="5"/>
    <x v="5"/>
    <x v="5"/>
    <x v="7"/>
    <x v="62"/>
    <x v="193"/>
    <x v="61"/>
    <x v="190"/>
    <x v="38"/>
    <x v="181"/>
    <x v="5"/>
  </r>
  <r>
    <x v="0"/>
    <x v="12"/>
    <x v="12"/>
    <x v="12"/>
    <x v="12"/>
    <x v="12"/>
    <x v="8"/>
    <x v="152"/>
    <x v="194"/>
    <x v="123"/>
    <x v="191"/>
    <x v="90"/>
    <x v="182"/>
    <x v="2"/>
  </r>
  <r>
    <x v="0"/>
    <x v="12"/>
    <x v="12"/>
    <x v="11"/>
    <x v="11"/>
    <x v="11"/>
    <x v="9"/>
    <x v="153"/>
    <x v="195"/>
    <x v="32"/>
    <x v="192"/>
    <x v="67"/>
    <x v="173"/>
    <x v="2"/>
  </r>
  <r>
    <x v="0"/>
    <x v="12"/>
    <x v="12"/>
    <x v="8"/>
    <x v="8"/>
    <x v="8"/>
    <x v="10"/>
    <x v="154"/>
    <x v="196"/>
    <x v="45"/>
    <x v="193"/>
    <x v="104"/>
    <x v="183"/>
    <x v="2"/>
  </r>
  <r>
    <x v="0"/>
    <x v="12"/>
    <x v="12"/>
    <x v="13"/>
    <x v="13"/>
    <x v="13"/>
    <x v="11"/>
    <x v="47"/>
    <x v="197"/>
    <x v="110"/>
    <x v="194"/>
    <x v="115"/>
    <x v="149"/>
    <x v="2"/>
  </r>
  <r>
    <x v="0"/>
    <x v="12"/>
    <x v="12"/>
    <x v="9"/>
    <x v="9"/>
    <x v="9"/>
    <x v="12"/>
    <x v="155"/>
    <x v="85"/>
    <x v="92"/>
    <x v="195"/>
    <x v="89"/>
    <x v="39"/>
    <x v="2"/>
  </r>
  <r>
    <x v="0"/>
    <x v="12"/>
    <x v="12"/>
    <x v="10"/>
    <x v="10"/>
    <x v="10"/>
    <x v="13"/>
    <x v="37"/>
    <x v="198"/>
    <x v="105"/>
    <x v="196"/>
    <x v="76"/>
    <x v="131"/>
    <x v="5"/>
  </r>
  <r>
    <x v="0"/>
    <x v="12"/>
    <x v="12"/>
    <x v="16"/>
    <x v="16"/>
    <x v="16"/>
    <x v="14"/>
    <x v="102"/>
    <x v="73"/>
    <x v="82"/>
    <x v="197"/>
    <x v="102"/>
    <x v="184"/>
    <x v="2"/>
  </r>
  <r>
    <x v="0"/>
    <x v="12"/>
    <x v="12"/>
    <x v="18"/>
    <x v="18"/>
    <x v="18"/>
    <x v="15"/>
    <x v="134"/>
    <x v="199"/>
    <x v="52"/>
    <x v="198"/>
    <x v="52"/>
    <x v="185"/>
    <x v="2"/>
  </r>
  <r>
    <x v="0"/>
    <x v="12"/>
    <x v="12"/>
    <x v="15"/>
    <x v="15"/>
    <x v="15"/>
    <x v="16"/>
    <x v="94"/>
    <x v="117"/>
    <x v="82"/>
    <x v="197"/>
    <x v="53"/>
    <x v="186"/>
    <x v="2"/>
  </r>
  <r>
    <x v="0"/>
    <x v="12"/>
    <x v="12"/>
    <x v="17"/>
    <x v="17"/>
    <x v="17"/>
    <x v="17"/>
    <x v="95"/>
    <x v="200"/>
    <x v="46"/>
    <x v="199"/>
    <x v="28"/>
    <x v="187"/>
    <x v="2"/>
  </r>
  <r>
    <x v="0"/>
    <x v="12"/>
    <x v="12"/>
    <x v="33"/>
    <x v="33"/>
    <x v="33"/>
    <x v="18"/>
    <x v="156"/>
    <x v="201"/>
    <x v="70"/>
    <x v="200"/>
    <x v="55"/>
    <x v="188"/>
    <x v="2"/>
  </r>
  <r>
    <x v="0"/>
    <x v="12"/>
    <x v="12"/>
    <x v="14"/>
    <x v="14"/>
    <x v="14"/>
    <x v="18"/>
    <x v="156"/>
    <x v="201"/>
    <x v="56"/>
    <x v="56"/>
    <x v="90"/>
    <x v="182"/>
    <x v="2"/>
  </r>
  <r>
    <x v="0"/>
    <x v="13"/>
    <x v="13"/>
    <x v="0"/>
    <x v="0"/>
    <x v="0"/>
    <x v="0"/>
    <x v="157"/>
    <x v="202"/>
    <x v="124"/>
    <x v="201"/>
    <x v="56"/>
    <x v="189"/>
    <x v="2"/>
  </r>
  <r>
    <x v="0"/>
    <x v="13"/>
    <x v="13"/>
    <x v="2"/>
    <x v="2"/>
    <x v="2"/>
    <x v="1"/>
    <x v="158"/>
    <x v="203"/>
    <x v="33"/>
    <x v="202"/>
    <x v="38"/>
    <x v="190"/>
    <x v="5"/>
  </r>
  <r>
    <x v="0"/>
    <x v="13"/>
    <x v="13"/>
    <x v="1"/>
    <x v="1"/>
    <x v="1"/>
    <x v="2"/>
    <x v="159"/>
    <x v="204"/>
    <x v="88"/>
    <x v="203"/>
    <x v="103"/>
    <x v="191"/>
    <x v="2"/>
  </r>
  <r>
    <x v="0"/>
    <x v="13"/>
    <x v="13"/>
    <x v="3"/>
    <x v="3"/>
    <x v="3"/>
    <x v="3"/>
    <x v="69"/>
    <x v="205"/>
    <x v="35"/>
    <x v="204"/>
    <x v="116"/>
    <x v="192"/>
    <x v="2"/>
  </r>
  <r>
    <x v="0"/>
    <x v="13"/>
    <x v="13"/>
    <x v="5"/>
    <x v="5"/>
    <x v="5"/>
    <x v="4"/>
    <x v="51"/>
    <x v="206"/>
    <x v="76"/>
    <x v="205"/>
    <x v="68"/>
    <x v="69"/>
    <x v="0"/>
  </r>
  <r>
    <x v="0"/>
    <x v="13"/>
    <x v="13"/>
    <x v="8"/>
    <x v="8"/>
    <x v="8"/>
    <x v="5"/>
    <x v="52"/>
    <x v="207"/>
    <x v="63"/>
    <x v="206"/>
    <x v="49"/>
    <x v="193"/>
    <x v="2"/>
  </r>
  <r>
    <x v="0"/>
    <x v="13"/>
    <x v="13"/>
    <x v="7"/>
    <x v="7"/>
    <x v="7"/>
    <x v="6"/>
    <x v="160"/>
    <x v="109"/>
    <x v="37"/>
    <x v="146"/>
    <x v="117"/>
    <x v="194"/>
    <x v="2"/>
  </r>
  <r>
    <x v="0"/>
    <x v="13"/>
    <x v="13"/>
    <x v="6"/>
    <x v="6"/>
    <x v="6"/>
    <x v="7"/>
    <x v="161"/>
    <x v="208"/>
    <x v="81"/>
    <x v="207"/>
    <x v="79"/>
    <x v="195"/>
    <x v="2"/>
  </r>
  <r>
    <x v="0"/>
    <x v="13"/>
    <x v="13"/>
    <x v="9"/>
    <x v="9"/>
    <x v="9"/>
    <x v="8"/>
    <x v="105"/>
    <x v="209"/>
    <x v="125"/>
    <x v="116"/>
    <x v="68"/>
    <x v="69"/>
    <x v="2"/>
  </r>
  <r>
    <x v="0"/>
    <x v="13"/>
    <x v="13"/>
    <x v="11"/>
    <x v="11"/>
    <x v="11"/>
    <x v="9"/>
    <x v="121"/>
    <x v="167"/>
    <x v="70"/>
    <x v="208"/>
    <x v="118"/>
    <x v="196"/>
    <x v="2"/>
  </r>
  <r>
    <x v="0"/>
    <x v="13"/>
    <x v="13"/>
    <x v="10"/>
    <x v="10"/>
    <x v="10"/>
    <x v="10"/>
    <x v="96"/>
    <x v="47"/>
    <x v="126"/>
    <x v="209"/>
    <x v="75"/>
    <x v="187"/>
    <x v="2"/>
  </r>
  <r>
    <x v="0"/>
    <x v="13"/>
    <x v="13"/>
    <x v="4"/>
    <x v="4"/>
    <x v="4"/>
    <x v="11"/>
    <x v="81"/>
    <x v="210"/>
    <x v="35"/>
    <x v="204"/>
    <x v="77"/>
    <x v="197"/>
    <x v="2"/>
  </r>
  <r>
    <x v="0"/>
    <x v="13"/>
    <x v="13"/>
    <x v="12"/>
    <x v="12"/>
    <x v="12"/>
    <x v="12"/>
    <x v="136"/>
    <x v="211"/>
    <x v="81"/>
    <x v="207"/>
    <x v="105"/>
    <x v="198"/>
    <x v="2"/>
  </r>
  <r>
    <x v="0"/>
    <x v="13"/>
    <x v="13"/>
    <x v="14"/>
    <x v="14"/>
    <x v="14"/>
    <x v="13"/>
    <x v="84"/>
    <x v="156"/>
    <x v="99"/>
    <x v="55"/>
    <x v="83"/>
    <x v="199"/>
    <x v="2"/>
  </r>
  <r>
    <x v="0"/>
    <x v="13"/>
    <x v="13"/>
    <x v="13"/>
    <x v="13"/>
    <x v="13"/>
    <x v="14"/>
    <x v="106"/>
    <x v="212"/>
    <x v="52"/>
    <x v="210"/>
    <x v="101"/>
    <x v="81"/>
    <x v="2"/>
  </r>
  <r>
    <x v="0"/>
    <x v="13"/>
    <x v="13"/>
    <x v="17"/>
    <x v="17"/>
    <x v="17"/>
    <x v="15"/>
    <x v="107"/>
    <x v="199"/>
    <x v="70"/>
    <x v="208"/>
    <x v="49"/>
    <x v="193"/>
    <x v="5"/>
  </r>
  <r>
    <x v="0"/>
    <x v="13"/>
    <x v="13"/>
    <x v="15"/>
    <x v="15"/>
    <x v="15"/>
    <x v="16"/>
    <x v="130"/>
    <x v="17"/>
    <x v="98"/>
    <x v="211"/>
    <x v="101"/>
    <x v="81"/>
    <x v="2"/>
  </r>
  <r>
    <x v="0"/>
    <x v="13"/>
    <x v="13"/>
    <x v="19"/>
    <x v="19"/>
    <x v="19"/>
    <x v="16"/>
    <x v="130"/>
    <x v="17"/>
    <x v="98"/>
    <x v="211"/>
    <x v="101"/>
    <x v="81"/>
    <x v="2"/>
  </r>
  <r>
    <x v="0"/>
    <x v="13"/>
    <x v="13"/>
    <x v="20"/>
    <x v="20"/>
    <x v="20"/>
    <x v="18"/>
    <x v="131"/>
    <x v="213"/>
    <x v="55"/>
    <x v="15"/>
    <x v="74"/>
    <x v="164"/>
    <x v="2"/>
  </r>
  <r>
    <x v="0"/>
    <x v="13"/>
    <x v="13"/>
    <x v="16"/>
    <x v="16"/>
    <x v="16"/>
    <x v="18"/>
    <x v="131"/>
    <x v="213"/>
    <x v="34"/>
    <x v="212"/>
    <x v="49"/>
    <x v="193"/>
    <x v="2"/>
  </r>
  <r>
    <x v="0"/>
    <x v="14"/>
    <x v="14"/>
    <x v="2"/>
    <x v="2"/>
    <x v="2"/>
    <x v="0"/>
    <x v="70"/>
    <x v="214"/>
    <x v="32"/>
    <x v="213"/>
    <x v="68"/>
    <x v="200"/>
    <x v="2"/>
  </r>
  <r>
    <x v="0"/>
    <x v="14"/>
    <x v="14"/>
    <x v="5"/>
    <x v="5"/>
    <x v="5"/>
    <x v="1"/>
    <x v="103"/>
    <x v="215"/>
    <x v="127"/>
    <x v="214"/>
    <x v="103"/>
    <x v="156"/>
    <x v="2"/>
  </r>
  <r>
    <x v="0"/>
    <x v="14"/>
    <x v="14"/>
    <x v="0"/>
    <x v="0"/>
    <x v="0"/>
    <x v="2"/>
    <x v="80"/>
    <x v="216"/>
    <x v="118"/>
    <x v="215"/>
    <x v="108"/>
    <x v="201"/>
    <x v="2"/>
  </r>
  <r>
    <x v="0"/>
    <x v="14"/>
    <x v="14"/>
    <x v="3"/>
    <x v="3"/>
    <x v="3"/>
    <x v="3"/>
    <x v="96"/>
    <x v="217"/>
    <x v="69"/>
    <x v="189"/>
    <x v="48"/>
    <x v="202"/>
    <x v="2"/>
  </r>
  <r>
    <x v="0"/>
    <x v="14"/>
    <x v="14"/>
    <x v="1"/>
    <x v="1"/>
    <x v="1"/>
    <x v="4"/>
    <x v="122"/>
    <x v="218"/>
    <x v="125"/>
    <x v="216"/>
    <x v="78"/>
    <x v="33"/>
    <x v="2"/>
  </r>
  <r>
    <x v="0"/>
    <x v="14"/>
    <x v="14"/>
    <x v="14"/>
    <x v="14"/>
    <x v="14"/>
    <x v="5"/>
    <x v="129"/>
    <x v="219"/>
    <x v="99"/>
    <x v="217"/>
    <x v="64"/>
    <x v="190"/>
    <x v="5"/>
  </r>
  <r>
    <x v="0"/>
    <x v="14"/>
    <x v="14"/>
    <x v="8"/>
    <x v="8"/>
    <x v="8"/>
    <x v="6"/>
    <x v="106"/>
    <x v="220"/>
    <x v="91"/>
    <x v="9"/>
    <x v="108"/>
    <x v="201"/>
    <x v="2"/>
  </r>
  <r>
    <x v="0"/>
    <x v="14"/>
    <x v="14"/>
    <x v="9"/>
    <x v="9"/>
    <x v="9"/>
    <x v="7"/>
    <x v="130"/>
    <x v="221"/>
    <x v="52"/>
    <x v="218"/>
    <x v="105"/>
    <x v="79"/>
    <x v="2"/>
  </r>
  <r>
    <x v="0"/>
    <x v="14"/>
    <x v="14"/>
    <x v="11"/>
    <x v="11"/>
    <x v="11"/>
    <x v="8"/>
    <x v="138"/>
    <x v="48"/>
    <x v="71"/>
    <x v="219"/>
    <x v="109"/>
    <x v="83"/>
    <x v="2"/>
  </r>
  <r>
    <x v="0"/>
    <x v="14"/>
    <x v="14"/>
    <x v="10"/>
    <x v="10"/>
    <x v="10"/>
    <x v="8"/>
    <x v="138"/>
    <x v="48"/>
    <x v="71"/>
    <x v="219"/>
    <x v="109"/>
    <x v="83"/>
    <x v="2"/>
  </r>
  <r>
    <x v="0"/>
    <x v="14"/>
    <x v="14"/>
    <x v="6"/>
    <x v="6"/>
    <x v="6"/>
    <x v="10"/>
    <x v="143"/>
    <x v="50"/>
    <x v="70"/>
    <x v="112"/>
    <x v="87"/>
    <x v="71"/>
    <x v="2"/>
  </r>
  <r>
    <x v="0"/>
    <x v="14"/>
    <x v="14"/>
    <x v="7"/>
    <x v="7"/>
    <x v="7"/>
    <x v="10"/>
    <x v="143"/>
    <x v="50"/>
    <x v="55"/>
    <x v="220"/>
    <x v="98"/>
    <x v="203"/>
    <x v="2"/>
  </r>
  <r>
    <x v="0"/>
    <x v="14"/>
    <x v="14"/>
    <x v="21"/>
    <x v="21"/>
    <x v="21"/>
    <x v="12"/>
    <x v="162"/>
    <x v="115"/>
    <x v="98"/>
    <x v="221"/>
    <x v="105"/>
    <x v="79"/>
    <x v="2"/>
  </r>
  <r>
    <x v="0"/>
    <x v="14"/>
    <x v="14"/>
    <x v="25"/>
    <x v="25"/>
    <x v="25"/>
    <x v="12"/>
    <x v="162"/>
    <x v="115"/>
    <x v="34"/>
    <x v="101"/>
    <x v="98"/>
    <x v="203"/>
    <x v="2"/>
  </r>
  <r>
    <x v="0"/>
    <x v="14"/>
    <x v="14"/>
    <x v="4"/>
    <x v="4"/>
    <x v="4"/>
    <x v="14"/>
    <x v="163"/>
    <x v="14"/>
    <x v="55"/>
    <x v="220"/>
    <x v="78"/>
    <x v="33"/>
    <x v="2"/>
  </r>
  <r>
    <x v="0"/>
    <x v="14"/>
    <x v="14"/>
    <x v="20"/>
    <x v="20"/>
    <x v="20"/>
    <x v="15"/>
    <x v="144"/>
    <x v="222"/>
    <x v="98"/>
    <x v="221"/>
    <x v="87"/>
    <x v="71"/>
    <x v="2"/>
  </r>
  <r>
    <x v="0"/>
    <x v="14"/>
    <x v="14"/>
    <x v="12"/>
    <x v="12"/>
    <x v="12"/>
    <x v="15"/>
    <x v="144"/>
    <x v="222"/>
    <x v="82"/>
    <x v="222"/>
    <x v="109"/>
    <x v="83"/>
    <x v="2"/>
  </r>
  <r>
    <x v="0"/>
    <x v="14"/>
    <x v="14"/>
    <x v="15"/>
    <x v="15"/>
    <x v="15"/>
    <x v="17"/>
    <x v="145"/>
    <x v="159"/>
    <x v="99"/>
    <x v="217"/>
    <x v="105"/>
    <x v="79"/>
    <x v="2"/>
  </r>
  <r>
    <x v="0"/>
    <x v="14"/>
    <x v="14"/>
    <x v="34"/>
    <x v="34"/>
    <x v="34"/>
    <x v="18"/>
    <x v="164"/>
    <x v="55"/>
    <x v="34"/>
    <x v="101"/>
    <x v="108"/>
    <x v="201"/>
    <x v="2"/>
  </r>
  <r>
    <x v="0"/>
    <x v="14"/>
    <x v="14"/>
    <x v="24"/>
    <x v="24"/>
    <x v="24"/>
    <x v="19"/>
    <x v="165"/>
    <x v="223"/>
    <x v="99"/>
    <x v="217"/>
    <x v="87"/>
    <x v="71"/>
    <x v="2"/>
  </r>
  <r>
    <x v="0"/>
    <x v="14"/>
    <x v="14"/>
    <x v="28"/>
    <x v="28"/>
    <x v="28"/>
    <x v="19"/>
    <x v="165"/>
    <x v="223"/>
    <x v="98"/>
    <x v="221"/>
    <x v="106"/>
    <x v="146"/>
    <x v="2"/>
  </r>
  <r>
    <x v="0"/>
    <x v="14"/>
    <x v="14"/>
    <x v="35"/>
    <x v="35"/>
    <x v="35"/>
    <x v="19"/>
    <x v="165"/>
    <x v="223"/>
    <x v="34"/>
    <x v="101"/>
    <x v="108"/>
    <x v="201"/>
    <x v="2"/>
  </r>
  <r>
    <x v="0"/>
    <x v="14"/>
    <x v="14"/>
    <x v="19"/>
    <x v="19"/>
    <x v="19"/>
    <x v="19"/>
    <x v="165"/>
    <x v="223"/>
    <x v="34"/>
    <x v="101"/>
    <x v="108"/>
    <x v="201"/>
    <x v="2"/>
  </r>
  <r>
    <x v="0"/>
    <x v="14"/>
    <x v="14"/>
    <x v="13"/>
    <x v="13"/>
    <x v="13"/>
    <x v="19"/>
    <x v="165"/>
    <x v="223"/>
    <x v="34"/>
    <x v="101"/>
    <x v="108"/>
    <x v="201"/>
    <x v="2"/>
  </r>
  <r>
    <x v="0"/>
    <x v="15"/>
    <x v="15"/>
    <x v="7"/>
    <x v="7"/>
    <x v="7"/>
    <x v="0"/>
    <x v="106"/>
    <x v="224"/>
    <x v="99"/>
    <x v="83"/>
    <x v="28"/>
    <x v="204"/>
    <x v="2"/>
  </r>
  <r>
    <x v="0"/>
    <x v="15"/>
    <x v="15"/>
    <x v="6"/>
    <x v="6"/>
    <x v="6"/>
    <x v="1"/>
    <x v="132"/>
    <x v="225"/>
    <x v="55"/>
    <x v="223"/>
    <x v="103"/>
    <x v="205"/>
    <x v="2"/>
  </r>
  <r>
    <x v="0"/>
    <x v="15"/>
    <x v="15"/>
    <x v="0"/>
    <x v="0"/>
    <x v="0"/>
    <x v="1"/>
    <x v="132"/>
    <x v="225"/>
    <x v="91"/>
    <x v="224"/>
    <x v="106"/>
    <x v="146"/>
    <x v="2"/>
  </r>
  <r>
    <x v="0"/>
    <x v="15"/>
    <x v="15"/>
    <x v="2"/>
    <x v="2"/>
    <x v="2"/>
    <x v="3"/>
    <x v="163"/>
    <x v="226"/>
    <x v="38"/>
    <x v="225"/>
    <x v="106"/>
    <x v="146"/>
    <x v="2"/>
  </r>
  <r>
    <x v="0"/>
    <x v="15"/>
    <x v="15"/>
    <x v="3"/>
    <x v="3"/>
    <x v="3"/>
    <x v="4"/>
    <x v="144"/>
    <x v="227"/>
    <x v="55"/>
    <x v="223"/>
    <x v="78"/>
    <x v="206"/>
    <x v="2"/>
  </r>
  <r>
    <x v="0"/>
    <x v="15"/>
    <x v="15"/>
    <x v="1"/>
    <x v="1"/>
    <x v="1"/>
    <x v="5"/>
    <x v="145"/>
    <x v="228"/>
    <x v="82"/>
    <x v="226"/>
    <x v="106"/>
    <x v="146"/>
    <x v="2"/>
  </r>
  <r>
    <x v="0"/>
    <x v="15"/>
    <x v="15"/>
    <x v="13"/>
    <x v="13"/>
    <x v="13"/>
    <x v="6"/>
    <x v="164"/>
    <x v="229"/>
    <x v="99"/>
    <x v="83"/>
    <x v="78"/>
    <x v="206"/>
    <x v="2"/>
  </r>
  <r>
    <x v="0"/>
    <x v="15"/>
    <x v="15"/>
    <x v="8"/>
    <x v="8"/>
    <x v="8"/>
    <x v="7"/>
    <x v="165"/>
    <x v="230"/>
    <x v="34"/>
    <x v="227"/>
    <x v="106"/>
    <x v="146"/>
    <x v="2"/>
  </r>
  <r>
    <x v="0"/>
    <x v="15"/>
    <x v="15"/>
    <x v="5"/>
    <x v="5"/>
    <x v="5"/>
    <x v="8"/>
    <x v="166"/>
    <x v="231"/>
    <x v="55"/>
    <x v="223"/>
    <x v="106"/>
    <x v="146"/>
    <x v="2"/>
  </r>
  <r>
    <x v="0"/>
    <x v="15"/>
    <x v="15"/>
    <x v="10"/>
    <x v="10"/>
    <x v="10"/>
    <x v="9"/>
    <x v="167"/>
    <x v="32"/>
    <x v="34"/>
    <x v="227"/>
    <x v="106"/>
    <x v="146"/>
    <x v="2"/>
  </r>
  <r>
    <x v="0"/>
    <x v="15"/>
    <x v="15"/>
    <x v="36"/>
    <x v="36"/>
    <x v="36"/>
    <x v="10"/>
    <x v="168"/>
    <x v="232"/>
    <x v="56"/>
    <x v="56"/>
    <x v="109"/>
    <x v="54"/>
    <x v="2"/>
  </r>
  <r>
    <x v="0"/>
    <x v="15"/>
    <x v="15"/>
    <x v="37"/>
    <x v="37"/>
    <x v="37"/>
    <x v="10"/>
    <x v="168"/>
    <x v="232"/>
    <x v="56"/>
    <x v="56"/>
    <x v="106"/>
    <x v="146"/>
    <x v="2"/>
  </r>
  <r>
    <x v="0"/>
    <x v="15"/>
    <x v="15"/>
    <x v="35"/>
    <x v="35"/>
    <x v="35"/>
    <x v="10"/>
    <x v="168"/>
    <x v="232"/>
    <x v="56"/>
    <x v="56"/>
    <x v="109"/>
    <x v="54"/>
    <x v="2"/>
  </r>
  <r>
    <x v="0"/>
    <x v="15"/>
    <x v="15"/>
    <x v="38"/>
    <x v="38"/>
    <x v="38"/>
    <x v="10"/>
    <x v="168"/>
    <x v="232"/>
    <x v="56"/>
    <x v="56"/>
    <x v="109"/>
    <x v="54"/>
    <x v="2"/>
  </r>
  <r>
    <x v="0"/>
    <x v="15"/>
    <x v="15"/>
    <x v="39"/>
    <x v="39"/>
    <x v="39"/>
    <x v="10"/>
    <x v="168"/>
    <x v="232"/>
    <x v="56"/>
    <x v="56"/>
    <x v="109"/>
    <x v="54"/>
    <x v="2"/>
  </r>
  <r>
    <x v="0"/>
    <x v="15"/>
    <x v="15"/>
    <x v="40"/>
    <x v="40"/>
    <x v="40"/>
    <x v="10"/>
    <x v="168"/>
    <x v="232"/>
    <x v="56"/>
    <x v="56"/>
    <x v="109"/>
    <x v="54"/>
    <x v="2"/>
  </r>
  <r>
    <x v="0"/>
    <x v="15"/>
    <x v="15"/>
    <x v="16"/>
    <x v="16"/>
    <x v="16"/>
    <x v="10"/>
    <x v="168"/>
    <x v="232"/>
    <x v="99"/>
    <x v="83"/>
    <x v="106"/>
    <x v="146"/>
    <x v="2"/>
  </r>
  <r>
    <x v="0"/>
    <x v="15"/>
    <x v="15"/>
    <x v="11"/>
    <x v="11"/>
    <x v="11"/>
    <x v="10"/>
    <x v="168"/>
    <x v="232"/>
    <x v="99"/>
    <x v="83"/>
    <x v="106"/>
    <x v="146"/>
    <x v="2"/>
  </r>
  <r>
    <x v="0"/>
    <x v="15"/>
    <x v="15"/>
    <x v="23"/>
    <x v="23"/>
    <x v="23"/>
    <x v="10"/>
    <x v="168"/>
    <x v="232"/>
    <x v="56"/>
    <x v="56"/>
    <x v="109"/>
    <x v="54"/>
    <x v="2"/>
  </r>
  <r>
    <x v="0"/>
    <x v="15"/>
    <x v="15"/>
    <x v="19"/>
    <x v="19"/>
    <x v="19"/>
    <x v="10"/>
    <x v="168"/>
    <x v="232"/>
    <x v="56"/>
    <x v="56"/>
    <x v="109"/>
    <x v="54"/>
    <x v="2"/>
  </r>
  <r>
    <x v="0"/>
    <x v="15"/>
    <x v="15"/>
    <x v="4"/>
    <x v="4"/>
    <x v="4"/>
    <x v="10"/>
    <x v="168"/>
    <x v="232"/>
    <x v="56"/>
    <x v="56"/>
    <x v="109"/>
    <x v="54"/>
    <x v="2"/>
  </r>
  <r>
    <x v="0"/>
    <x v="15"/>
    <x v="15"/>
    <x v="12"/>
    <x v="12"/>
    <x v="12"/>
    <x v="10"/>
    <x v="168"/>
    <x v="232"/>
    <x v="56"/>
    <x v="56"/>
    <x v="109"/>
    <x v="54"/>
    <x v="2"/>
  </r>
  <r>
    <x v="0"/>
    <x v="15"/>
    <x v="15"/>
    <x v="31"/>
    <x v="31"/>
    <x v="31"/>
    <x v="10"/>
    <x v="168"/>
    <x v="232"/>
    <x v="99"/>
    <x v="83"/>
    <x v="106"/>
    <x v="146"/>
    <x v="2"/>
  </r>
  <r>
    <x v="0"/>
    <x v="15"/>
    <x v="15"/>
    <x v="14"/>
    <x v="14"/>
    <x v="14"/>
    <x v="10"/>
    <x v="168"/>
    <x v="232"/>
    <x v="56"/>
    <x v="56"/>
    <x v="106"/>
    <x v="146"/>
    <x v="2"/>
  </r>
  <r>
    <x v="0"/>
    <x v="15"/>
    <x v="15"/>
    <x v="34"/>
    <x v="34"/>
    <x v="34"/>
    <x v="10"/>
    <x v="168"/>
    <x v="232"/>
    <x v="56"/>
    <x v="56"/>
    <x v="109"/>
    <x v="54"/>
    <x v="2"/>
  </r>
  <r>
    <x v="0"/>
    <x v="15"/>
    <x v="15"/>
    <x v="29"/>
    <x v="29"/>
    <x v="29"/>
    <x v="10"/>
    <x v="168"/>
    <x v="232"/>
    <x v="56"/>
    <x v="56"/>
    <x v="109"/>
    <x v="54"/>
    <x v="2"/>
  </r>
  <r>
    <x v="0"/>
    <x v="15"/>
    <x v="15"/>
    <x v="41"/>
    <x v="41"/>
    <x v="41"/>
    <x v="10"/>
    <x v="168"/>
    <x v="232"/>
    <x v="56"/>
    <x v="56"/>
    <x v="109"/>
    <x v="54"/>
    <x v="2"/>
  </r>
  <r>
    <x v="0"/>
    <x v="15"/>
    <x v="15"/>
    <x v="42"/>
    <x v="42"/>
    <x v="42"/>
    <x v="10"/>
    <x v="168"/>
    <x v="232"/>
    <x v="56"/>
    <x v="56"/>
    <x v="106"/>
    <x v="146"/>
    <x v="2"/>
  </r>
  <r>
    <x v="0"/>
    <x v="16"/>
    <x v="16"/>
    <x v="5"/>
    <x v="5"/>
    <x v="5"/>
    <x v="0"/>
    <x v="136"/>
    <x v="233"/>
    <x v="116"/>
    <x v="228"/>
    <x v="106"/>
    <x v="146"/>
    <x v="5"/>
  </r>
  <r>
    <x v="0"/>
    <x v="16"/>
    <x v="16"/>
    <x v="3"/>
    <x v="3"/>
    <x v="3"/>
    <x v="1"/>
    <x v="130"/>
    <x v="234"/>
    <x v="94"/>
    <x v="79"/>
    <x v="49"/>
    <x v="207"/>
    <x v="2"/>
  </r>
  <r>
    <x v="0"/>
    <x v="16"/>
    <x v="16"/>
    <x v="2"/>
    <x v="2"/>
    <x v="2"/>
    <x v="2"/>
    <x v="141"/>
    <x v="235"/>
    <x v="69"/>
    <x v="229"/>
    <x v="109"/>
    <x v="114"/>
    <x v="2"/>
  </r>
  <r>
    <x v="0"/>
    <x v="16"/>
    <x v="16"/>
    <x v="0"/>
    <x v="0"/>
    <x v="0"/>
    <x v="3"/>
    <x v="132"/>
    <x v="236"/>
    <x v="52"/>
    <x v="230"/>
    <x v="109"/>
    <x v="114"/>
    <x v="2"/>
  </r>
  <r>
    <x v="0"/>
    <x v="16"/>
    <x v="16"/>
    <x v="6"/>
    <x v="6"/>
    <x v="6"/>
    <x v="4"/>
    <x v="144"/>
    <x v="237"/>
    <x v="82"/>
    <x v="231"/>
    <x v="109"/>
    <x v="114"/>
    <x v="2"/>
  </r>
  <r>
    <x v="0"/>
    <x v="16"/>
    <x v="16"/>
    <x v="25"/>
    <x v="25"/>
    <x v="25"/>
    <x v="5"/>
    <x v="145"/>
    <x v="238"/>
    <x v="94"/>
    <x v="79"/>
    <x v="109"/>
    <x v="114"/>
    <x v="2"/>
  </r>
  <r>
    <x v="0"/>
    <x v="16"/>
    <x v="16"/>
    <x v="21"/>
    <x v="21"/>
    <x v="21"/>
    <x v="6"/>
    <x v="164"/>
    <x v="167"/>
    <x v="55"/>
    <x v="232"/>
    <x v="108"/>
    <x v="208"/>
    <x v="2"/>
  </r>
  <r>
    <x v="0"/>
    <x v="16"/>
    <x v="16"/>
    <x v="38"/>
    <x v="38"/>
    <x v="38"/>
    <x v="6"/>
    <x v="164"/>
    <x v="167"/>
    <x v="34"/>
    <x v="233"/>
    <x v="87"/>
    <x v="209"/>
    <x v="2"/>
  </r>
  <r>
    <x v="0"/>
    <x v="16"/>
    <x v="16"/>
    <x v="1"/>
    <x v="1"/>
    <x v="1"/>
    <x v="6"/>
    <x v="164"/>
    <x v="167"/>
    <x v="94"/>
    <x v="79"/>
    <x v="106"/>
    <x v="146"/>
    <x v="2"/>
  </r>
  <r>
    <x v="0"/>
    <x v="16"/>
    <x v="16"/>
    <x v="4"/>
    <x v="4"/>
    <x v="4"/>
    <x v="9"/>
    <x v="165"/>
    <x v="239"/>
    <x v="56"/>
    <x v="56"/>
    <x v="87"/>
    <x v="209"/>
    <x v="2"/>
  </r>
  <r>
    <x v="0"/>
    <x v="16"/>
    <x v="16"/>
    <x v="43"/>
    <x v="43"/>
    <x v="43"/>
    <x v="9"/>
    <x v="165"/>
    <x v="239"/>
    <x v="55"/>
    <x v="232"/>
    <x v="109"/>
    <x v="114"/>
    <x v="2"/>
  </r>
  <r>
    <x v="0"/>
    <x v="16"/>
    <x v="16"/>
    <x v="34"/>
    <x v="34"/>
    <x v="34"/>
    <x v="9"/>
    <x v="165"/>
    <x v="239"/>
    <x v="34"/>
    <x v="233"/>
    <x v="108"/>
    <x v="208"/>
    <x v="2"/>
  </r>
  <r>
    <x v="0"/>
    <x v="16"/>
    <x v="16"/>
    <x v="24"/>
    <x v="24"/>
    <x v="24"/>
    <x v="12"/>
    <x v="166"/>
    <x v="156"/>
    <x v="99"/>
    <x v="183"/>
    <x v="108"/>
    <x v="208"/>
    <x v="2"/>
  </r>
  <r>
    <x v="0"/>
    <x v="16"/>
    <x v="16"/>
    <x v="28"/>
    <x v="28"/>
    <x v="28"/>
    <x v="12"/>
    <x v="166"/>
    <x v="156"/>
    <x v="34"/>
    <x v="233"/>
    <x v="109"/>
    <x v="114"/>
    <x v="2"/>
  </r>
  <r>
    <x v="0"/>
    <x v="16"/>
    <x v="16"/>
    <x v="9"/>
    <x v="9"/>
    <x v="9"/>
    <x v="12"/>
    <x v="166"/>
    <x v="156"/>
    <x v="34"/>
    <x v="233"/>
    <x v="109"/>
    <x v="114"/>
    <x v="2"/>
  </r>
  <r>
    <x v="0"/>
    <x v="16"/>
    <x v="16"/>
    <x v="12"/>
    <x v="12"/>
    <x v="12"/>
    <x v="12"/>
    <x v="166"/>
    <x v="156"/>
    <x v="34"/>
    <x v="233"/>
    <x v="109"/>
    <x v="114"/>
    <x v="2"/>
  </r>
  <r>
    <x v="0"/>
    <x v="16"/>
    <x v="16"/>
    <x v="7"/>
    <x v="7"/>
    <x v="7"/>
    <x v="16"/>
    <x v="167"/>
    <x v="35"/>
    <x v="56"/>
    <x v="56"/>
    <x v="108"/>
    <x v="208"/>
    <x v="2"/>
  </r>
  <r>
    <x v="0"/>
    <x v="16"/>
    <x v="16"/>
    <x v="16"/>
    <x v="16"/>
    <x v="16"/>
    <x v="16"/>
    <x v="167"/>
    <x v="35"/>
    <x v="99"/>
    <x v="183"/>
    <x v="109"/>
    <x v="114"/>
    <x v="2"/>
  </r>
  <r>
    <x v="0"/>
    <x v="16"/>
    <x v="16"/>
    <x v="18"/>
    <x v="18"/>
    <x v="18"/>
    <x v="16"/>
    <x v="167"/>
    <x v="35"/>
    <x v="56"/>
    <x v="56"/>
    <x v="108"/>
    <x v="208"/>
    <x v="2"/>
  </r>
  <r>
    <x v="0"/>
    <x v="16"/>
    <x v="16"/>
    <x v="8"/>
    <x v="8"/>
    <x v="8"/>
    <x v="16"/>
    <x v="167"/>
    <x v="35"/>
    <x v="99"/>
    <x v="183"/>
    <x v="106"/>
    <x v="146"/>
    <x v="2"/>
  </r>
  <r>
    <x v="0"/>
    <x v="16"/>
    <x v="16"/>
    <x v="10"/>
    <x v="10"/>
    <x v="10"/>
    <x v="16"/>
    <x v="167"/>
    <x v="35"/>
    <x v="99"/>
    <x v="183"/>
    <x v="106"/>
    <x v="146"/>
    <x v="2"/>
  </r>
  <r>
    <x v="0"/>
    <x v="17"/>
    <x v="17"/>
    <x v="0"/>
    <x v="0"/>
    <x v="0"/>
    <x v="0"/>
    <x v="81"/>
    <x v="240"/>
    <x v="50"/>
    <x v="234"/>
    <x v="87"/>
    <x v="142"/>
    <x v="2"/>
  </r>
  <r>
    <x v="0"/>
    <x v="17"/>
    <x v="17"/>
    <x v="3"/>
    <x v="3"/>
    <x v="3"/>
    <x v="1"/>
    <x v="98"/>
    <x v="241"/>
    <x v="91"/>
    <x v="235"/>
    <x v="68"/>
    <x v="210"/>
    <x v="2"/>
  </r>
  <r>
    <x v="0"/>
    <x v="17"/>
    <x v="17"/>
    <x v="2"/>
    <x v="2"/>
    <x v="2"/>
    <x v="2"/>
    <x v="128"/>
    <x v="242"/>
    <x v="69"/>
    <x v="236"/>
    <x v="70"/>
    <x v="141"/>
    <x v="2"/>
  </r>
  <r>
    <x v="0"/>
    <x v="17"/>
    <x v="17"/>
    <x v="1"/>
    <x v="1"/>
    <x v="1"/>
    <x v="3"/>
    <x v="84"/>
    <x v="243"/>
    <x v="37"/>
    <x v="237"/>
    <x v="105"/>
    <x v="211"/>
    <x v="2"/>
  </r>
  <r>
    <x v="0"/>
    <x v="17"/>
    <x v="17"/>
    <x v="6"/>
    <x v="6"/>
    <x v="6"/>
    <x v="4"/>
    <x v="109"/>
    <x v="244"/>
    <x v="38"/>
    <x v="238"/>
    <x v="103"/>
    <x v="212"/>
    <x v="2"/>
  </r>
  <r>
    <x v="0"/>
    <x v="17"/>
    <x v="17"/>
    <x v="5"/>
    <x v="5"/>
    <x v="5"/>
    <x v="5"/>
    <x v="131"/>
    <x v="245"/>
    <x v="38"/>
    <x v="238"/>
    <x v="78"/>
    <x v="136"/>
    <x v="2"/>
  </r>
  <r>
    <x v="0"/>
    <x v="17"/>
    <x v="17"/>
    <x v="8"/>
    <x v="8"/>
    <x v="8"/>
    <x v="5"/>
    <x v="131"/>
    <x v="245"/>
    <x v="94"/>
    <x v="3"/>
    <x v="109"/>
    <x v="213"/>
    <x v="2"/>
  </r>
  <r>
    <x v="0"/>
    <x v="17"/>
    <x v="17"/>
    <x v="10"/>
    <x v="10"/>
    <x v="10"/>
    <x v="7"/>
    <x v="143"/>
    <x v="65"/>
    <x v="70"/>
    <x v="115"/>
    <x v="87"/>
    <x v="142"/>
    <x v="2"/>
  </r>
  <r>
    <x v="0"/>
    <x v="17"/>
    <x v="17"/>
    <x v="9"/>
    <x v="9"/>
    <x v="9"/>
    <x v="8"/>
    <x v="162"/>
    <x v="68"/>
    <x v="70"/>
    <x v="115"/>
    <x v="108"/>
    <x v="30"/>
    <x v="2"/>
  </r>
  <r>
    <x v="0"/>
    <x v="17"/>
    <x v="17"/>
    <x v="4"/>
    <x v="4"/>
    <x v="4"/>
    <x v="8"/>
    <x v="162"/>
    <x v="68"/>
    <x v="55"/>
    <x v="239"/>
    <x v="75"/>
    <x v="137"/>
    <x v="2"/>
  </r>
  <r>
    <x v="0"/>
    <x v="17"/>
    <x v="17"/>
    <x v="12"/>
    <x v="12"/>
    <x v="12"/>
    <x v="8"/>
    <x v="162"/>
    <x v="68"/>
    <x v="38"/>
    <x v="238"/>
    <x v="109"/>
    <x v="213"/>
    <x v="2"/>
  </r>
  <r>
    <x v="0"/>
    <x v="17"/>
    <x v="17"/>
    <x v="7"/>
    <x v="7"/>
    <x v="7"/>
    <x v="11"/>
    <x v="163"/>
    <x v="246"/>
    <x v="55"/>
    <x v="239"/>
    <x v="105"/>
    <x v="211"/>
    <x v="2"/>
  </r>
  <r>
    <x v="0"/>
    <x v="17"/>
    <x v="17"/>
    <x v="22"/>
    <x v="22"/>
    <x v="22"/>
    <x v="12"/>
    <x v="144"/>
    <x v="247"/>
    <x v="34"/>
    <x v="104"/>
    <x v="105"/>
    <x v="211"/>
    <x v="2"/>
  </r>
  <r>
    <x v="0"/>
    <x v="17"/>
    <x v="17"/>
    <x v="44"/>
    <x v="44"/>
    <x v="44"/>
    <x v="13"/>
    <x v="145"/>
    <x v="198"/>
    <x v="34"/>
    <x v="104"/>
    <x v="78"/>
    <x v="136"/>
    <x v="2"/>
  </r>
  <r>
    <x v="0"/>
    <x v="17"/>
    <x v="17"/>
    <x v="15"/>
    <x v="15"/>
    <x v="15"/>
    <x v="14"/>
    <x v="164"/>
    <x v="14"/>
    <x v="99"/>
    <x v="240"/>
    <x v="78"/>
    <x v="136"/>
    <x v="2"/>
  </r>
  <r>
    <x v="0"/>
    <x v="17"/>
    <x v="17"/>
    <x v="16"/>
    <x v="16"/>
    <x v="16"/>
    <x v="14"/>
    <x v="164"/>
    <x v="14"/>
    <x v="55"/>
    <x v="239"/>
    <x v="108"/>
    <x v="30"/>
    <x v="2"/>
  </r>
  <r>
    <x v="0"/>
    <x v="17"/>
    <x v="17"/>
    <x v="21"/>
    <x v="21"/>
    <x v="21"/>
    <x v="16"/>
    <x v="165"/>
    <x v="35"/>
    <x v="34"/>
    <x v="104"/>
    <x v="108"/>
    <x v="30"/>
    <x v="2"/>
  </r>
  <r>
    <x v="0"/>
    <x v="17"/>
    <x v="17"/>
    <x v="11"/>
    <x v="11"/>
    <x v="11"/>
    <x v="16"/>
    <x v="165"/>
    <x v="35"/>
    <x v="34"/>
    <x v="104"/>
    <x v="108"/>
    <x v="30"/>
    <x v="2"/>
  </r>
  <r>
    <x v="0"/>
    <x v="17"/>
    <x v="17"/>
    <x v="13"/>
    <x v="13"/>
    <x v="13"/>
    <x v="16"/>
    <x v="165"/>
    <x v="35"/>
    <x v="34"/>
    <x v="104"/>
    <x v="108"/>
    <x v="30"/>
    <x v="2"/>
  </r>
  <r>
    <x v="0"/>
    <x v="17"/>
    <x v="17"/>
    <x v="17"/>
    <x v="17"/>
    <x v="17"/>
    <x v="16"/>
    <x v="165"/>
    <x v="35"/>
    <x v="99"/>
    <x v="240"/>
    <x v="108"/>
    <x v="30"/>
    <x v="2"/>
  </r>
  <r>
    <x v="0"/>
    <x v="17"/>
    <x v="17"/>
    <x v="14"/>
    <x v="14"/>
    <x v="14"/>
    <x v="16"/>
    <x v="165"/>
    <x v="35"/>
    <x v="56"/>
    <x v="56"/>
    <x v="109"/>
    <x v="213"/>
    <x v="5"/>
  </r>
  <r>
    <x v="0"/>
    <x v="17"/>
    <x v="17"/>
    <x v="30"/>
    <x v="30"/>
    <x v="30"/>
    <x v="16"/>
    <x v="165"/>
    <x v="35"/>
    <x v="98"/>
    <x v="241"/>
    <x v="106"/>
    <x v="146"/>
    <x v="2"/>
  </r>
  <r>
    <x v="0"/>
    <x v="18"/>
    <x v="18"/>
    <x v="0"/>
    <x v="0"/>
    <x v="0"/>
    <x v="0"/>
    <x v="81"/>
    <x v="105"/>
    <x v="50"/>
    <x v="242"/>
    <x v="87"/>
    <x v="214"/>
    <x v="2"/>
  </r>
  <r>
    <x v="0"/>
    <x v="18"/>
    <x v="18"/>
    <x v="3"/>
    <x v="3"/>
    <x v="3"/>
    <x v="1"/>
    <x v="82"/>
    <x v="248"/>
    <x v="52"/>
    <x v="243"/>
    <x v="28"/>
    <x v="215"/>
    <x v="2"/>
  </r>
  <r>
    <x v="0"/>
    <x v="18"/>
    <x v="18"/>
    <x v="1"/>
    <x v="1"/>
    <x v="1"/>
    <x v="2"/>
    <x v="169"/>
    <x v="226"/>
    <x v="97"/>
    <x v="244"/>
    <x v="87"/>
    <x v="214"/>
    <x v="2"/>
  </r>
  <r>
    <x v="0"/>
    <x v="18"/>
    <x v="18"/>
    <x v="6"/>
    <x v="6"/>
    <x v="6"/>
    <x v="3"/>
    <x v="107"/>
    <x v="249"/>
    <x v="52"/>
    <x v="243"/>
    <x v="103"/>
    <x v="216"/>
    <x v="2"/>
  </r>
  <r>
    <x v="0"/>
    <x v="18"/>
    <x v="18"/>
    <x v="2"/>
    <x v="2"/>
    <x v="2"/>
    <x v="3"/>
    <x v="107"/>
    <x v="249"/>
    <x v="14"/>
    <x v="245"/>
    <x v="74"/>
    <x v="217"/>
    <x v="2"/>
  </r>
  <r>
    <x v="0"/>
    <x v="18"/>
    <x v="18"/>
    <x v="5"/>
    <x v="5"/>
    <x v="5"/>
    <x v="5"/>
    <x v="130"/>
    <x v="250"/>
    <x v="71"/>
    <x v="246"/>
    <x v="87"/>
    <x v="214"/>
    <x v="2"/>
  </r>
  <r>
    <x v="0"/>
    <x v="18"/>
    <x v="18"/>
    <x v="8"/>
    <x v="8"/>
    <x v="8"/>
    <x v="6"/>
    <x v="138"/>
    <x v="251"/>
    <x v="38"/>
    <x v="247"/>
    <x v="109"/>
    <x v="218"/>
    <x v="2"/>
  </r>
  <r>
    <x v="0"/>
    <x v="18"/>
    <x v="18"/>
    <x v="9"/>
    <x v="9"/>
    <x v="9"/>
    <x v="7"/>
    <x v="143"/>
    <x v="252"/>
    <x v="94"/>
    <x v="248"/>
    <x v="105"/>
    <x v="74"/>
    <x v="2"/>
  </r>
  <r>
    <x v="0"/>
    <x v="18"/>
    <x v="18"/>
    <x v="7"/>
    <x v="7"/>
    <x v="7"/>
    <x v="8"/>
    <x v="162"/>
    <x v="253"/>
    <x v="98"/>
    <x v="249"/>
    <x v="105"/>
    <x v="74"/>
    <x v="2"/>
  </r>
  <r>
    <x v="0"/>
    <x v="18"/>
    <x v="18"/>
    <x v="10"/>
    <x v="10"/>
    <x v="10"/>
    <x v="9"/>
    <x v="163"/>
    <x v="254"/>
    <x v="70"/>
    <x v="250"/>
    <x v="109"/>
    <x v="218"/>
    <x v="2"/>
  </r>
  <r>
    <x v="0"/>
    <x v="18"/>
    <x v="18"/>
    <x v="20"/>
    <x v="20"/>
    <x v="20"/>
    <x v="10"/>
    <x v="145"/>
    <x v="255"/>
    <x v="34"/>
    <x v="133"/>
    <x v="78"/>
    <x v="219"/>
    <x v="2"/>
  </r>
  <r>
    <x v="0"/>
    <x v="18"/>
    <x v="18"/>
    <x v="11"/>
    <x v="11"/>
    <x v="11"/>
    <x v="10"/>
    <x v="145"/>
    <x v="255"/>
    <x v="55"/>
    <x v="251"/>
    <x v="87"/>
    <x v="214"/>
    <x v="2"/>
  </r>
  <r>
    <x v="0"/>
    <x v="18"/>
    <x v="18"/>
    <x v="15"/>
    <x v="15"/>
    <x v="15"/>
    <x v="12"/>
    <x v="164"/>
    <x v="256"/>
    <x v="98"/>
    <x v="249"/>
    <x v="109"/>
    <x v="218"/>
    <x v="2"/>
  </r>
  <r>
    <x v="0"/>
    <x v="18"/>
    <x v="18"/>
    <x v="4"/>
    <x v="4"/>
    <x v="4"/>
    <x v="12"/>
    <x v="164"/>
    <x v="256"/>
    <x v="55"/>
    <x v="251"/>
    <x v="108"/>
    <x v="220"/>
    <x v="2"/>
  </r>
  <r>
    <x v="0"/>
    <x v="18"/>
    <x v="18"/>
    <x v="17"/>
    <x v="17"/>
    <x v="17"/>
    <x v="12"/>
    <x v="164"/>
    <x v="256"/>
    <x v="34"/>
    <x v="133"/>
    <x v="87"/>
    <x v="214"/>
    <x v="2"/>
  </r>
  <r>
    <x v="0"/>
    <x v="18"/>
    <x v="18"/>
    <x v="14"/>
    <x v="14"/>
    <x v="14"/>
    <x v="12"/>
    <x v="164"/>
    <x v="256"/>
    <x v="56"/>
    <x v="56"/>
    <x v="78"/>
    <x v="219"/>
    <x v="2"/>
  </r>
  <r>
    <x v="0"/>
    <x v="18"/>
    <x v="18"/>
    <x v="22"/>
    <x v="22"/>
    <x v="22"/>
    <x v="16"/>
    <x v="165"/>
    <x v="257"/>
    <x v="34"/>
    <x v="133"/>
    <x v="108"/>
    <x v="220"/>
    <x v="2"/>
  </r>
  <r>
    <x v="0"/>
    <x v="18"/>
    <x v="18"/>
    <x v="44"/>
    <x v="44"/>
    <x v="44"/>
    <x v="16"/>
    <x v="165"/>
    <x v="257"/>
    <x v="99"/>
    <x v="172"/>
    <x v="87"/>
    <x v="214"/>
    <x v="2"/>
  </r>
  <r>
    <x v="0"/>
    <x v="18"/>
    <x v="18"/>
    <x v="35"/>
    <x v="35"/>
    <x v="35"/>
    <x v="16"/>
    <x v="165"/>
    <x v="257"/>
    <x v="34"/>
    <x v="133"/>
    <x v="108"/>
    <x v="220"/>
    <x v="2"/>
  </r>
  <r>
    <x v="0"/>
    <x v="18"/>
    <x v="18"/>
    <x v="13"/>
    <x v="13"/>
    <x v="13"/>
    <x v="16"/>
    <x v="165"/>
    <x v="257"/>
    <x v="98"/>
    <x v="249"/>
    <x v="106"/>
    <x v="146"/>
    <x v="2"/>
  </r>
  <r>
    <x v="0"/>
    <x v="18"/>
    <x v="18"/>
    <x v="27"/>
    <x v="27"/>
    <x v="27"/>
    <x v="16"/>
    <x v="165"/>
    <x v="257"/>
    <x v="99"/>
    <x v="172"/>
    <x v="87"/>
    <x v="214"/>
    <x v="2"/>
  </r>
  <r>
    <x v="0"/>
    <x v="19"/>
    <x v="19"/>
    <x v="5"/>
    <x v="5"/>
    <x v="5"/>
    <x v="0"/>
    <x v="143"/>
    <x v="258"/>
    <x v="82"/>
    <x v="252"/>
    <x v="78"/>
    <x v="221"/>
    <x v="2"/>
  </r>
  <r>
    <x v="0"/>
    <x v="19"/>
    <x v="19"/>
    <x v="0"/>
    <x v="0"/>
    <x v="0"/>
    <x v="1"/>
    <x v="144"/>
    <x v="259"/>
    <x v="70"/>
    <x v="253"/>
    <x v="106"/>
    <x v="146"/>
    <x v="2"/>
  </r>
  <r>
    <x v="0"/>
    <x v="19"/>
    <x v="19"/>
    <x v="2"/>
    <x v="2"/>
    <x v="2"/>
    <x v="2"/>
    <x v="145"/>
    <x v="260"/>
    <x v="98"/>
    <x v="254"/>
    <x v="108"/>
    <x v="222"/>
    <x v="2"/>
  </r>
  <r>
    <x v="0"/>
    <x v="19"/>
    <x v="19"/>
    <x v="1"/>
    <x v="1"/>
    <x v="1"/>
    <x v="3"/>
    <x v="164"/>
    <x v="261"/>
    <x v="98"/>
    <x v="254"/>
    <x v="109"/>
    <x v="223"/>
    <x v="2"/>
  </r>
  <r>
    <x v="0"/>
    <x v="19"/>
    <x v="19"/>
    <x v="25"/>
    <x v="25"/>
    <x v="25"/>
    <x v="4"/>
    <x v="165"/>
    <x v="262"/>
    <x v="98"/>
    <x v="254"/>
    <x v="106"/>
    <x v="146"/>
    <x v="2"/>
  </r>
  <r>
    <x v="0"/>
    <x v="19"/>
    <x v="19"/>
    <x v="31"/>
    <x v="31"/>
    <x v="31"/>
    <x v="4"/>
    <x v="165"/>
    <x v="262"/>
    <x v="98"/>
    <x v="254"/>
    <x v="106"/>
    <x v="146"/>
    <x v="2"/>
  </r>
  <r>
    <x v="0"/>
    <x v="19"/>
    <x v="19"/>
    <x v="6"/>
    <x v="6"/>
    <x v="6"/>
    <x v="6"/>
    <x v="166"/>
    <x v="263"/>
    <x v="99"/>
    <x v="64"/>
    <x v="108"/>
    <x v="222"/>
    <x v="2"/>
  </r>
  <r>
    <x v="0"/>
    <x v="19"/>
    <x v="19"/>
    <x v="11"/>
    <x v="11"/>
    <x v="11"/>
    <x v="6"/>
    <x v="166"/>
    <x v="263"/>
    <x v="55"/>
    <x v="255"/>
    <x v="106"/>
    <x v="146"/>
    <x v="2"/>
  </r>
  <r>
    <x v="0"/>
    <x v="19"/>
    <x v="19"/>
    <x v="12"/>
    <x v="12"/>
    <x v="12"/>
    <x v="6"/>
    <x v="166"/>
    <x v="263"/>
    <x v="99"/>
    <x v="64"/>
    <x v="108"/>
    <x v="222"/>
    <x v="2"/>
  </r>
  <r>
    <x v="0"/>
    <x v="19"/>
    <x v="19"/>
    <x v="8"/>
    <x v="8"/>
    <x v="8"/>
    <x v="6"/>
    <x v="166"/>
    <x v="263"/>
    <x v="34"/>
    <x v="158"/>
    <x v="106"/>
    <x v="146"/>
    <x v="2"/>
  </r>
  <r>
    <x v="0"/>
    <x v="19"/>
    <x v="19"/>
    <x v="14"/>
    <x v="14"/>
    <x v="14"/>
    <x v="6"/>
    <x v="166"/>
    <x v="263"/>
    <x v="56"/>
    <x v="56"/>
    <x v="106"/>
    <x v="146"/>
    <x v="2"/>
  </r>
  <r>
    <x v="0"/>
    <x v="19"/>
    <x v="19"/>
    <x v="7"/>
    <x v="7"/>
    <x v="7"/>
    <x v="11"/>
    <x v="167"/>
    <x v="98"/>
    <x v="34"/>
    <x v="158"/>
    <x v="106"/>
    <x v="146"/>
    <x v="2"/>
  </r>
  <r>
    <x v="0"/>
    <x v="19"/>
    <x v="19"/>
    <x v="21"/>
    <x v="21"/>
    <x v="21"/>
    <x v="11"/>
    <x v="167"/>
    <x v="98"/>
    <x v="99"/>
    <x v="64"/>
    <x v="109"/>
    <x v="223"/>
    <x v="2"/>
  </r>
  <r>
    <x v="0"/>
    <x v="19"/>
    <x v="19"/>
    <x v="24"/>
    <x v="24"/>
    <x v="24"/>
    <x v="11"/>
    <x v="167"/>
    <x v="98"/>
    <x v="99"/>
    <x v="64"/>
    <x v="109"/>
    <x v="223"/>
    <x v="2"/>
  </r>
  <r>
    <x v="0"/>
    <x v="19"/>
    <x v="19"/>
    <x v="9"/>
    <x v="9"/>
    <x v="9"/>
    <x v="11"/>
    <x v="167"/>
    <x v="98"/>
    <x v="34"/>
    <x v="158"/>
    <x v="106"/>
    <x v="146"/>
    <x v="2"/>
  </r>
  <r>
    <x v="0"/>
    <x v="19"/>
    <x v="19"/>
    <x v="3"/>
    <x v="3"/>
    <x v="3"/>
    <x v="15"/>
    <x v="168"/>
    <x v="130"/>
    <x v="99"/>
    <x v="64"/>
    <x v="106"/>
    <x v="146"/>
    <x v="2"/>
  </r>
  <r>
    <x v="0"/>
    <x v="19"/>
    <x v="19"/>
    <x v="45"/>
    <x v="45"/>
    <x v="45"/>
    <x v="15"/>
    <x v="168"/>
    <x v="130"/>
    <x v="99"/>
    <x v="64"/>
    <x v="106"/>
    <x v="146"/>
    <x v="2"/>
  </r>
  <r>
    <x v="0"/>
    <x v="19"/>
    <x v="19"/>
    <x v="22"/>
    <x v="22"/>
    <x v="22"/>
    <x v="15"/>
    <x v="168"/>
    <x v="130"/>
    <x v="99"/>
    <x v="64"/>
    <x v="106"/>
    <x v="146"/>
    <x v="2"/>
  </r>
  <r>
    <x v="0"/>
    <x v="19"/>
    <x v="19"/>
    <x v="46"/>
    <x v="46"/>
    <x v="46"/>
    <x v="15"/>
    <x v="168"/>
    <x v="130"/>
    <x v="99"/>
    <x v="64"/>
    <x v="106"/>
    <x v="146"/>
    <x v="2"/>
  </r>
  <r>
    <x v="0"/>
    <x v="19"/>
    <x v="19"/>
    <x v="47"/>
    <x v="47"/>
    <x v="47"/>
    <x v="15"/>
    <x v="168"/>
    <x v="130"/>
    <x v="56"/>
    <x v="56"/>
    <x v="109"/>
    <x v="223"/>
    <x v="2"/>
  </r>
  <r>
    <x v="0"/>
    <x v="19"/>
    <x v="19"/>
    <x v="18"/>
    <x v="18"/>
    <x v="18"/>
    <x v="15"/>
    <x v="168"/>
    <x v="130"/>
    <x v="99"/>
    <x v="64"/>
    <x v="106"/>
    <x v="146"/>
    <x v="2"/>
  </r>
  <r>
    <x v="0"/>
    <x v="19"/>
    <x v="19"/>
    <x v="4"/>
    <x v="4"/>
    <x v="4"/>
    <x v="15"/>
    <x v="168"/>
    <x v="130"/>
    <x v="99"/>
    <x v="64"/>
    <x v="106"/>
    <x v="146"/>
    <x v="2"/>
  </r>
  <r>
    <x v="0"/>
    <x v="19"/>
    <x v="19"/>
    <x v="13"/>
    <x v="13"/>
    <x v="13"/>
    <x v="15"/>
    <x v="168"/>
    <x v="130"/>
    <x v="56"/>
    <x v="56"/>
    <x v="109"/>
    <x v="223"/>
    <x v="2"/>
  </r>
  <r>
    <x v="0"/>
    <x v="19"/>
    <x v="19"/>
    <x v="43"/>
    <x v="43"/>
    <x v="43"/>
    <x v="15"/>
    <x v="168"/>
    <x v="130"/>
    <x v="99"/>
    <x v="64"/>
    <x v="106"/>
    <x v="146"/>
    <x v="2"/>
  </r>
  <r>
    <x v="0"/>
    <x v="19"/>
    <x v="19"/>
    <x v="17"/>
    <x v="17"/>
    <x v="17"/>
    <x v="15"/>
    <x v="168"/>
    <x v="130"/>
    <x v="99"/>
    <x v="64"/>
    <x v="106"/>
    <x v="146"/>
    <x v="2"/>
  </r>
  <r>
    <x v="0"/>
    <x v="19"/>
    <x v="19"/>
    <x v="10"/>
    <x v="10"/>
    <x v="10"/>
    <x v="15"/>
    <x v="168"/>
    <x v="130"/>
    <x v="99"/>
    <x v="64"/>
    <x v="106"/>
    <x v="146"/>
    <x v="2"/>
  </r>
  <r>
    <x v="0"/>
    <x v="19"/>
    <x v="19"/>
    <x v="34"/>
    <x v="34"/>
    <x v="34"/>
    <x v="15"/>
    <x v="168"/>
    <x v="130"/>
    <x v="56"/>
    <x v="56"/>
    <x v="109"/>
    <x v="223"/>
    <x v="2"/>
  </r>
  <r>
    <x v="0"/>
    <x v="19"/>
    <x v="19"/>
    <x v="30"/>
    <x v="30"/>
    <x v="30"/>
    <x v="15"/>
    <x v="168"/>
    <x v="130"/>
    <x v="99"/>
    <x v="64"/>
    <x v="106"/>
    <x v="146"/>
    <x v="2"/>
  </r>
  <r>
    <x v="0"/>
    <x v="19"/>
    <x v="19"/>
    <x v="41"/>
    <x v="41"/>
    <x v="41"/>
    <x v="15"/>
    <x v="168"/>
    <x v="130"/>
    <x v="56"/>
    <x v="56"/>
    <x v="109"/>
    <x v="223"/>
    <x v="2"/>
  </r>
  <r>
    <x v="0"/>
    <x v="19"/>
    <x v="19"/>
    <x v="27"/>
    <x v="27"/>
    <x v="27"/>
    <x v="15"/>
    <x v="168"/>
    <x v="130"/>
    <x v="56"/>
    <x v="56"/>
    <x v="109"/>
    <x v="223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2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1"/>
  </r>
  <r>
    <x v="0"/>
    <x v="0"/>
    <x v="0"/>
    <x v="4"/>
    <x v="4"/>
    <x v="4"/>
    <x v="4"/>
    <x v="4"/>
    <x v="4"/>
    <x v="4"/>
    <x v="4"/>
    <x v="4"/>
    <x v="4"/>
    <x v="1"/>
  </r>
  <r>
    <x v="0"/>
    <x v="0"/>
    <x v="0"/>
    <x v="5"/>
    <x v="5"/>
    <x v="5"/>
    <x v="5"/>
    <x v="5"/>
    <x v="5"/>
    <x v="5"/>
    <x v="5"/>
    <x v="5"/>
    <x v="5"/>
    <x v="2"/>
  </r>
  <r>
    <x v="0"/>
    <x v="0"/>
    <x v="0"/>
    <x v="6"/>
    <x v="6"/>
    <x v="6"/>
    <x v="6"/>
    <x v="6"/>
    <x v="6"/>
    <x v="6"/>
    <x v="6"/>
    <x v="6"/>
    <x v="6"/>
    <x v="0"/>
  </r>
  <r>
    <x v="0"/>
    <x v="0"/>
    <x v="0"/>
    <x v="7"/>
    <x v="7"/>
    <x v="7"/>
    <x v="7"/>
    <x v="7"/>
    <x v="7"/>
    <x v="7"/>
    <x v="7"/>
    <x v="7"/>
    <x v="7"/>
    <x v="1"/>
  </r>
  <r>
    <x v="0"/>
    <x v="0"/>
    <x v="0"/>
    <x v="8"/>
    <x v="8"/>
    <x v="8"/>
    <x v="8"/>
    <x v="8"/>
    <x v="8"/>
    <x v="8"/>
    <x v="8"/>
    <x v="8"/>
    <x v="8"/>
    <x v="3"/>
  </r>
  <r>
    <x v="0"/>
    <x v="0"/>
    <x v="0"/>
    <x v="9"/>
    <x v="9"/>
    <x v="9"/>
    <x v="9"/>
    <x v="9"/>
    <x v="9"/>
    <x v="9"/>
    <x v="9"/>
    <x v="9"/>
    <x v="9"/>
    <x v="1"/>
  </r>
  <r>
    <x v="0"/>
    <x v="0"/>
    <x v="0"/>
    <x v="10"/>
    <x v="10"/>
    <x v="10"/>
    <x v="10"/>
    <x v="10"/>
    <x v="10"/>
    <x v="10"/>
    <x v="10"/>
    <x v="10"/>
    <x v="10"/>
    <x v="1"/>
  </r>
  <r>
    <x v="0"/>
    <x v="0"/>
    <x v="0"/>
    <x v="11"/>
    <x v="11"/>
    <x v="11"/>
    <x v="11"/>
    <x v="11"/>
    <x v="11"/>
    <x v="11"/>
    <x v="11"/>
    <x v="11"/>
    <x v="11"/>
    <x v="0"/>
  </r>
  <r>
    <x v="0"/>
    <x v="0"/>
    <x v="0"/>
    <x v="12"/>
    <x v="12"/>
    <x v="12"/>
    <x v="12"/>
    <x v="12"/>
    <x v="11"/>
    <x v="12"/>
    <x v="12"/>
    <x v="12"/>
    <x v="12"/>
    <x v="1"/>
  </r>
  <r>
    <x v="0"/>
    <x v="0"/>
    <x v="0"/>
    <x v="13"/>
    <x v="13"/>
    <x v="13"/>
    <x v="13"/>
    <x v="13"/>
    <x v="12"/>
    <x v="13"/>
    <x v="13"/>
    <x v="13"/>
    <x v="13"/>
    <x v="1"/>
  </r>
  <r>
    <x v="0"/>
    <x v="0"/>
    <x v="0"/>
    <x v="14"/>
    <x v="14"/>
    <x v="14"/>
    <x v="14"/>
    <x v="14"/>
    <x v="13"/>
    <x v="14"/>
    <x v="14"/>
    <x v="14"/>
    <x v="14"/>
    <x v="1"/>
  </r>
  <r>
    <x v="0"/>
    <x v="0"/>
    <x v="0"/>
    <x v="15"/>
    <x v="15"/>
    <x v="15"/>
    <x v="15"/>
    <x v="15"/>
    <x v="14"/>
    <x v="15"/>
    <x v="15"/>
    <x v="15"/>
    <x v="15"/>
    <x v="2"/>
  </r>
  <r>
    <x v="0"/>
    <x v="0"/>
    <x v="0"/>
    <x v="16"/>
    <x v="16"/>
    <x v="16"/>
    <x v="16"/>
    <x v="16"/>
    <x v="15"/>
    <x v="16"/>
    <x v="16"/>
    <x v="16"/>
    <x v="16"/>
    <x v="1"/>
  </r>
  <r>
    <x v="0"/>
    <x v="0"/>
    <x v="0"/>
    <x v="17"/>
    <x v="17"/>
    <x v="17"/>
    <x v="17"/>
    <x v="17"/>
    <x v="16"/>
    <x v="17"/>
    <x v="17"/>
    <x v="17"/>
    <x v="17"/>
    <x v="1"/>
  </r>
  <r>
    <x v="0"/>
    <x v="0"/>
    <x v="0"/>
    <x v="18"/>
    <x v="18"/>
    <x v="18"/>
    <x v="18"/>
    <x v="18"/>
    <x v="17"/>
    <x v="3"/>
    <x v="3"/>
    <x v="18"/>
    <x v="18"/>
    <x v="1"/>
  </r>
  <r>
    <x v="0"/>
    <x v="0"/>
    <x v="0"/>
    <x v="19"/>
    <x v="19"/>
    <x v="19"/>
    <x v="19"/>
    <x v="19"/>
    <x v="17"/>
    <x v="18"/>
    <x v="18"/>
    <x v="19"/>
    <x v="19"/>
    <x v="1"/>
  </r>
  <r>
    <x v="0"/>
    <x v="1"/>
    <x v="1"/>
    <x v="0"/>
    <x v="0"/>
    <x v="0"/>
    <x v="0"/>
    <x v="20"/>
    <x v="18"/>
    <x v="19"/>
    <x v="19"/>
    <x v="20"/>
    <x v="20"/>
    <x v="0"/>
  </r>
  <r>
    <x v="0"/>
    <x v="1"/>
    <x v="1"/>
    <x v="1"/>
    <x v="1"/>
    <x v="1"/>
    <x v="1"/>
    <x v="21"/>
    <x v="19"/>
    <x v="20"/>
    <x v="20"/>
    <x v="21"/>
    <x v="21"/>
    <x v="1"/>
  </r>
  <r>
    <x v="0"/>
    <x v="1"/>
    <x v="1"/>
    <x v="2"/>
    <x v="2"/>
    <x v="2"/>
    <x v="2"/>
    <x v="22"/>
    <x v="20"/>
    <x v="21"/>
    <x v="21"/>
    <x v="22"/>
    <x v="22"/>
    <x v="0"/>
  </r>
  <r>
    <x v="0"/>
    <x v="1"/>
    <x v="1"/>
    <x v="8"/>
    <x v="8"/>
    <x v="8"/>
    <x v="3"/>
    <x v="23"/>
    <x v="21"/>
    <x v="22"/>
    <x v="22"/>
    <x v="23"/>
    <x v="23"/>
    <x v="1"/>
  </r>
  <r>
    <x v="0"/>
    <x v="1"/>
    <x v="1"/>
    <x v="4"/>
    <x v="4"/>
    <x v="4"/>
    <x v="4"/>
    <x v="24"/>
    <x v="22"/>
    <x v="23"/>
    <x v="23"/>
    <x v="22"/>
    <x v="22"/>
    <x v="1"/>
  </r>
  <r>
    <x v="0"/>
    <x v="1"/>
    <x v="1"/>
    <x v="6"/>
    <x v="6"/>
    <x v="6"/>
    <x v="5"/>
    <x v="25"/>
    <x v="23"/>
    <x v="17"/>
    <x v="24"/>
    <x v="24"/>
    <x v="24"/>
    <x v="1"/>
  </r>
  <r>
    <x v="0"/>
    <x v="1"/>
    <x v="1"/>
    <x v="7"/>
    <x v="7"/>
    <x v="7"/>
    <x v="6"/>
    <x v="26"/>
    <x v="24"/>
    <x v="24"/>
    <x v="25"/>
    <x v="25"/>
    <x v="25"/>
    <x v="1"/>
  </r>
  <r>
    <x v="0"/>
    <x v="1"/>
    <x v="1"/>
    <x v="5"/>
    <x v="5"/>
    <x v="5"/>
    <x v="7"/>
    <x v="27"/>
    <x v="25"/>
    <x v="25"/>
    <x v="26"/>
    <x v="26"/>
    <x v="26"/>
    <x v="1"/>
  </r>
  <r>
    <x v="0"/>
    <x v="1"/>
    <x v="1"/>
    <x v="9"/>
    <x v="9"/>
    <x v="9"/>
    <x v="8"/>
    <x v="28"/>
    <x v="26"/>
    <x v="13"/>
    <x v="27"/>
    <x v="27"/>
    <x v="27"/>
    <x v="1"/>
  </r>
  <r>
    <x v="0"/>
    <x v="1"/>
    <x v="1"/>
    <x v="12"/>
    <x v="12"/>
    <x v="12"/>
    <x v="9"/>
    <x v="29"/>
    <x v="6"/>
    <x v="26"/>
    <x v="28"/>
    <x v="28"/>
    <x v="28"/>
    <x v="1"/>
  </r>
  <r>
    <x v="0"/>
    <x v="1"/>
    <x v="1"/>
    <x v="11"/>
    <x v="11"/>
    <x v="11"/>
    <x v="10"/>
    <x v="30"/>
    <x v="27"/>
    <x v="27"/>
    <x v="29"/>
    <x v="29"/>
    <x v="29"/>
    <x v="1"/>
  </r>
  <r>
    <x v="0"/>
    <x v="1"/>
    <x v="1"/>
    <x v="19"/>
    <x v="19"/>
    <x v="19"/>
    <x v="11"/>
    <x v="31"/>
    <x v="28"/>
    <x v="28"/>
    <x v="13"/>
    <x v="30"/>
    <x v="30"/>
    <x v="1"/>
  </r>
  <r>
    <x v="0"/>
    <x v="1"/>
    <x v="1"/>
    <x v="10"/>
    <x v="10"/>
    <x v="10"/>
    <x v="12"/>
    <x v="32"/>
    <x v="29"/>
    <x v="29"/>
    <x v="30"/>
    <x v="26"/>
    <x v="26"/>
    <x v="1"/>
  </r>
  <r>
    <x v="0"/>
    <x v="1"/>
    <x v="1"/>
    <x v="13"/>
    <x v="13"/>
    <x v="13"/>
    <x v="13"/>
    <x v="33"/>
    <x v="30"/>
    <x v="28"/>
    <x v="13"/>
    <x v="31"/>
    <x v="31"/>
    <x v="1"/>
  </r>
  <r>
    <x v="0"/>
    <x v="1"/>
    <x v="1"/>
    <x v="16"/>
    <x v="16"/>
    <x v="16"/>
    <x v="13"/>
    <x v="33"/>
    <x v="30"/>
    <x v="30"/>
    <x v="31"/>
    <x v="32"/>
    <x v="32"/>
    <x v="1"/>
  </r>
  <r>
    <x v="0"/>
    <x v="1"/>
    <x v="1"/>
    <x v="3"/>
    <x v="3"/>
    <x v="3"/>
    <x v="15"/>
    <x v="34"/>
    <x v="17"/>
    <x v="31"/>
    <x v="32"/>
    <x v="33"/>
    <x v="33"/>
    <x v="1"/>
  </r>
  <r>
    <x v="0"/>
    <x v="1"/>
    <x v="1"/>
    <x v="15"/>
    <x v="15"/>
    <x v="15"/>
    <x v="16"/>
    <x v="35"/>
    <x v="31"/>
    <x v="32"/>
    <x v="33"/>
    <x v="34"/>
    <x v="34"/>
    <x v="0"/>
  </r>
  <r>
    <x v="0"/>
    <x v="1"/>
    <x v="1"/>
    <x v="20"/>
    <x v="20"/>
    <x v="20"/>
    <x v="17"/>
    <x v="36"/>
    <x v="32"/>
    <x v="33"/>
    <x v="34"/>
    <x v="35"/>
    <x v="35"/>
    <x v="1"/>
  </r>
  <r>
    <x v="0"/>
    <x v="1"/>
    <x v="1"/>
    <x v="21"/>
    <x v="21"/>
    <x v="21"/>
    <x v="18"/>
    <x v="37"/>
    <x v="33"/>
    <x v="30"/>
    <x v="31"/>
    <x v="36"/>
    <x v="36"/>
    <x v="1"/>
  </r>
  <r>
    <x v="0"/>
    <x v="1"/>
    <x v="1"/>
    <x v="18"/>
    <x v="18"/>
    <x v="18"/>
    <x v="19"/>
    <x v="38"/>
    <x v="34"/>
    <x v="34"/>
    <x v="35"/>
    <x v="37"/>
    <x v="37"/>
    <x v="1"/>
  </r>
  <r>
    <x v="0"/>
    <x v="2"/>
    <x v="2"/>
    <x v="0"/>
    <x v="0"/>
    <x v="0"/>
    <x v="0"/>
    <x v="39"/>
    <x v="35"/>
    <x v="35"/>
    <x v="36"/>
    <x v="38"/>
    <x v="38"/>
    <x v="1"/>
  </r>
  <r>
    <x v="0"/>
    <x v="2"/>
    <x v="2"/>
    <x v="2"/>
    <x v="2"/>
    <x v="2"/>
    <x v="1"/>
    <x v="40"/>
    <x v="36"/>
    <x v="36"/>
    <x v="37"/>
    <x v="39"/>
    <x v="39"/>
    <x v="1"/>
  </r>
  <r>
    <x v="0"/>
    <x v="2"/>
    <x v="2"/>
    <x v="7"/>
    <x v="7"/>
    <x v="7"/>
    <x v="2"/>
    <x v="41"/>
    <x v="37"/>
    <x v="37"/>
    <x v="38"/>
    <x v="9"/>
    <x v="40"/>
    <x v="1"/>
  </r>
  <r>
    <x v="0"/>
    <x v="2"/>
    <x v="2"/>
    <x v="4"/>
    <x v="4"/>
    <x v="4"/>
    <x v="3"/>
    <x v="34"/>
    <x v="38"/>
    <x v="38"/>
    <x v="39"/>
    <x v="40"/>
    <x v="41"/>
    <x v="1"/>
  </r>
  <r>
    <x v="0"/>
    <x v="2"/>
    <x v="2"/>
    <x v="5"/>
    <x v="5"/>
    <x v="5"/>
    <x v="4"/>
    <x v="42"/>
    <x v="39"/>
    <x v="39"/>
    <x v="40"/>
    <x v="35"/>
    <x v="42"/>
    <x v="1"/>
  </r>
  <r>
    <x v="0"/>
    <x v="2"/>
    <x v="2"/>
    <x v="12"/>
    <x v="12"/>
    <x v="12"/>
    <x v="5"/>
    <x v="37"/>
    <x v="40"/>
    <x v="40"/>
    <x v="41"/>
    <x v="41"/>
    <x v="43"/>
    <x v="1"/>
  </r>
  <r>
    <x v="0"/>
    <x v="2"/>
    <x v="2"/>
    <x v="10"/>
    <x v="10"/>
    <x v="10"/>
    <x v="6"/>
    <x v="38"/>
    <x v="41"/>
    <x v="41"/>
    <x v="42"/>
    <x v="2"/>
    <x v="44"/>
    <x v="1"/>
  </r>
  <r>
    <x v="0"/>
    <x v="2"/>
    <x v="2"/>
    <x v="1"/>
    <x v="1"/>
    <x v="1"/>
    <x v="6"/>
    <x v="38"/>
    <x v="41"/>
    <x v="42"/>
    <x v="43"/>
    <x v="9"/>
    <x v="40"/>
    <x v="1"/>
  </r>
  <r>
    <x v="0"/>
    <x v="2"/>
    <x v="2"/>
    <x v="6"/>
    <x v="6"/>
    <x v="6"/>
    <x v="6"/>
    <x v="38"/>
    <x v="41"/>
    <x v="43"/>
    <x v="44"/>
    <x v="34"/>
    <x v="45"/>
    <x v="1"/>
  </r>
  <r>
    <x v="0"/>
    <x v="2"/>
    <x v="2"/>
    <x v="14"/>
    <x v="14"/>
    <x v="14"/>
    <x v="9"/>
    <x v="43"/>
    <x v="42"/>
    <x v="44"/>
    <x v="45"/>
    <x v="42"/>
    <x v="46"/>
    <x v="1"/>
  </r>
  <r>
    <x v="0"/>
    <x v="2"/>
    <x v="2"/>
    <x v="8"/>
    <x v="8"/>
    <x v="8"/>
    <x v="10"/>
    <x v="44"/>
    <x v="43"/>
    <x v="45"/>
    <x v="46"/>
    <x v="43"/>
    <x v="47"/>
    <x v="1"/>
  </r>
  <r>
    <x v="0"/>
    <x v="2"/>
    <x v="2"/>
    <x v="9"/>
    <x v="9"/>
    <x v="9"/>
    <x v="10"/>
    <x v="44"/>
    <x v="43"/>
    <x v="46"/>
    <x v="47"/>
    <x v="22"/>
    <x v="27"/>
    <x v="1"/>
  </r>
  <r>
    <x v="0"/>
    <x v="2"/>
    <x v="2"/>
    <x v="11"/>
    <x v="11"/>
    <x v="11"/>
    <x v="12"/>
    <x v="45"/>
    <x v="44"/>
    <x v="47"/>
    <x v="48"/>
    <x v="27"/>
    <x v="48"/>
    <x v="0"/>
  </r>
  <r>
    <x v="0"/>
    <x v="2"/>
    <x v="2"/>
    <x v="13"/>
    <x v="13"/>
    <x v="13"/>
    <x v="13"/>
    <x v="46"/>
    <x v="45"/>
    <x v="48"/>
    <x v="49"/>
    <x v="44"/>
    <x v="49"/>
    <x v="1"/>
  </r>
  <r>
    <x v="0"/>
    <x v="2"/>
    <x v="2"/>
    <x v="3"/>
    <x v="3"/>
    <x v="3"/>
    <x v="14"/>
    <x v="47"/>
    <x v="46"/>
    <x v="49"/>
    <x v="50"/>
    <x v="45"/>
    <x v="50"/>
    <x v="1"/>
  </r>
  <r>
    <x v="0"/>
    <x v="2"/>
    <x v="2"/>
    <x v="15"/>
    <x v="15"/>
    <x v="15"/>
    <x v="15"/>
    <x v="48"/>
    <x v="47"/>
    <x v="30"/>
    <x v="51"/>
    <x v="46"/>
    <x v="51"/>
    <x v="0"/>
  </r>
  <r>
    <x v="0"/>
    <x v="2"/>
    <x v="2"/>
    <x v="18"/>
    <x v="18"/>
    <x v="18"/>
    <x v="16"/>
    <x v="49"/>
    <x v="48"/>
    <x v="50"/>
    <x v="52"/>
    <x v="47"/>
    <x v="52"/>
    <x v="1"/>
  </r>
  <r>
    <x v="0"/>
    <x v="2"/>
    <x v="2"/>
    <x v="22"/>
    <x v="22"/>
    <x v="22"/>
    <x v="16"/>
    <x v="49"/>
    <x v="48"/>
    <x v="51"/>
    <x v="31"/>
    <x v="43"/>
    <x v="47"/>
    <x v="1"/>
  </r>
  <r>
    <x v="0"/>
    <x v="2"/>
    <x v="2"/>
    <x v="23"/>
    <x v="23"/>
    <x v="23"/>
    <x v="16"/>
    <x v="49"/>
    <x v="48"/>
    <x v="52"/>
    <x v="53"/>
    <x v="48"/>
    <x v="53"/>
    <x v="1"/>
  </r>
  <r>
    <x v="0"/>
    <x v="2"/>
    <x v="2"/>
    <x v="24"/>
    <x v="24"/>
    <x v="24"/>
    <x v="16"/>
    <x v="49"/>
    <x v="48"/>
    <x v="31"/>
    <x v="54"/>
    <x v="49"/>
    <x v="54"/>
    <x v="1"/>
  </r>
  <r>
    <x v="0"/>
    <x v="3"/>
    <x v="3"/>
    <x v="0"/>
    <x v="0"/>
    <x v="0"/>
    <x v="0"/>
    <x v="50"/>
    <x v="49"/>
    <x v="53"/>
    <x v="55"/>
    <x v="50"/>
    <x v="55"/>
    <x v="1"/>
  </r>
  <r>
    <x v="0"/>
    <x v="3"/>
    <x v="3"/>
    <x v="1"/>
    <x v="1"/>
    <x v="1"/>
    <x v="1"/>
    <x v="51"/>
    <x v="50"/>
    <x v="54"/>
    <x v="56"/>
    <x v="51"/>
    <x v="56"/>
    <x v="1"/>
  </r>
  <r>
    <x v="0"/>
    <x v="3"/>
    <x v="3"/>
    <x v="2"/>
    <x v="2"/>
    <x v="2"/>
    <x v="2"/>
    <x v="52"/>
    <x v="51"/>
    <x v="26"/>
    <x v="57"/>
    <x v="52"/>
    <x v="2"/>
    <x v="1"/>
  </r>
  <r>
    <x v="0"/>
    <x v="3"/>
    <x v="3"/>
    <x v="3"/>
    <x v="3"/>
    <x v="3"/>
    <x v="3"/>
    <x v="33"/>
    <x v="52"/>
    <x v="55"/>
    <x v="58"/>
    <x v="53"/>
    <x v="57"/>
    <x v="1"/>
  </r>
  <r>
    <x v="0"/>
    <x v="3"/>
    <x v="3"/>
    <x v="17"/>
    <x v="17"/>
    <x v="17"/>
    <x v="4"/>
    <x v="42"/>
    <x v="53"/>
    <x v="52"/>
    <x v="17"/>
    <x v="54"/>
    <x v="58"/>
    <x v="1"/>
  </r>
  <r>
    <x v="0"/>
    <x v="3"/>
    <x v="3"/>
    <x v="5"/>
    <x v="5"/>
    <x v="5"/>
    <x v="5"/>
    <x v="35"/>
    <x v="7"/>
    <x v="30"/>
    <x v="59"/>
    <x v="55"/>
    <x v="59"/>
    <x v="1"/>
  </r>
  <r>
    <x v="0"/>
    <x v="3"/>
    <x v="3"/>
    <x v="11"/>
    <x v="11"/>
    <x v="11"/>
    <x v="5"/>
    <x v="35"/>
    <x v="7"/>
    <x v="56"/>
    <x v="22"/>
    <x v="56"/>
    <x v="60"/>
    <x v="1"/>
  </r>
  <r>
    <x v="0"/>
    <x v="3"/>
    <x v="3"/>
    <x v="7"/>
    <x v="7"/>
    <x v="7"/>
    <x v="7"/>
    <x v="37"/>
    <x v="54"/>
    <x v="41"/>
    <x v="60"/>
    <x v="44"/>
    <x v="61"/>
    <x v="1"/>
  </r>
  <r>
    <x v="0"/>
    <x v="3"/>
    <x v="3"/>
    <x v="12"/>
    <x v="12"/>
    <x v="12"/>
    <x v="7"/>
    <x v="37"/>
    <x v="54"/>
    <x v="56"/>
    <x v="22"/>
    <x v="57"/>
    <x v="62"/>
    <x v="1"/>
  </r>
  <r>
    <x v="0"/>
    <x v="3"/>
    <x v="3"/>
    <x v="10"/>
    <x v="10"/>
    <x v="10"/>
    <x v="9"/>
    <x v="53"/>
    <x v="55"/>
    <x v="57"/>
    <x v="61"/>
    <x v="36"/>
    <x v="32"/>
    <x v="1"/>
  </r>
  <r>
    <x v="0"/>
    <x v="3"/>
    <x v="3"/>
    <x v="4"/>
    <x v="4"/>
    <x v="4"/>
    <x v="10"/>
    <x v="54"/>
    <x v="44"/>
    <x v="58"/>
    <x v="62"/>
    <x v="39"/>
    <x v="63"/>
    <x v="1"/>
  </r>
  <r>
    <x v="0"/>
    <x v="3"/>
    <x v="3"/>
    <x v="6"/>
    <x v="6"/>
    <x v="6"/>
    <x v="11"/>
    <x v="55"/>
    <x v="56"/>
    <x v="29"/>
    <x v="63"/>
    <x v="58"/>
    <x v="64"/>
    <x v="1"/>
  </r>
  <r>
    <x v="0"/>
    <x v="3"/>
    <x v="3"/>
    <x v="9"/>
    <x v="9"/>
    <x v="9"/>
    <x v="12"/>
    <x v="56"/>
    <x v="11"/>
    <x v="59"/>
    <x v="64"/>
    <x v="59"/>
    <x v="29"/>
    <x v="1"/>
  </r>
  <r>
    <x v="0"/>
    <x v="3"/>
    <x v="3"/>
    <x v="8"/>
    <x v="8"/>
    <x v="8"/>
    <x v="13"/>
    <x v="44"/>
    <x v="57"/>
    <x v="60"/>
    <x v="38"/>
    <x v="60"/>
    <x v="65"/>
    <x v="0"/>
  </r>
  <r>
    <x v="0"/>
    <x v="3"/>
    <x v="3"/>
    <x v="19"/>
    <x v="19"/>
    <x v="19"/>
    <x v="14"/>
    <x v="57"/>
    <x v="58"/>
    <x v="61"/>
    <x v="65"/>
    <x v="61"/>
    <x v="66"/>
    <x v="1"/>
  </r>
  <r>
    <x v="0"/>
    <x v="3"/>
    <x v="3"/>
    <x v="24"/>
    <x v="24"/>
    <x v="24"/>
    <x v="14"/>
    <x v="57"/>
    <x v="58"/>
    <x v="62"/>
    <x v="66"/>
    <x v="62"/>
    <x v="67"/>
    <x v="1"/>
  </r>
  <r>
    <x v="0"/>
    <x v="3"/>
    <x v="3"/>
    <x v="18"/>
    <x v="18"/>
    <x v="18"/>
    <x v="16"/>
    <x v="46"/>
    <x v="59"/>
    <x v="49"/>
    <x v="3"/>
    <x v="62"/>
    <x v="67"/>
    <x v="1"/>
  </r>
  <r>
    <x v="0"/>
    <x v="3"/>
    <x v="3"/>
    <x v="21"/>
    <x v="21"/>
    <x v="21"/>
    <x v="16"/>
    <x v="46"/>
    <x v="59"/>
    <x v="63"/>
    <x v="67"/>
    <x v="63"/>
    <x v="68"/>
    <x v="1"/>
  </r>
  <r>
    <x v="0"/>
    <x v="3"/>
    <x v="3"/>
    <x v="13"/>
    <x v="13"/>
    <x v="13"/>
    <x v="18"/>
    <x v="58"/>
    <x v="60"/>
    <x v="42"/>
    <x v="68"/>
    <x v="20"/>
    <x v="69"/>
    <x v="1"/>
  </r>
  <r>
    <x v="0"/>
    <x v="3"/>
    <x v="3"/>
    <x v="16"/>
    <x v="16"/>
    <x v="16"/>
    <x v="18"/>
    <x v="58"/>
    <x v="60"/>
    <x v="64"/>
    <x v="69"/>
    <x v="64"/>
    <x v="70"/>
    <x v="1"/>
  </r>
  <r>
    <x v="0"/>
    <x v="4"/>
    <x v="4"/>
    <x v="0"/>
    <x v="0"/>
    <x v="0"/>
    <x v="0"/>
    <x v="43"/>
    <x v="61"/>
    <x v="65"/>
    <x v="70"/>
    <x v="41"/>
    <x v="71"/>
    <x v="1"/>
  </r>
  <r>
    <x v="0"/>
    <x v="4"/>
    <x v="4"/>
    <x v="1"/>
    <x v="1"/>
    <x v="1"/>
    <x v="1"/>
    <x v="48"/>
    <x v="62"/>
    <x v="28"/>
    <x v="5"/>
    <x v="65"/>
    <x v="72"/>
    <x v="1"/>
  </r>
  <r>
    <x v="0"/>
    <x v="4"/>
    <x v="4"/>
    <x v="25"/>
    <x v="25"/>
    <x v="25"/>
    <x v="2"/>
    <x v="49"/>
    <x v="20"/>
    <x v="37"/>
    <x v="71"/>
    <x v="29"/>
    <x v="73"/>
    <x v="1"/>
  </r>
  <r>
    <x v="0"/>
    <x v="4"/>
    <x v="4"/>
    <x v="4"/>
    <x v="4"/>
    <x v="4"/>
    <x v="3"/>
    <x v="59"/>
    <x v="63"/>
    <x v="24"/>
    <x v="72"/>
    <x v="40"/>
    <x v="22"/>
    <x v="1"/>
  </r>
  <r>
    <x v="0"/>
    <x v="4"/>
    <x v="4"/>
    <x v="2"/>
    <x v="2"/>
    <x v="2"/>
    <x v="4"/>
    <x v="60"/>
    <x v="64"/>
    <x v="66"/>
    <x v="73"/>
    <x v="40"/>
    <x v="22"/>
    <x v="1"/>
  </r>
  <r>
    <x v="0"/>
    <x v="4"/>
    <x v="4"/>
    <x v="8"/>
    <x v="8"/>
    <x v="8"/>
    <x v="5"/>
    <x v="61"/>
    <x v="23"/>
    <x v="67"/>
    <x v="74"/>
    <x v="66"/>
    <x v="74"/>
    <x v="1"/>
  </r>
  <r>
    <x v="0"/>
    <x v="4"/>
    <x v="4"/>
    <x v="5"/>
    <x v="5"/>
    <x v="5"/>
    <x v="5"/>
    <x v="61"/>
    <x v="23"/>
    <x v="37"/>
    <x v="71"/>
    <x v="67"/>
    <x v="75"/>
    <x v="1"/>
  </r>
  <r>
    <x v="0"/>
    <x v="4"/>
    <x v="4"/>
    <x v="21"/>
    <x v="21"/>
    <x v="21"/>
    <x v="7"/>
    <x v="62"/>
    <x v="43"/>
    <x v="68"/>
    <x v="75"/>
    <x v="34"/>
    <x v="26"/>
    <x v="1"/>
  </r>
  <r>
    <x v="0"/>
    <x v="4"/>
    <x v="4"/>
    <x v="12"/>
    <x v="12"/>
    <x v="12"/>
    <x v="8"/>
    <x v="63"/>
    <x v="44"/>
    <x v="69"/>
    <x v="76"/>
    <x v="41"/>
    <x v="71"/>
    <x v="1"/>
  </r>
  <r>
    <x v="0"/>
    <x v="4"/>
    <x v="4"/>
    <x v="9"/>
    <x v="9"/>
    <x v="9"/>
    <x v="8"/>
    <x v="63"/>
    <x v="44"/>
    <x v="64"/>
    <x v="77"/>
    <x v="22"/>
    <x v="76"/>
    <x v="1"/>
  </r>
  <r>
    <x v="0"/>
    <x v="4"/>
    <x v="4"/>
    <x v="26"/>
    <x v="26"/>
    <x v="26"/>
    <x v="10"/>
    <x v="64"/>
    <x v="65"/>
    <x v="51"/>
    <x v="78"/>
    <x v="68"/>
    <x v="64"/>
    <x v="1"/>
  </r>
  <r>
    <x v="0"/>
    <x v="4"/>
    <x v="4"/>
    <x v="27"/>
    <x v="27"/>
    <x v="27"/>
    <x v="10"/>
    <x v="64"/>
    <x v="65"/>
    <x v="70"/>
    <x v="79"/>
    <x v="63"/>
    <x v="77"/>
    <x v="1"/>
  </r>
  <r>
    <x v="0"/>
    <x v="4"/>
    <x v="4"/>
    <x v="3"/>
    <x v="3"/>
    <x v="3"/>
    <x v="12"/>
    <x v="65"/>
    <x v="28"/>
    <x v="71"/>
    <x v="80"/>
    <x v="24"/>
    <x v="78"/>
    <x v="1"/>
  </r>
  <r>
    <x v="0"/>
    <x v="4"/>
    <x v="4"/>
    <x v="15"/>
    <x v="15"/>
    <x v="15"/>
    <x v="13"/>
    <x v="66"/>
    <x v="66"/>
    <x v="51"/>
    <x v="78"/>
    <x v="69"/>
    <x v="79"/>
    <x v="1"/>
  </r>
  <r>
    <x v="0"/>
    <x v="4"/>
    <x v="4"/>
    <x v="16"/>
    <x v="16"/>
    <x v="16"/>
    <x v="14"/>
    <x v="67"/>
    <x v="67"/>
    <x v="72"/>
    <x v="69"/>
    <x v="34"/>
    <x v="26"/>
    <x v="1"/>
  </r>
  <r>
    <x v="0"/>
    <x v="4"/>
    <x v="4"/>
    <x v="28"/>
    <x v="28"/>
    <x v="28"/>
    <x v="15"/>
    <x v="68"/>
    <x v="68"/>
    <x v="73"/>
    <x v="81"/>
    <x v="46"/>
    <x v="80"/>
    <x v="1"/>
  </r>
  <r>
    <x v="0"/>
    <x v="4"/>
    <x v="4"/>
    <x v="29"/>
    <x v="29"/>
    <x v="29"/>
    <x v="15"/>
    <x v="68"/>
    <x v="68"/>
    <x v="74"/>
    <x v="82"/>
    <x v="22"/>
    <x v="76"/>
    <x v="1"/>
  </r>
  <r>
    <x v="0"/>
    <x v="4"/>
    <x v="4"/>
    <x v="30"/>
    <x v="30"/>
    <x v="30"/>
    <x v="15"/>
    <x v="68"/>
    <x v="68"/>
    <x v="73"/>
    <x v="81"/>
    <x v="46"/>
    <x v="80"/>
    <x v="1"/>
  </r>
  <r>
    <x v="0"/>
    <x v="4"/>
    <x v="4"/>
    <x v="31"/>
    <x v="31"/>
    <x v="31"/>
    <x v="18"/>
    <x v="69"/>
    <x v="69"/>
    <x v="52"/>
    <x v="83"/>
    <x v="67"/>
    <x v="75"/>
    <x v="1"/>
  </r>
  <r>
    <x v="0"/>
    <x v="4"/>
    <x v="4"/>
    <x v="11"/>
    <x v="11"/>
    <x v="11"/>
    <x v="18"/>
    <x v="69"/>
    <x v="69"/>
    <x v="73"/>
    <x v="81"/>
    <x v="40"/>
    <x v="22"/>
    <x v="1"/>
  </r>
  <r>
    <x v="0"/>
    <x v="5"/>
    <x v="5"/>
    <x v="0"/>
    <x v="0"/>
    <x v="0"/>
    <x v="0"/>
    <x v="70"/>
    <x v="70"/>
    <x v="75"/>
    <x v="84"/>
    <x v="65"/>
    <x v="81"/>
    <x v="1"/>
  </r>
  <r>
    <x v="0"/>
    <x v="5"/>
    <x v="5"/>
    <x v="1"/>
    <x v="1"/>
    <x v="1"/>
    <x v="1"/>
    <x v="71"/>
    <x v="71"/>
    <x v="43"/>
    <x v="85"/>
    <x v="55"/>
    <x v="82"/>
    <x v="1"/>
  </r>
  <r>
    <x v="0"/>
    <x v="5"/>
    <x v="5"/>
    <x v="2"/>
    <x v="2"/>
    <x v="2"/>
    <x v="2"/>
    <x v="42"/>
    <x v="72"/>
    <x v="76"/>
    <x v="86"/>
    <x v="46"/>
    <x v="83"/>
    <x v="1"/>
  </r>
  <r>
    <x v="0"/>
    <x v="5"/>
    <x v="5"/>
    <x v="6"/>
    <x v="6"/>
    <x v="6"/>
    <x v="3"/>
    <x v="47"/>
    <x v="38"/>
    <x v="77"/>
    <x v="87"/>
    <x v="39"/>
    <x v="84"/>
    <x v="1"/>
  </r>
  <r>
    <x v="0"/>
    <x v="5"/>
    <x v="5"/>
    <x v="11"/>
    <x v="11"/>
    <x v="11"/>
    <x v="4"/>
    <x v="72"/>
    <x v="73"/>
    <x v="78"/>
    <x v="88"/>
    <x v="34"/>
    <x v="85"/>
    <x v="1"/>
  </r>
  <r>
    <x v="0"/>
    <x v="5"/>
    <x v="5"/>
    <x v="10"/>
    <x v="10"/>
    <x v="10"/>
    <x v="5"/>
    <x v="49"/>
    <x v="53"/>
    <x v="79"/>
    <x v="89"/>
    <x v="70"/>
    <x v="86"/>
    <x v="1"/>
  </r>
  <r>
    <x v="0"/>
    <x v="5"/>
    <x v="5"/>
    <x v="5"/>
    <x v="5"/>
    <x v="5"/>
    <x v="5"/>
    <x v="49"/>
    <x v="53"/>
    <x v="80"/>
    <x v="15"/>
    <x v="28"/>
    <x v="87"/>
    <x v="1"/>
  </r>
  <r>
    <x v="0"/>
    <x v="5"/>
    <x v="5"/>
    <x v="7"/>
    <x v="7"/>
    <x v="7"/>
    <x v="7"/>
    <x v="73"/>
    <x v="27"/>
    <x v="67"/>
    <x v="90"/>
    <x v="65"/>
    <x v="81"/>
    <x v="1"/>
  </r>
  <r>
    <x v="0"/>
    <x v="5"/>
    <x v="5"/>
    <x v="3"/>
    <x v="3"/>
    <x v="3"/>
    <x v="8"/>
    <x v="74"/>
    <x v="74"/>
    <x v="81"/>
    <x v="91"/>
    <x v="71"/>
    <x v="88"/>
    <x v="1"/>
  </r>
  <r>
    <x v="0"/>
    <x v="5"/>
    <x v="5"/>
    <x v="9"/>
    <x v="9"/>
    <x v="9"/>
    <x v="8"/>
    <x v="74"/>
    <x v="74"/>
    <x v="45"/>
    <x v="92"/>
    <x v="41"/>
    <x v="4"/>
    <x v="1"/>
  </r>
  <r>
    <x v="0"/>
    <x v="5"/>
    <x v="5"/>
    <x v="8"/>
    <x v="8"/>
    <x v="8"/>
    <x v="10"/>
    <x v="75"/>
    <x v="75"/>
    <x v="63"/>
    <x v="93"/>
    <x v="39"/>
    <x v="84"/>
    <x v="1"/>
  </r>
  <r>
    <x v="0"/>
    <x v="5"/>
    <x v="5"/>
    <x v="18"/>
    <x v="18"/>
    <x v="18"/>
    <x v="11"/>
    <x v="76"/>
    <x v="12"/>
    <x v="42"/>
    <x v="94"/>
    <x v="72"/>
    <x v="89"/>
    <x v="1"/>
  </r>
  <r>
    <x v="0"/>
    <x v="5"/>
    <x v="5"/>
    <x v="4"/>
    <x v="4"/>
    <x v="4"/>
    <x v="11"/>
    <x v="76"/>
    <x v="12"/>
    <x v="82"/>
    <x v="95"/>
    <x v="40"/>
    <x v="90"/>
    <x v="1"/>
  </r>
  <r>
    <x v="0"/>
    <x v="5"/>
    <x v="5"/>
    <x v="17"/>
    <x v="17"/>
    <x v="17"/>
    <x v="13"/>
    <x v="77"/>
    <x v="30"/>
    <x v="31"/>
    <x v="96"/>
    <x v="35"/>
    <x v="66"/>
    <x v="1"/>
  </r>
  <r>
    <x v="0"/>
    <x v="5"/>
    <x v="5"/>
    <x v="16"/>
    <x v="16"/>
    <x v="16"/>
    <x v="14"/>
    <x v="62"/>
    <x v="76"/>
    <x v="62"/>
    <x v="97"/>
    <x v="56"/>
    <x v="91"/>
    <x v="1"/>
  </r>
  <r>
    <x v="0"/>
    <x v="5"/>
    <x v="5"/>
    <x v="12"/>
    <x v="12"/>
    <x v="12"/>
    <x v="14"/>
    <x v="62"/>
    <x v="76"/>
    <x v="63"/>
    <x v="93"/>
    <x v="46"/>
    <x v="83"/>
    <x v="1"/>
  </r>
  <r>
    <x v="0"/>
    <x v="5"/>
    <x v="5"/>
    <x v="20"/>
    <x v="20"/>
    <x v="20"/>
    <x v="14"/>
    <x v="62"/>
    <x v="76"/>
    <x v="64"/>
    <x v="98"/>
    <x v="52"/>
    <x v="28"/>
    <x v="1"/>
  </r>
  <r>
    <x v="0"/>
    <x v="5"/>
    <x v="5"/>
    <x v="32"/>
    <x v="32"/>
    <x v="32"/>
    <x v="17"/>
    <x v="63"/>
    <x v="15"/>
    <x v="83"/>
    <x v="99"/>
    <x v="27"/>
    <x v="92"/>
    <x v="1"/>
  </r>
  <r>
    <x v="0"/>
    <x v="5"/>
    <x v="5"/>
    <x v="19"/>
    <x v="19"/>
    <x v="19"/>
    <x v="18"/>
    <x v="64"/>
    <x v="77"/>
    <x v="50"/>
    <x v="100"/>
    <x v="24"/>
    <x v="93"/>
    <x v="1"/>
  </r>
  <r>
    <x v="0"/>
    <x v="5"/>
    <x v="5"/>
    <x v="33"/>
    <x v="33"/>
    <x v="33"/>
    <x v="19"/>
    <x v="65"/>
    <x v="32"/>
    <x v="31"/>
    <x v="96"/>
    <x v="56"/>
    <x v="91"/>
    <x v="1"/>
  </r>
  <r>
    <x v="0"/>
    <x v="6"/>
    <x v="6"/>
    <x v="0"/>
    <x v="0"/>
    <x v="0"/>
    <x v="0"/>
    <x v="45"/>
    <x v="78"/>
    <x v="84"/>
    <x v="101"/>
    <x v="73"/>
    <x v="94"/>
    <x v="1"/>
  </r>
  <r>
    <x v="0"/>
    <x v="6"/>
    <x v="6"/>
    <x v="2"/>
    <x v="2"/>
    <x v="2"/>
    <x v="1"/>
    <x v="76"/>
    <x v="79"/>
    <x v="85"/>
    <x v="102"/>
    <x v="74"/>
    <x v="95"/>
    <x v="1"/>
  </r>
  <r>
    <x v="0"/>
    <x v="6"/>
    <x v="6"/>
    <x v="1"/>
    <x v="1"/>
    <x v="1"/>
    <x v="2"/>
    <x v="78"/>
    <x v="80"/>
    <x v="49"/>
    <x v="103"/>
    <x v="72"/>
    <x v="96"/>
    <x v="1"/>
  </r>
  <r>
    <x v="0"/>
    <x v="6"/>
    <x v="6"/>
    <x v="14"/>
    <x v="14"/>
    <x v="14"/>
    <x v="3"/>
    <x v="79"/>
    <x v="22"/>
    <x v="71"/>
    <x v="14"/>
    <x v="43"/>
    <x v="97"/>
    <x v="1"/>
  </r>
  <r>
    <x v="0"/>
    <x v="6"/>
    <x v="6"/>
    <x v="5"/>
    <x v="5"/>
    <x v="5"/>
    <x v="3"/>
    <x v="79"/>
    <x v="22"/>
    <x v="52"/>
    <x v="104"/>
    <x v="70"/>
    <x v="91"/>
    <x v="1"/>
  </r>
  <r>
    <x v="0"/>
    <x v="6"/>
    <x v="6"/>
    <x v="16"/>
    <x v="16"/>
    <x v="16"/>
    <x v="5"/>
    <x v="66"/>
    <x v="81"/>
    <x v="31"/>
    <x v="90"/>
    <x v="72"/>
    <x v="96"/>
    <x v="1"/>
  </r>
  <r>
    <x v="0"/>
    <x v="6"/>
    <x v="6"/>
    <x v="10"/>
    <x v="10"/>
    <x v="10"/>
    <x v="6"/>
    <x v="67"/>
    <x v="82"/>
    <x v="72"/>
    <x v="105"/>
    <x v="34"/>
    <x v="98"/>
    <x v="1"/>
  </r>
  <r>
    <x v="0"/>
    <x v="6"/>
    <x v="6"/>
    <x v="7"/>
    <x v="7"/>
    <x v="7"/>
    <x v="6"/>
    <x v="67"/>
    <x v="82"/>
    <x v="50"/>
    <x v="68"/>
    <x v="56"/>
    <x v="99"/>
    <x v="1"/>
  </r>
  <r>
    <x v="0"/>
    <x v="6"/>
    <x v="6"/>
    <x v="9"/>
    <x v="9"/>
    <x v="9"/>
    <x v="8"/>
    <x v="69"/>
    <x v="83"/>
    <x v="44"/>
    <x v="106"/>
    <x v="69"/>
    <x v="63"/>
    <x v="1"/>
  </r>
  <r>
    <x v="0"/>
    <x v="6"/>
    <x v="6"/>
    <x v="3"/>
    <x v="3"/>
    <x v="3"/>
    <x v="9"/>
    <x v="80"/>
    <x v="84"/>
    <x v="50"/>
    <x v="68"/>
    <x v="29"/>
    <x v="49"/>
    <x v="1"/>
  </r>
  <r>
    <x v="0"/>
    <x v="6"/>
    <x v="6"/>
    <x v="8"/>
    <x v="8"/>
    <x v="8"/>
    <x v="9"/>
    <x v="80"/>
    <x v="84"/>
    <x v="52"/>
    <x v="104"/>
    <x v="68"/>
    <x v="85"/>
    <x v="1"/>
  </r>
  <r>
    <x v="0"/>
    <x v="6"/>
    <x v="6"/>
    <x v="18"/>
    <x v="18"/>
    <x v="18"/>
    <x v="11"/>
    <x v="81"/>
    <x v="57"/>
    <x v="70"/>
    <x v="79"/>
    <x v="28"/>
    <x v="100"/>
    <x v="1"/>
  </r>
  <r>
    <x v="0"/>
    <x v="6"/>
    <x v="6"/>
    <x v="6"/>
    <x v="6"/>
    <x v="6"/>
    <x v="12"/>
    <x v="82"/>
    <x v="12"/>
    <x v="86"/>
    <x v="107"/>
    <x v="46"/>
    <x v="101"/>
    <x v="1"/>
  </r>
  <r>
    <x v="0"/>
    <x v="6"/>
    <x v="6"/>
    <x v="20"/>
    <x v="20"/>
    <x v="20"/>
    <x v="12"/>
    <x v="82"/>
    <x v="12"/>
    <x v="87"/>
    <x v="108"/>
    <x v="67"/>
    <x v="102"/>
    <x v="1"/>
  </r>
  <r>
    <x v="0"/>
    <x v="6"/>
    <x v="6"/>
    <x v="32"/>
    <x v="32"/>
    <x v="32"/>
    <x v="14"/>
    <x v="83"/>
    <x v="13"/>
    <x v="34"/>
    <x v="109"/>
    <x v="27"/>
    <x v="103"/>
    <x v="1"/>
  </r>
  <r>
    <x v="0"/>
    <x v="6"/>
    <x v="6"/>
    <x v="34"/>
    <x v="34"/>
    <x v="34"/>
    <x v="15"/>
    <x v="84"/>
    <x v="31"/>
    <x v="88"/>
    <x v="32"/>
    <x v="73"/>
    <x v="94"/>
    <x v="1"/>
  </r>
  <r>
    <x v="0"/>
    <x v="6"/>
    <x v="6"/>
    <x v="24"/>
    <x v="24"/>
    <x v="24"/>
    <x v="15"/>
    <x v="84"/>
    <x v="31"/>
    <x v="31"/>
    <x v="90"/>
    <x v="52"/>
    <x v="62"/>
    <x v="1"/>
  </r>
  <r>
    <x v="0"/>
    <x v="6"/>
    <x v="6"/>
    <x v="35"/>
    <x v="35"/>
    <x v="35"/>
    <x v="15"/>
    <x v="84"/>
    <x v="31"/>
    <x v="34"/>
    <x v="109"/>
    <x v="68"/>
    <x v="85"/>
    <x v="1"/>
  </r>
  <r>
    <x v="0"/>
    <x v="6"/>
    <x v="6"/>
    <x v="36"/>
    <x v="36"/>
    <x v="36"/>
    <x v="18"/>
    <x v="85"/>
    <x v="85"/>
    <x v="89"/>
    <x v="110"/>
    <x v="34"/>
    <x v="98"/>
    <x v="1"/>
  </r>
  <r>
    <x v="0"/>
    <x v="6"/>
    <x v="6"/>
    <x v="13"/>
    <x v="13"/>
    <x v="13"/>
    <x v="18"/>
    <x v="85"/>
    <x v="85"/>
    <x v="70"/>
    <x v="79"/>
    <x v="73"/>
    <x v="94"/>
    <x v="1"/>
  </r>
  <r>
    <x v="0"/>
    <x v="6"/>
    <x v="6"/>
    <x v="37"/>
    <x v="37"/>
    <x v="37"/>
    <x v="18"/>
    <x v="85"/>
    <x v="85"/>
    <x v="31"/>
    <x v="90"/>
    <x v="22"/>
    <x v="104"/>
    <x v="1"/>
  </r>
  <r>
    <x v="0"/>
    <x v="6"/>
    <x v="6"/>
    <x v="11"/>
    <x v="11"/>
    <x v="11"/>
    <x v="18"/>
    <x v="85"/>
    <x v="85"/>
    <x v="87"/>
    <x v="108"/>
    <x v="46"/>
    <x v="101"/>
    <x v="1"/>
  </r>
  <r>
    <x v="0"/>
    <x v="7"/>
    <x v="7"/>
    <x v="0"/>
    <x v="0"/>
    <x v="0"/>
    <x v="0"/>
    <x v="23"/>
    <x v="86"/>
    <x v="90"/>
    <x v="111"/>
    <x v="66"/>
    <x v="85"/>
    <x v="1"/>
  </r>
  <r>
    <x v="0"/>
    <x v="7"/>
    <x v="7"/>
    <x v="2"/>
    <x v="2"/>
    <x v="2"/>
    <x v="1"/>
    <x v="35"/>
    <x v="87"/>
    <x v="76"/>
    <x v="112"/>
    <x v="69"/>
    <x v="105"/>
    <x v="1"/>
  </r>
  <r>
    <x v="0"/>
    <x v="7"/>
    <x v="7"/>
    <x v="3"/>
    <x v="3"/>
    <x v="3"/>
    <x v="2"/>
    <x v="38"/>
    <x v="88"/>
    <x v="62"/>
    <x v="113"/>
    <x v="31"/>
    <x v="106"/>
    <x v="1"/>
  </r>
  <r>
    <x v="0"/>
    <x v="7"/>
    <x v="7"/>
    <x v="10"/>
    <x v="10"/>
    <x v="10"/>
    <x v="3"/>
    <x v="86"/>
    <x v="89"/>
    <x v="24"/>
    <x v="40"/>
    <x v="38"/>
    <x v="94"/>
    <x v="1"/>
  </r>
  <r>
    <x v="0"/>
    <x v="7"/>
    <x v="7"/>
    <x v="1"/>
    <x v="1"/>
    <x v="1"/>
    <x v="4"/>
    <x v="87"/>
    <x v="90"/>
    <x v="69"/>
    <x v="114"/>
    <x v="20"/>
    <x v="107"/>
    <x v="1"/>
  </r>
  <r>
    <x v="0"/>
    <x v="7"/>
    <x v="7"/>
    <x v="13"/>
    <x v="13"/>
    <x v="13"/>
    <x v="5"/>
    <x v="44"/>
    <x v="91"/>
    <x v="44"/>
    <x v="115"/>
    <x v="75"/>
    <x v="108"/>
    <x v="1"/>
  </r>
  <r>
    <x v="0"/>
    <x v="7"/>
    <x v="7"/>
    <x v="14"/>
    <x v="14"/>
    <x v="14"/>
    <x v="6"/>
    <x v="88"/>
    <x v="92"/>
    <x v="86"/>
    <x v="116"/>
    <x v="76"/>
    <x v="109"/>
    <x v="1"/>
  </r>
  <r>
    <x v="0"/>
    <x v="7"/>
    <x v="7"/>
    <x v="5"/>
    <x v="5"/>
    <x v="5"/>
    <x v="6"/>
    <x v="88"/>
    <x v="92"/>
    <x v="45"/>
    <x v="117"/>
    <x v="77"/>
    <x v="110"/>
    <x v="0"/>
  </r>
  <r>
    <x v="0"/>
    <x v="7"/>
    <x v="7"/>
    <x v="7"/>
    <x v="7"/>
    <x v="7"/>
    <x v="8"/>
    <x v="89"/>
    <x v="93"/>
    <x v="79"/>
    <x v="118"/>
    <x v="38"/>
    <x v="94"/>
    <x v="1"/>
  </r>
  <r>
    <x v="0"/>
    <x v="7"/>
    <x v="7"/>
    <x v="8"/>
    <x v="8"/>
    <x v="8"/>
    <x v="9"/>
    <x v="46"/>
    <x v="7"/>
    <x v="29"/>
    <x v="119"/>
    <x v="39"/>
    <x v="111"/>
    <x v="1"/>
  </r>
  <r>
    <x v="0"/>
    <x v="7"/>
    <x v="7"/>
    <x v="6"/>
    <x v="6"/>
    <x v="6"/>
    <x v="10"/>
    <x v="90"/>
    <x v="83"/>
    <x v="91"/>
    <x v="120"/>
    <x v="67"/>
    <x v="112"/>
    <x v="1"/>
  </r>
  <r>
    <x v="0"/>
    <x v="7"/>
    <x v="7"/>
    <x v="9"/>
    <x v="9"/>
    <x v="9"/>
    <x v="11"/>
    <x v="91"/>
    <x v="94"/>
    <x v="91"/>
    <x v="120"/>
    <x v="52"/>
    <x v="113"/>
    <x v="1"/>
  </r>
  <r>
    <x v="0"/>
    <x v="7"/>
    <x v="7"/>
    <x v="18"/>
    <x v="18"/>
    <x v="18"/>
    <x v="12"/>
    <x v="92"/>
    <x v="95"/>
    <x v="61"/>
    <x v="18"/>
    <x v="15"/>
    <x v="114"/>
    <x v="1"/>
  </r>
  <r>
    <x v="0"/>
    <x v="7"/>
    <x v="7"/>
    <x v="15"/>
    <x v="15"/>
    <x v="15"/>
    <x v="13"/>
    <x v="93"/>
    <x v="96"/>
    <x v="66"/>
    <x v="88"/>
    <x v="22"/>
    <x v="34"/>
    <x v="1"/>
  </r>
  <r>
    <x v="0"/>
    <x v="7"/>
    <x v="7"/>
    <x v="32"/>
    <x v="32"/>
    <x v="32"/>
    <x v="14"/>
    <x v="94"/>
    <x v="67"/>
    <x v="63"/>
    <x v="81"/>
    <x v="66"/>
    <x v="85"/>
    <x v="1"/>
  </r>
  <r>
    <x v="0"/>
    <x v="7"/>
    <x v="7"/>
    <x v="11"/>
    <x v="11"/>
    <x v="11"/>
    <x v="15"/>
    <x v="95"/>
    <x v="97"/>
    <x v="28"/>
    <x v="121"/>
    <x v="70"/>
    <x v="115"/>
    <x v="1"/>
  </r>
  <r>
    <x v="0"/>
    <x v="7"/>
    <x v="7"/>
    <x v="17"/>
    <x v="17"/>
    <x v="17"/>
    <x v="16"/>
    <x v="61"/>
    <x v="14"/>
    <x v="61"/>
    <x v="18"/>
    <x v="78"/>
    <x v="18"/>
    <x v="1"/>
  </r>
  <r>
    <x v="0"/>
    <x v="7"/>
    <x v="7"/>
    <x v="27"/>
    <x v="27"/>
    <x v="27"/>
    <x v="17"/>
    <x v="96"/>
    <x v="98"/>
    <x v="88"/>
    <x v="122"/>
    <x v="63"/>
    <x v="116"/>
    <x v="1"/>
  </r>
  <r>
    <x v="0"/>
    <x v="7"/>
    <x v="7"/>
    <x v="24"/>
    <x v="24"/>
    <x v="24"/>
    <x v="18"/>
    <x v="77"/>
    <x v="99"/>
    <x v="44"/>
    <x v="115"/>
    <x v="79"/>
    <x v="117"/>
    <x v="1"/>
  </r>
  <r>
    <x v="0"/>
    <x v="7"/>
    <x v="7"/>
    <x v="20"/>
    <x v="20"/>
    <x v="20"/>
    <x v="18"/>
    <x v="77"/>
    <x v="99"/>
    <x v="51"/>
    <x v="109"/>
    <x v="34"/>
    <x v="76"/>
    <x v="1"/>
  </r>
  <r>
    <x v="0"/>
    <x v="8"/>
    <x v="8"/>
    <x v="0"/>
    <x v="0"/>
    <x v="0"/>
    <x v="0"/>
    <x v="37"/>
    <x v="100"/>
    <x v="92"/>
    <x v="123"/>
    <x v="46"/>
    <x v="84"/>
    <x v="1"/>
  </r>
  <r>
    <x v="0"/>
    <x v="8"/>
    <x v="8"/>
    <x v="2"/>
    <x v="2"/>
    <x v="2"/>
    <x v="1"/>
    <x v="76"/>
    <x v="101"/>
    <x v="82"/>
    <x v="124"/>
    <x v="40"/>
    <x v="51"/>
    <x v="1"/>
  </r>
  <r>
    <x v="0"/>
    <x v="8"/>
    <x v="8"/>
    <x v="9"/>
    <x v="9"/>
    <x v="9"/>
    <x v="2"/>
    <x v="63"/>
    <x v="102"/>
    <x v="69"/>
    <x v="125"/>
    <x v="41"/>
    <x v="118"/>
    <x v="1"/>
  </r>
  <r>
    <x v="0"/>
    <x v="8"/>
    <x v="8"/>
    <x v="7"/>
    <x v="7"/>
    <x v="7"/>
    <x v="3"/>
    <x v="64"/>
    <x v="103"/>
    <x v="42"/>
    <x v="126"/>
    <x v="73"/>
    <x v="119"/>
    <x v="1"/>
  </r>
  <r>
    <x v="0"/>
    <x v="8"/>
    <x v="8"/>
    <x v="3"/>
    <x v="3"/>
    <x v="3"/>
    <x v="4"/>
    <x v="65"/>
    <x v="104"/>
    <x v="50"/>
    <x v="127"/>
    <x v="35"/>
    <x v="120"/>
    <x v="1"/>
  </r>
  <r>
    <x v="0"/>
    <x v="8"/>
    <x v="8"/>
    <x v="4"/>
    <x v="4"/>
    <x v="4"/>
    <x v="5"/>
    <x v="67"/>
    <x v="89"/>
    <x v="93"/>
    <x v="106"/>
    <x v="74"/>
    <x v="95"/>
    <x v="1"/>
  </r>
  <r>
    <x v="0"/>
    <x v="8"/>
    <x v="8"/>
    <x v="6"/>
    <x v="6"/>
    <x v="6"/>
    <x v="6"/>
    <x v="97"/>
    <x v="82"/>
    <x v="74"/>
    <x v="47"/>
    <x v="46"/>
    <x v="84"/>
    <x v="1"/>
  </r>
  <r>
    <x v="0"/>
    <x v="8"/>
    <x v="8"/>
    <x v="5"/>
    <x v="5"/>
    <x v="5"/>
    <x v="7"/>
    <x v="80"/>
    <x v="105"/>
    <x v="52"/>
    <x v="128"/>
    <x v="68"/>
    <x v="32"/>
    <x v="1"/>
  </r>
  <r>
    <x v="0"/>
    <x v="8"/>
    <x v="8"/>
    <x v="11"/>
    <x v="11"/>
    <x v="11"/>
    <x v="7"/>
    <x v="80"/>
    <x v="105"/>
    <x v="94"/>
    <x v="129"/>
    <x v="46"/>
    <x v="84"/>
    <x v="1"/>
  </r>
  <r>
    <x v="0"/>
    <x v="8"/>
    <x v="8"/>
    <x v="10"/>
    <x v="10"/>
    <x v="10"/>
    <x v="9"/>
    <x v="98"/>
    <x v="106"/>
    <x v="87"/>
    <x v="7"/>
    <x v="39"/>
    <x v="54"/>
    <x v="1"/>
  </r>
  <r>
    <x v="0"/>
    <x v="8"/>
    <x v="8"/>
    <x v="20"/>
    <x v="20"/>
    <x v="20"/>
    <x v="9"/>
    <x v="98"/>
    <x v="106"/>
    <x v="72"/>
    <x v="130"/>
    <x v="46"/>
    <x v="84"/>
    <x v="1"/>
  </r>
  <r>
    <x v="0"/>
    <x v="8"/>
    <x v="8"/>
    <x v="15"/>
    <x v="15"/>
    <x v="15"/>
    <x v="11"/>
    <x v="81"/>
    <x v="95"/>
    <x v="94"/>
    <x v="129"/>
    <x v="40"/>
    <x v="51"/>
    <x v="1"/>
  </r>
  <r>
    <x v="0"/>
    <x v="8"/>
    <x v="8"/>
    <x v="18"/>
    <x v="18"/>
    <x v="18"/>
    <x v="12"/>
    <x v="83"/>
    <x v="107"/>
    <x v="71"/>
    <x v="131"/>
    <x v="73"/>
    <x v="119"/>
    <x v="1"/>
  </r>
  <r>
    <x v="0"/>
    <x v="8"/>
    <x v="8"/>
    <x v="14"/>
    <x v="14"/>
    <x v="14"/>
    <x v="12"/>
    <x v="83"/>
    <x v="107"/>
    <x v="61"/>
    <x v="132"/>
    <x v="39"/>
    <x v="54"/>
    <x v="1"/>
  </r>
  <r>
    <x v="0"/>
    <x v="8"/>
    <x v="8"/>
    <x v="23"/>
    <x v="23"/>
    <x v="23"/>
    <x v="14"/>
    <x v="99"/>
    <x v="58"/>
    <x v="34"/>
    <x v="133"/>
    <x v="67"/>
    <x v="121"/>
    <x v="1"/>
  </r>
  <r>
    <x v="0"/>
    <x v="8"/>
    <x v="8"/>
    <x v="8"/>
    <x v="8"/>
    <x v="8"/>
    <x v="15"/>
    <x v="84"/>
    <x v="48"/>
    <x v="87"/>
    <x v="7"/>
    <x v="22"/>
    <x v="36"/>
    <x v="1"/>
  </r>
  <r>
    <x v="0"/>
    <x v="8"/>
    <x v="8"/>
    <x v="19"/>
    <x v="19"/>
    <x v="19"/>
    <x v="15"/>
    <x v="84"/>
    <x v="48"/>
    <x v="70"/>
    <x v="79"/>
    <x v="70"/>
    <x v="25"/>
    <x v="1"/>
  </r>
  <r>
    <x v="0"/>
    <x v="8"/>
    <x v="8"/>
    <x v="38"/>
    <x v="38"/>
    <x v="38"/>
    <x v="15"/>
    <x v="84"/>
    <x v="48"/>
    <x v="70"/>
    <x v="79"/>
    <x v="74"/>
    <x v="95"/>
    <x v="1"/>
  </r>
  <r>
    <x v="0"/>
    <x v="8"/>
    <x v="8"/>
    <x v="13"/>
    <x v="13"/>
    <x v="13"/>
    <x v="18"/>
    <x v="85"/>
    <x v="31"/>
    <x v="71"/>
    <x v="131"/>
    <x v="39"/>
    <x v="54"/>
    <x v="1"/>
  </r>
  <r>
    <x v="0"/>
    <x v="8"/>
    <x v="8"/>
    <x v="21"/>
    <x v="21"/>
    <x v="21"/>
    <x v="18"/>
    <x v="85"/>
    <x v="31"/>
    <x v="49"/>
    <x v="134"/>
    <x v="69"/>
    <x v="122"/>
    <x v="1"/>
  </r>
  <r>
    <x v="0"/>
    <x v="8"/>
    <x v="8"/>
    <x v="30"/>
    <x v="30"/>
    <x v="30"/>
    <x v="18"/>
    <x v="85"/>
    <x v="31"/>
    <x v="62"/>
    <x v="82"/>
    <x v="41"/>
    <x v="118"/>
    <x v="1"/>
  </r>
  <r>
    <x v="0"/>
    <x v="9"/>
    <x v="9"/>
    <x v="0"/>
    <x v="0"/>
    <x v="0"/>
    <x v="0"/>
    <x v="100"/>
    <x v="108"/>
    <x v="95"/>
    <x v="135"/>
    <x v="40"/>
    <x v="2"/>
    <x v="1"/>
  </r>
  <r>
    <x v="0"/>
    <x v="9"/>
    <x v="9"/>
    <x v="2"/>
    <x v="2"/>
    <x v="2"/>
    <x v="1"/>
    <x v="65"/>
    <x v="109"/>
    <x v="28"/>
    <x v="136"/>
    <x v="41"/>
    <x v="112"/>
    <x v="1"/>
  </r>
  <r>
    <x v="0"/>
    <x v="9"/>
    <x v="9"/>
    <x v="12"/>
    <x v="12"/>
    <x v="12"/>
    <x v="2"/>
    <x v="68"/>
    <x v="110"/>
    <x v="83"/>
    <x v="137"/>
    <x v="41"/>
    <x v="112"/>
    <x v="1"/>
  </r>
  <r>
    <x v="0"/>
    <x v="9"/>
    <x v="9"/>
    <x v="3"/>
    <x v="3"/>
    <x v="3"/>
    <x v="3"/>
    <x v="97"/>
    <x v="89"/>
    <x v="81"/>
    <x v="138"/>
    <x v="72"/>
    <x v="123"/>
    <x v="1"/>
  </r>
  <r>
    <x v="0"/>
    <x v="9"/>
    <x v="9"/>
    <x v="22"/>
    <x v="22"/>
    <x v="22"/>
    <x v="4"/>
    <x v="101"/>
    <x v="111"/>
    <x v="86"/>
    <x v="139"/>
    <x v="39"/>
    <x v="124"/>
    <x v="1"/>
  </r>
  <r>
    <x v="0"/>
    <x v="9"/>
    <x v="9"/>
    <x v="29"/>
    <x v="29"/>
    <x v="29"/>
    <x v="4"/>
    <x v="101"/>
    <x v="111"/>
    <x v="42"/>
    <x v="126"/>
    <x v="22"/>
    <x v="125"/>
    <x v="1"/>
  </r>
  <r>
    <x v="0"/>
    <x v="9"/>
    <x v="9"/>
    <x v="8"/>
    <x v="8"/>
    <x v="8"/>
    <x v="6"/>
    <x v="69"/>
    <x v="90"/>
    <x v="72"/>
    <x v="130"/>
    <x v="68"/>
    <x v="126"/>
    <x v="1"/>
  </r>
  <r>
    <x v="0"/>
    <x v="9"/>
    <x v="9"/>
    <x v="39"/>
    <x v="39"/>
    <x v="39"/>
    <x v="7"/>
    <x v="80"/>
    <x v="41"/>
    <x v="48"/>
    <x v="140"/>
    <x v="22"/>
    <x v="125"/>
    <x v="1"/>
  </r>
  <r>
    <x v="0"/>
    <x v="9"/>
    <x v="9"/>
    <x v="30"/>
    <x v="30"/>
    <x v="30"/>
    <x v="7"/>
    <x v="80"/>
    <x v="41"/>
    <x v="94"/>
    <x v="129"/>
    <x v="46"/>
    <x v="127"/>
    <x v="1"/>
  </r>
  <r>
    <x v="0"/>
    <x v="9"/>
    <x v="9"/>
    <x v="6"/>
    <x v="6"/>
    <x v="6"/>
    <x v="7"/>
    <x v="80"/>
    <x v="41"/>
    <x v="86"/>
    <x v="139"/>
    <x v="67"/>
    <x v="128"/>
    <x v="1"/>
  </r>
  <r>
    <x v="0"/>
    <x v="9"/>
    <x v="9"/>
    <x v="4"/>
    <x v="4"/>
    <x v="4"/>
    <x v="7"/>
    <x v="80"/>
    <x v="41"/>
    <x v="73"/>
    <x v="141"/>
    <x v="74"/>
    <x v="95"/>
    <x v="1"/>
  </r>
  <r>
    <x v="0"/>
    <x v="9"/>
    <x v="9"/>
    <x v="7"/>
    <x v="7"/>
    <x v="7"/>
    <x v="11"/>
    <x v="98"/>
    <x v="112"/>
    <x v="34"/>
    <x v="133"/>
    <x v="59"/>
    <x v="25"/>
    <x v="1"/>
  </r>
  <r>
    <x v="0"/>
    <x v="9"/>
    <x v="9"/>
    <x v="15"/>
    <x v="15"/>
    <x v="15"/>
    <x v="11"/>
    <x v="98"/>
    <x v="112"/>
    <x v="72"/>
    <x v="130"/>
    <x v="46"/>
    <x v="127"/>
    <x v="1"/>
  </r>
  <r>
    <x v="0"/>
    <x v="9"/>
    <x v="9"/>
    <x v="28"/>
    <x v="28"/>
    <x v="28"/>
    <x v="13"/>
    <x v="81"/>
    <x v="113"/>
    <x v="52"/>
    <x v="128"/>
    <x v="46"/>
    <x v="127"/>
    <x v="1"/>
  </r>
  <r>
    <x v="0"/>
    <x v="9"/>
    <x v="9"/>
    <x v="40"/>
    <x v="40"/>
    <x v="40"/>
    <x v="13"/>
    <x v="81"/>
    <x v="113"/>
    <x v="89"/>
    <x v="142"/>
    <x v="79"/>
    <x v="129"/>
    <x v="1"/>
  </r>
  <r>
    <x v="0"/>
    <x v="9"/>
    <x v="9"/>
    <x v="9"/>
    <x v="9"/>
    <x v="9"/>
    <x v="13"/>
    <x v="81"/>
    <x v="113"/>
    <x v="72"/>
    <x v="130"/>
    <x v="69"/>
    <x v="35"/>
    <x v="1"/>
  </r>
  <r>
    <x v="0"/>
    <x v="9"/>
    <x v="9"/>
    <x v="32"/>
    <x v="32"/>
    <x v="32"/>
    <x v="16"/>
    <x v="82"/>
    <x v="114"/>
    <x v="62"/>
    <x v="82"/>
    <x v="52"/>
    <x v="32"/>
    <x v="1"/>
  </r>
  <r>
    <x v="0"/>
    <x v="9"/>
    <x v="9"/>
    <x v="41"/>
    <x v="41"/>
    <x v="41"/>
    <x v="17"/>
    <x v="83"/>
    <x v="115"/>
    <x v="49"/>
    <x v="134"/>
    <x v="52"/>
    <x v="32"/>
    <x v="1"/>
  </r>
  <r>
    <x v="0"/>
    <x v="9"/>
    <x v="9"/>
    <x v="1"/>
    <x v="1"/>
    <x v="1"/>
    <x v="17"/>
    <x v="83"/>
    <x v="115"/>
    <x v="62"/>
    <x v="82"/>
    <x v="22"/>
    <x v="125"/>
    <x v="1"/>
  </r>
  <r>
    <x v="0"/>
    <x v="9"/>
    <x v="9"/>
    <x v="11"/>
    <x v="11"/>
    <x v="11"/>
    <x v="17"/>
    <x v="83"/>
    <x v="115"/>
    <x v="52"/>
    <x v="128"/>
    <x v="41"/>
    <x v="112"/>
    <x v="1"/>
  </r>
  <r>
    <x v="0"/>
    <x v="10"/>
    <x v="10"/>
    <x v="0"/>
    <x v="0"/>
    <x v="0"/>
    <x v="0"/>
    <x v="91"/>
    <x v="116"/>
    <x v="77"/>
    <x v="143"/>
    <x v="27"/>
    <x v="130"/>
    <x v="1"/>
  </r>
  <r>
    <x v="0"/>
    <x v="10"/>
    <x v="10"/>
    <x v="4"/>
    <x v="4"/>
    <x v="4"/>
    <x v="1"/>
    <x v="59"/>
    <x v="117"/>
    <x v="24"/>
    <x v="144"/>
    <x v="40"/>
    <x v="51"/>
    <x v="1"/>
  </r>
  <r>
    <x v="0"/>
    <x v="10"/>
    <x v="10"/>
    <x v="1"/>
    <x v="1"/>
    <x v="1"/>
    <x v="2"/>
    <x v="95"/>
    <x v="118"/>
    <x v="37"/>
    <x v="145"/>
    <x v="39"/>
    <x v="14"/>
    <x v="1"/>
  </r>
  <r>
    <x v="0"/>
    <x v="10"/>
    <x v="10"/>
    <x v="6"/>
    <x v="6"/>
    <x v="6"/>
    <x v="3"/>
    <x v="96"/>
    <x v="119"/>
    <x v="67"/>
    <x v="146"/>
    <x v="34"/>
    <x v="93"/>
    <x v="1"/>
  </r>
  <r>
    <x v="0"/>
    <x v="10"/>
    <x v="10"/>
    <x v="2"/>
    <x v="2"/>
    <x v="2"/>
    <x v="4"/>
    <x v="77"/>
    <x v="120"/>
    <x v="60"/>
    <x v="147"/>
    <x v="41"/>
    <x v="131"/>
    <x v="1"/>
  </r>
  <r>
    <x v="0"/>
    <x v="10"/>
    <x v="10"/>
    <x v="9"/>
    <x v="9"/>
    <x v="9"/>
    <x v="5"/>
    <x v="102"/>
    <x v="51"/>
    <x v="37"/>
    <x v="145"/>
    <x v="41"/>
    <x v="131"/>
    <x v="1"/>
  </r>
  <r>
    <x v="0"/>
    <x v="10"/>
    <x v="10"/>
    <x v="3"/>
    <x v="3"/>
    <x v="3"/>
    <x v="6"/>
    <x v="64"/>
    <x v="121"/>
    <x v="61"/>
    <x v="49"/>
    <x v="43"/>
    <x v="132"/>
    <x v="1"/>
  </r>
  <r>
    <x v="0"/>
    <x v="10"/>
    <x v="10"/>
    <x v="12"/>
    <x v="12"/>
    <x v="12"/>
    <x v="6"/>
    <x v="64"/>
    <x v="121"/>
    <x v="64"/>
    <x v="148"/>
    <x v="46"/>
    <x v="133"/>
    <x v="1"/>
  </r>
  <r>
    <x v="0"/>
    <x v="10"/>
    <x v="10"/>
    <x v="11"/>
    <x v="11"/>
    <x v="11"/>
    <x v="8"/>
    <x v="78"/>
    <x v="122"/>
    <x v="51"/>
    <x v="62"/>
    <x v="22"/>
    <x v="134"/>
    <x v="1"/>
  </r>
  <r>
    <x v="0"/>
    <x v="10"/>
    <x v="10"/>
    <x v="17"/>
    <x v="17"/>
    <x v="17"/>
    <x v="9"/>
    <x v="68"/>
    <x v="26"/>
    <x v="34"/>
    <x v="149"/>
    <x v="28"/>
    <x v="135"/>
    <x v="1"/>
  </r>
  <r>
    <x v="0"/>
    <x v="10"/>
    <x v="10"/>
    <x v="5"/>
    <x v="5"/>
    <x v="5"/>
    <x v="10"/>
    <x v="97"/>
    <x v="123"/>
    <x v="72"/>
    <x v="93"/>
    <x v="27"/>
    <x v="130"/>
    <x v="1"/>
  </r>
  <r>
    <x v="0"/>
    <x v="10"/>
    <x v="10"/>
    <x v="19"/>
    <x v="19"/>
    <x v="19"/>
    <x v="11"/>
    <x v="69"/>
    <x v="42"/>
    <x v="50"/>
    <x v="66"/>
    <x v="28"/>
    <x v="135"/>
    <x v="1"/>
  </r>
  <r>
    <x v="0"/>
    <x v="10"/>
    <x v="10"/>
    <x v="20"/>
    <x v="20"/>
    <x v="20"/>
    <x v="12"/>
    <x v="80"/>
    <x v="106"/>
    <x v="44"/>
    <x v="150"/>
    <x v="41"/>
    <x v="131"/>
    <x v="1"/>
  </r>
  <r>
    <x v="0"/>
    <x v="10"/>
    <x v="10"/>
    <x v="7"/>
    <x v="7"/>
    <x v="7"/>
    <x v="13"/>
    <x v="81"/>
    <x v="124"/>
    <x v="81"/>
    <x v="151"/>
    <x v="73"/>
    <x v="136"/>
    <x v="1"/>
  </r>
  <r>
    <x v="0"/>
    <x v="10"/>
    <x v="10"/>
    <x v="15"/>
    <x v="15"/>
    <x v="15"/>
    <x v="13"/>
    <x v="81"/>
    <x v="124"/>
    <x v="72"/>
    <x v="93"/>
    <x v="69"/>
    <x v="111"/>
    <x v="1"/>
  </r>
  <r>
    <x v="0"/>
    <x v="10"/>
    <x v="10"/>
    <x v="21"/>
    <x v="21"/>
    <x v="21"/>
    <x v="15"/>
    <x v="82"/>
    <x v="125"/>
    <x v="49"/>
    <x v="152"/>
    <x v="68"/>
    <x v="137"/>
    <x v="1"/>
  </r>
  <r>
    <x v="0"/>
    <x v="10"/>
    <x v="10"/>
    <x v="32"/>
    <x v="32"/>
    <x v="32"/>
    <x v="16"/>
    <x v="83"/>
    <x v="126"/>
    <x v="31"/>
    <x v="153"/>
    <x v="67"/>
    <x v="138"/>
    <x v="1"/>
  </r>
  <r>
    <x v="0"/>
    <x v="10"/>
    <x v="10"/>
    <x v="18"/>
    <x v="18"/>
    <x v="18"/>
    <x v="17"/>
    <x v="99"/>
    <x v="16"/>
    <x v="31"/>
    <x v="153"/>
    <x v="68"/>
    <x v="137"/>
    <x v="1"/>
  </r>
  <r>
    <x v="0"/>
    <x v="10"/>
    <x v="10"/>
    <x v="16"/>
    <x v="16"/>
    <x v="16"/>
    <x v="17"/>
    <x v="99"/>
    <x v="16"/>
    <x v="61"/>
    <x v="49"/>
    <x v="27"/>
    <x v="130"/>
    <x v="1"/>
  </r>
  <r>
    <x v="0"/>
    <x v="10"/>
    <x v="10"/>
    <x v="10"/>
    <x v="10"/>
    <x v="10"/>
    <x v="17"/>
    <x v="99"/>
    <x v="16"/>
    <x v="49"/>
    <x v="152"/>
    <x v="22"/>
    <x v="134"/>
    <x v="1"/>
  </r>
  <r>
    <x v="0"/>
    <x v="11"/>
    <x v="11"/>
    <x v="0"/>
    <x v="0"/>
    <x v="0"/>
    <x v="0"/>
    <x v="100"/>
    <x v="127"/>
    <x v="95"/>
    <x v="154"/>
    <x v="40"/>
    <x v="9"/>
    <x v="1"/>
  </r>
  <r>
    <x v="0"/>
    <x v="11"/>
    <x v="11"/>
    <x v="3"/>
    <x v="3"/>
    <x v="3"/>
    <x v="1"/>
    <x v="62"/>
    <x v="128"/>
    <x v="89"/>
    <x v="155"/>
    <x v="63"/>
    <x v="139"/>
    <x v="1"/>
  </r>
  <r>
    <x v="0"/>
    <x v="11"/>
    <x v="11"/>
    <x v="2"/>
    <x v="2"/>
    <x v="2"/>
    <x v="2"/>
    <x v="80"/>
    <x v="129"/>
    <x v="73"/>
    <x v="135"/>
    <x v="74"/>
    <x v="95"/>
    <x v="1"/>
  </r>
  <r>
    <x v="0"/>
    <x v="11"/>
    <x v="11"/>
    <x v="5"/>
    <x v="5"/>
    <x v="5"/>
    <x v="3"/>
    <x v="98"/>
    <x v="130"/>
    <x v="52"/>
    <x v="156"/>
    <x v="22"/>
    <x v="53"/>
    <x v="1"/>
  </r>
  <r>
    <x v="0"/>
    <x v="11"/>
    <x v="11"/>
    <x v="40"/>
    <x v="40"/>
    <x v="40"/>
    <x v="4"/>
    <x v="82"/>
    <x v="131"/>
    <x v="71"/>
    <x v="43"/>
    <x v="70"/>
    <x v="140"/>
    <x v="1"/>
  </r>
  <r>
    <x v="0"/>
    <x v="11"/>
    <x v="11"/>
    <x v="30"/>
    <x v="30"/>
    <x v="30"/>
    <x v="5"/>
    <x v="84"/>
    <x v="111"/>
    <x v="87"/>
    <x v="117"/>
    <x v="22"/>
    <x v="53"/>
    <x v="1"/>
  </r>
  <r>
    <x v="0"/>
    <x v="11"/>
    <x v="11"/>
    <x v="38"/>
    <x v="38"/>
    <x v="38"/>
    <x v="5"/>
    <x v="84"/>
    <x v="111"/>
    <x v="70"/>
    <x v="79"/>
    <x v="74"/>
    <x v="95"/>
    <x v="1"/>
  </r>
  <r>
    <x v="0"/>
    <x v="11"/>
    <x v="11"/>
    <x v="8"/>
    <x v="8"/>
    <x v="8"/>
    <x v="7"/>
    <x v="85"/>
    <x v="92"/>
    <x v="55"/>
    <x v="157"/>
    <x v="40"/>
    <x v="9"/>
    <x v="1"/>
  </r>
  <r>
    <x v="0"/>
    <x v="11"/>
    <x v="11"/>
    <x v="16"/>
    <x v="16"/>
    <x v="16"/>
    <x v="8"/>
    <x v="103"/>
    <x v="113"/>
    <x v="81"/>
    <x v="158"/>
    <x v="52"/>
    <x v="44"/>
    <x v="1"/>
  </r>
  <r>
    <x v="0"/>
    <x v="11"/>
    <x v="11"/>
    <x v="10"/>
    <x v="10"/>
    <x v="10"/>
    <x v="8"/>
    <x v="103"/>
    <x v="113"/>
    <x v="31"/>
    <x v="159"/>
    <x v="69"/>
    <x v="20"/>
    <x v="1"/>
  </r>
  <r>
    <x v="0"/>
    <x v="11"/>
    <x v="11"/>
    <x v="12"/>
    <x v="12"/>
    <x v="12"/>
    <x v="8"/>
    <x v="103"/>
    <x v="113"/>
    <x v="87"/>
    <x v="117"/>
    <x v="41"/>
    <x v="141"/>
    <x v="1"/>
  </r>
  <r>
    <x v="0"/>
    <x v="11"/>
    <x v="11"/>
    <x v="9"/>
    <x v="9"/>
    <x v="9"/>
    <x v="11"/>
    <x v="104"/>
    <x v="11"/>
    <x v="49"/>
    <x v="160"/>
    <x v="74"/>
    <x v="95"/>
    <x v="1"/>
  </r>
  <r>
    <x v="0"/>
    <x v="11"/>
    <x v="11"/>
    <x v="13"/>
    <x v="13"/>
    <x v="13"/>
    <x v="12"/>
    <x v="105"/>
    <x v="107"/>
    <x v="71"/>
    <x v="43"/>
    <x v="52"/>
    <x v="44"/>
    <x v="1"/>
  </r>
  <r>
    <x v="0"/>
    <x v="11"/>
    <x v="11"/>
    <x v="28"/>
    <x v="28"/>
    <x v="28"/>
    <x v="12"/>
    <x v="105"/>
    <x v="107"/>
    <x v="34"/>
    <x v="161"/>
    <x v="41"/>
    <x v="141"/>
    <x v="1"/>
  </r>
  <r>
    <x v="0"/>
    <x v="11"/>
    <x v="11"/>
    <x v="17"/>
    <x v="17"/>
    <x v="17"/>
    <x v="12"/>
    <x v="105"/>
    <x v="107"/>
    <x v="88"/>
    <x v="162"/>
    <x v="67"/>
    <x v="142"/>
    <x v="1"/>
  </r>
  <r>
    <x v="0"/>
    <x v="11"/>
    <x v="11"/>
    <x v="4"/>
    <x v="4"/>
    <x v="4"/>
    <x v="12"/>
    <x v="105"/>
    <x v="107"/>
    <x v="87"/>
    <x v="117"/>
    <x v="74"/>
    <x v="95"/>
    <x v="1"/>
  </r>
  <r>
    <x v="0"/>
    <x v="11"/>
    <x v="11"/>
    <x v="1"/>
    <x v="1"/>
    <x v="1"/>
    <x v="16"/>
    <x v="106"/>
    <x v="132"/>
    <x v="81"/>
    <x v="158"/>
    <x v="69"/>
    <x v="20"/>
    <x v="1"/>
  </r>
  <r>
    <x v="0"/>
    <x v="11"/>
    <x v="11"/>
    <x v="6"/>
    <x v="6"/>
    <x v="6"/>
    <x v="16"/>
    <x v="106"/>
    <x v="132"/>
    <x v="34"/>
    <x v="161"/>
    <x v="74"/>
    <x v="95"/>
    <x v="0"/>
  </r>
  <r>
    <x v="0"/>
    <x v="11"/>
    <x v="11"/>
    <x v="24"/>
    <x v="24"/>
    <x v="24"/>
    <x v="16"/>
    <x v="106"/>
    <x v="132"/>
    <x v="81"/>
    <x v="158"/>
    <x v="69"/>
    <x v="20"/>
    <x v="1"/>
  </r>
  <r>
    <x v="0"/>
    <x v="11"/>
    <x v="11"/>
    <x v="22"/>
    <x v="22"/>
    <x v="22"/>
    <x v="19"/>
    <x v="107"/>
    <x v="133"/>
    <x v="81"/>
    <x v="158"/>
    <x v="41"/>
    <x v="141"/>
    <x v="1"/>
  </r>
  <r>
    <x v="0"/>
    <x v="11"/>
    <x v="11"/>
    <x v="23"/>
    <x v="23"/>
    <x v="23"/>
    <x v="19"/>
    <x v="107"/>
    <x v="133"/>
    <x v="81"/>
    <x v="158"/>
    <x v="41"/>
    <x v="141"/>
    <x v="1"/>
  </r>
  <r>
    <x v="0"/>
    <x v="11"/>
    <x v="11"/>
    <x v="31"/>
    <x v="31"/>
    <x v="31"/>
    <x v="19"/>
    <x v="107"/>
    <x v="133"/>
    <x v="71"/>
    <x v="43"/>
    <x v="46"/>
    <x v="38"/>
    <x v="1"/>
  </r>
  <r>
    <x v="0"/>
    <x v="11"/>
    <x v="11"/>
    <x v="32"/>
    <x v="32"/>
    <x v="32"/>
    <x v="19"/>
    <x v="107"/>
    <x v="133"/>
    <x v="50"/>
    <x v="31"/>
    <x v="69"/>
    <x v="20"/>
    <x v="1"/>
  </r>
  <r>
    <x v="0"/>
    <x v="12"/>
    <x v="12"/>
    <x v="1"/>
    <x v="1"/>
    <x v="1"/>
    <x v="0"/>
    <x v="108"/>
    <x v="134"/>
    <x v="20"/>
    <x v="163"/>
    <x v="80"/>
    <x v="143"/>
    <x v="1"/>
  </r>
  <r>
    <x v="0"/>
    <x v="12"/>
    <x v="12"/>
    <x v="0"/>
    <x v="0"/>
    <x v="0"/>
    <x v="1"/>
    <x v="109"/>
    <x v="135"/>
    <x v="96"/>
    <x v="164"/>
    <x v="77"/>
    <x v="144"/>
    <x v="1"/>
  </r>
  <r>
    <x v="0"/>
    <x v="12"/>
    <x v="12"/>
    <x v="4"/>
    <x v="4"/>
    <x v="4"/>
    <x v="2"/>
    <x v="30"/>
    <x v="136"/>
    <x v="14"/>
    <x v="165"/>
    <x v="68"/>
    <x v="145"/>
    <x v="1"/>
  </r>
  <r>
    <x v="0"/>
    <x v="12"/>
    <x v="12"/>
    <x v="2"/>
    <x v="2"/>
    <x v="2"/>
    <x v="3"/>
    <x v="32"/>
    <x v="137"/>
    <x v="97"/>
    <x v="166"/>
    <x v="46"/>
    <x v="146"/>
    <x v="1"/>
  </r>
  <r>
    <x v="0"/>
    <x v="12"/>
    <x v="12"/>
    <x v="19"/>
    <x v="19"/>
    <x v="19"/>
    <x v="4"/>
    <x v="34"/>
    <x v="92"/>
    <x v="48"/>
    <x v="13"/>
    <x v="81"/>
    <x v="147"/>
    <x v="1"/>
  </r>
  <r>
    <x v="0"/>
    <x v="12"/>
    <x v="12"/>
    <x v="3"/>
    <x v="3"/>
    <x v="3"/>
    <x v="5"/>
    <x v="36"/>
    <x v="138"/>
    <x v="31"/>
    <x v="167"/>
    <x v="12"/>
    <x v="148"/>
    <x v="1"/>
  </r>
  <r>
    <x v="0"/>
    <x v="12"/>
    <x v="12"/>
    <x v="13"/>
    <x v="13"/>
    <x v="13"/>
    <x v="6"/>
    <x v="110"/>
    <x v="105"/>
    <x v="42"/>
    <x v="168"/>
    <x v="82"/>
    <x v="149"/>
    <x v="1"/>
  </r>
  <r>
    <x v="0"/>
    <x v="12"/>
    <x v="12"/>
    <x v="14"/>
    <x v="14"/>
    <x v="14"/>
    <x v="7"/>
    <x v="53"/>
    <x v="7"/>
    <x v="55"/>
    <x v="169"/>
    <x v="83"/>
    <x v="150"/>
    <x v="1"/>
  </r>
  <r>
    <x v="0"/>
    <x v="12"/>
    <x v="12"/>
    <x v="6"/>
    <x v="6"/>
    <x v="6"/>
    <x v="8"/>
    <x v="86"/>
    <x v="42"/>
    <x v="98"/>
    <x v="104"/>
    <x v="39"/>
    <x v="29"/>
    <x v="1"/>
  </r>
  <r>
    <x v="0"/>
    <x v="12"/>
    <x v="12"/>
    <x v="15"/>
    <x v="15"/>
    <x v="15"/>
    <x v="9"/>
    <x v="44"/>
    <x v="139"/>
    <x v="99"/>
    <x v="170"/>
    <x v="46"/>
    <x v="146"/>
    <x v="1"/>
  </r>
  <r>
    <x v="0"/>
    <x v="12"/>
    <x v="12"/>
    <x v="5"/>
    <x v="5"/>
    <x v="5"/>
    <x v="10"/>
    <x v="88"/>
    <x v="11"/>
    <x v="57"/>
    <x v="75"/>
    <x v="35"/>
    <x v="151"/>
    <x v="1"/>
  </r>
  <r>
    <x v="0"/>
    <x v="12"/>
    <x v="12"/>
    <x v="7"/>
    <x v="7"/>
    <x v="7"/>
    <x v="11"/>
    <x v="45"/>
    <x v="140"/>
    <x v="51"/>
    <x v="171"/>
    <x v="2"/>
    <x v="74"/>
    <x v="1"/>
  </r>
  <r>
    <x v="0"/>
    <x v="12"/>
    <x v="12"/>
    <x v="12"/>
    <x v="12"/>
    <x v="12"/>
    <x v="11"/>
    <x v="45"/>
    <x v="140"/>
    <x v="84"/>
    <x v="172"/>
    <x v="73"/>
    <x v="122"/>
    <x v="1"/>
  </r>
  <r>
    <x v="0"/>
    <x v="12"/>
    <x v="12"/>
    <x v="9"/>
    <x v="9"/>
    <x v="9"/>
    <x v="13"/>
    <x v="90"/>
    <x v="141"/>
    <x v="29"/>
    <x v="173"/>
    <x v="27"/>
    <x v="12"/>
    <x v="1"/>
  </r>
  <r>
    <x v="0"/>
    <x v="12"/>
    <x v="12"/>
    <x v="8"/>
    <x v="8"/>
    <x v="8"/>
    <x v="14"/>
    <x v="47"/>
    <x v="125"/>
    <x v="79"/>
    <x v="174"/>
    <x v="77"/>
    <x v="144"/>
    <x v="1"/>
  </r>
  <r>
    <x v="0"/>
    <x v="12"/>
    <x v="12"/>
    <x v="16"/>
    <x v="16"/>
    <x v="16"/>
    <x v="15"/>
    <x v="91"/>
    <x v="142"/>
    <x v="93"/>
    <x v="175"/>
    <x v="63"/>
    <x v="152"/>
    <x v="1"/>
  </r>
  <r>
    <x v="0"/>
    <x v="12"/>
    <x v="12"/>
    <x v="10"/>
    <x v="10"/>
    <x v="10"/>
    <x v="16"/>
    <x v="93"/>
    <x v="16"/>
    <x v="80"/>
    <x v="176"/>
    <x v="57"/>
    <x v="153"/>
    <x v="1"/>
  </r>
  <r>
    <x v="0"/>
    <x v="12"/>
    <x v="12"/>
    <x v="17"/>
    <x v="17"/>
    <x v="17"/>
    <x v="16"/>
    <x v="93"/>
    <x v="16"/>
    <x v="73"/>
    <x v="177"/>
    <x v="4"/>
    <x v="137"/>
    <x v="1"/>
  </r>
  <r>
    <x v="0"/>
    <x v="12"/>
    <x v="12"/>
    <x v="11"/>
    <x v="11"/>
    <x v="11"/>
    <x v="18"/>
    <x v="59"/>
    <x v="32"/>
    <x v="95"/>
    <x v="98"/>
    <x v="67"/>
    <x v="154"/>
    <x v="1"/>
  </r>
  <r>
    <x v="0"/>
    <x v="12"/>
    <x v="12"/>
    <x v="20"/>
    <x v="20"/>
    <x v="20"/>
    <x v="19"/>
    <x v="60"/>
    <x v="133"/>
    <x v="60"/>
    <x v="178"/>
    <x v="70"/>
    <x v="76"/>
    <x v="1"/>
  </r>
  <r>
    <x v="0"/>
    <x v="13"/>
    <x v="13"/>
    <x v="0"/>
    <x v="0"/>
    <x v="0"/>
    <x v="0"/>
    <x v="38"/>
    <x v="143"/>
    <x v="43"/>
    <x v="179"/>
    <x v="34"/>
    <x v="81"/>
    <x v="1"/>
  </r>
  <r>
    <x v="0"/>
    <x v="13"/>
    <x v="13"/>
    <x v="2"/>
    <x v="2"/>
    <x v="2"/>
    <x v="1"/>
    <x v="73"/>
    <x v="144"/>
    <x v="45"/>
    <x v="180"/>
    <x v="69"/>
    <x v="29"/>
    <x v="1"/>
  </r>
  <r>
    <x v="0"/>
    <x v="13"/>
    <x v="13"/>
    <x v="3"/>
    <x v="3"/>
    <x v="3"/>
    <x v="2"/>
    <x v="77"/>
    <x v="145"/>
    <x v="71"/>
    <x v="181"/>
    <x v="78"/>
    <x v="155"/>
    <x v="1"/>
  </r>
  <r>
    <x v="0"/>
    <x v="13"/>
    <x v="13"/>
    <x v="10"/>
    <x v="10"/>
    <x v="10"/>
    <x v="3"/>
    <x v="78"/>
    <x v="111"/>
    <x v="42"/>
    <x v="182"/>
    <x v="34"/>
    <x v="81"/>
    <x v="1"/>
  </r>
  <r>
    <x v="0"/>
    <x v="13"/>
    <x v="13"/>
    <x v="9"/>
    <x v="9"/>
    <x v="9"/>
    <x v="4"/>
    <x v="66"/>
    <x v="24"/>
    <x v="51"/>
    <x v="183"/>
    <x v="69"/>
    <x v="29"/>
    <x v="1"/>
  </r>
  <r>
    <x v="0"/>
    <x v="13"/>
    <x v="13"/>
    <x v="5"/>
    <x v="5"/>
    <x v="5"/>
    <x v="5"/>
    <x v="67"/>
    <x v="146"/>
    <x v="86"/>
    <x v="108"/>
    <x v="59"/>
    <x v="156"/>
    <x v="0"/>
  </r>
  <r>
    <x v="0"/>
    <x v="13"/>
    <x v="13"/>
    <x v="13"/>
    <x v="13"/>
    <x v="13"/>
    <x v="6"/>
    <x v="97"/>
    <x v="112"/>
    <x v="87"/>
    <x v="30"/>
    <x v="66"/>
    <x v="157"/>
    <x v="1"/>
  </r>
  <r>
    <x v="0"/>
    <x v="13"/>
    <x v="13"/>
    <x v="6"/>
    <x v="6"/>
    <x v="6"/>
    <x v="7"/>
    <x v="101"/>
    <x v="94"/>
    <x v="73"/>
    <x v="184"/>
    <x v="41"/>
    <x v="158"/>
    <x v="1"/>
  </r>
  <r>
    <x v="0"/>
    <x v="13"/>
    <x v="13"/>
    <x v="4"/>
    <x v="4"/>
    <x v="4"/>
    <x v="7"/>
    <x v="101"/>
    <x v="94"/>
    <x v="83"/>
    <x v="185"/>
    <x v="74"/>
    <x v="95"/>
    <x v="1"/>
  </r>
  <r>
    <x v="0"/>
    <x v="13"/>
    <x v="13"/>
    <x v="11"/>
    <x v="11"/>
    <x v="11"/>
    <x v="7"/>
    <x v="101"/>
    <x v="94"/>
    <x v="42"/>
    <x v="182"/>
    <x v="22"/>
    <x v="159"/>
    <x v="1"/>
  </r>
  <r>
    <x v="0"/>
    <x v="13"/>
    <x v="13"/>
    <x v="7"/>
    <x v="7"/>
    <x v="7"/>
    <x v="10"/>
    <x v="69"/>
    <x v="147"/>
    <x v="61"/>
    <x v="186"/>
    <x v="79"/>
    <x v="160"/>
    <x v="1"/>
  </r>
  <r>
    <x v="0"/>
    <x v="13"/>
    <x v="13"/>
    <x v="1"/>
    <x v="1"/>
    <x v="1"/>
    <x v="11"/>
    <x v="80"/>
    <x v="139"/>
    <x v="87"/>
    <x v="30"/>
    <x v="59"/>
    <x v="156"/>
    <x v="1"/>
  </r>
  <r>
    <x v="0"/>
    <x v="13"/>
    <x v="13"/>
    <x v="24"/>
    <x v="24"/>
    <x v="24"/>
    <x v="11"/>
    <x v="80"/>
    <x v="139"/>
    <x v="87"/>
    <x v="30"/>
    <x v="59"/>
    <x v="156"/>
    <x v="1"/>
  </r>
  <r>
    <x v="0"/>
    <x v="13"/>
    <x v="13"/>
    <x v="20"/>
    <x v="20"/>
    <x v="20"/>
    <x v="13"/>
    <x v="111"/>
    <x v="148"/>
    <x v="48"/>
    <x v="187"/>
    <x v="46"/>
    <x v="161"/>
    <x v="1"/>
  </r>
  <r>
    <x v="0"/>
    <x v="13"/>
    <x v="13"/>
    <x v="16"/>
    <x v="16"/>
    <x v="16"/>
    <x v="14"/>
    <x v="98"/>
    <x v="124"/>
    <x v="89"/>
    <x v="162"/>
    <x v="29"/>
    <x v="162"/>
    <x v="1"/>
  </r>
  <r>
    <x v="0"/>
    <x v="13"/>
    <x v="13"/>
    <x v="30"/>
    <x v="30"/>
    <x v="30"/>
    <x v="15"/>
    <x v="81"/>
    <x v="125"/>
    <x v="72"/>
    <x v="188"/>
    <x v="69"/>
    <x v="29"/>
    <x v="1"/>
  </r>
  <r>
    <x v="0"/>
    <x v="13"/>
    <x v="13"/>
    <x v="22"/>
    <x v="22"/>
    <x v="22"/>
    <x v="16"/>
    <x v="82"/>
    <x v="68"/>
    <x v="61"/>
    <x v="186"/>
    <x v="34"/>
    <x v="81"/>
    <x v="1"/>
  </r>
  <r>
    <x v="0"/>
    <x v="13"/>
    <x v="13"/>
    <x v="14"/>
    <x v="14"/>
    <x v="14"/>
    <x v="16"/>
    <x v="82"/>
    <x v="68"/>
    <x v="49"/>
    <x v="189"/>
    <x v="68"/>
    <x v="163"/>
    <x v="1"/>
  </r>
  <r>
    <x v="0"/>
    <x v="13"/>
    <x v="13"/>
    <x v="21"/>
    <x v="21"/>
    <x v="21"/>
    <x v="16"/>
    <x v="82"/>
    <x v="68"/>
    <x v="62"/>
    <x v="190"/>
    <x v="52"/>
    <x v="153"/>
    <x v="1"/>
  </r>
  <r>
    <x v="0"/>
    <x v="13"/>
    <x v="13"/>
    <x v="18"/>
    <x v="18"/>
    <x v="18"/>
    <x v="19"/>
    <x v="83"/>
    <x v="60"/>
    <x v="89"/>
    <x v="162"/>
    <x v="70"/>
    <x v="164"/>
    <x v="1"/>
  </r>
  <r>
    <x v="0"/>
    <x v="13"/>
    <x v="13"/>
    <x v="8"/>
    <x v="8"/>
    <x v="8"/>
    <x v="19"/>
    <x v="83"/>
    <x v="60"/>
    <x v="62"/>
    <x v="190"/>
    <x v="22"/>
    <x v="159"/>
    <x v="1"/>
  </r>
  <r>
    <x v="0"/>
    <x v="14"/>
    <x v="14"/>
    <x v="0"/>
    <x v="0"/>
    <x v="0"/>
    <x v="0"/>
    <x v="68"/>
    <x v="149"/>
    <x v="83"/>
    <x v="191"/>
    <x v="41"/>
    <x v="75"/>
    <x v="1"/>
  </r>
  <r>
    <x v="0"/>
    <x v="14"/>
    <x v="14"/>
    <x v="8"/>
    <x v="8"/>
    <x v="8"/>
    <x v="1"/>
    <x v="98"/>
    <x v="61"/>
    <x v="72"/>
    <x v="192"/>
    <x v="46"/>
    <x v="165"/>
    <x v="1"/>
  </r>
  <r>
    <x v="0"/>
    <x v="14"/>
    <x v="14"/>
    <x v="3"/>
    <x v="3"/>
    <x v="3"/>
    <x v="2"/>
    <x v="81"/>
    <x v="150"/>
    <x v="89"/>
    <x v="193"/>
    <x v="79"/>
    <x v="166"/>
    <x v="1"/>
  </r>
  <r>
    <x v="0"/>
    <x v="14"/>
    <x v="14"/>
    <x v="6"/>
    <x v="6"/>
    <x v="6"/>
    <x v="3"/>
    <x v="99"/>
    <x v="151"/>
    <x v="62"/>
    <x v="194"/>
    <x v="46"/>
    <x v="165"/>
    <x v="1"/>
  </r>
  <r>
    <x v="0"/>
    <x v="14"/>
    <x v="14"/>
    <x v="40"/>
    <x v="40"/>
    <x v="40"/>
    <x v="4"/>
    <x v="84"/>
    <x v="131"/>
    <x v="31"/>
    <x v="172"/>
    <x v="52"/>
    <x v="167"/>
    <x v="1"/>
  </r>
  <r>
    <x v="0"/>
    <x v="14"/>
    <x v="14"/>
    <x v="2"/>
    <x v="2"/>
    <x v="2"/>
    <x v="4"/>
    <x v="84"/>
    <x v="131"/>
    <x v="52"/>
    <x v="195"/>
    <x v="74"/>
    <x v="95"/>
    <x v="1"/>
  </r>
  <r>
    <x v="0"/>
    <x v="14"/>
    <x v="14"/>
    <x v="28"/>
    <x v="28"/>
    <x v="28"/>
    <x v="6"/>
    <x v="85"/>
    <x v="63"/>
    <x v="86"/>
    <x v="41"/>
    <x v="74"/>
    <x v="95"/>
    <x v="1"/>
  </r>
  <r>
    <x v="0"/>
    <x v="14"/>
    <x v="14"/>
    <x v="5"/>
    <x v="5"/>
    <x v="5"/>
    <x v="6"/>
    <x v="85"/>
    <x v="63"/>
    <x v="55"/>
    <x v="196"/>
    <x v="40"/>
    <x v="80"/>
    <x v="1"/>
  </r>
  <r>
    <x v="0"/>
    <x v="14"/>
    <x v="14"/>
    <x v="42"/>
    <x v="42"/>
    <x v="42"/>
    <x v="8"/>
    <x v="112"/>
    <x v="22"/>
    <x v="49"/>
    <x v="197"/>
    <x v="41"/>
    <x v="75"/>
    <x v="1"/>
  </r>
  <r>
    <x v="0"/>
    <x v="14"/>
    <x v="14"/>
    <x v="27"/>
    <x v="27"/>
    <x v="27"/>
    <x v="9"/>
    <x v="103"/>
    <x v="152"/>
    <x v="70"/>
    <x v="79"/>
    <x v="67"/>
    <x v="168"/>
    <x v="1"/>
  </r>
  <r>
    <x v="0"/>
    <x v="14"/>
    <x v="14"/>
    <x v="21"/>
    <x v="21"/>
    <x v="21"/>
    <x v="10"/>
    <x v="104"/>
    <x v="153"/>
    <x v="31"/>
    <x v="172"/>
    <x v="41"/>
    <x v="75"/>
    <x v="1"/>
  </r>
  <r>
    <x v="0"/>
    <x v="14"/>
    <x v="14"/>
    <x v="43"/>
    <x v="43"/>
    <x v="43"/>
    <x v="10"/>
    <x v="104"/>
    <x v="153"/>
    <x v="71"/>
    <x v="198"/>
    <x v="68"/>
    <x v="169"/>
    <x v="1"/>
  </r>
  <r>
    <x v="0"/>
    <x v="14"/>
    <x v="14"/>
    <x v="11"/>
    <x v="11"/>
    <x v="11"/>
    <x v="10"/>
    <x v="104"/>
    <x v="153"/>
    <x v="31"/>
    <x v="172"/>
    <x v="41"/>
    <x v="75"/>
    <x v="1"/>
  </r>
  <r>
    <x v="0"/>
    <x v="14"/>
    <x v="14"/>
    <x v="10"/>
    <x v="10"/>
    <x v="10"/>
    <x v="13"/>
    <x v="105"/>
    <x v="84"/>
    <x v="81"/>
    <x v="178"/>
    <x v="46"/>
    <x v="165"/>
    <x v="1"/>
  </r>
  <r>
    <x v="0"/>
    <x v="14"/>
    <x v="14"/>
    <x v="38"/>
    <x v="38"/>
    <x v="38"/>
    <x v="14"/>
    <x v="106"/>
    <x v="154"/>
    <x v="70"/>
    <x v="79"/>
    <x v="74"/>
    <x v="95"/>
    <x v="1"/>
  </r>
  <r>
    <x v="0"/>
    <x v="14"/>
    <x v="14"/>
    <x v="44"/>
    <x v="44"/>
    <x v="44"/>
    <x v="14"/>
    <x v="106"/>
    <x v="154"/>
    <x v="34"/>
    <x v="103"/>
    <x v="40"/>
    <x v="80"/>
    <x v="1"/>
  </r>
  <r>
    <x v="0"/>
    <x v="14"/>
    <x v="14"/>
    <x v="18"/>
    <x v="18"/>
    <x v="18"/>
    <x v="16"/>
    <x v="107"/>
    <x v="142"/>
    <x v="71"/>
    <x v="198"/>
    <x v="46"/>
    <x v="165"/>
    <x v="1"/>
  </r>
  <r>
    <x v="0"/>
    <x v="14"/>
    <x v="14"/>
    <x v="22"/>
    <x v="22"/>
    <x v="22"/>
    <x v="16"/>
    <x v="107"/>
    <x v="142"/>
    <x v="81"/>
    <x v="178"/>
    <x v="41"/>
    <x v="75"/>
    <x v="1"/>
  </r>
  <r>
    <x v="0"/>
    <x v="14"/>
    <x v="14"/>
    <x v="16"/>
    <x v="16"/>
    <x v="16"/>
    <x v="16"/>
    <x v="107"/>
    <x v="142"/>
    <x v="34"/>
    <x v="103"/>
    <x v="74"/>
    <x v="95"/>
    <x v="1"/>
  </r>
  <r>
    <x v="0"/>
    <x v="14"/>
    <x v="14"/>
    <x v="7"/>
    <x v="7"/>
    <x v="7"/>
    <x v="16"/>
    <x v="107"/>
    <x v="142"/>
    <x v="81"/>
    <x v="178"/>
    <x v="41"/>
    <x v="75"/>
    <x v="1"/>
  </r>
  <r>
    <x v="0"/>
    <x v="15"/>
    <x v="15"/>
    <x v="45"/>
    <x v="45"/>
    <x v="45"/>
    <x v="0"/>
    <x v="113"/>
    <x v="155"/>
    <x v="70"/>
    <x v="79"/>
    <x v="52"/>
    <x v="170"/>
    <x v="1"/>
  </r>
  <r>
    <x v="0"/>
    <x v="15"/>
    <x v="15"/>
    <x v="46"/>
    <x v="46"/>
    <x v="46"/>
    <x v="1"/>
    <x v="114"/>
    <x v="156"/>
    <x v="88"/>
    <x v="93"/>
    <x v="46"/>
    <x v="171"/>
    <x v="1"/>
  </r>
  <r>
    <x v="0"/>
    <x v="15"/>
    <x v="15"/>
    <x v="13"/>
    <x v="13"/>
    <x v="13"/>
    <x v="1"/>
    <x v="114"/>
    <x v="156"/>
    <x v="88"/>
    <x v="93"/>
    <x v="46"/>
    <x v="171"/>
    <x v="1"/>
  </r>
  <r>
    <x v="0"/>
    <x v="15"/>
    <x v="15"/>
    <x v="47"/>
    <x v="47"/>
    <x v="47"/>
    <x v="1"/>
    <x v="114"/>
    <x v="156"/>
    <x v="70"/>
    <x v="79"/>
    <x v="22"/>
    <x v="172"/>
    <x v="1"/>
  </r>
  <r>
    <x v="0"/>
    <x v="15"/>
    <x v="15"/>
    <x v="2"/>
    <x v="2"/>
    <x v="2"/>
    <x v="1"/>
    <x v="114"/>
    <x v="156"/>
    <x v="81"/>
    <x v="199"/>
    <x v="74"/>
    <x v="95"/>
    <x v="1"/>
  </r>
  <r>
    <x v="0"/>
    <x v="15"/>
    <x v="15"/>
    <x v="0"/>
    <x v="0"/>
    <x v="0"/>
    <x v="1"/>
    <x v="114"/>
    <x v="156"/>
    <x v="81"/>
    <x v="199"/>
    <x v="74"/>
    <x v="95"/>
    <x v="1"/>
  </r>
  <r>
    <x v="0"/>
    <x v="15"/>
    <x v="15"/>
    <x v="14"/>
    <x v="14"/>
    <x v="14"/>
    <x v="6"/>
    <x v="115"/>
    <x v="157"/>
    <x v="70"/>
    <x v="79"/>
    <x v="46"/>
    <x v="171"/>
    <x v="1"/>
  </r>
  <r>
    <x v="0"/>
    <x v="15"/>
    <x v="15"/>
    <x v="5"/>
    <x v="5"/>
    <x v="5"/>
    <x v="7"/>
    <x v="116"/>
    <x v="158"/>
    <x v="71"/>
    <x v="200"/>
    <x v="74"/>
    <x v="95"/>
    <x v="1"/>
  </r>
  <r>
    <x v="0"/>
    <x v="15"/>
    <x v="15"/>
    <x v="3"/>
    <x v="3"/>
    <x v="3"/>
    <x v="8"/>
    <x v="117"/>
    <x v="8"/>
    <x v="70"/>
    <x v="79"/>
    <x v="41"/>
    <x v="173"/>
    <x v="1"/>
  </r>
  <r>
    <x v="0"/>
    <x v="15"/>
    <x v="15"/>
    <x v="18"/>
    <x v="18"/>
    <x v="18"/>
    <x v="8"/>
    <x v="117"/>
    <x v="8"/>
    <x v="88"/>
    <x v="93"/>
    <x v="40"/>
    <x v="53"/>
    <x v="1"/>
  </r>
  <r>
    <x v="0"/>
    <x v="15"/>
    <x v="15"/>
    <x v="48"/>
    <x v="48"/>
    <x v="48"/>
    <x v="8"/>
    <x v="117"/>
    <x v="8"/>
    <x v="70"/>
    <x v="79"/>
    <x v="41"/>
    <x v="173"/>
    <x v="1"/>
  </r>
  <r>
    <x v="0"/>
    <x v="15"/>
    <x v="15"/>
    <x v="49"/>
    <x v="49"/>
    <x v="49"/>
    <x v="8"/>
    <x v="117"/>
    <x v="8"/>
    <x v="70"/>
    <x v="79"/>
    <x v="41"/>
    <x v="173"/>
    <x v="1"/>
  </r>
  <r>
    <x v="0"/>
    <x v="15"/>
    <x v="15"/>
    <x v="6"/>
    <x v="6"/>
    <x v="6"/>
    <x v="8"/>
    <x v="117"/>
    <x v="8"/>
    <x v="89"/>
    <x v="73"/>
    <x v="74"/>
    <x v="95"/>
    <x v="1"/>
  </r>
  <r>
    <x v="0"/>
    <x v="15"/>
    <x v="15"/>
    <x v="15"/>
    <x v="15"/>
    <x v="15"/>
    <x v="8"/>
    <x v="117"/>
    <x v="8"/>
    <x v="89"/>
    <x v="73"/>
    <x v="74"/>
    <x v="95"/>
    <x v="1"/>
  </r>
  <r>
    <x v="0"/>
    <x v="15"/>
    <x v="15"/>
    <x v="38"/>
    <x v="38"/>
    <x v="38"/>
    <x v="8"/>
    <x v="117"/>
    <x v="8"/>
    <x v="70"/>
    <x v="79"/>
    <x v="74"/>
    <x v="95"/>
    <x v="1"/>
  </r>
  <r>
    <x v="0"/>
    <x v="15"/>
    <x v="15"/>
    <x v="50"/>
    <x v="50"/>
    <x v="50"/>
    <x v="15"/>
    <x v="118"/>
    <x v="159"/>
    <x v="70"/>
    <x v="79"/>
    <x v="40"/>
    <x v="53"/>
    <x v="1"/>
  </r>
  <r>
    <x v="0"/>
    <x v="15"/>
    <x v="15"/>
    <x v="51"/>
    <x v="51"/>
    <x v="51"/>
    <x v="15"/>
    <x v="118"/>
    <x v="159"/>
    <x v="88"/>
    <x v="93"/>
    <x v="74"/>
    <x v="95"/>
    <x v="1"/>
  </r>
  <r>
    <x v="0"/>
    <x v="15"/>
    <x v="15"/>
    <x v="22"/>
    <x v="22"/>
    <x v="22"/>
    <x v="15"/>
    <x v="118"/>
    <x v="159"/>
    <x v="88"/>
    <x v="93"/>
    <x v="74"/>
    <x v="95"/>
    <x v="1"/>
  </r>
  <r>
    <x v="0"/>
    <x v="15"/>
    <x v="15"/>
    <x v="52"/>
    <x v="52"/>
    <x v="52"/>
    <x v="15"/>
    <x v="118"/>
    <x v="159"/>
    <x v="70"/>
    <x v="79"/>
    <x v="40"/>
    <x v="53"/>
    <x v="1"/>
  </r>
  <r>
    <x v="0"/>
    <x v="15"/>
    <x v="15"/>
    <x v="53"/>
    <x v="53"/>
    <x v="53"/>
    <x v="15"/>
    <x v="118"/>
    <x v="159"/>
    <x v="70"/>
    <x v="79"/>
    <x v="40"/>
    <x v="53"/>
    <x v="1"/>
  </r>
  <r>
    <x v="0"/>
    <x v="15"/>
    <x v="15"/>
    <x v="54"/>
    <x v="54"/>
    <x v="54"/>
    <x v="15"/>
    <x v="118"/>
    <x v="159"/>
    <x v="88"/>
    <x v="93"/>
    <x v="74"/>
    <x v="95"/>
    <x v="1"/>
  </r>
  <r>
    <x v="0"/>
    <x v="15"/>
    <x v="15"/>
    <x v="55"/>
    <x v="55"/>
    <x v="55"/>
    <x v="15"/>
    <x v="118"/>
    <x v="159"/>
    <x v="88"/>
    <x v="93"/>
    <x v="74"/>
    <x v="95"/>
    <x v="1"/>
  </r>
  <r>
    <x v="0"/>
    <x v="15"/>
    <x v="15"/>
    <x v="56"/>
    <x v="56"/>
    <x v="56"/>
    <x v="15"/>
    <x v="118"/>
    <x v="159"/>
    <x v="70"/>
    <x v="79"/>
    <x v="40"/>
    <x v="53"/>
    <x v="1"/>
  </r>
  <r>
    <x v="0"/>
    <x v="15"/>
    <x v="15"/>
    <x v="57"/>
    <x v="57"/>
    <x v="57"/>
    <x v="15"/>
    <x v="118"/>
    <x v="159"/>
    <x v="70"/>
    <x v="79"/>
    <x v="40"/>
    <x v="53"/>
    <x v="1"/>
  </r>
  <r>
    <x v="0"/>
    <x v="15"/>
    <x v="15"/>
    <x v="58"/>
    <x v="58"/>
    <x v="58"/>
    <x v="15"/>
    <x v="118"/>
    <x v="159"/>
    <x v="70"/>
    <x v="79"/>
    <x v="74"/>
    <x v="95"/>
    <x v="1"/>
  </r>
  <r>
    <x v="0"/>
    <x v="15"/>
    <x v="15"/>
    <x v="59"/>
    <x v="59"/>
    <x v="59"/>
    <x v="15"/>
    <x v="118"/>
    <x v="159"/>
    <x v="70"/>
    <x v="79"/>
    <x v="40"/>
    <x v="53"/>
    <x v="1"/>
  </r>
  <r>
    <x v="0"/>
    <x v="15"/>
    <x v="15"/>
    <x v="60"/>
    <x v="60"/>
    <x v="60"/>
    <x v="15"/>
    <x v="118"/>
    <x v="159"/>
    <x v="70"/>
    <x v="79"/>
    <x v="40"/>
    <x v="53"/>
    <x v="1"/>
  </r>
  <r>
    <x v="0"/>
    <x v="15"/>
    <x v="15"/>
    <x v="61"/>
    <x v="61"/>
    <x v="61"/>
    <x v="15"/>
    <x v="118"/>
    <x v="159"/>
    <x v="70"/>
    <x v="79"/>
    <x v="40"/>
    <x v="53"/>
    <x v="1"/>
  </r>
  <r>
    <x v="0"/>
    <x v="15"/>
    <x v="15"/>
    <x v="62"/>
    <x v="62"/>
    <x v="62"/>
    <x v="15"/>
    <x v="118"/>
    <x v="159"/>
    <x v="70"/>
    <x v="79"/>
    <x v="40"/>
    <x v="53"/>
    <x v="1"/>
  </r>
  <r>
    <x v="0"/>
    <x v="15"/>
    <x v="15"/>
    <x v="63"/>
    <x v="63"/>
    <x v="63"/>
    <x v="15"/>
    <x v="118"/>
    <x v="159"/>
    <x v="88"/>
    <x v="93"/>
    <x v="74"/>
    <x v="95"/>
    <x v="1"/>
  </r>
  <r>
    <x v="0"/>
    <x v="15"/>
    <x v="15"/>
    <x v="64"/>
    <x v="64"/>
    <x v="64"/>
    <x v="15"/>
    <x v="118"/>
    <x v="159"/>
    <x v="88"/>
    <x v="93"/>
    <x v="74"/>
    <x v="95"/>
    <x v="1"/>
  </r>
  <r>
    <x v="0"/>
    <x v="15"/>
    <x v="15"/>
    <x v="65"/>
    <x v="65"/>
    <x v="65"/>
    <x v="15"/>
    <x v="118"/>
    <x v="159"/>
    <x v="88"/>
    <x v="93"/>
    <x v="74"/>
    <x v="95"/>
    <x v="1"/>
  </r>
  <r>
    <x v="0"/>
    <x v="15"/>
    <x v="15"/>
    <x v="28"/>
    <x v="28"/>
    <x v="28"/>
    <x v="15"/>
    <x v="118"/>
    <x v="159"/>
    <x v="88"/>
    <x v="93"/>
    <x v="74"/>
    <x v="95"/>
    <x v="1"/>
  </r>
  <r>
    <x v="0"/>
    <x v="15"/>
    <x v="15"/>
    <x v="8"/>
    <x v="8"/>
    <x v="8"/>
    <x v="15"/>
    <x v="118"/>
    <x v="159"/>
    <x v="88"/>
    <x v="93"/>
    <x v="74"/>
    <x v="95"/>
    <x v="1"/>
  </r>
  <r>
    <x v="0"/>
    <x v="15"/>
    <x v="15"/>
    <x v="66"/>
    <x v="66"/>
    <x v="66"/>
    <x v="15"/>
    <x v="118"/>
    <x v="159"/>
    <x v="88"/>
    <x v="93"/>
    <x v="74"/>
    <x v="95"/>
    <x v="1"/>
  </r>
  <r>
    <x v="0"/>
    <x v="15"/>
    <x v="15"/>
    <x v="26"/>
    <x v="26"/>
    <x v="26"/>
    <x v="15"/>
    <x v="118"/>
    <x v="159"/>
    <x v="88"/>
    <x v="93"/>
    <x v="74"/>
    <x v="95"/>
    <x v="1"/>
  </r>
  <r>
    <x v="0"/>
    <x v="15"/>
    <x v="15"/>
    <x v="40"/>
    <x v="40"/>
    <x v="40"/>
    <x v="15"/>
    <x v="118"/>
    <x v="159"/>
    <x v="88"/>
    <x v="93"/>
    <x v="74"/>
    <x v="95"/>
    <x v="1"/>
  </r>
  <r>
    <x v="0"/>
    <x v="15"/>
    <x v="15"/>
    <x v="42"/>
    <x v="42"/>
    <x v="42"/>
    <x v="15"/>
    <x v="118"/>
    <x v="159"/>
    <x v="88"/>
    <x v="93"/>
    <x v="74"/>
    <x v="95"/>
    <x v="1"/>
  </r>
  <r>
    <x v="0"/>
    <x v="15"/>
    <x v="15"/>
    <x v="67"/>
    <x v="67"/>
    <x v="67"/>
    <x v="15"/>
    <x v="118"/>
    <x v="159"/>
    <x v="88"/>
    <x v="93"/>
    <x v="74"/>
    <x v="95"/>
    <x v="1"/>
  </r>
  <r>
    <x v="0"/>
    <x v="15"/>
    <x v="15"/>
    <x v="68"/>
    <x v="68"/>
    <x v="68"/>
    <x v="15"/>
    <x v="118"/>
    <x v="159"/>
    <x v="70"/>
    <x v="79"/>
    <x v="40"/>
    <x v="53"/>
    <x v="1"/>
  </r>
  <r>
    <x v="0"/>
    <x v="15"/>
    <x v="15"/>
    <x v="33"/>
    <x v="33"/>
    <x v="33"/>
    <x v="15"/>
    <x v="118"/>
    <x v="159"/>
    <x v="70"/>
    <x v="79"/>
    <x v="40"/>
    <x v="53"/>
    <x v="1"/>
  </r>
  <r>
    <x v="0"/>
    <x v="15"/>
    <x v="15"/>
    <x v="69"/>
    <x v="69"/>
    <x v="69"/>
    <x v="15"/>
    <x v="118"/>
    <x v="159"/>
    <x v="70"/>
    <x v="79"/>
    <x v="40"/>
    <x v="53"/>
    <x v="1"/>
  </r>
  <r>
    <x v="0"/>
    <x v="15"/>
    <x v="15"/>
    <x v="70"/>
    <x v="70"/>
    <x v="70"/>
    <x v="15"/>
    <x v="118"/>
    <x v="159"/>
    <x v="70"/>
    <x v="79"/>
    <x v="40"/>
    <x v="53"/>
    <x v="1"/>
  </r>
  <r>
    <x v="0"/>
    <x v="15"/>
    <x v="15"/>
    <x v="71"/>
    <x v="71"/>
    <x v="71"/>
    <x v="15"/>
    <x v="118"/>
    <x v="159"/>
    <x v="70"/>
    <x v="79"/>
    <x v="40"/>
    <x v="53"/>
    <x v="1"/>
  </r>
  <r>
    <x v="0"/>
    <x v="15"/>
    <x v="15"/>
    <x v="72"/>
    <x v="72"/>
    <x v="72"/>
    <x v="15"/>
    <x v="118"/>
    <x v="159"/>
    <x v="88"/>
    <x v="93"/>
    <x v="74"/>
    <x v="95"/>
    <x v="1"/>
  </r>
  <r>
    <x v="0"/>
    <x v="15"/>
    <x v="15"/>
    <x v="73"/>
    <x v="73"/>
    <x v="73"/>
    <x v="15"/>
    <x v="118"/>
    <x v="159"/>
    <x v="70"/>
    <x v="79"/>
    <x v="40"/>
    <x v="53"/>
    <x v="1"/>
  </r>
  <r>
    <x v="0"/>
    <x v="15"/>
    <x v="15"/>
    <x v="30"/>
    <x v="30"/>
    <x v="30"/>
    <x v="15"/>
    <x v="118"/>
    <x v="159"/>
    <x v="88"/>
    <x v="93"/>
    <x v="74"/>
    <x v="95"/>
    <x v="1"/>
  </r>
  <r>
    <x v="0"/>
    <x v="15"/>
    <x v="15"/>
    <x v="12"/>
    <x v="12"/>
    <x v="12"/>
    <x v="15"/>
    <x v="118"/>
    <x v="159"/>
    <x v="88"/>
    <x v="93"/>
    <x v="74"/>
    <x v="95"/>
    <x v="1"/>
  </r>
  <r>
    <x v="0"/>
    <x v="15"/>
    <x v="15"/>
    <x v="24"/>
    <x v="24"/>
    <x v="24"/>
    <x v="15"/>
    <x v="118"/>
    <x v="159"/>
    <x v="88"/>
    <x v="93"/>
    <x v="74"/>
    <x v="95"/>
    <x v="1"/>
  </r>
  <r>
    <x v="0"/>
    <x v="15"/>
    <x v="15"/>
    <x v="74"/>
    <x v="74"/>
    <x v="74"/>
    <x v="15"/>
    <x v="118"/>
    <x v="159"/>
    <x v="88"/>
    <x v="93"/>
    <x v="74"/>
    <x v="95"/>
    <x v="1"/>
  </r>
  <r>
    <x v="0"/>
    <x v="15"/>
    <x v="15"/>
    <x v="20"/>
    <x v="20"/>
    <x v="20"/>
    <x v="15"/>
    <x v="118"/>
    <x v="159"/>
    <x v="88"/>
    <x v="93"/>
    <x v="74"/>
    <x v="95"/>
    <x v="1"/>
  </r>
  <r>
    <x v="0"/>
    <x v="15"/>
    <x v="15"/>
    <x v="11"/>
    <x v="11"/>
    <x v="11"/>
    <x v="15"/>
    <x v="118"/>
    <x v="159"/>
    <x v="88"/>
    <x v="93"/>
    <x v="74"/>
    <x v="95"/>
    <x v="1"/>
  </r>
  <r>
    <x v="0"/>
    <x v="15"/>
    <x v="15"/>
    <x v="44"/>
    <x v="44"/>
    <x v="44"/>
    <x v="15"/>
    <x v="118"/>
    <x v="159"/>
    <x v="88"/>
    <x v="93"/>
    <x v="74"/>
    <x v="95"/>
    <x v="1"/>
  </r>
  <r>
    <x v="0"/>
    <x v="15"/>
    <x v="15"/>
    <x v="9"/>
    <x v="9"/>
    <x v="9"/>
    <x v="15"/>
    <x v="118"/>
    <x v="159"/>
    <x v="88"/>
    <x v="93"/>
    <x v="74"/>
    <x v="95"/>
    <x v="1"/>
  </r>
  <r>
    <x v="0"/>
    <x v="15"/>
    <x v="15"/>
    <x v="27"/>
    <x v="27"/>
    <x v="27"/>
    <x v="15"/>
    <x v="118"/>
    <x v="159"/>
    <x v="70"/>
    <x v="79"/>
    <x v="74"/>
    <x v="95"/>
    <x v="1"/>
  </r>
  <r>
    <x v="0"/>
    <x v="15"/>
    <x v="15"/>
    <x v="75"/>
    <x v="75"/>
    <x v="75"/>
    <x v="15"/>
    <x v="118"/>
    <x v="159"/>
    <x v="70"/>
    <x v="79"/>
    <x v="40"/>
    <x v="53"/>
    <x v="1"/>
  </r>
  <r>
    <x v="0"/>
    <x v="15"/>
    <x v="15"/>
    <x v="76"/>
    <x v="76"/>
    <x v="76"/>
    <x v="15"/>
    <x v="118"/>
    <x v="159"/>
    <x v="70"/>
    <x v="79"/>
    <x v="40"/>
    <x v="53"/>
    <x v="1"/>
  </r>
  <r>
    <x v="0"/>
    <x v="15"/>
    <x v="15"/>
    <x v="77"/>
    <x v="77"/>
    <x v="77"/>
    <x v="15"/>
    <x v="118"/>
    <x v="159"/>
    <x v="70"/>
    <x v="79"/>
    <x v="40"/>
    <x v="53"/>
    <x v="1"/>
  </r>
  <r>
    <x v="0"/>
    <x v="15"/>
    <x v="15"/>
    <x v="78"/>
    <x v="78"/>
    <x v="78"/>
    <x v="15"/>
    <x v="118"/>
    <x v="159"/>
    <x v="70"/>
    <x v="79"/>
    <x v="74"/>
    <x v="95"/>
    <x v="1"/>
  </r>
  <r>
    <x v="0"/>
    <x v="16"/>
    <x v="16"/>
    <x v="8"/>
    <x v="8"/>
    <x v="8"/>
    <x v="0"/>
    <x v="85"/>
    <x v="160"/>
    <x v="55"/>
    <x v="201"/>
    <x v="74"/>
    <x v="95"/>
    <x v="0"/>
  </r>
  <r>
    <x v="0"/>
    <x v="16"/>
    <x v="16"/>
    <x v="3"/>
    <x v="3"/>
    <x v="3"/>
    <x v="1"/>
    <x v="103"/>
    <x v="161"/>
    <x v="88"/>
    <x v="43"/>
    <x v="39"/>
    <x v="174"/>
    <x v="1"/>
  </r>
  <r>
    <x v="0"/>
    <x v="16"/>
    <x v="16"/>
    <x v="28"/>
    <x v="28"/>
    <x v="28"/>
    <x v="2"/>
    <x v="107"/>
    <x v="162"/>
    <x v="34"/>
    <x v="202"/>
    <x v="74"/>
    <x v="95"/>
    <x v="1"/>
  </r>
  <r>
    <x v="0"/>
    <x v="16"/>
    <x v="16"/>
    <x v="0"/>
    <x v="0"/>
    <x v="0"/>
    <x v="2"/>
    <x v="107"/>
    <x v="162"/>
    <x v="61"/>
    <x v="203"/>
    <x v="40"/>
    <x v="54"/>
    <x v="1"/>
  </r>
  <r>
    <x v="0"/>
    <x v="16"/>
    <x v="16"/>
    <x v="29"/>
    <x v="29"/>
    <x v="29"/>
    <x v="4"/>
    <x v="113"/>
    <x v="163"/>
    <x v="81"/>
    <x v="204"/>
    <x v="40"/>
    <x v="54"/>
    <x v="1"/>
  </r>
  <r>
    <x v="0"/>
    <x v="16"/>
    <x v="16"/>
    <x v="54"/>
    <x v="54"/>
    <x v="54"/>
    <x v="5"/>
    <x v="115"/>
    <x v="64"/>
    <x v="50"/>
    <x v="4"/>
    <x v="74"/>
    <x v="95"/>
    <x v="1"/>
  </r>
  <r>
    <x v="0"/>
    <x v="16"/>
    <x v="16"/>
    <x v="79"/>
    <x v="79"/>
    <x v="79"/>
    <x v="5"/>
    <x v="115"/>
    <x v="64"/>
    <x v="50"/>
    <x v="4"/>
    <x v="74"/>
    <x v="95"/>
    <x v="1"/>
  </r>
  <r>
    <x v="0"/>
    <x v="16"/>
    <x v="16"/>
    <x v="40"/>
    <x v="40"/>
    <x v="40"/>
    <x v="5"/>
    <x v="115"/>
    <x v="64"/>
    <x v="71"/>
    <x v="205"/>
    <x v="40"/>
    <x v="54"/>
    <x v="1"/>
  </r>
  <r>
    <x v="0"/>
    <x v="16"/>
    <x v="16"/>
    <x v="5"/>
    <x v="5"/>
    <x v="5"/>
    <x v="5"/>
    <x v="115"/>
    <x v="64"/>
    <x v="50"/>
    <x v="4"/>
    <x v="74"/>
    <x v="95"/>
    <x v="1"/>
  </r>
  <r>
    <x v="0"/>
    <x v="16"/>
    <x v="16"/>
    <x v="30"/>
    <x v="30"/>
    <x v="30"/>
    <x v="5"/>
    <x v="115"/>
    <x v="64"/>
    <x v="50"/>
    <x v="4"/>
    <x v="74"/>
    <x v="95"/>
    <x v="1"/>
  </r>
  <r>
    <x v="0"/>
    <x v="16"/>
    <x v="16"/>
    <x v="80"/>
    <x v="80"/>
    <x v="80"/>
    <x v="5"/>
    <x v="115"/>
    <x v="64"/>
    <x v="71"/>
    <x v="205"/>
    <x v="40"/>
    <x v="54"/>
    <x v="1"/>
  </r>
  <r>
    <x v="0"/>
    <x v="16"/>
    <x v="16"/>
    <x v="39"/>
    <x v="39"/>
    <x v="39"/>
    <x v="11"/>
    <x v="116"/>
    <x v="112"/>
    <x v="89"/>
    <x v="206"/>
    <x v="40"/>
    <x v="54"/>
    <x v="1"/>
  </r>
  <r>
    <x v="0"/>
    <x v="16"/>
    <x v="16"/>
    <x v="34"/>
    <x v="34"/>
    <x v="34"/>
    <x v="11"/>
    <x v="116"/>
    <x v="112"/>
    <x v="89"/>
    <x v="206"/>
    <x v="40"/>
    <x v="54"/>
    <x v="1"/>
  </r>
  <r>
    <x v="0"/>
    <x v="16"/>
    <x v="16"/>
    <x v="81"/>
    <x v="81"/>
    <x v="81"/>
    <x v="11"/>
    <x v="116"/>
    <x v="112"/>
    <x v="70"/>
    <x v="79"/>
    <x v="69"/>
    <x v="175"/>
    <x v="1"/>
  </r>
  <r>
    <x v="0"/>
    <x v="16"/>
    <x v="16"/>
    <x v="2"/>
    <x v="2"/>
    <x v="2"/>
    <x v="11"/>
    <x v="116"/>
    <x v="112"/>
    <x v="71"/>
    <x v="205"/>
    <x v="74"/>
    <x v="95"/>
    <x v="1"/>
  </r>
  <r>
    <x v="0"/>
    <x v="16"/>
    <x v="16"/>
    <x v="82"/>
    <x v="82"/>
    <x v="82"/>
    <x v="11"/>
    <x v="116"/>
    <x v="112"/>
    <x v="88"/>
    <x v="43"/>
    <x v="41"/>
    <x v="176"/>
    <x v="1"/>
  </r>
  <r>
    <x v="0"/>
    <x v="16"/>
    <x v="16"/>
    <x v="18"/>
    <x v="18"/>
    <x v="18"/>
    <x v="16"/>
    <x v="117"/>
    <x v="60"/>
    <x v="89"/>
    <x v="206"/>
    <x v="74"/>
    <x v="95"/>
    <x v="1"/>
  </r>
  <r>
    <x v="0"/>
    <x v="16"/>
    <x v="16"/>
    <x v="31"/>
    <x v="31"/>
    <x v="31"/>
    <x v="16"/>
    <x v="117"/>
    <x v="60"/>
    <x v="89"/>
    <x v="206"/>
    <x v="74"/>
    <x v="95"/>
    <x v="1"/>
  </r>
  <r>
    <x v="0"/>
    <x v="16"/>
    <x v="16"/>
    <x v="83"/>
    <x v="83"/>
    <x v="83"/>
    <x v="16"/>
    <x v="117"/>
    <x v="60"/>
    <x v="88"/>
    <x v="43"/>
    <x v="40"/>
    <x v="54"/>
    <x v="1"/>
  </r>
  <r>
    <x v="0"/>
    <x v="16"/>
    <x v="16"/>
    <x v="84"/>
    <x v="84"/>
    <x v="84"/>
    <x v="16"/>
    <x v="117"/>
    <x v="60"/>
    <x v="88"/>
    <x v="43"/>
    <x v="40"/>
    <x v="54"/>
    <x v="1"/>
  </r>
  <r>
    <x v="0"/>
    <x v="16"/>
    <x v="16"/>
    <x v="60"/>
    <x v="60"/>
    <x v="60"/>
    <x v="16"/>
    <x v="117"/>
    <x v="60"/>
    <x v="89"/>
    <x v="206"/>
    <x v="74"/>
    <x v="95"/>
    <x v="1"/>
  </r>
  <r>
    <x v="0"/>
    <x v="16"/>
    <x v="16"/>
    <x v="85"/>
    <x v="85"/>
    <x v="85"/>
    <x v="16"/>
    <x v="117"/>
    <x v="60"/>
    <x v="88"/>
    <x v="43"/>
    <x v="40"/>
    <x v="54"/>
    <x v="1"/>
  </r>
  <r>
    <x v="0"/>
    <x v="16"/>
    <x v="16"/>
    <x v="86"/>
    <x v="86"/>
    <x v="86"/>
    <x v="16"/>
    <x v="117"/>
    <x v="60"/>
    <x v="70"/>
    <x v="79"/>
    <x v="41"/>
    <x v="176"/>
    <x v="1"/>
  </r>
  <r>
    <x v="0"/>
    <x v="16"/>
    <x v="16"/>
    <x v="10"/>
    <x v="10"/>
    <x v="10"/>
    <x v="16"/>
    <x v="117"/>
    <x v="60"/>
    <x v="89"/>
    <x v="206"/>
    <x v="74"/>
    <x v="95"/>
    <x v="1"/>
  </r>
  <r>
    <x v="0"/>
    <x v="16"/>
    <x v="16"/>
    <x v="42"/>
    <x v="42"/>
    <x v="42"/>
    <x v="16"/>
    <x v="117"/>
    <x v="60"/>
    <x v="89"/>
    <x v="206"/>
    <x v="74"/>
    <x v="95"/>
    <x v="1"/>
  </r>
  <r>
    <x v="0"/>
    <x v="16"/>
    <x v="16"/>
    <x v="67"/>
    <x v="67"/>
    <x v="67"/>
    <x v="16"/>
    <x v="117"/>
    <x v="60"/>
    <x v="89"/>
    <x v="206"/>
    <x v="74"/>
    <x v="95"/>
    <x v="1"/>
  </r>
  <r>
    <x v="0"/>
    <x v="16"/>
    <x v="16"/>
    <x v="1"/>
    <x v="1"/>
    <x v="1"/>
    <x v="16"/>
    <x v="117"/>
    <x v="60"/>
    <x v="70"/>
    <x v="79"/>
    <x v="41"/>
    <x v="176"/>
    <x v="1"/>
  </r>
  <r>
    <x v="0"/>
    <x v="16"/>
    <x v="16"/>
    <x v="87"/>
    <x v="87"/>
    <x v="87"/>
    <x v="16"/>
    <x v="117"/>
    <x v="60"/>
    <x v="89"/>
    <x v="206"/>
    <x v="74"/>
    <x v="95"/>
    <x v="1"/>
  </r>
  <r>
    <x v="0"/>
    <x v="17"/>
    <x v="17"/>
    <x v="0"/>
    <x v="0"/>
    <x v="0"/>
    <x v="0"/>
    <x v="111"/>
    <x v="35"/>
    <x v="44"/>
    <x v="207"/>
    <x v="40"/>
    <x v="35"/>
    <x v="1"/>
  </r>
  <r>
    <x v="0"/>
    <x v="17"/>
    <x v="17"/>
    <x v="3"/>
    <x v="3"/>
    <x v="3"/>
    <x v="1"/>
    <x v="85"/>
    <x v="164"/>
    <x v="71"/>
    <x v="208"/>
    <x v="39"/>
    <x v="177"/>
    <x v="1"/>
  </r>
  <r>
    <x v="0"/>
    <x v="17"/>
    <x v="17"/>
    <x v="2"/>
    <x v="2"/>
    <x v="2"/>
    <x v="2"/>
    <x v="104"/>
    <x v="165"/>
    <x v="49"/>
    <x v="209"/>
    <x v="74"/>
    <x v="95"/>
    <x v="1"/>
  </r>
  <r>
    <x v="0"/>
    <x v="17"/>
    <x v="17"/>
    <x v="22"/>
    <x v="22"/>
    <x v="22"/>
    <x v="3"/>
    <x v="107"/>
    <x v="39"/>
    <x v="61"/>
    <x v="210"/>
    <x v="40"/>
    <x v="35"/>
    <x v="1"/>
  </r>
  <r>
    <x v="0"/>
    <x v="17"/>
    <x v="17"/>
    <x v="5"/>
    <x v="5"/>
    <x v="5"/>
    <x v="3"/>
    <x v="107"/>
    <x v="39"/>
    <x v="71"/>
    <x v="208"/>
    <x v="46"/>
    <x v="25"/>
    <x v="1"/>
  </r>
  <r>
    <x v="0"/>
    <x v="17"/>
    <x v="17"/>
    <x v="18"/>
    <x v="18"/>
    <x v="18"/>
    <x v="5"/>
    <x v="113"/>
    <x v="7"/>
    <x v="89"/>
    <x v="211"/>
    <x v="46"/>
    <x v="25"/>
    <x v="1"/>
  </r>
  <r>
    <x v="0"/>
    <x v="17"/>
    <x v="17"/>
    <x v="8"/>
    <x v="8"/>
    <x v="8"/>
    <x v="5"/>
    <x v="113"/>
    <x v="7"/>
    <x v="50"/>
    <x v="212"/>
    <x v="41"/>
    <x v="32"/>
    <x v="1"/>
  </r>
  <r>
    <x v="0"/>
    <x v="17"/>
    <x v="17"/>
    <x v="32"/>
    <x v="32"/>
    <x v="32"/>
    <x v="5"/>
    <x v="113"/>
    <x v="7"/>
    <x v="50"/>
    <x v="212"/>
    <x v="41"/>
    <x v="32"/>
    <x v="1"/>
  </r>
  <r>
    <x v="0"/>
    <x v="17"/>
    <x v="17"/>
    <x v="7"/>
    <x v="7"/>
    <x v="7"/>
    <x v="5"/>
    <x v="113"/>
    <x v="7"/>
    <x v="71"/>
    <x v="208"/>
    <x v="69"/>
    <x v="178"/>
    <x v="1"/>
  </r>
  <r>
    <x v="0"/>
    <x v="17"/>
    <x v="17"/>
    <x v="1"/>
    <x v="1"/>
    <x v="1"/>
    <x v="5"/>
    <x v="113"/>
    <x v="7"/>
    <x v="71"/>
    <x v="208"/>
    <x v="69"/>
    <x v="178"/>
    <x v="1"/>
  </r>
  <r>
    <x v="0"/>
    <x v="17"/>
    <x v="17"/>
    <x v="38"/>
    <x v="38"/>
    <x v="38"/>
    <x v="5"/>
    <x v="113"/>
    <x v="7"/>
    <x v="70"/>
    <x v="79"/>
    <x v="74"/>
    <x v="95"/>
    <x v="1"/>
  </r>
  <r>
    <x v="0"/>
    <x v="17"/>
    <x v="17"/>
    <x v="9"/>
    <x v="9"/>
    <x v="9"/>
    <x v="5"/>
    <x v="113"/>
    <x v="7"/>
    <x v="81"/>
    <x v="213"/>
    <x v="40"/>
    <x v="35"/>
    <x v="1"/>
  </r>
  <r>
    <x v="0"/>
    <x v="17"/>
    <x v="17"/>
    <x v="13"/>
    <x v="13"/>
    <x v="13"/>
    <x v="12"/>
    <x v="114"/>
    <x v="154"/>
    <x v="88"/>
    <x v="169"/>
    <x v="46"/>
    <x v="25"/>
    <x v="1"/>
  </r>
  <r>
    <x v="0"/>
    <x v="17"/>
    <x v="17"/>
    <x v="88"/>
    <x v="88"/>
    <x v="88"/>
    <x v="12"/>
    <x v="114"/>
    <x v="154"/>
    <x v="88"/>
    <x v="169"/>
    <x v="46"/>
    <x v="25"/>
    <x v="1"/>
  </r>
  <r>
    <x v="0"/>
    <x v="17"/>
    <x v="17"/>
    <x v="26"/>
    <x v="26"/>
    <x v="26"/>
    <x v="12"/>
    <x v="114"/>
    <x v="154"/>
    <x v="50"/>
    <x v="212"/>
    <x v="40"/>
    <x v="35"/>
    <x v="1"/>
  </r>
  <r>
    <x v="0"/>
    <x v="17"/>
    <x v="17"/>
    <x v="30"/>
    <x v="30"/>
    <x v="30"/>
    <x v="12"/>
    <x v="114"/>
    <x v="154"/>
    <x v="81"/>
    <x v="213"/>
    <x v="74"/>
    <x v="95"/>
    <x v="1"/>
  </r>
  <r>
    <x v="0"/>
    <x v="17"/>
    <x v="17"/>
    <x v="15"/>
    <x v="15"/>
    <x v="15"/>
    <x v="12"/>
    <x v="114"/>
    <x v="154"/>
    <x v="71"/>
    <x v="208"/>
    <x v="41"/>
    <x v="32"/>
    <x v="1"/>
  </r>
  <r>
    <x v="0"/>
    <x v="17"/>
    <x v="17"/>
    <x v="11"/>
    <x v="11"/>
    <x v="11"/>
    <x v="12"/>
    <x v="114"/>
    <x v="154"/>
    <x v="81"/>
    <x v="213"/>
    <x v="74"/>
    <x v="95"/>
    <x v="1"/>
  </r>
  <r>
    <x v="0"/>
    <x v="17"/>
    <x v="17"/>
    <x v="46"/>
    <x v="46"/>
    <x v="46"/>
    <x v="18"/>
    <x v="115"/>
    <x v="60"/>
    <x v="71"/>
    <x v="208"/>
    <x v="40"/>
    <x v="35"/>
    <x v="1"/>
  </r>
  <r>
    <x v="0"/>
    <x v="17"/>
    <x v="17"/>
    <x v="35"/>
    <x v="35"/>
    <x v="35"/>
    <x v="18"/>
    <x v="115"/>
    <x v="60"/>
    <x v="50"/>
    <x v="212"/>
    <x v="74"/>
    <x v="95"/>
    <x v="1"/>
  </r>
  <r>
    <x v="0"/>
    <x v="18"/>
    <x v="18"/>
    <x v="0"/>
    <x v="0"/>
    <x v="0"/>
    <x v="0"/>
    <x v="82"/>
    <x v="166"/>
    <x v="48"/>
    <x v="214"/>
    <x v="40"/>
    <x v="179"/>
    <x v="1"/>
  </r>
  <r>
    <x v="0"/>
    <x v="18"/>
    <x v="18"/>
    <x v="2"/>
    <x v="2"/>
    <x v="2"/>
    <x v="1"/>
    <x v="85"/>
    <x v="71"/>
    <x v="55"/>
    <x v="215"/>
    <x v="40"/>
    <x v="179"/>
    <x v="1"/>
  </r>
  <r>
    <x v="0"/>
    <x v="18"/>
    <x v="18"/>
    <x v="3"/>
    <x v="3"/>
    <x v="3"/>
    <x v="2"/>
    <x v="112"/>
    <x v="167"/>
    <x v="89"/>
    <x v="153"/>
    <x v="39"/>
    <x v="180"/>
    <x v="1"/>
  </r>
  <r>
    <x v="0"/>
    <x v="18"/>
    <x v="18"/>
    <x v="40"/>
    <x v="40"/>
    <x v="40"/>
    <x v="3"/>
    <x v="107"/>
    <x v="168"/>
    <x v="88"/>
    <x v="66"/>
    <x v="52"/>
    <x v="181"/>
    <x v="1"/>
  </r>
  <r>
    <x v="0"/>
    <x v="18"/>
    <x v="18"/>
    <x v="22"/>
    <x v="22"/>
    <x v="22"/>
    <x v="4"/>
    <x v="113"/>
    <x v="169"/>
    <x v="89"/>
    <x v="153"/>
    <x v="46"/>
    <x v="182"/>
    <x v="1"/>
  </r>
  <r>
    <x v="0"/>
    <x v="18"/>
    <x v="18"/>
    <x v="13"/>
    <x v="13"/>
    <x v="13"/>
    <x v="4"/>
    <x v="113"/>
    <x v="169"/>
    <x v="71"/>
    <x v="38"/>
    <x v="69"/>
    <x v="183"/>
    <x v="1"/>
  </r>
  <r>
    <x v="0"/>
    <x v="18"/>
    <x v="18"/>
    <x v="8"/>
    <x v="8"/>
    <x v="8"/>
    <x v="4"/>
    <x v="113"/>
    <x v="169"/>
    <x v="81"/>
    <x v="216"/>
    <x v="40"/>
    <x v="179"/>
    <x v="1"/>
  </r>
  <r>
    <x v="0"/>
    <x v="18"/>
    <x v="18"/>
    <x v="15"/>
    <x v="15"/>
    <x v="15"/>
    <x v="4"/>
    <x v="113"/>
    <x v="169"/>
    <x v="81"/>
    <x v="216"/>
    <x v="40"/>
    <x v="179"/>
    <x v="1"/>
  </r>
  <r>
    <x v="0"/>
    <x v="18"/>
    <x v="18"/>
    <x v="9"/>
    <x v="9"/>
    <x v="9"/>
    <x v="4"/>
    <x v="113"/>
    <x v="169"/>
    <x v="61"/>
    <x v="120"/>
    <x v="74"/>
    <x v="95"/>
    <x v="1"/>
  </r>
  <r>
    <x v="0"/>
    <x v="18"/>
    <x v="18"/>
    <x v="23"/>
    <x v="23"/>
    <x v="23"/>
    <x v="9"/>
    <x v="114"/>
    <x v="96"/>
    <x v="50"/>
    <x v="217"/>
    <x v="40"/>
    <x v="179"/>
    <x v="1"/>
  </r>
  <r>
    <x v="0"/>
    <x v="18"/>
    <x v="18"/>
    <x v="41"/>
    <x v="41"/>
    <x v="41"/>
    <x v="9"/>
    <x v="114"/>
    <x v="96"/>
    <x v="89"/>
    <x v="153"/>
    <x v="69"/>
    <x v="183"/>
    <x v="1"/>
  </r>
  <r>
    <x v="0"/>
    <x v="18"/>
    <x v="18"/>
    <x v="10"/>
    <x v="10"/>
    <x v="10"/>
    <x v="9"/>
    <x v="114"/>
    <x v="96"/>
    <x v="71"/>
    <x v="38"/>
    <x v="41"/>
    <x v="184"/>
    <x v="1"/>
  </r>
  <r>
    <x v="0"/>
    <x v="18"/>
    <x v="18"/>
    <x v="32"/>
    <x v="32"/>
    <x v="32"/>
    <x v="9"/>
    <x v="114"/>
    <x v="96"/>
    <x v="89"/>
    <x v="153"/>
    <x v="69"/>
    <x v="183"/>
    <x v="1"/>
  </r>
  <r>
    <x v="0"/>
    <x v="18"/>
    <x v="18"/>
    <x v="5"/>
    <x v="5"/>
    <x v="5"/>
    <x v="9"/>
    <x v="114"/>
    <x v="96"/>
    <x v="50"/>
    <x v="217"/>
    <x v="40"/>
    <x v="179"/>
    <x v="1"/>
  </r>
  <r>
    <x v="0"/>
    <x v="18"/>
    <x v="18"/>
    <x v="30"/>
    <x v="30"/>
    <x v="30"/>
    <x v="9"/>
    <x v="114"/>
    <x v="96"/>
    <x v="81"/>
    <x v="216"/>
    <x v="74"/>
    <x v="95"/>
    <x v="1"/>
  </r>
  <r>
    <x v="0"/>
    <x v="18"/>
    <x v="18"/>
    <x v="6"/>
    <x v="6"/>
    <x v="6"/>
    <x v="9"/>
    <x v="114"/>
    <x v="96"/>
    <x v="71"/>
    <x v="38"/>
    <x v="41"/>
    <x v="184"/>
    <x v="1"/>
  </r>
  <r>
    <x v="0"/>
    <x v="18"/>
    <x v="18"/>
    <x v="18"/>
    <x v="18"/>
    <x v="18"/>
    <x v="16"/>
    <x v="115"/>
    <x v="47"/>
    <x v="89"/>
    <x v="153"/>
    <x v="41"/>
    <x v="184"/>
    <x v="1"/>
  </r>
  <r>
    <x v="0"/>
    <x v="18"/>
    <x v="18"/>
    <x v="54"/>
    <x v="54"/>
    <x v="54"/>
    <x v="16"/>
    <x v="115"/>
    <x v="47"/>
    <x v="89"/>
    <x v="153"/>
    <x v="41"/>
    <x v="184"/>
    <x v="1"/>
  </r>
  <r>
    <x v="0"/>
    <x v="18"/>
    <x v="18"/>
    <x v="46"/>
    <x v="46"/>
    <x v="46"/>
    <x v="16"/>
    <x v="115"/>
    <x v="47"/>
    <x v="89"/>
    <x v="153"/>
    <x v="41"/>
    <x v="184"/>
    <x v="1"/>
  </r>
  <r>
    <x v="0"/>
    <x v="18"/>
    <x v="18"/>
    <x v="59"/>
    <x v="59"/>
    <x v="59"/>
    <x v="16"/>
    <x v="115"/>
    <x v="47"/>
    <x v="89"/>
    <x v="153"/>
    <x v="41"/>
    <x v="184"/>
    <x v="1"/>
  </r>
  <r>
    <x v="0"/>
    <x v="18"/>
    <x v="18"/>
    <x v="28"/>
    <x v="28"/>
    <x v="28"/>
    <x v="16"/>
    <x v="115"/>
    <x v="47"/>
    <x v="71"/>
    <x v="38"/>
    <x v="40"/>
    <x v="179"/>
    <x v="1"/>
  </r>
  <r>
    <x v="0"/>
    <x v="18"/>
    <x v="18"/>
    <x v="12"/>
    <x v="12"/>
    <x v="12"/>
    <x v="16"/>
    <x v="115"/>
    <x v="47"/>
    <x v="50"/>
    <x v="217"/>
    <x v="74"/>
    <x v="95"/>
    <x v="1"/>
  </r>
  <r>
    <x v="0"/>
    <x v="18"/>
    <x v="18"/>
    <x v="38"/>
    <x v="38"/>
    <x v="38"/>
    <x v="16"/>
    <x v="115"/>
    <x v="47"/>
    <x v="70"/>
    <x v="79"/>
    <x v="74"/>
    <x v="95"/>
    <x v="1"/>
  </r>
  <r>
    <x v="0"/>
    <x v="18"/>
    <x v="18"/>
    <x v="20"/>
    <x v="20"/>
    <x v="20"/>
    <x v="16"/>
    <x v="115"/>
    <x v="47"/>
    <x v="50"/>
    <x v="217"/>
    <x v="74"/>
    <x v="95"/>
    <x v="1"/>
  </r>
  <r>
    <x v="0"/>
    <x v="18"/>
    <x v="18"/>
    <x v="11"/>
    <x v="11"/>
    <x v="11"/>
    <x v="16"/>
    <x v="115"/>
    <x v="47"/>
    <x v="50"/>
    <x v="217"/>
    <x v="74"/>
    <x v="95"/>
    <x v="1"/>
  </r>
  <r>
    <x v="0"/>
    <x v="19"/>
    <x v="19"/>
    <x v="28"/>
    <x v="28"/>
    <x v="28"/>
    <x v="0"/>
    <x v="114"/>
    <x v="170"/>
    <x v="50"/>
    <x v="218"/>
    <x v="40"/>
    <x v="185"/>
    <x v="1"/>
  </r>
  <r>
    <x v="0"/>
    <x v="19"/>
    <x v="19"/>
    <x v="89"/>
    <x v="89"/>
    <x v="89"/>
    <x v="1"/>
    <x v="115"/>
    <x v="171"/>
    <x v="50"/>
    <x v="218"/>
    <x v="74"/>
    <x v="95"/>
    <x v="1"/>
  </r>
  <r>
    <x v="0"/>
    <x v="19"/>
    <x v="19"/>
    <x v="30"/>
    <x v="30"/>
    <x v="30"/>
    <x v="2"/>
    <x v="116"/>
    <x v="144"/>
    <x v="89"/>
    <x v="141"/>
    <x v="40"/>
    <x v="185"/>
    <x v="1"/>
  </r>
  <r>
    <x v="0"/>
    <x v="19"/>
    <x v="19"/>
    <x v="90"/>
    <x v="90"/>
    <x v="90"/>
    <x v="2"/>
    <x v="116"/>
    <x v="144"/>
    <x v="70"/>
    <x v="79"/>
    <x v="74"/>
    <x v="95"/>
    <x v="1"/>
  </r>
  <r>
    <x v="0"/>
    <x v="19"/>
    <x v="19"/>
    <x v="91"/>
    <x v="91"/>
    <x v="91"/>
    <x v="4"/>
    <x v="117"/>
    <x v="172"/>
    <x v="70"/>
    <x v="79"/>
    <x v="41"/>
    <x v="186"/>
    <x v="1"/>
  </r>
  <r>
    <x v="0"/>
    <x v="19"/>
    <x v="19"/>
    <x v="8"/>
    <x v="8"/>
    <x v="8"/>
    <x v="4"/>
    <x v="117"/>
    <x v="172"/>
    <x v="89"/>
    <x v="141"/>
    <x v="74"/>
    <x v="95"/>
    <x v="1"/>
  </r>
  <r>
    <x v="0"/>
    <x v="19"/>
    <x v="19"/>
    <x v="10"/>
    <x v="10"/>
    <x v="10"/>
    <x v="4"/>
    <x v="117"/>
    <x v="172"/>
    <x v="89"/>
    <x v="141"/>
    <x v="74"/>
    <x v="95"/>
    <x v="1"/>
  </r>
  <r>
    <x v="0"/>
    <x v="19"/>
    <x v="19"/>
    <x v="7"/>
    <x v="7"/>
    <x v="7"/>
    <x v="4"/>
    <x v="117"/>
    <x v="172"/>
    <x v="88"/>
    <x v="219"/>
    <x v="40"/>
    <x v="185"/>
    <x v="1"/>
  </r>
  <r>
    <x v="0"/>
    <x v="19"/>
    <x v="19"/>
    <x v="42"/>
    <x v="42"/>
    <x v="42"/>
    <x v="4"/>
    <x v="117"/>
    <x v="172"/>
    <x v="89"/>
    <x v="141"/>
    <x v="74"/>
    <x v="95"/>
    <x v="1"/>
  </r>
  <r>
    <x v="0"/>
    <x v="19"/>
    <x v="19"/>
    <x v="29"/>
    <x v="29"/>
    <x v="29"/>
    <x v="4"/>
    <x v="117"/>
    <x v="172"/>
    <x v="89"/>
    <x v="141"/>
    <x v="74"/>
    <x v="95"/>
    <x v="1"/>
  </r>
  <r>
    <x v="0"/>
    <x v="19"/>
    <x v="19"/>
    <x v="92"/>
    <x v="92"/>
    <x v="92"/>
    <x v="4"/>
    <x v="117"/>
    <x v="172"/>
    <x v="89"/>
    <x v="141"/>
    <x v="74"/>
    <x v="95"/>
    <x v="1"/>
  </r>
  <r>
    <x v="0"/>
    <x v="19"/>
    <x v="19"/>
    <x v="24"/>
    <x v="24"/>
    <x v="24"/>
    <x v="4"/>
    <x v="117"/>
    <x v="172"/>
    <x v="89"/>
    <x v="141"/>
    <x v="74"/>
    <x v="95"/>
    <x v="1"/>
  </r>
  <r>
    <x v="0"/>
    <x v="19"/>
    <x v="19"/>
    <x v="2"/>
    <x v="2"/>
    <x v="2"/>
    <x v="4"/>
    <x v="117"/>
    <x v="172"/>
    <x v="89"/>
    <x v="141"/>
    <x v="74"/>
    <x v="95"/>
    <x v="1"/>
  </r>
  <r>
    <x v="0"/>
    <x v="19"/>
    <x v="19"/>
    <x v="0"/>
    <x v="0"/>
    <x v="0"/>
    <x v="4"/>
    <x v="117"/>
    <x v="172"/>
    <x v="89"/>
    <x v="141"/>
    <x v="74"/>
    <x v="95"/>
    <x v="1"/>
  </r>
  <r>
    <x v="0"/>
    <x v="19"/>
    <x v="19"/>
    <x v="22"/>
    <x v="22"/>
    <x v="22"/>
    <x v="14"/>
    <x v="118"/>
    <x v="77"/>
    <x v="88"/>
    <x v="219"/>
    <x v="74"/>
    <x v="95"/>
    <x v="1"/>
  </r>
  <r>
    <x v="0"/>
    <x v="19"/>
    <x v="19"/>
    <x v="31"/>
    <x v="31"/>
    <x v="31"/>
    <x v="14"/>
    <x v="118"/>
    <x v="77"/>
    <x v="70"/>
    <x v="79"/>
    <x v="40"/>
    <x v="185"/>
    <x v="1"/>
  </r>
  <r>
    <x v="0"/>
    <x v="19"/>
    <x v="19"/>
    <x v="48"/>
    <x v="48"/>
    <x v="48"/>
    <x v="14"/>
    <x v="118"/>
    <x v="77"/>
    <x v="70"/>
    <x v="79"/>
    <x v="40"/>
    <x v="185"/>
    <x v="1"/>
  </r>
  <r>
    <x v="0"/>
    <x v="19"/>
    <x v="19"/>
    <x v="54"/>
    <x v="54"/>
    <x v="54"/>
    <x v="14"/>
    <x v="118"/>
    <x v="77"/>
    <x v="88"/>
    <x v="219"/>
    <x v="74"/>
    <x v="95"/>
    <x v="1"/>
  </r>
  <r>
    <x v="0"/>
    <x v="19"/>
    <x v="19"/>
    <x v="13"/>
    <x v="13"/>
    <x v="13"/>
    <x v="14"/>
    <x v="118"/>
    <x v="77"/>
    <x v="88"/>
    <x v="219"/>
    <x v="74"/>
    <x v="95"/>
    <x v="1"/>
  </r>
  <r>
    <x v="0"/>
    <x v="19"/>
    <x v="19"/>
    <x v="14"/>
    <x v="14"/>
    <x v="14"/>
    <x v="14"/>
    <x v="118"/>
    <x v="77"/>
    <x v="88"/>
    <x v="219"/>
    <x v="74"/>
    <x v="95"/>
    <x v="1"/>
  </r>
  <r>
    <x v="0"/>
    <x v="19"/>
    <x v="19"/>
    <x v="93"/>
    <x v="93"/>
    <x v="93"/>
    <x v="14"/>
    <x v="118"/>
    <x v="77"/>
    <x v="88"/>
    <x v="219"/>
    <x v="74"/>
    <x v="95"/>
    <x v="1"/>
  </r>
  <r>
    <x v="0"/>
    <x v="19"/>
    <x v="19"/>
    <x v="94"/>
    <x v="94"/>
    <x v="94"/>
    <x v="14"/>
    <x v="118"/>
    <x v="77"/>
    <x v="70"/>
    <x v="79"/>
    <x v="40"/>
    <x v="185"/>
    <x v="1"/>
  </r>
  <r>
    <x v="0"/>
    <x v="19"/>
    <x v="19"/>
    <x v="95"/>
    <x v="95"/>
    <x v="95"/>
    <x v="14"/>
    <x v="118"/>
    <x v="77"/>
    <x v="88"/>
    <x v="219"/>
    <x v="74"/>
    <x v="95"/>
    <x v="1"/>
  </r>
  <r>
    <x v="0"/>
    <x v="19"/>
    <x v="19"/>
    <x v="25"/>
    <x v="25"/>
    <x v="25"/>
    <x v="14"/>
    <x v="118"/>
    <x v="77"/>
    <x v="88"/>
    <x v="219"/>
    <x v="74"/>
    <x v="95"/>
    <x v="1"/>
  </r>
  <r>
    <x v="0"/>
    <x v="19"/>
    <x v="19"/>
    <x v="84"/>
    <x v="84"/>
    <x v="84"/>
    <x v="14"/>
    <x v="118"/>
    <x v="77"/>
    <x v="70"/>
    <x v="79"/>
    <x v="40"/>
    <x v="185"/>
    <x v="1"/>
  </r>
  <r>
    <x v="0"/>
    <x v="19"/>
    <x v="19"/>
    <x v="88"/>
    <x v="88"/>
    <x v="88"/>
    <x v="14"/>
    <x v="118"/>
    <x v="77"/>
    <x v="88"/>
    <x v="219"/>
    <x v="74"/>
    <x v="95"/>
    <x v="1"/>
  </r>
  <r>
    <x v="0"/>
    <x v="19"/>
    <x v="19"/>
    <x v="96"/>
    <x v="96"/>
    <x v="96"/>
    <x v="14"/>
    <x v="118"/>
    <x v="77"/>
    <x v="88"/>
    <x v="219"/>
    <x v="74"/>
    <x v="95"/>
    <x v="1"/>
  </r>
  <r>
    <x v="0"/>
    <x v="19"/>
    <x v="19"/>
    <x v="97"/>
    <x v="97"/>
    <x v="97"/>
    <x v="14"/>
    <x v="118"/>
    <x v="77"/>
    <x v="70"/>
    <x v="79"/>
    <x v="40"/>
    <x v="185"/>
    <x v="1"/>
  </r>
  <r>
    <x v="0"/>
    <x v="19"/>
    <x v="19"/>
    <x v="86"/>
    <x v="86"/>
    <x v="86"/>
    <x v="14"/>
    <x v="118"/>
    <x v="77"/>
    <x v="88"/>
    <x v="219"/>
    <x v="74"/>
    <x v="95"/>
    <x v="1"/>
  </r>
  <r>
    <x v="0"/>
    <x v="19"/>
    <x v="19"/>
    <x v="98"/>
    <x v="98"/>
    <x v="98"/>
    <x v="14"/>
    <x v="118"/>
    <x v="77"/>
    <x v="88"/>
    <x v="219"/>
    <x v="74"/>
    <x v="95"/>
    <x v="1"/>
  </r>
  <r>
    <x v="0"/>
    <x v="19"/>
    <x v="19"/>
    <x v="16"/>
    <x v="16"/>
    <x v="16"/>
    <x v="14"/>
    <x v="118"/>
    <x v="77"/>
    <x v="88"/>
    <x v="219"/>
    <x v="74"/>
    <x v="95"/>
    <x v="1"/>
  </r>
  <r>
    <x v="0"/>
    <x v="19"/>
    <x v="19"/>
    <x v="64"/>
    <x v="64"/>
    <x v="64"/>
    <x v="14"/>
    <x v="118"/>
    <x v="77"/>
    <x v="88"/>
    <x v="219"/>
    <x v="74"/>
    <x v="95"/>
    <x v="1"/>
  </r>
  <r>
    <x v="0"/>
    <x v="19"/>
    <x v="19"/>
    <x v="21"/>
    <x v="21"/>
    <x v="21"/>
    <x v="14"/>
    <x v="118"/>
    <x v="77"/>
    <x v="70"/>
    <x v="79"/>
    <x v="40"/>
    <x v="185"/>
    <x v="1"/>
  </r>
  <r>
    <x v="0"/>
    <x v="19"/>
    <x v="19"/>
    <x v="43"/>
    <x v="43"/>
    <x v="43"/>
    <x v="14"/>
    <x v="118"/>
    <x v="77"/>
    <x v="70"/>
    <x v="79"/>
    <x v="40"/>
    <x v="185"/>
    <x v="1"/>
  </r>
  <r>
    <x v="0"/>
    <x v="19"/>
    <x v="19"/>
    <x v="5"/>
    <x v="5"/>
    <x v="5"/>
    <x v="14"/>
    <x v="118"/>
    <x v="77"/>
    <x v="88"/>
    <x v="219"/>
    <x v="74"/>
    <x v="95"/>
    <x v="1"/>
  </r>
  <r>
    <x v="0"/>
    <x v="19"/>
    <x v="19"/>
    <x v="1"/>
    <x v="1"/>
    <x v="1"/>
    <x v="14"/>
    <x v="118"/>
    <x v="77"/>
    <x v="88"/>
    <x v="219"/>
    <x v="74"/>
    <x v="95"/>
    <x v="1"/>
  </r>
  <r>
    <x v="0"/>
    <x v="19"/>
    <x v="19"/>
    <x v="87"/>
    <x v="87"/>
    <x v="87"/>
    <x v="14"/>
    <x v="118"/>
    <x v="77"/>
    <x v="88"/>
    <x v="219"/>
    <x v="74"/>
    <x v="95"/>
    <x v="1"/>
  </r>
  <r>
    <x v="0"/>
    <x v="19"/>
    <x v="19"/>
    <x v="99"/>
    <x v="99"/>
    <x v="99"/>
    <x v="14"/>
    <x v="118"/>
    <x v="77"/>
    <x v="70"/>
    <x v="79"/>
    <x v="40"/>
    <x v="185"/>
    <x v="1"/>
  </r>
  <r>
    <x v="0"/>
    <x v="19"/>
    <x v="19"/>
    <x v="70"/>
    <x v="70"/>
    <x v="70"/>
    <x v="14"/>
    <x v="118"/>
    <x v="77"/>
    <x v="70"/>
    <x v="79"/>
    <x v="40"/>
    <x v="185"/>
    <x v="1"/>
  </r>
  <r>
    <x v="0"/>
    <x v="19"/>
    <x v="19"/>
    <x v="17"/>
    <x v="17"/>
    <x v="17"/>
    <x v="14"/>
    <x v="118"/>
    <x v="77"/>
    <x v="70"/>
    <x v="79"/>
    <x v="40"/>
    <x v="185"/>
    <x v="1"/>
  </r>
  <r>
    <x v="0"/>
    <x v="19"/>
    <x v="19"/>
    <x v="15"/>
    <x v="15"/>
    <x v="15"/>
    <x v="14"/>
    <x v="118"/>
    <x v="77"/>
    <x v="88"/>
    <x v="219"/>
    <x v="74"/>
    <x v="95"/>
    <x v="1"/>
  </r>
  <r>
    <x v="0"/>
    <x v="19"/>
    <x v="19"/>
    <x v="100"/>
    <x v="100"/>
    <x v="100"/>
    <x v="14"/>
    <x v="118"/>
    <x v="77"/>
    <x v="88"/>
    <x v="219"/>
    <x v="74"/>
    <x v="95"/>
    <x v="1"/>
  </r>
  <r>
    <x v="0"/>
    <x v="19"/>
    <x v="19"/>
    <x v="80"/>
    <x v="80"/>
    <x v="80"/>
    <x v="14"/>
    <x v="118"/>
    <x v="77"/>
    <x v="88"/>
    <x v="219"/>
    <x v="74"/>
    <x v="95"/>
    <x v="1"/>
  </r>
  <r>
    <x v="0"/>
    <x v="19"/>
    <x v="19"/>
    <x v="37"/>
    <x v="37"/>
    <x v="37"/>
    <x v="14"/>
    <x v="118"/>
    <x v="77"/>
    <x v="88"/>
    <x v="219"/>
    <x v="74"/>
    <x v="95"/>
    <x v="1"/>
  </r>
  <r>
    <x v="0"/>
    <x v="19"/>
    <x v="19"/>
    <x v="101"/>
    <x v="101"/>
    <x v="101"/>
    <x v="14"/>
    <x v="118"/>
    <x v="77"/>
    <x v="88"/>
    <x v="219"/>
    <x v="74"/>
    <x v="95"/>
    <x v="1"/>
  </r>
  <r>
    <x v="0"/>
    <x v="19"/>
    <x v="19"/>
    <x v="38"/>
    <x v="38"/>
    <x v="38"/>
    <x v="14"/>
    <x v="118"/>
    <x v="77"/>
    <x v="70"/>
    <x v="79"/>
    <x v="74"/>
    <x v="95"/>
    <x v="1"/>
  </r>
  <r>
    <x v="0"/>
    <x v="19"/>
    <x v="19"/>
    <x v="20"/>
    <x v="20"/>
    <x v="20"/>
    <x v="14"/>
    <x v="118"/>
    <x v="77"/>
    <x v="88"/>
    <x v="219"/>
    <x v="74"/>
    <x v="95"/>
    <x v="1"/>
  </r>
  <r>
    <x v="0"/>
    <x v="19"/>
    <x v="19"/>
    <x v="11"/>
    <x v="11"/>
    <x v="11"/>
    <x v="14"/>
    <x v="118"/>
    <x v="77"/>
    <x v="88"/>
    <x v="219"/>
    <x v="74"/>
    <x v="95"/>
    <x v="1"/>
  </r>
  <r>
    <x v="0"/>
    <x v="19"/>
    <x v="19"/>
    <x v="44"/>
    <x v="44"/>
    <x v="44"/>
    <x v="14"/>
    <x v="118"/>
    <x v="77"/>
    <x v="88"/>
    <x v="219"/>
    <x v="74"/>
    <x v="95"/>
    <x v="1"/>
  </r>
  <r>
    <x v="0"/>
    <x v="19"/>
    <x v="19"/>
    <x v="75"/>
    <x v="75"/>
    <x v="75"/>
    <x v="14"/>
    <x v="118"/>
    <x v="77"/>
    <x v="70"/>
    <x v="79"/>
    <x v="40"/>
    <x v="185"/>
    <x v="1"/>
  </r>
  <r>
    <x v="0"/>
    <x v="19"/>
    <x v="19"/>
    <x v="35"/>
    <x v="35"/>
    <x v="35"/>
    <x v="14"/>
    <x v="118"/>
    <x v="77"/>
    <x v="88"/>
    <x v="219"/>
    <x v="74"/>
    <x v="95"/>
    <x v="1"/>
  </r>
  <r>
    <x v="0"/>
    <x v="19"/>
    <x v="19"/>
    <x v="102"/>
    <x v="102"/>
    <x v="102"/>
    <x v="14"/>
    <x v="118"/>
    <x v="77"/>
    <x v="70"/>
    <x v="79"/>
    <x v="40"/>
    <x v="185"/>
    <x v="1"/>
  </r>
  <r>
    <x v="0"/>
    <x v="19"/>
    <x v="19"/>
    <x v="103"/>
    <x v="103"/>
    <x v="103"/>
    <x v="14"/>
    <x v="118"/>
    <x v="77"/>
    <x v="70"/>
    <x v="79"/>
    <x v="40"/>
    <x v="185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D928FE-6217-4B6A-8D66-74A9F3FC92E9}" name="pvt_L" cacheId="2230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321" firstHeaderRow="0" firstDataRow="1" firstDataCol="1"/>
  <pivotFields count="11">
    <pivotField showAll="0"/>
    <pivotField showAll="0"/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32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329">
      <pivotArea field="2" type="button" dataOnly="0" labelOnly="1" outline="0" axis="axisRow" fieldPosition="0"/>
    </format>
    <format dxfId="328">
      <pivotArea outline="0" fieldPosition="0">
        <references count="1">
          <reference field="4294967294" count="1">
            <x v="0"/>
          </reference>
        </references>
      </pivotArea>
    </format>
    <format dxfId="327">
      <pivotArea outline="0" fieldPosition="0">
        <references count="1">
          <reference field="4294967294" count="1">
            <x v="1"/>
          </reference>
        </references>
      </pivotArea>
    </format>
    <format dxfId="326">
      <pivotArea outline="0" fieldPosition="0">
        <references count="1">
          <reference field="4294967294" count="1">
            <x v="2"/>
          </reference>
        </references>
      </pivotArea>
    </format>
    <format dxfId="325">
      <pivotArea outline="0" fieldPosition="0">
        <references count="1">
          <reference field="4294967294" count="1">
            <x v="3"/>
          </reference>
        </references>
      </pivotArea>
    </format>
    <format dxfId="324">
      <pivotArea outline="0" fieldPosition="0">
        <references count="1">
          <reference field="4294967294" count="1">
            <x v="4"/>
          </reference>
        </references>
      </pivotArea>
    </format>
    <format dxfId="323">
      <pivotArea outline="0" fieldPosition="0">
        <references count="1">
          <reference field="4294967294" count="1">
            <x v="5"/>
          </reference>
        </references>
      </pivotArea>
    </format>
    <format dxfId="322">
      <pivotArea outline="0" fieldPosition="0">
        <references count="1">
          <reference field="4294967294" count="1">
            <x v="6"/>
          </reference>
        </references>
      </pivotArea>
    </format>
    <format dxfId="321">
      <pivotArea field="2" type="button" dataOnly="0" labelOnly="1" outline="0" axis="axisRow" fieldPosition="0"/>
    </format>
    <format dxfId="32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9">
      <pivotArea field="2" type="button" dataOnly="0" labelOnly="1" outline="0" axis="axisRow" fieldPosition="0"/>
    </format>
    <format dxfId="31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7">
      <pivotArea field="2" type="button" dataOnly="0" labelOnly="1" outline="0" axis="axisRow" fieldPosition="0"/>
    </format>
    <format dxfId="31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2E2C0D-871A-44DE-800F-85A6834948AB}" name="pvt_M" cacheId="2231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470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20">
        <item x="19"/>
        <item x="2"/>
        <item x="1"/>
        <item x="6"/>
        <item x="7"/>
        <item x="15"/>
        <item x="16"/>
        <item x="17"/>
        <item x="18"/>
        <item x="8"/>
        <item x="0"/>
        <item x="3"/>
        <item x="13"/>
        <item x="12"/>
        <item x="14"/>
        <item x="9"/>
        <item x="4"/>
        <item x="11"/>
        <item x="5"/>
        <item x="10"/>
      </items>
    </pivotField>
    <pivotField axis="axisRow" showAll="0" insertBlankRow="1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showAll="0" defaultSubtotal="0">
      <items count="48">
        <item x="3"/>
        <item x="6"/>
        <item x="7"/>
        <item x="21"/>
        <item x="26"/>
        <item x="32"/>
        <item x="45"/>
        <item x="24"/>
        <item x="36"/>
        <item x="22"/>
        <item x="46"/>
        <item x="44"/>
        <item x="28"/>
        <item x="37"/>
        <item x="47"/>
        <item x="35"/>
        <item x="38"/>
        <item x="39"/>
        <item x="40"/>
        <item x="20"/>
        <item x="15"/>
        <item x="16"/>
        <item x="18"/>
        <item x="11"/>
        <item x="5"/>
        <item x="9"/>
        <item x="2"/>
        <item x="33"/>
        <item x="23"/>
        <item x="19"/>
        <item x="4"/>
        <item x="12"/>
        <item x="13"/>
        <item x="25"/>
        <item x="1"/>
        <item x="43"/>
        <item x="0"/>
        <item x="17"/>
        <item x="31"/>
        <item x="8"/>
        <item x="10"/>
        <item x="14"/>
        <item x="34"/>
        <item x="30"/>
        <item x="29"/>
        <item x="41"/>
        <item x="27"/>
        <item x="42"/>
      </items>
    </pivotField>
    <pivotField showAll="0" defaultSubtotal="0">
      <items count="48">
        <item x="42"/>
        <item x="18"/>
        <item x="8"/>
        <item x="27"/>
        <item x="2"/>
        <item x="17"/>
        <item x="46"/>
        <item x="45"/>
        <item x="10"/>
        <item x="1"/>
        <item x="20"/>
        <item x="5"/>
        <item x="40"/>
        <item x="16"/>
        <item x="9"/>
        <item x="29"/>
        <item x="13"/>
        <item x="22"/>
        <item x="15"/>
        <item x="31"/>
        <item x="43"/>
        <item x="30"/>
        <item x="14"/>
        <item x="25"/>
        <item x="11"/>
        <item x="41"/>
        <item x="6"/>
        <item x="21"/>
        <item x="38"/>
        <item x="37"/>
        <item x="44"/>
        <item x="7"/>
        <item x="12"/>
        <item x="0"/>
        <item x="26"/>
        <item x="39"/>
        <item x="3"/>
        <item x="36"/>
        <item x="35"/>
        <item x="47"/>
        <item x="34"/>
        <item x="19"/>
        <item x="4"/>
        <item x="23"/>
        <item x="33"/>
        <item x="32"/>
        <item x="28"/>
        <item x="24"/>
      </items>
    </pivotField>
    <pivotField axis="axisRow" showAll="0" defaultSubtotal="0">
      <items count="48">
        <item x="3"/>
        <item x="6"/>
        <item x="7"/>
        <item x="21"/>
        <item x="26"/>
        <item x="32"/>
        <item x="45"/>
        <item x="24"/>
        <item x="36"/>
        <item x="22"/>
        <item x="46"/>
        <item x="44"/>
        <item x="28"/>
        <item x="37"/>
        <item x="47"/>
        <item x="35"/>
        <item x="38"/>
        <item x="39"/>
        <item x="40"/>
        <item x="20"/>
        <item x="15"/>
        <item x="16"/>
        <item x="18"/>
        <item x="11"/>
        <item x="5"/>
        <item x="9"/>
        <item x="2"/>
        <item x="33"/>
        <item x="23"/>
        <item x="19"/>
        <item x="4"/>
        <item x="12"/>
        <item x="13"/>
        <item x="25"/>
        <item x="1"/>
        <item x="43"/>
        <item x="0"/>
        <item x="17"/>
        <item x="31"/>
        <item x="8"/>
        <item x="10"/>
        <item x="14"/>
        <item x="34"/>
        <item x="30"/>
        <item x="29"/>
        <item x="41"/>
        <item x="27"/>
        <item x="42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70">
        <item x="168"/>
        <item x="167"/>
        <item x="166"/>
        <item x="165"/>
        <item x="164"/>
        <item x="145"/>
        <item x="144"/>
        <item x="163"/>
        <item x="162"/>
        <item x="143"/>
        <item x="132"/>
        <item x="131"/>
        <item x="138"/>
        <item x="141"/>
        <item x="130"/>
        <item x="109"/>
        <item x="108"/>
        <item x="107"/>
        <item x="137"/>
        <item x="85"/>
        <item x="106"/>
        <item x="129"/>
        <item x="169"/>
        <item x="84"/>
        <item x="128"/>
        <item x="99"/>
        <item x="136"/>
        <item x="83"/>
        <item x="98"/>
        <item x="82"/>
        <item x="127"/>
        <item x="122"/>
        <item x="81"/>
        <item x="135"/>
        <item x="55"/>
        <item x="97"/>
        <item x="54"/>
        <item x="96"/>
        <item x="121"/>
        <item x="156"/>
        <item x="80"/>
        <item x="95"/>
        <item x="105"/>
        <item x="120"/>
        <item x="104"/>
        <item x="161"/>
        <item x="79"/>
        <item x="103"/>
        <item x="53"/>
        <item x="94"/>
        <item x="160"/>
        <item x="134"/>
        <item x="52"/>
        <item x="51"/>
        <item x="102"/>
        <item x="50"/>
        <item x="78"/>
        <item x="119"/>
        <item x="77"/>
        <item x="70"/>
        <item x="76"/>
        <item x="142"/>
        <item x="93"/>
        <item x="38"/>
        <item x="118"/>
        <item x="126"/>
        <item x="49"/>
        <item x="92"/>
        <item x="37"/>
        <item x="48"/>
        <item x="69"/>
        <item x="68"/>
        <item x="140"/>
        <item x="75"/>
        <item x="36"/>
        <item x="101"/>
        <item x="155"/>
        <item x="159"/>
        <item x="158"/>
        <item x="47"/>
        <item x="125"/>
        <item x="67"/>
        <item x="124"/>
        <item x="154"/>
        <item x="91"/>
        <item x="153"/>
        <item x="117"/>
        <item x="152"/>
        <item x="35"/>
        <item x="139"/>
        <item x="133"/>
        <item x="90"/>
        <item x="34"/>
        <item x="116"/>
        <item x="66"/>
        <item x="65"/>
        <item x="100"/>
        <item x="46"/>
        <item x="33"/>
        <item x="45"/>
        <item x="123"/>
        <item x="64"/>
        <item x="89"/>
        <item x="74"/>
        <item x="115"/>
        <item x="114"/>
        <item x="73"/>
        <item x="63"/>
        <item x="157"/>
        <item x="72"/>
        <item x="32"/>
        <item x="62"/>
        <item x="44"/>
        <item x="88"/>
        <item x="71"/>
        <item x="113"/>
        <item x="151"/>
        <item x="31"/>
        <item x="30"/>
        <item x="43"/>
        <item x="150"/>
        <item x="87"/>
        <item x="29"/>
        <item x="61"/>
        <item x="149"/>
        <item x="42"/>
        <item x="28"/>
        <item x="148"/>
        <item x="112"/>
        <item x="111"/>
        <item x="27"/>
        <item x="60"/>
        <item x="26"/>
        <item x="59"/>
        <item x="41"/>
        <item x="86"/>
        <item x="110"/>
        <item x="58"/>
        <item x="25"/>
        <item x="57"/>
        <item x="40"/>
        <item x="147"/>
        <item x="146"/>
        <item x="19"/>
        <item x="18"/>
        <item x="17"/>
        <item x="16"/>
        <item x="24"/>
        <item x="39"/>
        <item x="56"/>
        <item x="15"/>
        <item x="23"/>
        <item x="22"/>
        <item x="14"/>
        <item x="21"/>
        <item x="20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264">
        <item x="223"/>
        <item x="174"/>
        <item x="132"/>
        <item x="232"/>
        <item x="56"/>
        <item x="213"/>
        <item x="186"/>
        <item x="55"/>
        <item x="104"/>
        <item x="201"/>
        <item x="37"/>
        <item x="131"/>
        <item x="89"/>
        <item x="200"/>
        <item x="36"/>
        <item x="19"/>
        <item x="185"/>
        <item x="18"/>
        <item x="17"/>
        <item x="159"/>
        <item x="16"/>
        <item x="130"/>
        <item x="75"/>
        <item x="35"/>
        <item x="129"/>
        <item x="88"/>
        <item x="257"/>
        <item x="15"/>
        <item x="103"/>
        <item x="117"/>
        <item x="145"/>
        <item x="222"/>
        <item x="74"/>
        <item x="199"/>
        <item x="54"/>
        <item x="102"/>
        <item x="73"/>
        <item x="173"/>
        <item x="87"/>
        <item x="101"/>
        <item x="116"/>
        <item x="53"/>
        <item x="34"/>
        <item x="52"/>
        <item x="14"/>
        <item x="51"/>
        <item x="256"/>
        <item x="184"/>
        <item x="212"/>
        <item x="33"/>
        <item x="158"/>
        <item x="100"/>
        <item x="115"/>
        <item x="157"/>
        <item x="72"/>
        <item x="71"/>
        <item x="32"/>
        <item x="128"/>
        <item x="156"/>
        <item x="198"/>
        <item x="144"/>
        <item x="255"/>
        <item x="183"/>
        <item x="50"/>
        <item x="155"/>
        <item x="143"/>
        <item x="114"/>
        <item x="86"/>
        <item x="49"/>
        <item x="172"/>
        <item x="13"/>
        <item x="211"/>
        <item x="99"/>
        <item x="113"/>
        <item x="247"/>
        <item x="171"/>
        <item x="142"/>
        <item x="85"/>
        <item x="70"/>
        <item x="12"/>
        <item x="197"/>
        <item x="98"/>
        <item x="11"/>
        <item x="127"/>
        <item x="69"/>
        <item x="239"/>
        <item x="246"/>
        <item x="112"/>
        <item x="196"/>
        <item x="10"/>
        <item x="170"/>
        <item x="48"/>
        <item x="154"/>
        <item x="254"/>
        <item x="195"/>
        <item x="31"/>
        <item x="194"/>
        <item x="210"/>
        <item x="30"/>
        <item x="126"/>
        <item x="141"/>
        <item x="97"/>
        <item x="231"/>
        <item x="169"/>
        <item x="68"/>
        <item x="153"/>
        <item x="67"/>
        <item x="29"/>
        <item x="253"/>
        <item x="182"/>
        <item x="66"/>
        <item x="221"/>
        <item x="152"/>
        <item x="168"/>
        <item x="9"/>
        <item x="28"/>
        <item x="47"/>
        <item x="111"/>
        <item x="167"/>
        <item x="65"/>
        <item x="252"/>
        <item x="151"/>
        <item x="140"/>
        <item x="84"/>
        <item x="46"/>
        <item x="27"/>
        <item x="64"/>
        <item x="96"/>
        <item x="8"/>
        <item x="83"/>
        <item x="45"/>
        <item x="139"/>
        <item x="82"/>
        <item x="263"/>
        <item x="26"/>
        <item x="7"/>
        <item x="209"/>
        <item x="230"/>
        <item x="238"/>
        <item x="245"/>
        <item x="63"/>
        <item x="181"/>
        <item x="138"/>
        <item x="125"/>
        <item x="110"/>
        <item x="208"/>
        <item x="6"/>
        <item x="95"/>
        <item x="220"/>
        <item x="193"/>
        <item x="251"/>
        <item x="94"/>
        <item x="44"/>
        <item x="81"/>
        <item x="219"/>
        <item x="237"/>
        <item x="192"/>
        <item x="25"/>
        <item x="166"/>
        <item x="109"/>
        <item x="43"/>
        <item x="124"/>
        <item x="80"/>
        <item x="108"/>
        <item x="123"/>
        <item x="207"/>
        <item x="229"/>
        <item x="62"/>
        <item x="206"/>
        <item x="262"/>
        <item x="250"/>
        <item x="191"/>
        <item x="180"/>
        <item x="137"/>
        <item x="165"/>
        <item x="244"/>
        <item x="42"/>
        <item x="107"/>
        <item x="190"/>
        <item x="5"/>
        <item x="164"/>
        <item x="4"/>
        <item x="3"/>
        <item x="41"/>
        <item x="228"/>
        <item x="122"/>
        <item x="61"/>
        <item x="150"/>
        <item x="249"/>
        <item x="179"/>
        <item x="60"/>
        <item x="261"/>
        <item x="163"/>
        <item x="24"/>
        <item x="205"/>
        <item x="93"/>
        <item x="227"/>
        <item x="218"/>
        <item x="121"/>
        <item x="92"/>
        <item x="136"/>
        <item x="236"/>
        <item x="162"/>
        <item x="59"/>
        <item x="120"/>
        <item x="119"/>
        <item x="23"/>
        <item x="260"/>
        <item x="2"/>
        <item x="40"/>
        <item x="226"/>
        <item x="22"/>
        <item x="149"/>
        <item x="204"/>
        <item x="243"/>
        <item x="106"/>
        <item x="203"/>
        <item x="79"/>
        <item x="217"/>
        <item x="148"/>
        <item x="58"/>
        <item x="242"/>
        <item x="91"/>
        <item x="147"/>
        <item x="78"/>
        <item x="178"/>
        <item x="259"/>
        <item x="77"/>
        <item x="216"/>
        <item x="177"/>
        <item x="235"/>
        <item x="1"/>
        <item x="241"/>
        <item x="189"/>
        <item x="135"/>
        <item x="161"/>
        <item x="188"/>
        <item x="234"/>
        <item x="76"/>
        <item x="134"/>
        <item x="118"/>
        <item x="21"/>
        <item x="248"/>
        <item x="39"/>
        <item x="20"/>
        <item x="176"/>
        <item x="0"/>
        <item x="57"/>
        <item x="187"/>
        <item x="225"/>
        <item x="215"/>
        <item x="240"/>
        <item x="105"/>
        <item x="146"/>
        <item x="175"/>
        <item x="38"/>
        <item x="90"/>
        <item x="258"/>
        <item x="202"/>
        <item x="133"/>
        <item x="214"/>
        <item x="160"/>
        <item x="233"/>
        <item x="224"/>
      </items>
    </pivotField>
    <pivotField dataField="1" showAll="0" defaultSubtotal="0">
      <items count="128">
        <item x="56"/>
        <item x="99"/>
        <item x="34"/>
        <item x="55"/>
        <item x="98"/>
        <item x="94"/>
        <item x="82"/>
        <item x="70"/>
        <item x="38"/>
        <item x="14"/>
        <item x="52"/>
        <item x="91"/>
        <item x="71"/>
        <item x="69"/>
        <item x="51"/>
        <item x="109"/>
        <item x="83"/>
        <item x="35"/>
        <item x="96"/>
        <item x="37"/>
        <item x="97"/>
        <item x="113"/>
        <item x="81"/>
        <item x="80"/>
        <item x="54"/>
        <item x="46"/>
        <item x="116"/>
        <item x="79"/>
        <item x="53"/>
        <item x="125"/>
        <item x="66"/>
        <item x="50"/>
        <item x="108"/>
        <item x="126"/>
        <item x="63"/>
        <item x="110"/>
        <item x="36"/>
        <item x="78"/>
        <item x="44"/>
        <item x="102"/>
        <item x="76"/>
        <item x="118"/>
        <item x="33"/>
        <item x="115"/>
        <item x="117"/>
        <item x="93"/>
        <item x="127"/>
        <item x="87"/>
        <item x="32"/>
        <item x="67"/>
        <item x="16"/>
        <item x="121"/>
        <item x="77"/>
        <item x="29"/>
        <item x="107"/>
        <item x="104"/>
        <item x="43"/>
        <item x="49"/>
        <item x="92"/>
        <item x="105"/>
        <item x="90"/>
        <item x="65"/>
        <item x="89"/>
        <item x="25"/>
        <item x="19"/>
        <item x="112"/>
        <item x="45"/>
        <item x="123"/>
        <item x="18"/>
        <item x="15"/>
        <item x="26"/>
        <item x="122"/>
        <item x="68"/>
        <item x="88"/>
        <item x="48"/>
        <item x="47"/>
        <item x="64"/>
        <item x="62"/>
        <item x="111"/>
        <item x="86"/>
        <item x="75"/>
        <item x="73"/>
        <item x="30"/>
        <item x="95"/>
        <item x="103"/>
        <item x="31"/>
        <item x="61"/>
        <item x="60"/>
        <item x="106"/>
        <item x="124"/>
        <item x="42"/>
        <item x="114"/>
        <item x="74"/>
        <item x="59"/>
        <item x="41"/>
        <item x="72"/>
        <item x="27"/>
        <item x="85"/>
        <item x="17"/>
        <item x="101"/>
        <item x="28"/>
        <item x="23"/>
        <item x="22"/>
        <item x="84"/>
        <item x="13"/>
        <item x="100"/>
        <item x="58"/>
        <item x="24"/>
        <item x="7"/>
        <item x="120"/>
        <item x="40"/>
        <item x="57"/>
        <item x="39"/>
        <item x="119"/>
        <item x="11"/>
        <item x="3"/>
        <item x="6"/>
        <item x="21"/>
        <item x="20"/>
        <item x="12"/>
        <item x="9"/>
        <item x="8"/>
        <item x="10"/>
        <item x="4"/>
        <item x="2"/>
        <item x="5"/>
        <item x="1"/>
        <item x="0"/>
      </items>
    </pivotField>
    <pivotField dataField="1" showAll="0" defaultSubtotal="0">
      <items count="256">
        <item x="56"/>
        <item x="14"/>
        <item x="132"/>
        <item x="73"/>
        <item x="55"/>
        <item x="151"/>
        <item x="38"/>
        <item x="16"/>
        <item x="197"/>
        <item x="212"/>
        <item x="217"/>
        <item x="152"/>
        <item x="200"/>
        <item x="71"/>
        <item x="103"/>
        <item x="135"/>
        <item x="19"/>
        <item x="105"/>
        <item x="18"/>
        <item x="15"/>
        <item x="35"/>
        <item x="198"/>
        <item x="147"/>
        <item x="52"/>
        <item x="37"/>
        <item x="87"/>
        <item x="172"/>
        <item x="240"/>
        <item x="136"/>
        <item x="72"/>
        <item x="211"/>
        <item x="182"/>
        <item x="101"/>
        <item x="70"/>
        <item x="108"/>
        <item x="170"/>
        <item x="89"/>
        <item x="51"/>
        <item x="98"/>
        <item x="118"/>
        <item x="102"/>
        <item x="183"/>
        <item x="220"/>
        <item x="36"/>
        <item x="17"/>
        <item x="208"/>
        <item x="133"/>
        <item x="119"/>
        <item x="104"/>
        <item x="34"/>
        <item x="199"/>
        <item x="54"/>
        <item x="221"/>
        <item x="47"/>
        <item x="149"/>
        <item x="33"/>
        <item x="120"/>
        <item x="171"/>
        <item x="13"/>
        <item x="88"/>
        <item x="53"/>
        <item x="29"/>
        <item x="67"/>
        <item x="167"/>
        <item x="210"/>
        <item x="179"/>
        <item x="109"/>
        <item x="7"/>
        <item x="145"/>
        <item x="251"/>
        <item x="194"/>
        <item x="64"/>
        <item x="239"/>
        <item x="188"/>
        <item x="160"/>
        <item x="233"/>
        <item x="222"/>
        <item x="25"/>
        <item x="45"/>
        <item x="86"/>
        <item x="111"/>
        <item x="83"/>
        <item x="159"/>
        <item x="85"/>
        <item x="181"/>
        <item x="11"/>
        <item x="249"/>
        <item x="112"/>
        <item x="84"/>
        <item x="31"/>
        <item x="150"/>
        <item x="241"/>
        <item x="26"/>
        <item x="192"/>
        <item x="134"/>
        <item x="82"/>
        <item x="142"/>
        <item x="68"/>
        <item x="168"/>
        <item x="178"/>
        <item x="125"/>
        <item x="204"/>
        <item x="42"/>
        <item x="248"/>
        <item x="161"/>
        <item x="180"/>
        <item x="232"/>
        <item x="195"/>
        <item x="61"/>
        <item x="3"/>
        <item x="30"/>
        <item x="44"/>
        <item x="124"/>
        <item x="146"/>
        <item x="50"/>
        <item x="80"/>
        <item x="196"/>
        <item x="148"/>
        <item x="6"/>
        <item x="32"/>
        <item x="169"/>
        <item x="218"/>
        <item x="100"/>
        <item x="127"/>
        <item x="140"/>
        <item x="81"/>
        <item x="12"/>
        <item x="66"/>
        <item x="207"/>
        <item x="158"/>
        <item x="9"/>
        <item x="94"/>
        <item x="129"/>
        <item x="78"/>
        <item x="193"/>
        <item x="191"/>
        <item x="177"/>
        <item x="157"/>
        <item x="219"/>
        <item x="250"/>
        <item x="46"/>
        <item x="115"/>
        <item x="227"/>
        <item x="189"/>
        <item x="130"/>
        <item x="99"/>
        <item x="8"/>
        <item x="69"/>
        <item x="10"/>
        <item x="247"/>
        <item x="116"/>
        <item x="131"/>
        <item x="65"/>
        <item x="238"/>
        <item x="49"/>
        <item x="63"/>
        <item x="27"/>
        <item x="48"/>
        <item x="79"/>
        <item x="4"/>
        <item x="97"/>
        <item x="96"/>
        <item x="166"/>
        <item x="245"/>
        <item x="143"/>
        <item x="209"/>
        <item x="187"/>
        <item x="255"/>
        <item x="117"/>
        <item x="128"/>
        <item x="141"/>
        <item x="206"/>
        <item x="107"/>
        <item x="28"/>
        <item x="243"/>
        <item x="113"/>
        <item x="231"/>
        <item x="190"/>
        <item x="144"/>
        <item x="164"/>
        <item x="154"/>
        <item x="62"/>
        <item x="93"/>
        <item x="60"/>
        <item x="114"/>
        <item x="165"/>
        <item x="205"/>
        <item x="223"/>
        <item x="95"/>
        <item x="235"/>
        <item x="202"/>
        <item x="23"/>
        <item x="246"/>
        <item x="22"/>
        <item x="43"/>
        <item x="254"/>
        <item x="92"/>
        <item x="59"/>
        <item x="126"/>
        <item x="2"/>
        <item x="5"/>
        <item x="236"/>
        <item x="41"/>
        <item x="122"/>
        <item x="24"/>
        <item x="176"/>
        <item x="138"/>
        <item x="110"/>
        <item x="77"/>
        <item x="75"/>
        <item x="216"/>
        <item x="156"/>
        <item x="230"/>
        <item x="185"/>
        <item x="174"/>
        <item x="252"/>
        <item x="237"/>
        <item x="244"/>
        <item x="155"/>
        <item x="253"/>
        <item x="229"/>
        <item x="76"/>
        <item x="91"/>
        <item x="123"/>
        <item x="226"/>
        <item x="175"/>
        <item x="215"/>
        <item x="163"/>
        <item x="203"/>
        <item x="58"/>
        <item x="74"/>
        <item x="214"/>
        <item x="186"/>
        <item x="139"/>
        <item x="1"/>
        <item x="213"/>
        <item x="153"/>
        <item x="21"/>
        <item x="20"/>
        <item x="0"/>
        <item x="225"/>
        <item x="242"/>
        <item x="121"/>
        <item x="90"/>
        <item x="57"/>
        <item x="40"/>
        <item x="184"/>
        <item x="234"/>
        <item x="162"/>
        <item x="39"/>
        <item x="201"/>
        <item x="173"/>
        <item x="137"/>
        <item x="224"/>
        <item x="106"/>
        <item x="228"/>
      </items>
    </pivotField>
    <pivotField dataField="1" showAll="0" defaultSubtotal="0">
      <items count="119">
        <item x="106"/>
        <item x="109"/>
        <item x="108"/>
        <item x="87"/>
        <item x="78"/>
        <item x="105"/>
        <item x="75"/>
        <item x="98"/>
        <item x="103"/>
        <item x="74"/>
        <item x="49"/>
        <item x="101"/>
        <item x="70"/>
        <item x="76"/>
        <item x="88"/>
        <item x="94"/>
        <item x="64"/>
        <item x="77"/>
        <item x="68"/>
        <item x="100"/>
        <item x="28"/>
        <item x="50"/>
        <item x="83"/>
        <item x="84"/>
        <item x="91"/>
        <item x="48"/>
        <item x="104"/>
        <item x="56"/>
        <item x="73"/>
        <item x="79"/>
        <item x="54"/>
        <item x="90"/>
        <item x="118"/>
        <item x="41"/>
        <item x="55"/>
        <item x="89"/>
        <item x="86"/>
        <item x="117"/>
        <item x="107"/>
        <item x="37"/>
        <item x="71"/>
        <item x="51"/>
        <item x="72"/>
        <item x="27"/>
        <item x="93"/>
        <item x="52"/>
        <item x="53"/>
        <item x="32"/>
        <item x="62"/>
        <item x="38"/>
        <item x="102"/>
        <item x="99"/>
        <item x="69"/>
        <item x="92"/>
        <item x="67"/>
        <item x="47"/>
        <item x="116"/>
        <item x="115"/>
        <item x="39"/>
        <item x="85"/>
        <item x="44"/>
        <item x="65"/>
        <item x="82"/>
        <item x="36"/>
        <item x="66"/>
        <item x="34"/>
        <item x="35"/>
        <item x="80"/>
        <item x="97"/>
        <item x="33"/>
        <item x="30"/>
        <item x="40"/>
        <item x="81"/>
        <item x="63"/>
        <item x="20"/>
        <item x="114"/>
        <item x="10"/>
        <item x="57"/>
        <item x="31"/>
        <item x="21"/>
        <item x="111"/>
        <item x="61"/>
        <item x="45"/>
        <item x="46"/>
        <item x="96"/>
        <item x="42"/>
        <item x="59"/>
        <item x="113"/>
        <item x="24"/>
        <item x="29"/>
        <item x="43"/>
        <item x="95"/>
        <item x="58"/>
        <item x="26"/>
        <item x="112"/>
        <item x="110"/>
        <item x="60"/>
        <item x="12"/>
        <item x="17"/>
        <item x="25"/>
        <item x="8"/>
        <item x="23"/>
        <item x="22"/>
        <item x="19"/>
        <item x="18"/>
        <item x="16"/>
        <item x="15"/>
        <item x="9"/>
        <item x="14"/>
        <item x="1"/>
        <item x="11"/>
        <item x="13"/>
        <item x="5"/>
        <item x="0"/>
        <item x="6"/>
        <item x="7"/>
        <item x="4"/>
        <item x="2"/>
        <item x="3"/>
      </items>
    </pivotField>
    <pivotField dataField="1" showAll="0" defaultSubtotal="0">
      <items count="224">
        <item x="146"/>
        <item x="92"/>
        <item x="175"/>
        <item x="110"/>
        <item x="155"/>
        <item x="122"/>
        <item x="48"/>
        <item x="83"/>
        <item x="125"/>
        <item x="10"/>
        <item x="165"/>
        <item x="131"/>
        <item x="67"/>
        <item x="171"/>
        <item x="213"/>
        <item x="218"/>
        <item x="198"/>
        <item x="80"/>
        <item x="159"/>
        <item x="187"/>
        <item x="144"/>
        <item x="135"/>
        <item x="49"/>
        <item x="201"/>
        <item x="98"/>
        <item x="35"/>
        <item x="126"/>
        <item x="93"/>
        <item x="76"/>
        <item x="12"/>
        <item x="191"/>
        <item x="17"/>
        <item x="183"/>
        <item x="109"/>
        <item x="47"/>
        <item x="123"/>
        <item x="56"/>
        <item x="164"/>
        <item x="30"/>
        <item x="36"/>
        <item x="8"/>
        <item x="182"/>
        <item x="220"/>
        <item x="53"/>
        <item x="193"/>
        <item x="71"/>
        <item x="161"/>
        <item x="99"/>
        <item x="188"/>
        <item x="139"/>
        <item x="112"/>
        <item x="39"/>
        <item x="81"/>
        <item x="54"/>
        <item x="37"/>
        <item x="121"/>
        <item x="89"/>
        <item x="154"/>
        <item x="19"/>
        <item x="18"/>
        <item x="90"/>
        <item x="145"/>
        <item x="111"/>
        <item x="34"/>
        <item x="153"/>
        <item x="114"/>
        <item x="64"/>
        <item x="16"/>
        <item x="32"/>
        <item x="117"/>
        <item x="33"/>
        <item x="15"/>
        <item x="96"/>
        <item x="142"/>
        <item x="50"/>
        <item x="162"/>
        <item x="124"/>
        <item x="82"/>
        <item x="185"/>
        <item x="31"/>
        <item x="214"/>
        <item x="186"/>
        <item x="28"/>
        <item x="9"/>
        <item x="51"/>
        <item x="14"/>
        <item x="174"/>
        <item x="130"/>
        <item x="85"/>
        <item x="1"/>
        <item x="52"/>
        <item x="181"/>
        <item x="11"/>
        <item x="108"/>
        <item x="55"/>
        <item x="184"/>
        <item x="20"/>
        <item x="147"/>
        <item x="97"/>
        <item x="68"/>
        <item x="79"/>
        <item x="13"/>
        <item x="133"/>
        <item x="197"/>
        <item x="119"/>
        <item x="77"/>
        <item x="173"/>
        <item x="163"/>
        <item x="69"/>
        <item x="29"/>
        <item x="107"/>
        <item x="136"/>
        <item x="21"/>
        <item x="58"/>
        <item x="95"/>
        <item x="149"/>
        <item x="45"/>
        <item x="219"/>
        <item x="100"/>
        <item x="168"/>
        <item x="5"/>
        <item x="0"/>
        <item x="42"/>
        <item x="94"/>
        <item x="177"/>
        <item x="62"/>
        <item x="78"/>
        <item x="199"/>
        <item x="169"/>
        <item x="211"/>
        <item x="66"/>
        <item x="203"/>
        <item x="158"/>
        <item x="74"/>
        <item x="57"/>
        <item x="160"/>
        <item x="208"/>
        <item x="65"/>
        <item x="24"/>
        <item x="27"/>
        <item x="156"/>
        <item x="137"/>
        <item x="84"/>
        <item x="38"/>
        <item x="189"/>
        <item x="63"/>
        <item x="105"/>
        <item x="140"/>
        <item x="172"/>
        <item x="223"/>
        <item x="195"/>
        <item x="120"/>
        <item x="26"/>
        <item x="157"/>
        <item x="6"/>
        <item x="143"/>
        <item x="196"/>
        <item x="46"/>
        <item x="178"/>
        <item x="106"/>
        <item x="132"/>
        <item x="91"/>
        <item x="72"/>
        <item x="148"/>
        <item x="134"/>
        <item x="118"/>
        <item x="60"/>
        <item x="7"/>
        <item x="104"/>
        <item x="212"/>
        <item x="43"/>
        <item x="73"/>
        <item x="194"/>
        <item x="103"/>
        <item x="4"/>
        <item x="209"/>
        <item x="129"/>
        <item x="216"/>
        <item x="170"/>
        <item x="113"/>
        <item x="44"/>
        <item x="86"/>
        <item x="151"/>
        <item x="59"/>
        <item x="25"/>
        <item x="87"/>
        <item x="75"/>
        <item x="217"/>
        <item x="40"/>
        <item x="206"/>
        <item x="180"/>
        <item x="2"/>
        <item x="102"/>
        <item x="70"/>
        <item x="88"/>
        <item x="23"/>
        <item x="61"/>
        <item x="152"/>
        <item x="22"/>
        <item x="3"/>
        <item x="41"/>
        <item x="150"/>
        <item x="116"/>
        <item x="179"/>
        <item x="190"/>
        <item x="101"/>
        <item x="141"/>
        <item x="176"/>
        <item x="222"/>
        <item x="200"/>
        <item x="166"/>
        <item x="192"/>
        <item x="115"/>
        <item x="127"/>
        <item x="138"/>
        <item x="128"/>
        <item x="210"/>
        <item x="167"/>
        <item x="202"/>
        <item x="205"/>
        <item x="215"/>
        <item x="221"/>
        <item x="207"/>
        <item x="204"/>
      </items>
    </pivotField>
    <pivotField dataField="1" showAll="0" defaultSubtotal="0">
      <items count="8">
        <item x="2"/>
        <item x="5"/>
        <item x="0"/>
        <item x="4"/>
        <item x="1"/>
        <item x="7"/>
        <item x="3"/>
        <item x="6"/>
      </items>
    </pivotField>
  </pivotFields>
  <rowFields count="3">
    <field x="2"/>
    <field x="6"/>
    <field x="5"/>
  </rowFields>
  <rowItems count="469">
    <i>
      <x/>
    </i>
    <i r="1">
      <x/>
      <x v="36"/>
    </i>
    <i r="1">
      <x v="1"/>
      <x v="34"/>
    </i>
    <i r="1">
      <x v="2"/>
      <x v="26"/>
    </i>
    <i r="1">
      <x v="3"/>
      <x/>
    </i>
    <i r="1">
      <x v="4"/>
      <x v="30"/>
    </i>
    <i r="1">
      <x v="5"/>
      <x v="24"/>
    </i>
    <i r="1">
      <x v="6"/>
      <x v="1"/>
    </i>
    <i r="1">
      <x v="7"/>
      <x v="2"/>
    </i>
    <i r="1">
      <x v="8"/>
      <x v="39"/>
    </i>
    <i r="1">
      <x v="9"/>
      <x v="25"/>
    </i>
    <i r="1">
      <x v="10"/>
      <x v="40"/>
    </i>
    <i r="1">
      <x v="11"/>
      <x v="23"/>
    </i>
    <i r="1">
      <x v="12"/>
      <x v="31"/>
    </i>
    <i r="1">
      <x v="13"/>
      <x v="32"/>
    </i>
    <i r="1">
      <x v="14"/>
      <x v="41"/>
    </i>
    <i r="1">
      <x v="15"/>
      <x v="20"/>
    </i>
    <i r="1">
      <x v="16"/>
      <x v="21"/>
    </i>
    <i r="1">
      <x v="17"/>
      <x v="37"/>
    </i>
    <i r="1">
      <x v="18"/>
      <x v="22"/>
    </i>
    <i r="1">
      <x v="19"/>
      <x v="29"/>
    </i>
    <i t="blank">
      <x/>
    </i>
    <i>
      <x v="1"/>
    </i>
    <i r="1">
      <x/>
      <x v="34"/>
    </i>
    <i r="1">
      <x v="1"/>
      <x v="36"/>
    </i>
    <i r="1">
      <x v="2"/>
      <x v="30"/>
    </i>
    <i r="1">
      <x v="3"/>
      <x v="26"/>
    </i>
    <i r="1">
      <x v="4"/>
      <x v="24"/>
    </i>
    <i r="1">
      <x v="5"/>
      <x/>
    </i>
    <i r="1">
      <x v="6"/>
      <x v="1"/>
    </i>
    <i r="1">
      <x v="7"/>
      <x v="39"/>
    </i>
    <i r="1">
      <x v="8"/>
      <x v="40"/>
    </i>
    <i r="1">
      <x v="9"/>
      <x v="2"/>
    </i>
    <i r="1">
      <x v="10"/>
      <x v="25"/>
    </i>
    <i r="1">
      <x v="11"/>
      <x v="23"/>
    </i>
    <i r="1">
      <x v="12"/>
      <x v="31"/>
    </i>
    <i r="1">
      <x v="13"/>
      <x v="32"/>
    </i>
    <i r="1">
      <x v="14"/>
      <x v="19"/>
    </i>
    <i r="1">
      <x v="15"/>
      <x v="41"/>
    </i>
    <i r="1">
      <x v="16"/>
      <x v="22"/>
    </i>
    <i r="1">
      <x v="17"/>
      <x v="37"/>
    </i>
    <i r="1">
      <x v="18"/>
      <x v="3"/>
    </i>
    <i r="2">
      <x v="29"/>
    </i>
    <i t="blank">
      <x v="1"/>
    </i>
    <i>
      <x v="2"/>
    </i>
    <i r="1">
      <x/>
      <x v="36"/>
    </i>
    <i r="1">
      <x v="1"/>
      <x v="34"/>
    </i>
    <i r="1">
      <x v="2"/>
      <x v="26"/>
    </i>
    <i r="1">
      <x v="3"/>
      <x/>
    </i>
    <i r="1">
      <x v="4"/>
      <x v="24"/>
    </i>
    <i r="1">
      <x v="5"/>
      <x v="1"/>
    </i>
    <i r="1">
      <x v="6"/>
      <x v="2"/>
    </i>
    <i r="1">
      <x v="7"/>
      <x v="25"/>
    </i>
    <i r="1">
      <x v="8"/>
      <x v="30"/>
    </i>
    <i r="1">
      <x v="9"/>
      <x v="39"/>
    </i>
    <i r="1">
      <x v="10"/>
      <x v="40"/>
    </i>
    <i r="1">
      <x v="11"/>
      <x v="31"/>
    </i>
    <i r="1">
      <x v="12"/>
      <x v="32"/>
    </i>
    <i r="1">
      <x v="13"/>
      <x v="29"/>
    </i>
    <i r="1">
      <x v="14"/>
      <x v="20"/>
    </i>
    <i r="1">
      <x v="15"/>
      <x v="23"/>
    </i>
    <i r="2">
      <x v="37"/>
    </i>
    <i r="1">
      <x v="17"/>
      <x v="21"/>
    </i>
    <i r="1">
      <x v="18"/>
      <x v="9"/>
    </i>
    <i r="1">
      <x v="19"/>
      <x v="41"/>
    </i>
    <i t="blank">
      <x v="2"/>
    </i>
    <i>
      <x v="3"/>
    </i>
    <i r="1">
      <x/>
      <x v="36"/>
    </i>
    <i r="1">
      <x v="1"/>
      <x v="34"/>
    </i>
    <i r="1">
      <x v="2"/>
      <x v="26"/>
    </i>
    <i r="1">
      <x v="3"/>
      <x v="30"/>
    </i>
    <i r="1">
      <x v="4"/>
      <x/>
    </i>
    <i r="1">
      <x v="5"/>
      <x v="24"/>
    </i>
    <i r="1">
      <x v="6"/>
      <x v="1"/>
    </i>
    <i r="1">
      <x v="7"/>
      <x v="39"/>
    </i>
    <i r="1">
      <x v="8"/>
      <x v="2"/>
    </i>
    <i r="1">
      <x v="9"/>
      <x v="31"/>
    </i>
    <i r="1">
      <x v="10"/>
      <x v="25"/>
    </i>
    <i r="1">
      <x v="11"/>
      <x v="32"/>
    </i>
    <i r="1">
      <x v="12"/>
      <x v="23"/>
    </i>
    <i r="1">
      <x v="13"/>
      <x v="40"/>
    </i>
    <i r="1">
      <x v="14"/>
      <x v="22"/>
    </i>
    <i r="2">
      <x v="41"/>
    </i>
    <i r="1">
      <x v="16"/>
      <x v="21"/>
    </i>
    <i r="1">
      <x v="17"/>
      <x v="20"/>
    </i>
    <i r="1">
      <x v="18"/>
      <x v="29"/>
    </i>
    <i r="1">
      <x v="19"/>
      <x v="28"/>
    </i>
    <i t="blank">
      <x v="3"/>
    </i>
    <i>
      <x v="4"/>
    </i>
    <i r="1">
      <x/>
      <x v="34"/>
    </i>
    <i r="1">
      <x v="1"/>
      <x v="26"/>
    </i>
    <i r="1">
      <x v="2"/>
      <x v="36"/>
    </i>
    <i r="1">
      <x v="3"/>
      <x v="24"/>
    </i>
    <i r="1">
      <x v="4"/>
      <x/>
    </i>
    <i r="1">
      <x v="5"/>
      <x v="1"/>
    </i>
    <i r="1">
      <x v="6"/>
      <x v="30"/>
    </i>
    <i r="1">
      <x v="7"/>
      <x v="41"/>
    </i>
    <i r="1">
      <x v="8"/>
      <x v="39"/>
    </i>
    <i r="1">
      <x v="9"/>
      <x v="7"/>
    </i>
    <i r="1">
      <x v="10"/>
      <x v="3"/>
    </i>
    <i r="1">
      <x v="11"/>
      <x v="23"/>
    </i>
    <i r="2">
      <x v="40"/>
    </i>
    <i r="1">
      <x v="13"/>
      <x v="25"/>
    </i>
    <i r="1">
      <x v="14"/>
      <x v="2"/>
    </i>
    <i r="1">
      <x v="15"/>
      <x v="31"/>
    </i>
    <i r="1">
      <x v="16"/>
      <x v="33"/>
    </i>
    <i r="1">
      <x v="17"/>
      <x v="32"/>
    </i>
    <i r="1">
      <x v="18"/>
      <x v="4"/>
    </i>
    <i r="2">
      <x v="37"/>
    </i>
    <i t="blank">
      <x v="4"/>
    </i>
    <i>
      <x v="5"/>
    </i>
    <i r="1">
      <x/>
      <x v="36"/>
    </i>
    <i r="1">
      <x v="1"/>
      <x v="34"/>
    </i>
    <i r="1">
      <x v="2"/>
      <x v="26"/>
    </i>
    <i r="1">
      <x v="3"/>
      <x v="30"/>
    </i>
    <i r="1">
      <x v="4"/>
      <x/>
    </i>
    <i r="1">
      <x v="5"/>
      <x v="1"/>
    </i>
    <i r="1">
      <x v="6"/>
      <x v="24"/>
    </i>
    <i r="1">
      <x v="7"/>
      <x v="39"/>
    </i>
    <i r="1">
      <x v="8"/>
      <x v="25"/>
    </i>
    <i r="1">
      <x v="9"/>
      <x v="2"/>
    </i>
    <i r="1">
      <x v="10"/>
      <x v="23"/>
    </i>
    <i r="1">
      <x v="11"/>
      <x v="40"/>
    </i>
    <i r="1">
      <x v="12"/>
      <x v="31"/>
    </i>
    <i r="1">
      <x v="13"/>
      <x v="32"/>
    </i>
    <i r="1">
      <x v="14"/>
      <x v="29"/>
    </i>
    <i r="1">
      <x v="15"/>
      <x v="20"/>
    </i>
    <i r="1">
      <x v="16"/>
      <x v="21"/>
    </i>
    <i r="1">
      <x v="17"/>
      <x v="41"/>
    </i>
    <i r="1">
      <x v="18"/>
      <x v="37"/>
    </i>
    <i r="1">
      <x v="19"/>
      <x v="22"/>
    </i>
    <i r="2">
      <x v="46"/>
    </i>
    <i t="blank">
      <x v="5"/>
    </i>
    <i>
      <x v="6"/>
    </i>
    <i r="1">
      <x/>
      <x v="36"/>
    </i>
    <i r="1">
      <x v="1"/>
      <x v="26"/>
    </i>
    <i r="1">
      <x v="2"/>
      <x v="2"/>
    </i>
    <i r="1">
      <x v="3"/>
      <x/>
    </i>
    <i r="2">
      <x v="34"/>
    </i>
    <i r="1">
      <x v="5"/>
      <x v="1"/>
    </i>
    <i r="1">
      <x v="6"/>
      <x v="23"/>
    </i>
    <i r="2">
      <x v="30"/>
    </i>
    <i r="1">
      <x v="8"/>
      <x v="24"/>
    </i>
    <i r="2">
      <x v="25"/>
    </i>
    <i r="1">
      <x v="10"/>
      <x v="39"/>
    </i>
    <i r="1">
      <x v="11"/>
      <x v="31"/>
    </i>
    <i r="1">
      <x v="12"/>
      <x v="40"/>
    </i>
    <i r="1">
      <x v="13"/>
      <x v="20"/>
    </i>
    <i r="1">
      <x v="14"/>
      <x v="32"/>
    </i>
    <i r="1">
      <x v="15"/>
      <x v="22"/>
    </i>
    <i r="1">
      <x v="16"/>
      <x v="12"/>
    </i>
    <i r="1">
      <x v="17"/>
      <x v="21"/>
    </i>
    <i r="2">
      <x v="29"/>
    </i>
    <i r="2">
      <x v="37"/>
    </i>
    <i r="2">
      <x v="44"/>
    </i>
    <i t="blank">
      <x v="6"/>
    </i>
    <i>
      <x v="7"/>
    </i>
    <i r="1">
      <x/>
      <x v="36"/>
    </i>
    <i r="1">
      <x v="1"/>
      <x v="26"/>
    </i>
    <i r="1">
      <x v="2"/>
      <x v="34"/>
    </i>
    <i r="1">
      <x v="3"/>
      <x/>
    </i>
    <i r="1">
      <x v="4"/>
      <x v="2"/>
    </i>
    <i r="1">
      <x v="5"/>
      <x v="24"/>
    </i>
    <i r="1">
      <x v="6"/>
      <x v="1"/>
    </i>
    <i r="1">
      <x v="7"/>
      <x v="25"/>
    </i>
    <i r="2">
      <x v="30"/>
    </i>
    <i r="1">
      <x v="9"/>
      <x v="39"/>
    </i>
    <i r="1">
      <x v="10"/>
      <x v="31"/>
    </i>
    <i r="1">
      <x v="11"/>
      <x v="40"/>
    </i>
    <i r="1">
      <x v="12"/>
      <x v="41"/>
    </i>
    <i r="1">
      <x v="13"/>
      <x v="32"/>
    </i>
    <i r="1">
      <x v="14"/>
      <x v="23"/>
    </i>
    <i r="1">
      <x v="15"/>
      <x v="20"/>
    </i>
    <i r="1">
      <x v="16"/>
      <x v="21"/>
    </i>
    <i r="1">
      <x v="17"/>
      <x v="29"/>
    </i>
    <i r="1">
      <x v="18"/>
      <x v="43"/>
    </i>
    <i r="1">
      <x v="19"/>
      <x v="22"/>
    </i>
    <i t="blank">
      <x v="7"/>
    </i>
    <i>
      <x v="8"/>
    </i>
    <i r="1">
      <x/>
      <x v="36"/>
    </i>
    <i r="1">
      <x v="1"/>
      <x v="26"/>
    </i>
    <i r="1">
      <x v="2"/>
      <x v="34"/>
    </i>
    <i r="1">
      <x v="3"/>
      <x/>
    </i>
    <i r="1">
      <x v="4"/>
      <x v="39"/>
    </i>
    <i r="1">
      <x v="5"/>
      <x v="1"/>
    </i>
    <i r="1">
      <x v="6"/>
      <x v="24"/>
    </i>
    <i r="1">
      <x v="7"/>
      <x v="40"/>
    </i>
    <i r="1">
      <x v="8"/>
      <x v="2"/>
    </i>
    <i r="1">
      <x v="9"/>
      <x v="25"/>
    </i>
    <i r="1">
      <x v="10"/>
      <x v="30"/>
    </i>
    <i r="1">
      <x v="11"/>
      <x v="23"/>
    </i>
    <i r="1">
      <x v="12"/>
      <x v="31"/>
    </i>
    <i r="1">
      <x v="13"/>
      <x v="37"/>
    </i>
    <i r="1">
      <x v="14"/>
      <x v="32"/>
    </i>
    <i r="1">
      <x v="15"/>
      <x v="20"/>
    </i>
    <i r="1">
      <x v="16"/>
      <x v="9"/>
    </i>
    <i r="2">
      <x v="21"/>
    </i>
    <i r="2">
      <x v="29"/>
    </i>
    <i r="1">
      <x v="19"/>
      <x v="22"/>
    </i>
    <i r="2">
      <x v="41"/>
    </i>
    <i t="blank">
      <x v="8"/>
    </i>
    <i>
      <x v="9"/>
    </i>
    <i r="1">
      <x/>
      <x v="34"/>
    </i>
    <i r="1">
      <x v="1"/>
      <x v="26"/>
    </i>
    <i r="1">
      <x v="2"/>
      <x v="36"/>
    </i>
    <i r="1">
      <x v="3"/>
      <x v="24"/>
    </i>
    <i r="1">
      <x v="4"/>
      <x/>
    </i>
    <i r="1">
      <x v="5"/>
      <x v="25"/>
    </i>
    <i r="1">
      <x v="6"/>
      <x v="1"/>
    </i>
    <i r="1">
      <x v="7"/>
      <x v="3"/>
    </i>
    <i r="1">
      <x v="8"/>
      <x v="2"/>
    </i>
    <i r="2">
      <x v="39"/>
    </i>
    <i r="1">
      <x v="10"/>
      <x v="33"/>
    </i>
    <i r="1">
      <x v="11"/>
      <x v="30"/>
    </i>
    <i r="1">
      <x v="12"/>
      <x v="40"/>
    </i>
    <i r="1">
      <x v="13"/>
      <x v="19"/>
    </i>
    <i r="1">
      <x v="14"/>
      <x v="23"/>
    </i>
    <i r="1">
      <x v="15"/>
      <x v="32"/>
    </i>
    <i r="1">
      <x v="16"/>
      <x v="31"/>
    </i>
    <i r="1">
      <x v="17"/>
      <x v="12"/>
    </i>
    <i r="2">
      <x v="22"/>
    </i>
    <i r="1">
      <x v="19"/>
      <x v="21"/>
    </i>
    <i t="blank">
      <x v="9"/>
    </i>
    <i>
      <x v="10"/>
    </i>
    <i r="1">
      <x/>
      <x v="34"/>
    </i>
    <i r="1">
      <x v="1"/>
      <x v="36"/>
    </i>
    <i r="1">
      <x v="2"/>
      <x v="26"/>
    </i>
    <i r="1">
      <x v="3"/>
      <x v="30"/>
    </i>
    <i r="1">
      <x v="4"/>
      <x/>
    </i>
    <i r="1">
      <x v="5"/>
      <x v="39"/>
    </i>
    <i r="1">
      <x v="6"/>
      <x v="24"/>
    </i>
    <i r="1">
      <x v="7"/>
      <x v="40"/>
    </i>
    <i r="1">
      <x v="8"/>
      <x v="32"/>
    </i>
    <i r="1">
      <x v="9"/>
      <x v="1"/>
    </i>
    <i r="1">
      <x v="10"/>
      <x v="23"/>
    </i>
    <i r="1">
      <x v="11"/>
      <x v="25"/>
    </i>
    <i r="1">
      <x v="12"/>
      <x v="31"/>
    </i>
    <i r="1">
      <x v="13"/>
      <x v="2"/>
    </i>
    <i r="1">
      <x v="14"/>
      <x v="37"/>
    </i>
    <i r="1">
      <x v="15"/>
      <x v="41"/>
    </i>
    <i r="1">
      <x v="16"/>
      <x v="20"/>
    </i>
    <i r="1">
      <x v="17"/>
      <x v="28"/>
    </i>
    <i r="1">
      <x v="18"/>
      <x v="3"/>
    </i>
    <i r="2">
      <x v="38"/>
    </i>
    <i t="blank">
      <x v="10"/>
    </i>
    <i>
      <x v="11"/>
    </i>
    <i r="1">
      <x/>
      <x v="36"/>
    </i>
    <i r="1">
      <x v="1"/>
      <x v="26"/>
    </i>
    <i r="1">
      <x v="2"/>
      <x/>
    </i>
    <i r="1">
      <x v="3"/>
      <x v="34"/>
    </i>
    <i r="1">
      <x v="4"/>
      <x v="24"/>
    </i>
    <i r="1">
      <x v="5"/>
      <x v="1"/>
    </i>
    <i r="1">
      <x v="6"/>
      <x v="39"/>
    </i>
    <i r="1">
      <x v="7"/>
      <x v="2"/>
    </i>
    <i r="2">
      <x v="23"/>
    </i>
    <i r="2">
      <x v="25"/>
    </i>
    <i r="1">
      <x v="10"/>
      <x v="32"/>
    </i>
    <i r="1">
      <x v="11"/>
      <x v="30"/>
    </i>
    <i r="2">
      <x v="40"/>
    </i>
    <i r="1">
      <x v="13"/>
      <x v="7"/>
    </i>
    <i r="2">
      <x v="20"/>
    </i>
    <i r="1">
      <x v="15"/>
      <x v="5"/>
    </i>
    <i r="2">
      <x v="33"/>
    </i>
    <i r="1">
      <x v="17"/>
      <x v="22"/>
    </i>
    <i r="2">
      <x v="27"/>
    </i>
    <i r="2">
      <x v="31"/>
    </i>
    <i t="blank">
      <x v="11"/>
    </i>
    <i>
      <x v="12"/>
    </i>
    <i r="1">
      <x/>
      <x v="34"/>
    </i>
    <i r="1">
      <x v="1"/>
      <x v="30"/>
    </i>
    <i r="1">
      <x v="2"/>
      <x v="36"/>
    </i>
    <i r="1">
      <x v="3"/>
      <x v="26"/>
    </i>
    <i r="1">
      <x v="4"/>
      <x v="2"/>
    </i>
    <i r="1">
      <x v="5"/>
      <x/>
    </i>
    <i r="1">
      <x v="6"/>
      <x v="1"/>
    </i>
    <i r="1">
      <x v="7"/>
      <x v="24"/>
    </i>
    <i r="1">
      <x v="8"/>
      <x v="31"/>
    </i>
    <i r="1">
      <x v="9"/>
      <x v="23"/>
    </i>
    <i r="1">
      <x v="10"/>
      <x v="39"/>
    </i>
    <i r="1">
      <x v="11"/>
      <x v="32"/>
    </i>
    <i r="1">
      <x v="12"/>
      <x v="25"/>
    </i>
    <i r="1">
      <x v="13"/>
      <x v="40"/>
    </i>
    <i r="1">
      <x v="14"/>
      <x v="21"/>
    </i>
    <i r="1">
      <x v="15"/>
      <x v="22"/>
    </i>
    <i r="1">
      <x v="16"/>
      <x v="20"/>
    </i>
    <i r="1">
      <x v="17"/>
      <x v="37"/>
    </i>
    <i r="1">
      <x v="18"/>
      <x v="27"/>
    </i>
    <i r="2">
      <x v="41"/>
    </i>
    <i t="blank">
      <x v="12"/>
    </i>
    <i>
      <x v="13"/>
    </i>
    <i r="1">
      <x/>
      <x v="36"/>
    </i>
    <i r="1">
      <x v="1"/>
      <x v="26"/>
    </i>
    <i r="1">
      <x v="2"/>
      <x v="34"/>
    </i>
    <i r="1">
      <x v="3"/>
      <x/>
    </i>
    <i r="1">
      <x v="4"/>
      <x v="24"/>
    </i>
    <i r="1">
      <x v="5"/>
      <x v="39"/>
    </i>
    <i r="1">
      <x v="6"/>
      <x v="2"/>
    </i>
    <i r="1">
      <x v="7"/>
      <x v="1"/>
    </i>
    <i r="1">
      <x v="8"/>
      <x v="25"/>
    </i>
    <i r="1">
      <x v="9"/>
      <x v="23"/>
    </i>
    <i r="1">
      <x v="10"/>
      <x v="40"/>
    </i>
    <i r="1">
      <x v="11"/>
      <x v="30"/>
    </i>
    <i r="1">
      <x v="12"/>
      <x v="31"/>
    </i>
    <i r="1">
      <x v="13"/>
      <x v="41"/>
    </i>
    <i r="1">
      <x v="14"/>
      <x v="32"/>
    </i>
    <i r="1">
      <x v="15"/>
      <x v="37"/>
    </i>
    <i r="1">
      <x v="16"/>
      <x v="20"/>
    </i>
    <i r="2">
      <x v="29"/>
    </i>
    <i r="1">
      <x v="18"/>
      <x v="19"/>
    </i>
    <i r="2">
      <x v="21"/>
    </i>
    <i t="blank">
      <x v="13"/>
    </i>
    <i>
      <x v="14"/>
    </i>
    <i r="1">
      <x/>
      <x v="26"/>
    </i>
    <i r="1">
      <x v="1"/>
      <x v="24"/>
    </i>
    <i r="1">
      <x v="2"/>
      <x v="36"/>
    </i>
    <i r="1">
      <x v="3"/>
      <x/>
    </i>
    <i r="1">
      <x v="4"/>
      <x v="34"/>
    </i>
    <i r="1">
      <x v="5"/>
      <x v="41"/>
    </i>
    <i r="1">
      <x v="6"/>
      <x v="39"/>
    </i>
    <i r="1">
      <x v="7"/>
      <x v="25"/>
    </i>
    <i r="1">
      <x v="8"/>
      <x v="23"/>
    </i>
    <i r="2">
      <x v="40"/>
    </i>
    <i r="1">
      <x v="10"/>
      <x v="1"/>
    </i>
    <i r="2">
      <x v="2"/>
    </i>
    <i r="1">
      <x v="12"/>
      <x v="3"/>
    </i>
    <i r="2">
      <x v="33"/>
    </i>
    <i r="1">
      <x v="14"/>
      <x v="30"/>
    </i>
    <i r="1">
      <x v="15"/>
      <x v="19"/>
    </i>
    <i r="2">
      <x v="31"/>
    </i>
    <i r="1">
      <x v="17"/>
      <x v="20"/>
    </i>
    <i r="1">
      <x v="18"/>
      <x v="42"/>
    </i>
    <i r="1">
      <x v="19"/>
      <x v="7"/>
    </i>
    <i r="2">
      <x v="12"/>
    </i>
    <i r="2">
      <x v="15"/>
    </i>
    <i r="2">
      <x v="29"/>
    </i>
    <i r="2">
      <x v="32"/>
    </i>
    <i t="blank">
      <x v="14"/>
    </i>
    <i>
      <x v="15"/>
    </i>
    <i r="1">
      <x/>
      <x v="2"/>
    </i>
    <i r="1">
      <x v="1"/>
      <x v="1"/>
    </i>
    <i r="2">
      <x v="36"/>
    </i>
    <i r="1">
      <x v="3"/>
      <x v="26"/>
    </i>
    <i r="1">
      <x v="4"/>
      <x/>
    </i>
    <i r="1">
      <x v="5"/>
      <x v="34"/>
    </i>
    <i r="1">
      <x v="6"/>
      <x v="32"/>
    </i>
    <i r="1">
      <x v="7"/>
      <x v="39"/>
    </i>
    <i r="1">
      <x v="8"/>
      <x v="24"/>
    </i>
    <i r="1">
      <x v="9"/>
      <x v="40"/>
    </i>
    <i r="1">
      <x v="10"/>
      <x v="8"/>
    </i>
    <i r="2">
      <x v="13"/>
    </i>
    <i r="2">
      <x v="15"/>
    </i>
    <i r="2">
      <x v="16"/>
    </i>
    <i r="2">
      <x v="17"/>
    </i>
    <i r="2">
      <x v="18"/>
    </i>
    <i r="2">
      <x v="21"/>
    </i>
    <i r="2">
      <x v="23"/>
    </i>
    <i r="2">
      <x v="28"/>
    </i>
    <i r="2">
      <x v="29"/>
    </i>
    <i r="2">
      <x v="30"/>
    </i>
    <i r="2">
      <x v="31"/>
    </i>
    <i r="2">
      <x v="38"/>
    </i>
    <i r="2">
      <x v="41"/>
    </i>
    <i r="2">
      <x v="42"/>
    </i>
    <i r="2">
      <x v="44"/>
    </i>
    <i r="2">
      <x v="45"/>
    </i>
    <i r="2">
      <x v="47"/>
    </i>
    <i t="blank">
      <x v="15"/>
    </i>
    <i>
      <x v="16"/>
    </i>
    <i r="1">
      <x/>
      <x v="24"/>
    </i>
    <i r="1">
      <x v="1"/>
      <x/>
    </i>
    <i r="1">
      <x v="2"/>
      <x v="26"/>
    </i>
    <i r="1">
      <x v="3"/>
      <x v="36"/>
    </i>
    <i r="1">
      <x v="4"/>
      <x v="1"/>
    </i>
    <i r="1">
      <x v="5"/>
      <x v="33"/>
    </i>
    <i r="1">
      <x v="6"/>
      <x v="3"/>
    </i>
    <i r="2">
      <x v="16"/>
    </i>
    <i r="2">
      <x v="34"/>
    </i>
    <i r="1">
      <x v="9"/>
      <x v="30"/>
    </i>
    <i r="2">
      <x v="35"/>
    </i>
    <i r="2">
      <x v="42"/>
    </i>
    <i r="1">
      <x v="12"/>
      <x v="7"/>
    </i>
    <i r="2">
      <x v="12"/>
    </i>
    <i r="2">
      <x v="25"/>
    </i>
    <i r="2">
      <x v="31"/>
    </i>
    <i r="1">
      <x v="16"/>
      <x v="2"/>
    </i>
    <i r="2">
      <x v="21"/>
    </i>
    <i r="2">
      <x v="22"/>
    </i>
    <i r="2">
      <x v="39"/>
    </i>
    <i r="2">
      <x v="40"/>
    </i>
    <i t="blank">
      <x v="16"/>
    </i>
    <i>
      <x v="17"/>
    </i>
    <i r="1">
      <x/>
      <x v="36"/>
    </i>
    <i r="1">
      <x v="1"/>
      <x/>
    </i>
    <i r="1">
      <x v="2"/>
      <x v="26"/>
    </i>
    <i r="1">
      <x v="3"/>
      <x v="34"/>
    </i>
    <i r="1">
      <x v="4"/>
      <x v="1"/>
    </i>
    <i r="1">
      <x v="5"/>
      <x v="24"/>
    </i>
    <i r="2">
      <x v="39"/>
    </i>
    <i r="1">
      <x v="7"/>
      <x v="40"/>
    </i>
    <i r="1">
      <x v="8"/>
      <x v="25"/>
    </i>
    <i r="2">
      <x v="30"/>
    </i>
    <i r="2">
      <x v="31"/>
    </i>
    <i r="1">
      <x v="11"/>
      <x v="2"/>
    </i>
    <i r="1">
      <x v="12"/>
      <x v="9"/>
    </i>
    <i r="1">
      <x v="13"/>
      <x v="11"/>
    </i>
    <i r="1">
      <x v="14"/>
      <x v="20"/>
    </i>
    <i r="2">
      <x v="21"/>
    </i>
    <i r="1">
      <x v="16"/>
      <x v="3"/>
    </i>
    <i r="2">
      <x v="23"/>
    </i>
    <i r="2">
      <x v="32"/>
    </i>
    <i r="2">
      <x v="37"/>
    </i>
    <i r="2">
      <x v="41"/>
    </i>
    <i r="2">
      <x v="43"/>
    </i>
    <i t="blank">
      <x v="17"/>
    </i>
    <i>
      <x v="18"/>
    </i>
    <i r="1">
      <x/>
      <x v="36"/>
    </i>
    <i r="1">
      <x v="1"/>
      <x/>
    </i>
    <i r="1">
      <x v="2"/>
      <x v="34"/>
    </i>
    <i r="1">
      <x v="3"/>
      <x v="1"/>
    </i>
    <i r="2">
      <x v="26"/>
    </i>
    <i r="1">
      <x v="5"/>
      <x v="24"/>
    </i>
    <i r="1">
      <x v="6"/>
      <x v="39"/>
    </i>
    <i r="1">
      <x v="7"/>
      <x v="25"/>
    </i>
    <i r="1">
      <x v="8"/>
      <x v="2"/>
    </i>
    <i r="1">
      <x v="9"/>
      <x v="40"/>
    </i>
    <i r="1">
      <x v="10"/>
      <x v="19"/>
    </i>
    <i r="2">
      <x v="23"/>
    </i>
    <i r="1">
      <x v="12"/>
      <x v="20"/>
    </i>
    <i r="2">
      <x v="30"/>
    </i>
    <i r="2">
      <x v="37"/>
    </i>
    <i r="2">
      <x v="41"/>
    </i>
    <i r="1">
      <x v="16"/>
      <x v="9"/>
    </i>
    <i r="2">
      <x v="11"/>
    </i>
    <i r="2">
      <x v="15"/>
    </i>
    <i r="2">
      <x v="32"/>
    </i>
    <i r="2">
      <x v="46"/>
    </i>
    <i t="blank">
      <x v="18"/>
    </i>
    <i>
      <x v="19"/>
    </i>
    <i r="1">
      <x/>
      <x v="24"/>
    </i>
    <i r="1">
      <x v="1"/>
      <x v="36"/>
    </i>
    <i r="1">
      <x v="2"/>
      <x v="26"/>
    </i>
    <i r="1">
      <x v="3"/>
      <x v="34"/>
    </i>
    <i r="1">
      <x v="4"/>
      <x v="33"/>
    </i>
    <i r="2">
      <x v="38"/>
    </i>
    <i r="1">
      <x v="6"/>
      <x v="1"/>
    </i>
    <i r="2">
      <x v="23"/>
    </i>
    <i r="2">
      <x v="31"/>
    </i>
    <i r="2">
      <x v="39"/>
    </i>
    <i r="2">
      <x v="41"/>
    </i>
    <i r="1">
      <x v="11"/>
      <x v="2"/>
    </i>
    <i r="2">
      <x v="3"/>
    </i>
    <i r="2">
      <x v="7"/>
    </i>
    <i r="2">
      <x v="25"/>
    </i>
    <i r="1">
      <x v="15"/>
      <x/>
    </i>
    <i r="2">
      <x v="6"/>
    </i>
    <i r="2">
      <x v="9"/>
    </i>
    <i r="2">
      <x v="10"/>
    </i>
    <i r="2">
      <x v="14"/>
    </i>
    <i r="2">
      <x v="22"/>
    </i>
    <i r="2">
      <x v="30"/>
    </i>
    <i r="2">
      <x v="32"/>
    </i>
    <i r="2">
      <x v="35"/>
    </i>
    <i r="2">
      <x v="37"/>
    </i>
    <i r="2">
      <x v="40"/>
    </i>
    <i r="2">
      <x v="42"/>
    </i>
    <i r="2">
      <x v="43"/>
    </i>
    <i r="2">
      <x v="45"/>
    </i>
    <i r="2">
      <x v="46"/>
    </i>
    <i t="blank">
      <x v="19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313">
      <pivotArea field="2" type="button" dataOnly="0" labelOnly="1" outline="0" axis="axisRow" fieldPosition="0"/>
    </format>
    <format dxfId="312">
      <pivotArea outline="0" fieldPosition="0">
        <references count="1">
          <reference field="4294967294" count="1">
            <x v="0"/>
          </reference>
        </references>
      </pivotArea>
    </format>
    <format dxfId="311">
      <pivotArea outline="0" fieldPosition="0">
        <references count="1">
          <reference field="4294967294" count="1">
            <x v="1"/>
          </reference>
        </references>
      </pivotArea>
    </format>
    <format dxfId="310">
      <pivotArea outline="0" fieldPosition="0">
        <references count="1">
          <reference field="4294967294" count="1">
            <x v="2"/>
          </reference>
        </references>
      </pivotArea>
    </format>
    <format dxfId="309">
      <pivotArea outline="0" fieldPosition="0">
        <references count="1">
          <reference field="4294967294" count="1">
            <x v="3"/>
          </reference>
        </references>
      </pivotArea>
    </format>
    <format dxfId="308">
      <pivotArea outline="0" fieldPosition="0">
        <references count="1">
          <reference field="4294967294" count="1">
            <x v="4"/>
          </reference>
        </references>
      </pivotArea>
    </format>
    <format dxfId="307">
      <pivotArea outline="0" fieldPosition="0">
        <references count="1">
          <reference field="4294967294" count="1">
            <x v="5"/>
          </reference>
        </references>
      </pivotArea>
    </format>
    <format dxfId="306">
      <pivotArea outline="0" fieldPosition="0">
        <references count="1">
          <reference field="4294967294" count="1">
            <x v="6"/>
          </reference>
        </references>
      </pivotArea>
    </format>
    <format dxfId="305">
      <pivotArea field="2" type="button" dataOnly="0" labelOnly="1" outline="0" axis="axisRow" fieldPosition="0"/>
    </format>
    <format dxfId="30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3">
      <pivotArea field="2" type="button" dataOnly="0" labelOnly="1" outline="0" axis="axisRow" fieldPosition="0"/>
    </format>
    <format dxfId="30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1">
      <pivotArea field="2" type="button" dataOnly="0" labelOnly="1" outline="0" axis="axisRow" fieldPosition="0"/>
    </format>
    <format dxfId="30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7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D60ED5-AE60-40C4-A2BD-F006A5340E9D}" name="pvt_S" cacheId="2232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533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20">
        <item x="19"/>
        <item x="2"/>
        <item x="1"/>
        <item x="6"/>
        <item x="7"/>
        <item x="15"/>
        <item x="16"/>
        <item x="17"/>
        <item x="18"/>
        <item x="8"/>
        <item x="0"/>
        <item x="3"/>
        <item x="13"/>
        <item x="12"/>
        <item x="14"/>
        <item x="9"/>
        <item x="4"/>
        <item x="11"/>
        <item x="5"/>
        <item x="10"/>
      </items>
    </pivotField>
    <pivotField axis="axisRow" showAll="0" insertBlankRow="1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showAll="0" defaultSubtotal="0">
      <items count="104">
        <item x="50"/>
        <item x="3"/>
        <item x="51"/>
        <item x="18"/>
        <item x="22"/>
        <item x="23"/>
        <item x="31"/>
        <item x="48"/>
        <item x="52"/>
        <item x="53"/>
        <item x="54"/>
        <item x="55"/>
        <item x="46"/>
        <item x="36"/>
        <item x="13"/>
        <item x="56"/>
        <item x="14"/>
        <item x="47"/>
        <item x="45"/>
        <item x="39"/>
        <item x="93"/>
        <item x="94"/>
        <item x="83"/>
        <item x="95"/>
        <item x="25"/>
        <item x="84"/>
        <item x="57"/>
        <item x="88"/>
        <item x="96"/>
        <item x="34"/>
        <item x="58"/>
        <item x="97"/>
        <item x="59"/>
        <item x="60"/>
        <item x="81"/>
        <item x="61"/>
        <item x="62"/>
        <item x="41"/>
        <item x="85"/>
        <item x="63"/>
        <item x="86"/>
        <item x="98"/>
        <item x="16"/>
        <item x="64"/>
        <item x="79"/>
        <item x="91"/>
        <item x="65"/>
        <item x="28"/>
        <item x="21"/>
        <item x="8"/>
        <item x="10"/>
        <item x="32"/>
        <item x="66"/>
        <item x="26"/>
        <item x="7"/>
        <item x="43"/>
        <item x="40"/>
        <item x="42"/>
        <item x="67"/>
        <item x="5"/>
        <item x="68"/>
        <item x="33"/>
        <item x="19"/>
        <item x="1"/>
        <item x="69"/>
        <item x="87"/>
        <item x="99"/>
        <item x="70"/>
        <item x="17"/>
        <item x="49"/>
        <item x="71"/>
        <item x="72"/>
        <item x="73"/>
        <item x="29"/>
        <item x="92"/>
        <item x="30"/>
        <item x="6"/>
        <item x="12"/>
        <item x="4"/>
        <item x="15"/>
        <item x="100"/>
        <item x="80"/>
        <item x="24"/>
        <item x="2"/>
        <item x="0"/>
        <item x="37"/>
        <item x="101"/>
        <item x="74"/>
        <item x="89"/>
        <item x="38"/>
        <item x="20"/>
        <item x="11"/>
        <item x="44"/>
        <item x="9"/>
        <item x="90"/>
        <item x="27"/>
        <item x="82"/>
        <item x="75"/>
        <item x="35"/>
        <item x="76"/>
        <item x="102"/>
        <item x="77"/>
        <item x="103"/>
        <item x="78"/>
      </items>
    </pivotField>
    <pivotField showAll="0" defaultSubtotal="0">
      <items count="104">
        <item x="26"/>
        <item x="67"/>
        <item x="96"/>
        <item x="100"/>
        <item x="8"/>
        <item x="62"/>
        <item x="73"/>
        <item x="89"/>
        <item x="64"/>
        <item x="83"/>
        <item x="45"/>
        <item x="70"/>
        <item x="37"/>
        <item x="57"/>
        <item x="48"/>
        <item x="4"/>
        <item x="94"/>
        <item x="7"/>
        <item x="59"/>
        <item x="97"/>
        <item x="50"/>
        <item x="82"/>
        <item x="60"/>
        <item x="58"/>
        <item x="66"/>
        <item x="21"/>
        <item x="79"/>
        <item x="20"/>
        <item x="14"/>
        <item x="92"/>
        <item x="32"/>
        <item x="47"/>
        <item x="76"/>
        <item x="15"/>
        <item x="11"/>
        <item x="99"/>
        <item x="71"/>
        <item x="88"/>
        <item x="23"/>
        <item x="18"/>
        <item x="87"/>
        <item x="95"/>
        <item x="84"/>
        <item x="54"/>
        <item x="85"/>
        <item x="75"/>
        <item x="44"/>
        <item x="90"/>
        <item x="10"/>
        <item x="35"/>
        <item x="72"/>
        <item x="38"/>
        <item x="28"/>
        <item x="12"/>
        <item x="78"/>
        <item x="42"/>
        <item x="49"/>
        <item x="36"/>
        <item x="102"/>
        <item x="30"/>
        <item x="39"/>
        <item x="53"/>
        <item x="6"/>
        <item x="24"/>
        <item x="34"/>
        <item x="81"/>
        <item x="65"/>
        <item x="61"/>
        <item x="86"/>
        <item x="103"/>
        <item x="5"/>
        <item x="101"/>
        <item x="1"/>
        <item x="31"/>
        <item x="98"/>
        <item x="93"/>
        <item x="52"/>
        <item x="63"/>
        <item x="13"/>
        <item x="56"/>
        <item x="46"/>
        <item x="17"/>
        <item x="3"/>
        <item x="25"/>
        <item x="40"/>
        <item x="43"/>
        <item x="41"/>
        <item x="80"/>
        <item x="55"/>
        <item x="0"/>
        <item x="69"/>
        <item x="33"/>
        <item x="19"/>
        <item x="16"/>
        <item x="68"/>
        <item x="51"/>
        <item x="22"/>
        <item x="91"/>
        <item x="74"/>
        <item x="2"/>
        <item x="29"/>
        <item x="9"/>
        <item x="77"/>
        <item x="27"/>
      </items>
    </pivotField>
    <pivotField axis="axisRow" showAll="0" defaultSubtotal="0">
      <items count="104">
        <item x="50"/>
        <item x="3"/>
        <item x="51"/>
        <item x="18"/>
        <item x="22"/>
        <item x="23"/>
        <item x="31"/>
        <item x="48"/>
        <item x="52"/>
        <item x="53"/>
        <item x="54"/>
        <item x="55"/>
        <item x="46"/>
        <item x="36"/>
        <item x="13"/>
        <item x="56"/>
        <item x="14"/>
        <item x="47"/>
        <item x="45"/>
        <item x="39"/>
        <item x="93"/>
        <item x="94"/>
        <item x="83"/>
        <item x="95"/>
        <item x="25"/>
        <item x="84"/>
        <item x="57"/>
        <item x="88"/>
        <item x="96"/>
        <item x="34"/>
        <item x="58"/>
        <item x="97"/>
        <item x="59"/>
        <item x="60"/>
        <item x="81"/>
        <item x="61"/>
        <item x="62"/>
        <item x="41"/>
        <item x="85"/>
        <item x="63"/>
        <item x="86"/>
        <item x="98"/>
        <item x="16"/>
        <item x="64"/>
        <item x="79"/>
        <item x="91"/>
        <item x="65"/>
        <item x="28"/>
        <item x="21"/>
        <item x="8"/>
        <item x="10"/>
        <item x="32"/>
        <item x="66"/>
        <item x="26"/>
        <item x="7"/>
        <item x="43"/>
        <item x="40"/>
        <item x="42"/>
        <item x="67"/>
        <item x="5"/>
        <item x="68"/>
        <item x="33"/>
        <item x="19"/>
        <item x="1"/>
        <item x="69"/>
        <item x="87"/>
        <item x="99"/>
        <item x="70"/>
        <item x="17"/>
        <item x="49"/>
        <item x="71"/>
        <item x="72"/>
        <item x="73"/>
        <item x="29"/>
        <item x="92"/>
        <item x="30"/>
        <item x="6"/>
        <item x="12"/>
        <item x="4"/>
        <item x="15"/>
        <item x="100"/>
        <item x="80"/>
        <item x="24"/>
        <item x="2"/>
        <item x="0"/>
        <item x="37"/>
        <item x="101"/>
        <item x="74"/>
        <item x="89"/>
        <item x="38"/>
        <item x="20"/>
        <item x="11"/>
        <item x="44"/>
        <item x="9"/>
        <item x="90"/>
        <item x="27"/>
        <item x="82"/>
        <item x="75"/>
        <item x="35"/>
        <item x="76"/>
        <item x="102"/>
        <item x="77"/>
        <item x="103"/>
        <item x="78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19">
        <item x="118"/>
        <item x="117"/>
        <item x="116"/>
        <item x="115"/>
        <item x="114"/>
        <item x="113"/>
        <item x="107"/>
        <item x="106"/>
        <item x="105"/>
        <item x="104"/>
        <item x="103"/>
        <item x="112"/>
        <item x="85"/>
        <item x="84"/>
        <item x="99"/>
        <item x="83"/>
        <item x="82"/>
        <item x="81"/>
        <item x="98"/>
        <item x="111"/>
        <item x="80"/>
        <item x="69"/>
        <item x="101"/>
        <item x="97"/>
        <item x="68"/>
        <item x="67"/>
        <item x="66"/>
        <item x="79"/>
        <item x="78"/>
        <item x="65"/>
        <item x="64"/>
        <item x="63"/>
        <item x="62"/>
        <item x="102"/>
        <item x="77"/>
        <item x="96"/>
        <item x="76"/>
        <item x="75"/>
        <item x="61"/>
        <item x="100"/>
        <item x="95"/>
        <item x="94"/>
        <item x="74"/>
        <item x="73"/>
        <item x="60"/>
        <item x="59"/>
        <item x="49"/>
        <item x="48"/>
        <item x="93"/>
        <item x="92"/>
        <item x="72"/>
        <item x="58"/>
        <item x="91"/>
        <item x="47"/>
        <item x="90"/>
        <item x="46"/>
        <item x="57"/>
        <item x="89"/>
        <item x="45"/>
        <item x="88"/>
        <item x="44"/>
        <item x="87"/>
        <item x="43"/>
        <item x="56"/>
        <item x="55"/>
        <item x="86"/>
        <item x="54"/>
        <item x="53"/>
        <item x="110"/>
        <item x="38"/>
        <item x="37"/>
        <item x="36"/>
        <item x="35"/>
        <item x="42"/>
        <item x="34"/>
        <item x="41"/>
        <item x="33"/>
        <item x="32"/>
        <item x="71"/>
        <item x="31"/>
        <item x="40"/>
        <item x="52"/>
        <item x="30"/>
        <item x="29"/>
        <item x="28"/>
        <item x="27"/>
        <item x="26"/>
        <item x="25"/>
        <item x="51"/>
        <item x="70"/>
        <item x="24"/>
        <item x="23"/>
        <item x="22"/>
        <item x="109"/>
        <item x="50"/>
        <item x="108"/>
        <item x="39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173">
        <item x="159"/>
        <item x="85"/>
        <item x="99"/>
        <item x="34"/>
        <item x="98"/>
        <item x="133"/>
        <item x="33"/>
        <item x="32"/>
        <item x="69"/>
        <item x="31"/>
        <item x="77"/>
        <item x="17"/>
        <item x="16"/>
        <item x="15"/>
        <item x="60"/>
        <item x="14"/>
        <item x="48"/>
        <item x="76"/>
        <item x="47"/>
        <item x="132"/>
        <item x="126"/>
        <item x="97"/>
        <item x="68"/>
        <item x="59"/>
        <item x="13"/>
        <item x="30"/>
        <item x="58"/>
        <item x="142"/>
        <item x="67"/>
        <item x="125"/>
        <item x="141"/>
        <item x="12"/>
        <item x="66"/>
        <item x="29"/>
        <item x="107"/>
        <item x="124"/>
        <item x="46"/>
        <item x="75"/>
        <item x="57"/>
        <item x="45"/>
        <item x="148"/>
        <item x="154"/>
        <item x="115"/>
        <item x="140"/>
        <item x="28"/>
        <item x="96"/>
        <item x="11"/>
        <item x="95"/>
        <item x="139"/>
        <item x="65"/>
        <item x="56"/>
        <item x="10"/>
        <item x="114"/>
        <item x="44"/>
        <item x="147"/>
        <item x="106"/>
        <item x="74"/>
        <item x="55"/>
        <item x="43"/>
        <item x="84"/>
        <item x="113"/>
        <item x="27"/>
        <item x="94"/>
        <item x="42"/>
        <item x="9"/>
        <item x="54"/>
        <item x="8"/>
        <item x="83"/>
        <item x="112"/>
        <item x="7"/>
        <item x="53"/>
        <item x="105"/>
        <item x="6"/>
        <item x="169"/>
        <item x="153"/>
        <item x="123"/>
        <item x="93"/>
        <item x="5"/>
        <item x="4"/>
        <item x="138"/>
        <item x="3"/>
        <item x="146"/>
        <item x="73"/>
        <item x="26"/>
        <item x="41"/>
        <item x="25"/>
        <item x="92"/>
        <item x="24"/>
        <item x="40"/>
        <item x="23"/>
        <item x="91"/>
        <item x="152"/>
        <item x="90"/>
        <item x="52"/>
        <item x="82"/>
        <item x="39"/>
        <item x="38"/>
        <item x="168"/>
        <item x="111"/>
        <item x="81"/>
        <item x="22"/>
        <item x="89"/>
        <item x="122"/>
        <item x="172"/>
        <item x="21"/>
        <item x="37"/>
        <item x="80"/>
        <item x="110"/>
        <item x="137"/>
        <item x="64"/>
        <item x="88"/>
        <item x="121"/>
        <item x="63"/>
        <item x="20"/>
        <item x="87"/>
        <item x="62"/>
        <item x="104"/>
        <item x="145"/>
        <item x="131"/>
        <item x="158"/>
        <item x="51"/>
        <item x="103"/>
        <item x="2"/>
        <item x="120"/>
        <item x="102"/>
        <item x="151"/>
        <item x="109"/>
        <item x="119"/>
        <item x="136"/>
        <item x="130"/>
        <item x="79"/>
        <item x="165"/>
        <item x="36"/>
        <item x="1"/>
        <item x="72"/>
        <item x="101"/>
        <item x="129"/>
        <item x="118"/>
        <item x="150"/>
        <item x="144"/>
        <item x="50"/>
        <item x="157"/>
        <item x="61"/>
        <item x="163"/>
        <item x="167"/>
        <item x="117"/>
        <item x="108"/>
        <item x="164"/>
        <item x="71"/>
        <item x="19"/>
        <item x="162"/>
        <item x="135"/>
        <item x="156"/>
        <item x="116"/>
        <item x="171"/>
        <item x="149"/>
        <item x="49"/>
        <item x="18"/>
        <item x="128"/>
        <item x="0"/>
        <item x="86"/>
        <item x="166"/>
        <item x="155"/>
        <item x="78"/>
        <item x="134"/>
        <item x="170"/>
        <item x="143"/>
        <item x="35"/>
        <item x="70"/>
        <item x="127"/>
        <item x="161"/>
        <item x="100"/>
        <item x="160"/>
      </items>
    </pivotField>
    <pivotField dataField="1" showAll="0" defaultSubtotal="0">
      <items count="100">
        <item x="70"/>
        <item x="88"/>
        <item x="89"/>
        <item x="71"/>
        <item x="50"/>
        <item x="81"/>
        <item x="61"/>
        <item x="34"/>
        <item x="31"/>
        <item x="87"/>
        <item x="49"/>
        <item x="62"/>
        <item x="55"/>
        <item x="86"/>
        <item x="52"/>
        <item x="72"/>
        <item x="48"/>
        <item x="94"/>
        <item x="42"/>
        <item x="44"/>
        <item x="74"/>
        <item x="73"/>
        <item x="68"/>
        <item x="83"/>
        <item x="51"/>
        <item x="67"/>
        <item x="93"/>
        <item x="64"/>
        <item x="28"/>
        <item x="63"/>
        <item x="69"/>
        <item x="80"/>
        <item x="37"/>
        <item x="60"/>
        <item x="79"/>
        <item x="82"/>
        <item x="85"/>
        <item x="41"/>
        <item x="95"/>
        <item x="57"/>
        <item x="78"/>
        <item x="45"/>
        <item x="30"/>
        <item x="66"/>
        <item x="24"/>
        <item x="77"/>
        <item x="29"/>
        <item x="91"/>
        <item x="84"/>
        <item x="47"/>
        <item x="33"/>
        <item x="39"/>
        <item x="59"/>
        <item x="56"/>
        <item x="46"/>
        <item x="99"/>
        <item x="98"/>
        <item x="58"/>
        <item x="65"/>
        <item x="43"/>
        <item x="18"/>
        <item x="32"/>
        <item x="92"/>
        <item x="40"/>
        <item x="76"/>
        <item x="38"/>
        <item x="3"/>
        <item x="25"/>
        <item x="54"/>
        <item x="97"/>
        <item x="27"/>
        <item x="22"/>
        <item x="36"/>
        <item x="26"/>
        <item x="14"/>
        <item x="17"/>
        <item x="13"/>
        <item x="75"/>
        <item x="20"/>
        <item x="90"/>
        <item x="23"/>
        <item x="96"/>
        <item x="21"/>
        <item x="53"/>
        <item x="16"/>
        <item x="35"/>
        <item x="7"/>
        <item x="10"/>
        <item x="19"/>
        <item x="15"/>
        <item x="8"/>
        <item x="5"/>
        <item x="11"/>
        <item x="12"/>
        <item x="6"/>
        <item x="9"/>
        <item x="1"/>
        <item x="4"/>
        <item x="2"/>
        <item x="0"/>
      </items>
    </pivotField>
    <pivotField dataField="1" showAll="0" defaultSubtotal="0">
      <items count="220">
        <item x="79"/>
        <item x="122"/>
        <item x="35"/>
        <item x="52"/>
        <item x="32"/>
        <item x="80"/>
        <item x="100"/>
        <item x="65"/>
        <item x="162"/>
        <item x="142"/>
        <item x="91"/>
        <item x="167"/>
        <item x="18"/>
        <item x="54"/>
        <item x="110"/>
        <item x="181"/>
        <item x="131"/>
        <item x="3"/>
        <item x="50"/>
        <item x="66"/>
        <item x="96"/>
        <item x="169"/>
        <item x="58"/>
        <item x="155"/>
        <item x="193"/>
        <item x="127"/>
        <item x="14"/>
        <item x="151"/>
        <item x="17"/>
        <item x="113"/>
        <item x="53"/>
        <item x="13"/>
        <item x="97"/>
        <item x="138"/>
        <item x="49"/>
        <item x="116"/>
        <item x="168"/>
        <item x="68"/>
        <item x="186"/>
        <item x="43"/>
        <item x="198"/>
        <item x="149"/>
        <item x="132"/>
        <item x="45"/>
        <item x="177"/>
        <item x="153"/>
        <item x="16"/>
        <item x="133"/>
        <item x="211"/>
        <item x="171"/>
        <item x="115"/>
        <item x="31"/>
        <item x="175"/>
        <item x="83"/>
        <item x="94"/>
        <item x="25"/>
        <item x="69"/>
        <item x="152"/>
        <item x="30"/>
        <item x="67"/>
        <item x="7"/>
        <item x="176"/>
        <item x="189"/>
        <item x="158"/>
        <item x="109"/>
        <item x="34"/>
        <item x="178"/>
        <item x="134"/>
        <item x="99"/>
        <item x="38"/>
        <item x="174"/>
        <item x="190"/>
        <item x="219"/>
        <item x="208"/>
        <item x="90"/>
        <item x="82"/>
        <item x="121"/>
        <item x="10"/>
        <item x="206"/>
        <item x="81"/>
        <item x="60"/>
        <item x="98"/>
        <item x="114"/>
        <item x="42"/>
        <item x="75"/>
        <item x="33"/>
        <item x="108"/>
        <item x="61"/>
        <item x="93"/>
        <item x="139"/>
        <item x="78"/>
        <item x="161"/>
        <item x="217"/>
        <item x="15"/>
        <item x="46"/>
        <item x="103"/>
        <item x="74"/>
        <item x="59"/>
        <item x="118"/>
        <item x="128"/>
        <item x="212"/>
        <item x="188"/>
        <item x="51"/>
        <item x="173"/>
        <item x="77"/>
        <item x="8"/>
        <item x="130"/>
        <item x="187"/>
        <item x="159"/>
        <item x="89"/>
        <item x="63"/>
        <item x="5"/>
        <item x="172"/>
        <item x="95"/>
        <item x="11"/>
        <item x="140"/>
        <item x="150"/>
        <item x="26"/>
        <item x="76"/>
        <item x="12"/>
        <item x="216"/>
        <item x="129"/>
        <item x="182"/>
        <item x="117"/>
        <item x="205"/>
        <item x="213"/>
        <item x="71"/>
        <item x="48"/>
        <item x="107"/>
        <item x="126"/>
        <item x="88"/>
        <item x="64"/>
        <item x="6"/>
        <item x="29"/>
        <item x="40"/>
        <item x="92"/>
        <item x="170"/>
        <item x="22"/>
        <item x="160"/>
        <item x="104"/>
        <item x="197"/>
        <item x="9"/>
        <item x="184"/>
        <item x="119"/>
        <item x="47"/>
        <item x="28"/>
        <item x="62"/>
        <item x="120"/>
        <item x="105"/>
        <item x="141"/>
        <item x="87"/>
        <item x="210"/>
        <item x="146"/>
        <item x="24"/>
        <item x="1"/>
        <item x="194"/>
        <item x="185"/>
        <item x="44"/>
        <item x="183"/>
        <item x="148"/>
        <item x="157"/>
        <item x="4"/>
        <item x="137"/>
        <item x="196"/>
        <item x="27"/>
        <item x="73"/>
        <item x="41"/>
        <item x="20"/>
        <item x="72"/>
        <item x="106"/>
        <item x="156"/>
        <item x="145"/>
        <item x="39"/>
        <item x="195"/>
        <item x="23"/>
        <item x="147"/>
        <item x="136"/>
        <item x="204"/>
        <item x="166"/>
        <item x="192"/>
        <item x="56"/>
        <item x="125"/>
        <item x="85"/>
        <item x="21"/>
        <item x="112"/>
        <item x="2"/>
        <item x="203"/>
        <item x="209"/>
        <item x="165"/>
        <item x="86"/>
        <item x="124"/>
        <item x="37"/>
        <item x="57"/>
        <item x="70"/>
        <item x="200"/>
        <item x="144"/>
        <item x="135"/>
        <item x="202"/>
        <item x="143"/>
        <item x="215"/>
        <item x="180"/>
        <item x="218"/>
        <item x="163"/>
        <item x="191"/>
        <item x="164"/>
        <item x="102"/>
        <item x="214"/>
        <item x="19"/>
        <item x="0"/>
        <item x="55"/>
        <item x="111"/>
        <item x="199"/>
        <item x="84"/>
        <item x="179"/>
        <item x="207"/>
        <item x="36"/>
        <item x="201"/>
        <item x="101"/>
        <item x="154"/>
        <item x="123"/>
      </items>
    </pivotField>
    <pivotField dataField="1" showAll="0" defaultSubtotal="0">
      <items count="84">
        <item x="74"/>
        <item x="40"/>
        <item x="41"/>
        <item x="69"/>
        <item x="46"/>
        <item x="22"/>
        <item x="52"/>
        <item x="68"/>
        <item x="67"/>
        <item x="27"/>
        <item x="39"/>
        <item x="34"/>
        <item x="59"/>
        <item x="73"/>
        <item x="70"/>
        <item x="66"/>
        <item x="79"/>
        <item x="29"/>
        <item x="28"/>
        <item x="72"/>
        <item x="57"/>
        <item x="65"/>
        <item x="56"/>
        <item x="77"/>
        <item x="58"/>
        <item x="43"/>
        <item x="35"/>
        <item x="24"/>
        <item x="38"/>
        <item x="64"/>
        <item x="4"/>
        <item x="63"/>
        <item x="78"/>
        <item x="50"/>
        <item x="60"/>
        <item x="48"/>
        <item x="36"/>
        <item x="20"/>
        <item x="55"/>
        <item x="71"/>
        <item x="49"/>
        <item x="2"/>
        <item x="44"/>
        <item x="47"/>
        <item x="15"/>
        <item x="45"/>
        <item x="75"/>
        <item x="62"/>
        <item x="42"/>
        <item x="32"/>
        <item x="26"/>
        <item x="76"/>
        <item x="61"/>
        <item x="23"/>
        <item x="82"/>
        <item x="9"/>
        <item x="83"/>
        <item x="51"/>
        <item x="31"/>
        <item x="54"/>
        <item x="81"/>
        <item x="37"/>
        <item x="12"/>
        <item x="33"/>
        <item x="80"/>
        <item x="53"/>
        <item x="30"/>
        <item x="25"/>
        <item x="11"/>
        <item x="6"/>
        <item x="21"/>
        <item x="0"/>
        <item x="8"/>
        <item x="16"/>
        <item x="5"/>
        <item x="10"/>
        <item x="17"/>
        <item x="18"/>
        <item x="14"/>
        <item x="19"/>
        <item x="13"/>
        <item x="7"/>
        <item x="1"/>
        <item x="3"/>
      </items>
    </pivotField>
    <pivotField dataField="1" showAll="0" defaultSubtotal="0">
      <items count="187">
        <item x="95"/>
        <item x="41"/>
        <item x="90"/>
        <item x="43"/>
        <item x="22"/>
        <item x="4"/>
        <item x="105"/>
        <item x="146"/>
        <item x="51"/>
        <item x="2"/>
        <item x="27"/>
        <item x="15"/>
        <item x="71"/>
        <item x="34"/>
        <item x="158"/>
        <item x="83"/>
        <item x="145"/>
        <item x="9"/>
        <item x="113"/>
        <item x="154"/>
        <item x="63"/>
        <item x="79"/>
        <item x="131"/>
        <item x="118"/>
        <item x="12"/>
        <item x="48"/>
        <item x="29"/>
        <item x="112"/>
        <item x="28"/>
        <item x="39"/>
        <item x="101"/>
        <item x="80"/>
        <item x="45"/>
        <item x="11"/>
        <item x="111"/>
        <item x="122"/>
        <item x="161"/>
        <item x="104"/>
        <item x="76"/>
        <item x="141"/>
        <item x="35"/>
        <item x="6"/>
        <item x="92"/>
        <item x="24"/>
        <item x="179"/>
        <item x="62"/>
        <item x="159"/>
        <item x="133"/>
        <item x="84"/>
        <item x="115"/>
        <item x="60"/>
        <item x="85"/>
        <item x="64"/>
        <item x="153"/>
        <item x="127"/>
        <item x="117"/>
        <item x="134"/>
        <item x="36"/>
        <item x="102"/>
        <item x="20"/>
        <item x="75"/>
        <item x="144"/>
        <item x="163"/>
        <item x="70"/>
        <item x="86"/>
        <item x="0"/>
        <item x="103"/>
        <item x="125"/>
        <item x="8"/>
        <item x="68"/>
        <item x="151"/>
        <item x="47"/>
        <item x="55"/>
        <item x="42"/>
        <item x="65"/>
        <item x="16"/>
        <item x="110"/>
        <item x="38"/>
        <item x="5"/>
        <item x="137"/>
        <item x="98"/>
        <item x="32"/>
        <item x="10"/>
        <item x="26"/>
        <item x="152"/>
        <item x="69"/>
        <item x="87"/>
        <item x="59"/>
        <item x="184"/>
        <item x="89"/>
        <item x="138"/>
        <item x="121"/>
        <item x="23"/>
        <item x="126"/>
        <item x="94"/>
        <item x="61"/>
        <item x="17"/>
        <item x="81"/>
        <item x="53"/>
        <item x="91"/>
        <item x="130"/>
        <item x="116"/>
        <item x="156"/>
        <item x="31"/>
        <item x="128"/>
        <item x="18"/>
        <item x="67"/>
        <item x="74"/>
        <item x="37"/>
        <item x="14"/>
        <item x="19"/>
        <item x="54"/>
        <item x="13"/>
        <item x="44"/>
        <item x="165"/>
        <item x="66"/>
        <item x="178"/>
        <item x="33"/>
        <item x="49"/>
        <item x="164"/>
        <item x="93"/>
        <item x="52"/>
        <item x="73"/>
        <item x="7"/>
        <item x="107"/>
        <item x="183"/>
        <item x="100"/>
        <item x="157"/>
        <item x="30"/>
        <item x="124"/>
        <item x="50"/>
        <item x="96"/>
        <item x="160"/>
        <item x="46"/>
        <item x="56"/>
        <item x="136"/>
        <item x="119"/>
        <item x="162"/>
        <item x="58"/>
        <item x="114"/>
        <item x="72"/>
        <item x="142"/>
        <item x="99"/>
        <item x="25"/>
        <item x="149"/>
        <item x="108"/>
        <item x="1"/>
        <item x="182"/>
        <item x="40"/>
        <item x="150"/>
        <item x="167"/>
        <item x="82"/>
        <item x="97"/>
        <item x="109"/>
        <item x="88"/>
        <item x="57"/>
        <item x="147"/>
        <item x="173"/>
        <item x="3"/>
        <item x="148"/>
        <item x="78"/>
        <item x="135"/>
        <item x="169"/>
        <item x="129"/>
        <item x="143"/>
        <item x="21"/>
        <item x="176"/>
        <item x="77"/>
        <item x="106"/>
        <item x="168"/>
        <item x="123"/>
        <item x="181"/>
        <item x="185"/>
        <item x="140"/>
        <item x="155"/>
        <item x="132"/>
        <item x="120"/>
        <item x="175"/>
        <item x="171"/>
        <item x="177"/>
        <item x="180"/>
        <item x="166"/>
        <item x="172"/>
        <item x="186"/>
        <item x="170"/>
        <item x="139"/>
        <item x="174"/>
      </items>
    </pivotField>
    <pivotField dataField="1" showAll="0" defaultSubtotal="0">
      <items count="4">
        <item x="1"/>
        <item x="0"/>
        <item x="2"/>
        <item x="3"/>
      </items>
    </pivotField>
  </pivotFields>
  <rowFields count="3">
    <field x="2"/>
    <field x="6"/>
    <field x="5"/>
  </rowFields>
  <rowItems count="532">
    <i>
      <x/>
    </i>
    <i r="1">
      <x/>
      <x v="84"/>
    </i>
    <i r="1">
      <x v="1"/>
      <x v="63"/>
    </i>
    <i r="1">
      <x v="2"/>
      <x v="83"/>
    </i>
    <i r="1">
      <x v="3"/>
      <x v="1"/>
    </i>
    <i r="1">
      <x v="4"/>
      <x v="78"/>
    </i>
    <i r="1">
      <x v="5"/>
      <x v="59"/>
    </i>
    <i r="1">
      <x v="6"/>
      <x v="76"/>
    </i>
    <i r="1">
      <x v="7"/>
      <x v="54"/>
    </i>
    <i r="1">
      <x v="8"/>
      <x v="49"/>
    </i>
    <i r="1">
      <x v="9"/>
      <x v="93"/>
    </i>
    <i r="1">
      <x v="10"/>
      <x v="50"/>
    </i>
    <i r="1">
      <x v="11"/>
      <x v="91"/>
    </i>
    <i r="1">
      <x v="12"/>
      <x v="77"/>
    </i>
    <i r="1">
      <x v="13"/>
      <x v="14"/>
    </i>
    <i r="1">
      <x v="14"/>
      <x v="16"/>
    </i>
    <i r="1">
      <x v="15"/>
      <x v="79"/>
    </i>
    <i r="1">
      <x v="16"/>
      <x v="42"/>
    </i>
    <i r="1">
      <x v="17"/>
      <x v="68"/>
    </i>
    <i r="1">
      <x v="18"/>
      <x v="3"/>
    </i>
    <i r="1">
      <x v="19"/>
      <x v="62"/>
    </i>
    <i t="blank">
      <x/>
    </i>
    <i>
      <x v="1"/>
    </i>
    <i r="1">
      <x/>
      <x v="84"/>
    </i>
    <i r="1">
      <x v="1"/>
      <x v="63"/>
    </i>
    <i r="1">
      <x v="2"/>
      <x v="83"/>
    </i>
    <i r="1">
      <x v="3"/>
      <x v="49"/>
    </i>
    <i r="1">
      <x v="4"/>
      <x v="78"/>
    </i>
    <i r="1">
      <x v="5"/>
      <x v="76"/>
    </i>
    <i r="1">
      <x v="6"/>
      <x v="54"/>
    </i>
    <i r="1">
      <x v="7"/>
      <x v="59"/>
    </i>
    <i r="1">
      <x v="8"/>
      <x v="93"/>
    </i>
    <i r="1">
      <x v="9"/>
      <x v="77"/>
    </i>
    <i r="1">
      <x v="10"/>
      <x v="91"/>
    </i>
    <i r="1">
      <x v="11"/>
      <x v="62"/>
    </i>
    <i r="1">
      <x v="12"/>
      <x v="50"/>
    </i>
    <i r="1">
      <x v="13"/>
      <x v="14"/>
    </i>
    <i r="2">
      <x v="42"/>
    </i>
    <i r="1">
      <x v="15"/>
      <x v="1"/>
    </i>
    <i r="1">
      <x v="16"/>
      <x v="79"/>
    </i>
    <i r="1">
      <x v="17"/>
      <x v="90"/>
    </i>
    <i r="1">
      <x v="18"/>
      <x v="48"/>
    </i>
    <i r="1">
      <x v="19"/>
      <x v="3"/>
    </i>
    <i t="blank">
      <x v="1"/>
    </i>
    <i>
      <x v="2"/>
    </i>
    <i r="1">
      <x/>
      <x v="84"/>
    </i>
    <i r="1">
      <x v="1"/>
      <x v="83"/>
    </i>
    <i r="1">
      <x v="2"/>
      <x v="54"/>
    </i>
    <i r="1">
      <x v="3"/>
      <x v="78"/>
    </i>
    <i r="1">
      <x v="4"/>
      <x v="59"/>
    </i>
    <i r="1">
      <x v="5"/>
      <x v="77"/>
    </i>
    <i r="1">
      <x v="6"/>
      <x v="50"/>
    </i>
    <i r="2">
      <x v="63"/>
    </i>
    <i r="2">
      <x v="76"/>
    </i>
    <i r="1">
      <x v="9"/>
      <x v="16"/>
    </i>
    <i r="1">
      <x v="10"/>
      <x v="49"/>
    </i>
    <i r="2">
      <x v="93"/>
    </i>
    <i r="1">
      <x v="12"/>
      <x v="91"/>
    </i>
    <i r="1">
      <x v="13"/>
      <x v="14"/>
    </i>
    <i r="1">
      <x v="14"/>
      <x v="1"/>
    </i>
    <i r="1">
      <x v="15"/>
      <x v="79"/>
    </i>
    <i r="1">
      <x v="16"/>
      <x v="3"/>
    </i>
    <i r="2">
      <x v="4"/>
    </i>
    <i r="2">
      <x v="5"/>
    </i>
    <i r="2">
      <x v="82"/>
    </i>
    <i t="blank">
      <x v="2"/>
    </i>
    <i>
      <x v="3"/>
    </i>
    <i r="1">
      <x/>
      <x v="84"/>
    </i>
    <i r="1">
      <x v="1"/>
      <x v="63"/>
    </i>
    <i r="1">
      <x v="2"/>
      <x v="83"/>
    </i>
    <i r="1">
      <x v="3"/>
      <x v="1"/>
    </i>
    <i r="1">
      <x v="4"/>
      <x v="68"/>
    </i>
    <i r="1">
      <x v="5"/>
      <x v="59"/>
    </i>
    <i r="2">
      <x v="91"/>
    </i>
    <i r="1">
      <x v="7"/>
      <x v="54"/>
    </i>
    <i r="2">
      <x v="77"/>
    </i>
    <i r="1">
      <x v="9"/>
      <x v="50"/>
    </i>
    <i r="1">
      <x v="10"/>
      <x v="78"/>
    </i>
    <i r="1">
      <x v="11"/>
      <x v="76"/>
    </i>
    <i r="1">
      <x v="12"/>
      <x v="93"/>
    </i>
    <i r="1">
      <x v="13"/>
      <x v="49"/>
    </i>
    <i r="1">
      <x v="14"/>
      <x v="62"/>
    </i>
    <i r="2">
      <x v="82"/>
    </i>
    <i r="1">
      <x v="16"/>
      <x v="3"/>
    </i>
    <i r="2">
      <x v="48"/>
    </i>
    <i r="1">
      <x v="18"/>
      <x v="14"/>
    </i>
    <i r="2">
      <x v="42"/>
    </i>
    <i t="blank">
      <x v="3"/>
    </i>
    <i>
      <x v="4"/>
    </i>
    <i r="1">
      <x/>
      <x v="84"/>
    </i>
    <i r="1">
      <x v="1"/>
      <x v="63"/>
    </i>
    <i r="1">
      <x v="2"/>
      <x v="24"/>
    </i>
    <i r="1">
      <x v="3"/>
      <x v="78"/>
    </i>
    <i r="1">
      <x v="4"/>
      <x v="83"/>
    </i>
    <i r="1">
      <x v="5"/>
      <x v="49"/>
    </i>
    <i r="2">
      <x v="59"/>
    </i>
    <i r="1">
      <x v="7"/>
      <x v="48"/>
    </i>
    <i r="1">
      <x v="8"/>
      <x v="77"/>
    </i>
    <i r="2">
      <x v="93"/>
    </i>
    <i r="1">
      <x v="10"/>
      <x v="53"/>
    </i>
    <i r="2">
      <x v="95"/>
    </i>
    <i r="1">
      <x v="12"/>
      <x v="1"/>
    </i>
    <i r="1">
      <x v="13"/>
      <x v="79"/>
    </i>
    <i r="1">
      <x v="14"/>
      <x v="42"/>
    </i>
    <i r="1">
      <x v="15"/>
      <x v="47"/>
    </i>
    <i r="2">
      <x v="73"/>
    </i>
    <i r="2">
      <x v="75"/>
    </i>
    <i r="1">
      <x v="18"/>
      <x v="6"/>
    </i>
    <i r="2">
      <x v="91"/>
    </i>
    <i t="blank">
      <x v="4"/>
    </i>
    <i>
      <x v="5"/>
    </i>
    <i r="1">
      <x/>
      <x v="84"/>
    </i>
    <i r="1">
      <x v="1"/>
      <x v="63"/>
    </i>
    <i r="1">
      <x v="2"/>
      <x v="83"/>
    </i>
    <i r="1">
      <x v="3"/>
      <x v="76"/>
    </i>
    <i r="1">
      <x v="4"/>
      <x v="91"/>
    </i>
    <i r="1">
      <x v="5"/>
      <x v="50"/>
    </i>
    <i r="2">
      <x v="59"/>
    </i>
    <i r="1">
      <x v="7"/>
      <x v="54"/>
    </i>
    <i r="1">
      <x v="8"/>
      <x v="1"/>
    </i>
    <i r="2">
      <x v="93"/>
    </i>
    <i r="1">
      <x v="10"/>
      <x v="49"/>
    </i>
    <i r="1">
      <x v="11"/>
      <x v="3"/>
    </i>
    <i r="2">
      <x v="78"/>
    </i>
    <i r="1">
      <x v="13"/>
      <x v="68"/>
    </i>
    <i r="1">
      <x v="14"/>
      <x v="42"/>
    </i>
    <i r="2">
      <x v="77"/>
    </i>
    <i r="2">
      <x v="90"/>
    </i>
    <i r="1">
      <x v="17"/>
      <x v="51"/>
    </i>
    <i r="1">
      <x v="18"/>
      <x v="62"/>
    </i>
    <i r="1">
      <x v="19"/>
      <x v="61"/>
    </i>
    <i t="blank">
      <x v="5"/>
    </i>
    <i>
      <x v="6"/>
    </i>
    <i r="1">
      <x/>
      <x v="84"/>
    </i>
    <i r="1">
      <x v="1"/>
      <x v="83"/>
    </i>
    <i r="1">
      <x v="2"/>
      <x v="63"/>
    </i>
    <i r="1">
      <x v="3"/>
      <x v="16"/>
    </i>
    <i r="2">
      <x v="59"/>
    </i>
    <i r="1">
      <x v="5"/>
      <x v="42"/>
    </i>
    <i r="1">
      <x v="6"/>
      <x v="50"/>
    </i>
    <i r="2">
      <x v="54"/>
    </i>
    <i r="1">
      <x v="8"/>
      <x v="93"/>
    </i>
    <i r="1">
      <x v="9"/>
      <x v="1"/>
    </i>
    <i r="2">
      <x v="49"/>
    </i>
    <i r="1">
      <x v="11"/>
      <x v="3"/>
    </i>
    <i r="1">
      <x v="12"/>
      <x v="76"/>
    </i>
    <i r="2">
      <x v="90"/>
    </i>
    <i r="1">
      <x v="14"/>
      <x v="51"/>
    </i>
    <i r="1">
      <x v="15"/>
      <x v="29"/>
    </i>
    <i r="2">
      <x v="82"/>
    </i>
    <i r="2">
      <x v="98"/>
    </i>
    <i r="1">
      <x v="18"/>
      <x v="13"/>
    </i>
    <i r="2">
      <x v="14"/>
    </i>
    <i r="2">
      <x v="85"/>
    </i>
    <i r="2">
      <x v="91"/>
    </i>
    <i t="blank">
      <x v="6"/>
    </i>
    <i>
      <x v="7"/>
    </i>
    <i r="1">
      <x/>
      <x v="84"/>
    </i>
    <i r="1">
      <x v="1"/>
      <x v="83"/>
    </i>
    <i r="1">
      <x v="2"/>
      <x v="1"/>
    </i>
    <i r="1">
      <x v="3"/>
      <x v="50"/>
    </i>
    <i r="1">
      <x v="4"/>
      <x v="63"/>
    </i>
    <i r="1">
      <x v="5"/>
      <x v="14"/>
    </i>
    <i r="1">
      <x v="6"/>
      <x v="16"/>
    </i>
    <i r="2">
      <x v="59"/>
    </i>
    <i r="1">
      <x v="8"/>
      <x v="54"/>
    </i>
    <i r="1">
      <x v="9"/>
      <x v="49"/>
    </i>
    <i r="1">
      <x v="10"/>
      <x v="76"/>
    </i>
    <i r="1">
      <x v="11"/>
      <x v="93"/>
    </i>
    <i r="1">
      <x v="12"/>
      <x v="3"/>
    </i>
    <i r="1">
      <x v="13"/>
      <x v="79"/>
    </i>
    <i r="1">
      <x v="14"/>
      <x v="51"/>
    </i>
    <i r="1">
      <x v="15"/>
      <x v="91"/>
    </i>
    <i r="1">
      <x v="16"/>
      <x v="68"/>
    </i>
    <i r="1">
      <x v="17"/>
      <x v="95"/>
    </i>
    <i r="1">
      <x v="18"/>
      <x v="82"/>
    </i>
    <i r="2">
      <x v="90"/>
    </i>
    <i t="blank">
      <x v="7"/>
    </i>
    <i>
      <x v="8"/>
    </i>
    <i r="1">
      <x/>
      <x v="84"/>
    </i>
    <i r="1">
      <x v="1"/>
      <x v="83"/>
    </i>
    <i r="1">
      <x v="2"/>
      <x v="93"/>
    </i>
    <i r="1">
      <x v="3"/>
      <x v="54"/>
    </i>
    <i r="1">
      <x v="4"/>
      <x v="1"/>
    </i>
    <i r="1">
      <x v="5"/>
      <x v="78"/>
    </i>
    <i r="1">
      <x v="6"/>
      <x v="76"/>
    </i>
    <i r="1">
      <x v="7"/>
      <x v="59"/>
    </i>
    <i r="2">
      <x v="91"/>
    </i>
    <i r="1">
      <x v="9"/>
      <x v="50"/>
    </i>
    <i r="2">
      <x v="90"/>
    </i>
    <i r="1">
      <x v="11"/>
      <x v="79"/>
    </i>
    <i r="1">
      <x v="12"/>
      <x v="3"/>
    </i>
    <i r="2">
      <x v="16"/>
    </i>
    <i r="1">
      <x v="14"/>
      <x v="5"/>
    </i>
    <i r="1">
      <x v="15"/>
      <x v="49"/>
    </i>
    <i r="2">
      <x v="62"/>
    </i>
    <i r="2">
      <x v="89"/>
    </i>
    <i r="1">
      <x v="18"/>
      <x v="14"/>
    </i>
    <i r="2">
      <x v="48"/>
    </i>
    <i r="2">
      <x v="75"/>
    </i>
    <i t="blank">
      <x v="8"/>
    </i>
    <i>
      <x v="9"/>
    </i>
    <i r="1">
      <x/>
      <x v="84"/>
    </i>
    <i r="1">
      <x v="1"/>
      <x v="83"/>
    </i>
    <i r="1">
      <x v="2"/>
      <x v="77"/>
    </i>
    <i r="1">
      <x v="3"/>
      <x v="1"/>
    </i>
    <i r="1">
      <x v="4"/>
      <x v="4"/>
    </i>
    <i r="2">
      <x v="73"/>
    </i>
    <i r="1">
      <x v="6"/>
      <x v="49"/>
    </i>
    <i r="1">
      <x v="7"/>
      <x v="19"/>
    </i>
    <i r="2">
      <x v="75"/>
    </i>
    <i r="2">
      <x v="76"/>
    </i>
    <i r="2">
      <x v="78"/>
    </i>
    <i r="1">
      <x v="11"/>
      <x v="54"/>
    </i>
    <i r="2">
      <x v="79"/>
    </i>
    <i r="1">
      <x v="13"/>
      <x v="47"/>
    </i>
    <i r="2">
      <x v="56"/>
    </i>
    <i r="2">
      <x v="93"/>
    </i>
    <i r="1">
      <x v="16"/>
      <x v="51"/>
    </i>
    <i r="1">
      <x v="17"/>
      <x v="37"/>
    </i>
    <i r="2">
      <x v="63"/>
    </i>
    <i r="2">
      <x v="91"/>
    </i>
    <i t="blank">
      <x v="9"/>
    </i>
    <i>
      <x v="10"/>
    </i>
    <i r="1">
      <x/>
      <x v="84"/>
    </i>
    <i r="1">
      <x v="1"/>
      <x v="78"/>
    </i>
    <i r="1">
      <x v="2"/>
      <x v="63"/>
    </i>
    <i r="1">
      <x v="3"/>
      <x v="76"/>
    </i>
    <i r="1">
      <x v="4"/>
      <x v="83"/>
    </i>
    <i r="1">
      <x v="5"/>
      <x v="93"/>
    </i>
    <i r="1">
      <x v="6"/>
      <x v="1"/>
    </i>
    <i r="2">
      <x v="77"/>
    </i>
    <i r="1">
      <x v="8"/>
      <x v="91"/>
    </i>
    <i r="1">
      <x v="9"/>
      <x v="68"/>
    </i>
    <i r="1">
      <x v="10"/>
      <x v="59"/>
    </i>
    <i r="1">
      <x v="11"/>
      <x v="62"/>
    </i>
    <i r="1">
      <x v="12"/>
      <x v="90"/>
    </i>
    <i r="1">
      <x v="13"/>
      <x v="54"/>
    </i>
    <i r="2">
      <x v="79"/>
    </i>
    <i r="1">
      <x v="15"/>
      <x v="48"/>
    </i>
    <i r="1">
      <x v="16"/>
      <x v="51"/>
    </i>
    <i r="1">
      <x v="17"/>
      <x v="3"/>
    </i>
    <i r="2">
      <x v="42"/>
    </i>
    <i r="2">
      <x v="50"/>
    </i>
    <i t="blank">
      <x v="10"/>
    </i>
    <i>
      <x v="11"/>
    </i>
    <i r="1">
      <x/>
      <x v="84"/>
    </i>
    <i r="1">
      <x v="1"/>
      <x v="1"/>
    </i>
    <i r="1">
      <x v="2"/>
      <x v="83"/>
    </i>
    <i r="1">
      <x v="3"/>
      <x v="59"/>
    </i>
    <i r="1">
      <x v="4"/>
      <x v="56"/>
    </i>
    <i r="1">
      <x v="5"/>
      <x v="75"/>
    </i>
    <i r="2">
      <x v="89"/>
    </i>
    <i r="1">
      <x v="7"/>
      <x v="49"/>
    </i>
    <i r="1">
      <x v="8"/>
      <x v="42"/>
    </i>
    <i r="2">
      <x v="50"/>
    </i>
    <i r="2">
      <x v="77"/>
    </i>
    <i r="1">
      <x v="11"/>
      <x v="93"/>
    </i>
    <i r="1">
      <x v="12"/>
      <x v="14"/>
    </i>
    <i r="2">
      <x v="47"/>
    </i>
    <i r="2">
      <x v="68"/>
    </i>
    <i r="2">
      <x v="78"/>
    </i>
    <i r="1">
      <x v="16"/>
      <x v="63"/>
    </i>
    <i r="2">
      <x v="76"/>
    </i>
    <i r="2">
      <x v="82"/>
    </i>
    <i r="1">
      <x v="19"/>
      <x v="4"/>
    </i>
    <i r="2">
      <x v="5"/>
    </i>
    <i r="2">
      <x v="6"/>
    </i>
    <i r="2">
      <x v="51"/>
    </i>
    <i t="blank">
      <x v="11"/>
    </i>
    <i>
      <x v="12"/>
    </i>
    <i r="1">
      <x/>
      <x v="63"/>
    </i>
    <i r="1">
      <x v="1"/>
      <x v="84"/>
    </i>
    <i r="1">
      <x v="2"/>
      <x v="78"/>
    </i>
    <i r="1">
      <x v="3"/>
      <x v="83"/>
    </i>
    <i r="1">
      <x v="4"/>
      <x v="62"/>
    </i>
    <i r="1">
      <x v="5"/>
      <x v="1"/>
    </i>
    <i r="1">
      <x v="6"/>
      <x v="14"/>
    </i>
    <i r="1">
      <x v="7"/>
      <x v="16"/>
    </i>
    <i r="1">
      <x v="8"/>
      <x v="76"/>
    </i>
    <i r="1">
      <x v="9"/>
      <x v="79"/>
    </i>
    <i r="1">
      <x v="10"/>
      <x v="59"/>
    </i>
    <i r="1">
      <x v="11"/>
      <x v="54"/>
    </i>
    <i r="2">
      <x v="77"/>
    </i>
    <i r="1">
      <x v="13"/>
      <x v="93"/>
    </i>
    <i r="1">
      <x v="14"/>
      <x v="49"/>
    </i>
    <i r="1">
      <x v="15"/>
      <x v="42"/>
    </i>
    <i r="1">
      <x v="16"/>
      <x v="50"/>
    </i>
    <i r="2">
      <x v="68"/>
    </i>
    <i r="1">
      <x v="18"/>
      <x v="91"/>
    </i>
    <i r="1">
      <x v="19"/>
      <x v="90"/>
    </i>
    <i t="blank">
      <x v="12"/>
    </i>
    <i>
      <x v="13"/>
    </i>
    <i r="1">
      <x/>
      <x v="84"/>
    </i>
    <i r="1">
      <x v="1"/>
      <x v="83"/>
    </i>
    <i r="1">
      <x v="2"/>
      <x v="1"/>
    </i>
    <i r="1">
      <x v="3"/>
      <x v="50"/>
    </i>
    <i r="1">
      <x v="4"/>
      <x v="93"/>
    </i>
    <i r="1">
      <x v="5"/>
      <x v="59"/>
    </i>
    <i r="1">
      <x v="6"/>
      <x v="14"/>
    </i>
    <i r="1">
      <x v="7"/>
      <x v="76"/>
    </i>
    <i r="2">
      <x v="78"/>
    </i>
    <i r="2">
      <x v="91"/>
    </i>
    <i r="1">
      <x v="10"/>
      <x v="54"/>
    </i>
    <i r="1">
      <x v="11"/>
      <x v="63"/>
    </i>
    <i r="2">
      <x v="82"/>
    </i>
    <i r="1">
      <x v="13"/>
      <x v="90"/>
    </i>
    <i r="1">
      <x v="14"/>
      <x v="42"/>
    </i>
    <i r="1">
      <x v="15"/>
      <x v="75"/>
    </i>
    <i r="1">
      <x v="16"/>
      <x v="4"/>
    </i>
    <i r="2">
      <x v="16"/>
    </i>
    <i r="2">
      <x v="48"/>
    </i>
    <i r="1">
      <x v="19"/>
      <x v="3"/>
    </i>
    <i r="2">
      <x v="49"/>
    </i>
    <i t="blank">
      <x v="13"/>
    </i>
    <i>
      <x v="14"/>
    </i>
    <i r="1">
      <x/>
      <x v="84"/>
    </i>
    <i r="1">
      <x v="1"/>
      <x v="49"/>
    </i>
    <i r="1">
      <x v="2"/>
      <x v="1"/>
    </i>
    <i r="1">
      <x v="3"/>
      <x v="76"/>
    </i>
    <i r="1">
      <x v="4"/>
      <x v="56"/>
    </i>
    <i r="2">
      <x v="83"/>
    </i>
    <i r="1">
      <x v="6"/>
      <x v="47"/>
    </i>
    <i r="2">
      <x v="59"/>
    </i>
    <i r="1">
      <x v="8"/>
      <x v="57"/>
    </i>
    <i r="1">
      <x v="9"/>
      <x v="95"/>
    </i>
    <i r="1">
      <x v="10"/>
      <x v="48"/>
    </i>
    <i r="2">
      <x v="55"/>
    </i>
    <i r="2">
      <x v="91"/>
    </i>
    <i r="1">
      <x v="13"/>
      <x v="50"/>
    </i>
    <i r="1">
      <x v="14"/>
      <x v="89"/>
    </i>
    <i r="2">
      <x v="92"/>
    </i>
    <i r="1">
      <x v="16"/>
      <x v="3"/>
    </i>
    <i r="2">
      <x v="4"/>
    </i>
    <i r="2">
      <x v="42"/>
    </i>
    <i r="2">
      <x v="54"/>
    </i>
    <i t="blank">
      <x v="14"/>
    </i>
    <i>
      <x v="15"/>
    </i>
    <i r="1">
      <x/>
      <x v="18"/>
    </i>
    <i r="1">
      <x v="1"/>
      <x v="12"/>
    </i>
    <i r="2">
      <x v="14"/>
    </i>
    <i r="2">
      <x v="17"/>
    </i>
    <i r="2">
      <x v="83"/>
    </i>
    <i r="2">
      <x v="84"/>
    </i>
    <i r="1">
      <x v="6"/>
      <x v="16"/>
    </i>
    <i r="1">
      <x v="7"/>
      <x v="59"/>
    </i>
    <i r="1">
      <x v="8"/>
      <x v="1"/>
    </i>
    <i r="2">
      <x v="3"/>
    </i>
    <i r="2">
      <x v="7"/>
    </i>
    <i r="2">
      <x v="69"/>
    </i>
    <i r="2">
      <x v="76"/>
    </i>
    <i r="2">
      <x v="79"/>
    </i>
    <i r="2">
      <x v="89"/>
    </i>
    <i r="1">
      <x v="15"/>
      <x/>
    </i>
    <i r="2">
      <x v="2"/>
    </i>
    <i r="2">
      <x v="4"/>
    </i>
    <i r="2">
      <x v="8"/>
    </i>
    <i r="2">
      <x v="9"/>
    </i>
    <i r="2">
      <x v="10"/>
    </i>
    <i r="2">
      <x v="11"/>
    </i>
    <i r="2">
      <x v="15"/>
    </i>
    <i r="2">
      <x v="26"/>
    </i>
    <i r="2">
      <x v="30"/>
    </i>
    <i r="2">
      <x v="32"/>
    </i>
    <i r="2">
      <x v="33"/>
    </i>
    <i r="2">
      <x v="35"/>
    </i>
    <i r="2">
      <x v="36"/>
    </i>
    <i r="2">
      <x v="39"/>
    </i>
    <i r="2">
      <x v="43"/>
    </i>
    <i r="2">
      <x v="46"/>
    </i>
    <i r="2">
      <x v="47"/>
    </i>
    <i r="2">
      <x v="49"/>
    </i>
    <i r="2">
      <x v="52"/>
    </i>
    <i r="2">
      <x v="53"/>
    </i>
    <i r="2">
      <x v="56"/>
    </i>
    <i r="2">
      <x v="57"/>
    </i>
    <i r="2">
      <x v="58"/>
    </i>
    <i r="2">
      <x v="60"/>
    </i>
    <i r="2">
      <x v="61"/>
    </i>
    <i r="2">
      <x v="64"/>
    </i>
    <i r="2">
      <x v="67"/>
    </i>
    <i r="2">
      <x v="70"/>
    </i>
    <i r="2">
      <x v="71"/>
    </i>
    <i r="2">
      <x v="72"/>
    </i>
    <i r="2">
      <x v="75"/>
    </i>
    <i r="2">
      <x v="77"/>
    </i>
    <i r="2">
      <x v="82"/>
    </i>
    <i r="2">
      <x v="87"/>
    </i>
    <i r="2">
      <x v="90"/>
    </i>
    <i r="2">
      <x v="91"/>
    </i>
    <i r="2">
      <x v="92"/>
    </i>
    <i r="2">
      <x v="93"/>
    </i>
    <i r="2">
      <x v="95"/>
    </i>
    <i r="2">
      <x v="97"/>
    </i>
    <i r="2">
      <x v="99"/>
    </i>
    <i r="2">
      <x v="101"/>
    </i>
    <i r="2">
      <x v="103"/>
    </i>
    <i t="blank">
      <x v="15"/>
    </i>
    <i>
      <x v="16"/>
    </i>
    <i r="1">
      <x/>
      <x v="49"/>
    </i>
    <i r="1">
      <x v="1"/>
      <x v="1"/>
    </i>
    <i r="1">
      <x v="2"/>
      <x v="47"/>
    </i>
    <i r="2">
      <x v="84"/>
    </i>
    <i r="1">
      <x v="4"/>
      <x v="73"/>
    </i>
    <i r="1">
      <x v="5"/>
      <x v="10"/>
    </i>
    <i r="2">
      <x v="44"/>
    </i>
    <i r="2">
      <x v="56"/>
    </i>
    <i r="2">
      <x v="59"/>
    </i>
    <i r="2">
      <x v="75"/>
    </i>
    <i r="2">
      <x v="81"/>
    </i>
    <i r="1">
      <x v="11"/>
      <x v="19"/>
    </i>
    <i r="2">
      <x v="29"/>
    </i>
    <i r="2">
      <x v="34"/>
    </i>
    <i r="2">
      <x v="83"/>
    </i>
    <i r="2">
      <x v="96"/>
    </i>
    <i r="1">
      <x v="16"/>
      <x v="3"/>
    </i>
    <i r="2">
      <x v="6"/>
    </i>
    <i r="2">
      <x v="22"/>
    </i>
    <i r="2">
      <x v="25"/>
    </i>
    <i r="2">
      <x v="33"/>
    </i>
    <i r="2">
      <x v="38"/>
    </i>
    <i r="2">
      <x v="40"/>
    </i>
    <i r="2">
      <x v="50"/>
    </i>
    <i r="2">
      <x v="57"/>
    </i>
    <i r="2">
      <x v="58"/>
    </i>
    <i r="2">
      <x v="63"/>
    </i>
    <i r="2">
      <x v="65"/>
    </i>
    <i t="blank">
      <x v="16"/>
    </i>
    <i>
      <x v="17"/>
    </i>
    <i r="1">
      <x/>
      <x v="84"/>
    </i>
    <i r="1">
      <x v="1"/>
      <x v="1"/>
    </i>
    <i r="1">
      <x v="2"/>
      <x v="83"/>
    </i>
    <i r="1">
      <x v="3"/>
      <x v="4"/>
    </i>
    <i r="2">
      <x v="59"/>
    </i>
    <i r="1">
      <x v="5"/>
      <x v="3"/>
    </i>
    <i r="2">
      <x v="49"/>
    </i>
    <i r="2">
      <x v="51"/>
    </i>
    <i r="2">
      <x v="54"/>
    </i>
    <i r="2">
      <x v="63"/>
    </i>
    <i r="2">
      <x v="89"/>
    </i>
    <i r="2">
      <x v="93"/>
    </i>
    <i r="1">
      <x v="12"/>
      <x v="14"/>
    </i>
    <i r="2">
      <x v="27"/>
    </i>
    <i r="2">
      <x v="53"/>
    </i>
    <i r="2">
      <x v="75"/>
    </i>
    <i r="2">
      <x v="79"/>
    </i>
    <i r="2">
      <x v="91"/>
    </i>
    <i r="1">
      <x v="18"/>
      <x v="12"/>
    </i>
    <i r="2">
      <x v="98"/>
    </i>
    <i t="blank">
      <x v="17"/>
    </i>
    <i>
      <x v="18"/>
    </i>
    <i r="1">
      <x/>
      <x v="84"/>
    </i>
    <i r="1">
      <x v="1"/>
      <x v="83"/>
    </i>
    <i r="1">
      <x v="2"/>
      <x v="1"/>
    </i>
    <i r="1">
      <x v="3"/>
      <x v="56"/>
    </i>
    <i r="1">
      <x v="4"/>
      <x v="4"/>
    </i>
    <i r="2">
      <x v="14"/>
    </i>
    <i r="2">
      <x v="49"/>
    </i>
    <i r="2">
      <x v="79"/>
    </i>
    <i r="2">
      <x v="93"/>
    </i>
    <i r="1">
      <x v="9"/>
      <x v="5"/>
    </i>
    <i r="2">
      <x v="37"/>
    </i>
    <i r="2">
      <x v="50"/>
    </i>
    <i r="2">
      <x v="51"/>
    </i>
    <i r="2">
      <x v="59"/>
    </i>
    <i r="2">
      <x v="75"/>
    </i>
    <i r="2">
      <x v="76"/>
    </i>
    <i r="1">
      <x v="16"/>
      <x v="3"/>
    </i>
    <i r="2">
      <x v="10"/>
    </i>
    <i r="2">
      <x v="12"/>
    </i>
    <i r="2">
      <x v="32"/>
    </i>
    <i r="2">
      <x v="47"/>
    </i>
    <i r="2">
      <x v="77"/>
    </i>
    <i r="2">
      <x v="89"/>
    </i>
    <i r="2">
      <x v="90"/>
    </i>
    <i r="2">
      <x v="91"/>
    </i>
    <i t="blank">
      <x v="18"/>
    </i>
    <i>
      <x v="19"/>
    </i>
    <i r="1">
      <x/>
      <x v="47"/>
    </i>
    <i r="1">
      <x v="1"/>
      <x v="88"/>
    </i>
    <i r="1">
      <x v="2"/>
      <x v="75"/>
    </i>
    <i r="2">
      <x v="94"/>
    </i>
    <i r="1">
      <x v="4"/>
      <x v="45"/>
    </i>
    <i r="2">
      <x v="49"/>
    </i>
    <i r="2">
      <x v="50"/>
    </i>
    <i r="2">
      <x v="54"/>
    </i>
    <i r="2">
      <x v="57"/>
    </i>
    <i r="2">
      <x v="73"/>
    </i>
    <i r="2">
      <x v="74"/>
    </i>
    <i r="2">
      <x v="82"/>
    </i>
    <i r="2">
      <x v="83"/>
    </i>
    <i r="2">
      <x v="84"/>
    </i>
    <i r="1">
      <x v="14"/>
      <x v="4"/>
    </i>
    <i r="2">
      <x v="6"/>
    </i>
    <i r="2">
      <x v="7"/>
    </i>
    <i r="2">
      <x v="10"/>
    </i>
    <i r="2">
      <x v="14"/>
    </i>
    <i r="2">
      <x v="16"/>
    </i>
    <i r="2">
      <x v="20"/>
    </i>
    <i r="2">
      <x v="21"/>
    </i>
    <i r="2">
      <x v="23"/>
    </i>
    <i r="2">
      <x v="24"/>
    </i>
    <i r="2">
      <x v="25"/>
    </i>
    <i r="2">
      <x v="27"/>
    </i>
    <i r="2">
      <x v="28"/>
    </i>
    <i r="2">
      <x v="31"/>
    </i>
    <i r="2">
      <x v="40"/>
    </i>
    <i r="2">
      <x v="41"/>
    </i>
    <i r="2">
      <x v="42"/>
    </i>
    <i r="2">
      <x v="43"/>
    </i>
    <i r="2">
      <x v="48"/>
    </i>
    <i r="2">
      <x v="55"/>
    </i>
    <i r="2">
      <x v="59"/>
    </i>
    <i r="2">
      <x v="63"/>
    </i>
    <i r="2">
      <x v="65"/>
    </i>
    <i r="2">
      <x v="66"/>
    </i>
    <i r="2">
      <x v="67"/>
    </i>
    <i r="2">
      <x v="68"/>
    </i>
    <i r="2">
      <x v="79"/>
    </i>
    <i r="2">
      <x v="80"/>
    </i>
    <i r="2">
      <x v="81"/>
    </i>
    <i r="2">
      <x v="85"/>
    </i>
    <i r="2">
      <x v="86"/>
    </i>
    <i r="2">
      <x v="89"/>
    </i>
    <i r="2">
      <x v="90"/>
    </i>
    <i r="2">
      <x v="91"/>
    </i>
    <i r="2">
      <x v="92"/>
    </i>
    <i r="2">
      <x v="97"/>
    </i>
    <i r="2">
      <x v="98"/>
    </i>
    <i r="2">
      <x v="100"/>
    </i>
    <i r="2">
      <x v="102"/>
    </i>
    <i t="blank">
      <x v="19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296">
      <pivotArea field="2" type="button" dataOnly="0" labelOnly="1" outline="0" axis="axisRow" fieldPosition="0"/>
    </format>
    <format dxfId="295">
      <pivotArea outline="0" fieldPosition="0">
        <references count="1">
          <reference field="4294967294" count="1">
            <x v="0"/>
          </reference>
        </references>
      </pivotArea>
    </format>
    <format dxfId="294">
      <pivotArea outline="0" fieldPosition="0">
        <references count="1">
          <reference field="4294967294" count="1">
            <x v="1"/>
          </reference>
        </references>
      </pivotArea>
    </format>
    <format dxfId="293">
      <pivotArea outline="0" fieldPosition="0">
        <references count="1">
          <reference field="4294967294" count="1">
            <x v="2"/>
          </reference>
        </references>
      </pivotArea>
    </format>
    <format dxfId="292">
      <pivotArea outline="0" fieldPosition="0">
        <references count="1">
          <reference field="4294967294" count="1">
            <x v="3"/>
          </reference>
        </references>
      </pivotArea>
    </format>
    <format dxfId="291">
      <pivotArea outline="0" fieldPosition="0">
        <references count="1">
          <reference field="4294967294" count="1">
            <x v="4"/>
          </reference>
        </references>
      </pivotArea>
    </format>
    <format dxfId="290">
      <pivotArea outline="0" fieldPosition="0">
        <references count="1">
          <reference field="4294967294" count="1">
            <x v="5"/>
          </reference>
        </references>
      </pivotArea>
    </format>
    <format dxfId="289">
      <pivotArea outline="0" fieldPosition="0">
        <references count="1">
          <reference field="4294967294" count="1">
            <x v="6"/>
          </reference>
        </references>
      </pivotArea>
    </format>
    <format dxfId="288">
      <pivotArea field="2" type="button" dataOnly="0" labelOnly="1" outline="0" axis="axisRow" fieldPosition="0"/>
    </format>
    <format dxfId="28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6">
      <pivotArea field="2" type="button" dataOnly="0" labelOnly="1" outline="0" axis="axisRow" fieldPosition="0"/>
    </format>
    <format dxfId="28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4">
      <pivotArea field="2" type="button" dataOnly="0" labelOnly="1" outline="0" axis="axisRow" fieldPosition="0"/>
    </format>
    <format dxfId="28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0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D56853-6F4C-4597-8242-CF8C66AC023D}" name="LTBL_35000" displayName="LTBL_35000" ref="B4:I20" totalsRowCount="1">
  <autoFilter ref="B4:I19" xr:uid="{9ED56853-6F4C-4597-8242-CF8C66AC023D}"/>
  <tableColumns count="8">
    <tableColumn id="9" xr3:uid="{CE97BA1A-204C-423A-B6BD-99B45723930B}" name="産業大分類" totalsRowLabel="合計" totalsRowDxfId="279"/>
    <tableColumn id="10" xr3:uid="{413C2D14-6F2F-4009-9E9F-C58FAAE4AC6E}" name="総数／事業所数" totalsRowFunction="custom" totalsRowDxfId="278" dataCellStyle="桁区切り" totalsRowCellStyle="桁区切り">
      <totalsRowFormula>SUM(LTBL_35000[総数／事業所数])</totalsRowFormula>
    </tableColumn>
    <tableColumn id="11" xr3:uid="{BEBF8125-C7C2-4262-AAC6-2345FF8E8379}" name="総数／構成比" dataDxfId="277"/>
    <tableColumn id="12" xr3:uid="{26EBAB3E-99B4-433A-B52B-261453950A19}" name="個人／事業所数" totalsRowFunction="sum" totalsRowDxfId="276" dataCellStyle="桁区切り" totalsRowCellStyle="桁区切り"/>
    <tableColumn id="13" xr3:uid="{D71E4384-58C9-4108-B28F-A3EA9D9F6962}" name="個人／構成比" dataDxfId="275"/>
    <tableColumn id="14" xr3:uid="{DF8E3C2E-95A0-4374-9C71-2A20B0A82745}" name="法人／事業所数" totalsRowFunction="sum" totalsRowDxfId="274" dataCellStyle="桁区切り" totalsRowCellStyle="桁区切り"/>
    <tableColumn id="15" xr3:uid="{C6E03678-0A99-413E-9721-9DAB08EFADF7}" name="法人／構成比" dataDxfId="273"/>
    <tableColumn id="16" xr3:uid="{42ABEF11-9D58-4FE8-BFCC-0229A73D9DC1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DB276B0-DEC3-417A-9CE6-5E37CDE472B7}" name="LTBL_35203" displayName="LTBL_35203" ref="B4:I20" totalsRowCount="1">
  <autoFilter ref="B4:I19" xr:uid="{1DB276B0-DEC3-417A-9CE6-5E37CDE472B7}"/>
  <tableColumns count="8">
    <tableColumn id="9" xr3:uid="{65E5FB02-4610-413F-A0E7-062790F6BEC5}" name="産業大分類" totalsRowLabel="合計" totalsRowDxfId="237"/>
    <tableColumn id="10" xr3:uid="{B88EB99F-D42C-44CA-9980-EAFE697237D2}" name="総数／事業所数" totalsRowFunction="custom" totalsRowDxfId="236" dataCellStyle="桁区切り" totalsRowCellStyle="桁区切り">
      <totalsRowFormula>SUM(LTBL_35203[総数／事業所数])</totalsRowFormula>
    </tableColumn>
    <tableColumn id="11" xr3:uid="{331C018D-A786-4B1C-81CB-DE4966B154F3}" name="総数／構成比" dataDxfId="235"/>
    <tableColumn id="12" xr3:uid="{BEE3EDF9-52BD-4AC2-9A74-38A5D1EE3398}" name="個人／事業所数" totalsRowFunction="sum" totalsRowDxfId="234" dataCellStyle="桁区切り" totalsRowCellStyle="桁区切り"/>
    <tableColumn id="13" xr3:uid="{0A88B082-1B49-4108-AB18-D3BE4EA913E0}" name="個人／構成比" dataDxfId="233"/>
    <tableColumn id="14" xr3:uid="{70E6A42E-98F3-49B7-95E4-1CDCF1A0969C}" name="法人／事業所数" totalsRowFunction="sum" totalsRowDxfId="232" dataCellStyle="桁区切り" totalsRowCellStyle="桁区切り"/>
    <tableColumn id="15" xr3:uid="{4250FACA-B20C-44E8-8B66-9D653650DDA9}" name="法人／構成比" dataDxfId="231"/>
    <tableColumn id="16" xr3:uid="{9AB59DB5-5415-46C4-8ED2-805F89AB558E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240C1B4-7BBB-42C7-BF4E-3976A25FBA8B}" name="M_TABLE_35203" displayName="M_TABLE_35203" ref="B23:I43" totalsRowShown="0">
  <autoFilter ref="B23:I43" xr:uid="{7240C1B4-7BBB-42C7-BF4E-3976A25FBA8B}"/>
  <tableColumns count="8">
    <tableColumn id="9" xr3:uid="{A398AD7B-E12D-46D9-9D2A-36F593173412}" name="産業中分類上位２０"/>
    <tableColumn id="10" xr3:uid="{0EFB7463-16F5-4976-9ACF-8F7F2A687678}" name="総数／事業所数" dataCellStyle="桁区切り"/>
    <tableColumn id="11" xr3:uid="{179A641F-D252-4E56-9B99-C3980C2A27C6}" name="総数／構成比" dataDxfId="229"/>
    <tableColumn id="12" xr3:uid="{77F5F3E6-E71E-4B57-B711-441D68459B8B}" name="個人／事業所数" dataCellStyle="桁区切り"/>
    <tableColumn id="13" xr3:uid="{610710E2-21D3-4309-828F-FC03AE963973}" name="個人／構成比" dataDxfId="228"/>
    <tableColumn id="14" xr3:uid="{B276CB19-CD57-43B3-B8DE-DD00AF95D4A8}" name="法人／事業所数" dataCellStyle="桁区切り"/>
    <tableColumn id="15" xr3:uid="{81717135-A586-4DEB-B206-3ABE7EFACC51}" name="法人／構成比" dataDxfId="227"/>
    <tableColumn id="16" xr3:uid="{78ABAE6A-FD84-4061-854C-121A23782EAE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5536A50-1417-4F5F-86AB-FB139D3BEDE1}" name="S_TABLE_35203" displayName="S_TABLE_35203" ref="B46:I66" totalsRowShown="0">
  <autoFilter ref="B46:I66" xr:uid="{B5536A50-1417-4F5F-86AB-FB139D3BEDE1}"/>
  <tableColumns count="8">
    <tableColumn id="9" xr3:uid="{04895CA2-7117-4B11-8056-0351EC621BBB}" name="産業小分類上位２０"/>
    <tableColumn id="10" xr3:uid="{D2806CBD-8DD1-45FA-9A32-27F3188900FD}" name="総数／事業所数" dataCellStyle="桁区切り"/>
    <tableColumn id="11" xr3:uid="{B8DEA40D-EDF3-4A37-AEC5-77E3DC875CD2}" name="総数／構成比" dataDxfId="226"/>
    <tableColumn id="12" xr3:uid="{CE9F5C57-A93C-4A9A-AF00-F685173FC3F2}" name="個人／事業所数" dataCellStyle="桁区切り"/>
    <tableColumn id="13" xr3:uid="{C1E5783C-2AA1-4571-B7CB-C1B3AB2908CD}" name="個人／構成比" dataDxfId="225"/>
    <tableColumn id="14" xr3:uid="{9D731CD1-C197-4DEB-BB63-6F489C9DCBD5}" name="法人／事業所数" dataCellStyle="桁区切り"/>
    <tableColumn id="15" xr3:uid="{AB6BB398-2D50-45CC-9826-9738F9817B75}" name="法人／構成比" dataDxfId="224"/>
    <tableColumn id="16" xr3:uid="{975C3CCB-3EE5-450B-B4A8-538600B2759E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C068693-D795-44C1-BA24-3B6A29AA6213}" name="LTBL_35204" displayName="LTBL_35204" ref="B4:I20" totalsRowCount="1">
  <autoFilter ref="B4:I19" xr:uid="{4C068693-D795-44C1-BA24-3B6A29AA6213}"/>
  <tableColumns count="8">
    <tableColumn id="9" xr3:uid="{E4B69F62-2969-40CE-A4FD-00649E7B27FC}" name="産業大分類" totalsRowLabel="合計" totalsRowDxfId="223"/>
    <tableColumn id="10" xr3:uid="{7E98B687-45D8-4972-AFE1-F9FB4284F03D}" name="総数／事業所数" totalsRowFunction="custom" totalsRowDxfId="222" dataCellStyle="桁区切り" totalsRowCellStyle="桁区切り">
      <totalsRowFormula>SUM(LTBL_35204[総数／事業所数])</totalsRowFormula>
    </tableColumn>
    <tableColumn id="11" xr3:uid="{00ACD7D2-0E3D-4D2D-BEFE-79CE1A1805FD}" name="総数／構成比" dataDxfId="221"/>
    <tableColumn id="12" xr3:uid="{D8A64CA3-D5B4-4960-969F-A739285E9519}" name="個人／事業所数" totalsRowFunction="sum" totalsRowDxfId="220" dataCellStyle="桁区切り" totalsRowCellStyle="桁区切り"/>
    <tableColumn id="13" xr3:uid="{D9F2A749-A19B-4DA4-9E86-B4F655DD49F1}" name="個人／構成比" dataDxfId="219"/>
    <tableColumn id="14" xr3:uid="{98925F24-BF38-448F-A5C6-DB3337C7977F}" name="法人／事業所数" totalsRowFunction="sum" totalsRowDxfId="218" dataCellStyle="桁区切り" totalsRowCellStyle="桁区切り"/>
    <tableColumn id="15" xr3:uid="{7891EE88-6DCC-4F06-9CC2-DA88D9F3D721}" name="法人／構成比" dataDxfId="217"/>
    <tableColumn id="16" xr3:uid="{F6C6742B-6D09-4E83-99D3-4634AA0921E4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D6E6AC7-D4D5-478F-846F-E13FE2BA6CC4}" name="M_TABLE_35204" displayName="M_TABLE_35204" ref="B23:I43" totalsRowShown="0">
  <autoFilter ref="B23:I43" xr:uid="{8D6E6AC7-D4D5-478F-846F-E13FE2BA6CC4}"/>
  <tableColumns count="8">
    <tableColumn id="9" xr3:uid="{F270B892-6496-4892-BD74-800685D4C166}" name="産業中分類上位２０"/>
    <tableColumn id="10" xr3:uid="{BEE8B412-9D53-4C52-A161-4B12F37E2F2E}" name="総数／事業所数" dataCellStyle="桁区切り"/>
    <tableColumn id="11" xr3:uid="{9EE241E6-A1A1-4F18-AE83-5E97835CDBD8}" name="総数／構成比" dataDxfId="215"/>
    <tableColumn id="12" xr3:uid="{839862AC-B4D7-45D7-95AA-7E160AC05902}" name="個人／事業所数" dataCellStyle="桁区切り"/>
    <tableColumn id="13" xr3:uid="{BA8E97B7-2C08-4C97-A059-04D96E03D775}" name="個人／構成比" dataDxfId="214"/>
    <tableColumn id="14" xr3:uid="{F740C3C4-E867-4EE8-AF36-AC1244E34889}" name="法人／事業所数" dataCellStyle="桁区切り"/>
    <tableColumn id="15" xr3:uid="{EB398875-00E0-4E05-AF41-78E035FE6572}" name="法人／構成比" dataDxfId="213"/>
    <tableColumn id="16" xr3:uid="{3A6DDFD3-DED6-4FF9-85CD-3C2FFEB77AE8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1B3C924-FB82-4B36-B6CA-1DCB50D5CCB1}" name="S_TABLE_35204" displayName="S_TABLE_35204" ref="B46:I66" totalsRowShown="0">
  <autoFilter ref="B46:I66" xr:uid="{D1B3C924-FB82-4B36-B6CA-1DCB50D5CCB1}"/>
  <tableColumns count="8">
    <tableColumn id="9" xr3:uid="{3C1AB772-E4F0-4FC7-9895-707E0FD42E93}" name="産業小分類上位２０"/>
    <tableColumn id="10" xr3:uid="{F8113D69-4CEA-48A5-ACB4-0EBBAA1B9256}" name="総数／事業所数" dataCellStyle="桁区切り"/>
    <tableColumn id="11" xr3:uid="{40149B54-5C01-4754-B587-CECEAB22DF16}" name="総数／構成比" dataDxfId="212"/>
    <tableColumn id="12" xr3:uid="{E13B654E-0B6A-4AD2-983B-A8CC1822C2E7}" name="個人／事業所数" dataCellStyle="桁区切り"/>
    <tableColumn id="13" xr3:uid="{81649C6C-B154-4163-826A-A3042BB0FF7A}" name="個人／構成比" dataDxfId="211"/>
    <tableColumn id="14" xr3:uid="{4058313F-6EDA-4121-97EC-8B31F0D20774}" name="法人／事業所数" dataCellStyle="桁区切り"/>
    <tableColumn id="15" xr3:uid="{255378C2-A7DF-4267-8FDB-4F8CA29A6C57}" name="法人／構成比" dataDxfId="210"/>
    <tableColumn id="16" xr3:uid="{F4F6D507-53AE-4C4D-9AB8-14C7F0D3FC2B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AC89CA0-60DB-4852-8A68-9270C04A33FC}" name="LTBL_35206" displayName="LTBL_35206" ref="B4:I20" totalsRowCount="1">
  <autoFilter ref="B4:I19" xr:uid="{AAC89CA0-60DB-4852-8A68-9270C04A33FC}"/>
  <tableColumns count="8">
    <tableColumn id="9" xr3:uid="{A619AF48-5CD0-4B5F-AA94-43ADED0F4CBB}" name="産業大分類" totalsRowLabel="合計" totalsRowDxfId="209"/>
    <tableColumn id="10" xr3:uid="{A1A4640F-0DBB-4451-9B17-E9EFB3B4819F}" name="総数／事業所数" totalsRowFunction="custom" totalsRowDxfId="208" dataCellStyle="桁区切り" totalsRowCellStyle="桁区切り">
      <totalsRowFormula>SUM(LTBL_35206[総数／事業所数])</totalsRowFormula>
    </tableColumn>
    <tableColumn id="11" xr3:uid="{84120C55-6234-485D-A497-832384DFCCE7}" name="総数／構成比" dataDxfId="207"/>
    <tableColumn id="12" xr3:uid="{A45518DF-0A21-4CC7-9AFA-2529C0992D6C}" name="個人／事業所数" totalsRowFunction="sum" totalsRowDxfId="206" dataCellStyle="桁区切り" totalsRowCellStyle="桁区切り"/>
    <tableColumn id="13" xr3:uid="{D6668C47-6C7F-443C-8133-0F088FB29857}" name="個人／構成比" dataDxfId="205"/>
    <tableColumn id="14" xr3:uid="{38E81F6A-C393-4529-9258-57DBBF06B327}" name="法人／事業所数" totalsRowFunction="sum" totalsRowDxfId="204" dataCellStyle="桁区切り" totalsRowCellStyle="桁区切り"/>
    <tableColumn id="15" xr3:uid="{9BCB7488-44AE-4BF5-999F-6C509BBACD1D}" name="法人／構成比" dataDxfId="203"/>
    <tableColumn id="16" xr3:uid="{5AAB9D6E-DF64-4F56-823C-47118FDF1D2B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A4E78904-671E-4B8C-9323-8A3C69D79F4B}" name="M_TABLE_35206" displayName="M_TABLE_35206" ref="B23:I44" totalsRowShown="0">
  <autoFilter ref="B23:I44" xr:uid="{A4E78904-671E-4B8C-9323-8A3C69D79F4B}"/>
  <tableColumns count="8">
    <tableColumn id="9" xr3:uid="{71B53432-FEFF-4C9C-A436-EADAAF676874}" name="産業中分類上位２０"/>
    <tableColumn id="10" xr3:uid="{98E62AA9-13A6-4449-94A4-085E546020E2}" name="総数／事業所数" dataCellStyle="桁区切り"/>
    <tableColumn id="11" xr3:uid="{E1C1E8B5-EF53-469E-973D-23B03F143568}" name="総数／構成比" dataDxfId="201"/>
    <tableColumn id="12" xr3:uid="{FA18C7C7-91B8-4360-9B2B-D7E0DB9B06FF}" name="個人／事業所数" dataCellStyle="桁区切り"/>
    <tableColumn id="13" xr3:uid="{1AF2E701-9272-4849-8A26-63FC8319FC33}" name="個人／構成比" dataDxfId="200"/>
    <tableColumn id="14" xr3:uid="{81ECADA7-2A32-4A6D-8DCF-239E14B93042}" name="法人／事業所数" dataCellStyle="桁区切り"/>
    <tableColumn id="15" xr3:uid="{C2196433-A968-4A37-AAD8-20C29DE46DDB}" name="法人／構成比" dataDxfId="199"/>
    <tableColumn id="16" xr3:uid="{FB01E8A2-88C3-4B78-9F76-4C6A6109BA0B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A340276-0A6B-4382-8157-F243A2B8E371}" name="S_TABLE_35206" displayName="S_TABLE_35206" ref="B47:I67" totalsRowShown="0">
  <autoFilter ref="B47:I67" xr:uid="{AA340276-0A6B-4382-8157-F243A2B8E371}"/>
  <tableColumns count="8">
    <tableColumn id="9" xr3:uid="{11B4B6EA-EAA2-483B-9CE7-0B3869BA8478}" name="産業小分類上位２０"/>
    <tableColumn id="10" xr3:uid="{632C04EA-A0BD-4968-A6B1-0EA969418AC4}" name="総数／事業所数" dataCellStyle="桁区切り"/>
    <tableColumn id="11" xr3:uid="{CABCD555-D93B-40B5-810A-08E22EA2AB4F}" name="総数／構成比" dataDxfId="198"/>
    <tableColumn id="12" xr3:uid="{BA1565D0-5F42-4D2F-B91A-AF2B3F060C3C}" name="個人／事業所数" dataCellStyle="桁区切り"/>
    <tableColumn id="13" xr3:uid="{CED05DFF-8C68-4BF7-B0A6-A4F458995C52}" name="個人／構成比" dataDxfId="197"/>
    <tableColumn id="14" xr3:uid="{EC2A6A24-641F-4252-9F32-F5C59733D9A0}" name="法人／事業所数" dataCellStyle="桁区切り"/>
    <tableColumn id="15" xr3:uid="{4EBEE8B9-8978-4AD1-9168-D7AC1DACF520}" name="法人／構成比" dataDxfId="196"/>
    <tableColumn id="16" xr3:uid="{CF7B9D68-4CE2-4FFE-9E62-8334771B17E8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D5FF941-4321-4C1C-B1B7-984013D16D32}" name="LTBL_35207" displayName="LTBL_35207" ref="B4:I20" totalsRowCount="1">
  <autoFilter ref="B4:I19" xr:uid="{AD5FF941-4321-4C1C-B1B7-984013D16D32}"/>
  <tableColumns count="8">
    <tableColumn id="9" xr3:uid="{330BB989-1115-4687-85C1-F7613982A309}" name="産業大分類" totalsRowLabel="合計" totalsRowDxfId="195"/>
    <tableColumn id="10" xr3:uid="{2B5C4300-67AB-42E2-BAE3-C15020C2CEC6}" name="総数／事業所数" totalsRowFunction="custom" totalsRowDxfId="194" dataCellStyle="桁区切り" totalsRowCellStyle="桁区切り">
      <totalsRowFormula>SUM(LTBL_35207[総数／事業所数])</totalsRowFormula>
    </tableColumn>
    <tableColumn id="11" xr3:uid="{77083F65-9A21-49C4-9F32-A919F4A15429}" name="総数／構成比" dataDxfId="193"/>
    <tableColumn id="12" xr3:uid="{D596D6C5-64F6-4BFA-AC1B-7B2590A8AD29}" name="個人／事業所数" totalsRowFunction="sum" totalsRowDxfId="192" dataCellStyle="桁区切り" totalsRowCellStyle="桁区切り"/>
    <tableColumn id="13" xr3:uid="{E4F52440-3FD2-40ED-ABE8-1C64E2BDDE4B}" name="個人／構成比" dataDxfId="191"/>
    <tableColumn id="14" xr3:uid="{F2F9887C-A4ED-4381-8DF7-524CC957EDC5}" name="法人／事業所数" totalsRowFunction="sum" totalsRowDxfId="190" dataCellStyle="桁区切り" totalsRowCellStyle="桁区切り"/>
    <tableColumn id="15" xr3:uid="{3354E544-6468-4EF3-BB3A-3DAA2B60E50B}" name="法人／構成比" dataDxfId="189"/>
    <tableColumn id="16" xr3:uid="{39F1B265-C3C4-4ADD-B545-17C3ABC1A914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BB52864-7F13-45ED-96F3-C53C48BFAD0C}" name="M_TABLE_35000" displayName="M_TABLE_35000" ref="B23:I43" totalsRowShown="0">
  <autoFilter ref="B23:I43" xr:uid="{DBB52864-7F13-45ED-96F3-C53C48BFAD0C}"/>
  <tableColumns count="8">
    <tableColumn id="9" xr3:uid="{6F106F41-E9B3-401E-A3CB-FEA51C7DDDED}" name="産業中分類上位２０"/>
    <tableColumn id="10" xr3:uid="{5B9C3868-3DB7-4A4B-8E9E-0F2AC85C90BC}" name="総数／事業所数" dataCellStyle="桁区切り"/>
    <tableColumn id="11" xr3:uid="{EE2C457D-A2BF-4AF6-9626-EDC5C9139E3E}" name="総数／構成比" dataDxfId="271"/>
    <tableColumn id="12" xr3:uid="{A608BCA3-0902-4425-B728-0D571A378F4F}" name="個人／事業所数" dataCellStyle="桁区切り"/>
    <tableColumn id="13" xr3:uid="{6EDBDA16-F2BC-4B40-ABBA-A47F2A1577D0}" name="個人／構成比" dataDxfId="270"/>
    <tableColumn id="14" xr3:uid="{6572A6E9-7B21-4421-BC3B-40ED9E961337}" name="法人／事業所数" dataCellStyle="桁区切り"/>
    <tableColumn id="15" xr3:uid="{9272C20D-465A-4EE6-A4DC-D76DF01EDD82}" name="法人／構成比" dataDxfId="269"/>
    <tableColumn id="16" xr3:uid="{4F2ACC3C-E7BC-43FF-ABA6-1A95150D1133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7F6FD33-739B-419D-8005-7648E9305A1E}" name="M_TABLE_35207" displayName="M_TABLE_35207" ref="B23:I44" totalsRowShown="0">
  <autoFilter ref="B23:I44" xr:uid="{87F6FD33-739B-419D-8005-7648E9305A1E}"/>
  <tableColumns count="8">
    <tableColumn id="9" xr3:uid="{37C2A298-EB36-46A7-BEDA-6A1621621580}" name="産業中分類上位２０"/>
    <tableColumn id="10" xr3:uid="{6104E6C2-DF4A-44ED-B3FA-10BD43A7004F}" name="総数／事業所数" dataCellStyle="桁区切り"/>
    <tableColumn id="11" xr3:uid="{58ACA97A-F64D-482C-BFC2-34FABD351293}" name="総数／構成比" dataDxfId="187"/>
    <tableColumn id="12" xr3:uid="{98F3D17A-E9C2-420B-BEEC-B8B9366D1D2C}" name="個人／事業所数" dataCellStyle="桁区切り"/>
    <tableColumn id="13" xr3:uid="{4BD416D3-4105-4C06-B8C1-5CB0DF5D04D8}" name="個人／構成比" dataDxfId="186"/>
    <tableColumn id="14" xr3:uid="{235B842A-58B1-47B0-9407-E9980B7CCBBA}" name="法人／事業所数" dataCellStyle="桁区切り"/>
    <tableColumn id="15" xr3:uid="{B3A0905C-87BA-44CD-8539-E19378F41FCE}" name="法人／構成比" dataDxfId="185"/>
    <tableColumn id="16" xr3:uid="{78C9487B-57E4-4D4F-A07F-743F0EC4951D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7C158E3A-71EC-4790-A77A-4B9FE93EFEDB}" name="S_TABLE_35207" displayName="S_TABLE_35207" ref="B47:I69" totalsRowShown="0">
  <autoFilter ref="B47:I69" xr:uid="{7C158E3A-71EC-4790-A77A-4B9FE93EFEDB}"/>
  <tableColumns count="8">
    <tableColumn id="9" xr3:uid="{5D21B027-5689-45A1-9581-8A49F274DD5F}" name="産業小分類上位２０"/>
    <tableColumn id="10" xr3:uid="{C6DA2557-50A9-4853-9AF3-09344F1A2EFD}" name="総数／事業所数" dataCellStyle="桁区切り"/>
    <tableColumn id="11" xr3:uid="{57D6FCD1-A0F4-46A1-937C-BB333F719251}" name="総数／構成比" dataDxfId="184"/>
    <tableColumn id="12" xr3:uid="{684DC6C0-E211-479A-AE67-230FBF504342}" name="個人／事業所数" dataCellStyle="桁区切り"/>
    <tableColumn id="13" xr3:uid="{F49F8BF6-8B1D-4FC7-9465-33AA3F61B662}" name="個人／構成比" dataDxfId="183"/>
    <tableColumn id="14" xr3:uid="{59BECD69-ABDF-44E2-AE7A-72C39775FD60}" name="法人／事業所数" dataCellStyle="桁区切り"/>
    <tableColumn id="15" xr3:uid="{4EE146FE-3C2E-44B4-A999-57B34255A539}" name="法人／構成比" dataDxfId="182"/>
    <tableColumn id="16" xr3:uid="{9CA64486-447B-4B92-9321-DC5490E0E028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82594463-BFD7-4518-90E7-30D09651249F}" name="LTBL_35208" displayName="LTBL_35208" ref="B4:I20" totalsRowCount="1">
  <autoFilter ref="B4:I19" xr:uid="{82594463-BFD7-4518-90E7-30D09651249F}"/>
  <tableColumns count="8">
    <tableColumn id="9" xr3:uid="{824E10FD-0D6A-44FD-8144-47A55E32CB6B}" name="産業大分類" totalsRowLabel="合計" totalsRowDxfId="181"/>
    <tableColumn id="10" xr3:uid="{5668F3E1-5D04-4D1D-8D55-19113BA818D7}" name="総数／事業所数" totalsRowFunction="custom" totalsRowDxfId="180" dataCellStyle="桁区切り" totalsRowCellStyle="桁区切り">
      <totalsRowFormula>SUM(LTBL_35208[総数／事業所数])</totalsRowFormula>
    </tableColumn>
    <tableColumn id="11" xr3:uid="{9CBE8EFA-6D04-4036-994B-910082971145}" name="総数／構成比" dataDxfId="179"/>
    <tableColumn id="12" xr3:uid="{0ED25049-6118-4749-88AB-3744615C93A8}" name="個人／事業所数" totalsRowFunction="sum" totalsRowDxfId="178" dataCellStyle="桁区切り" totalsRowCellStyle="桁区切り"/>
    <tableColumn id="13" xr3:uid="{A4FB1566-3EC7-4972-B091-3637F74BC978}" name="個人／構成比" dataDxfId="177"/>
    <tableColumn id="14" xr3:uid="{70F645D0-23C0-4C06-BF18-26B189DC9602}" name="法人／事業所数" totalsRowFunction="sum" totalsRowDxfId="176" dataCellStyle="桁区切り" totalsRowCellStyle="桁区切り"/>
    <tableColumn id="15" xr3:uid="{CB29C06F-D9CA-4CFB-9D17-CA5294BD38C6}" name="法人／構成比" dataDxfId="175"/>
    <tableColumn id="16" xr3:uid="{0537DD91-B53C-4CCD-9AF8-11A39B105409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E25DC815-EACE-4801-9119-5F6809CE6E7B}" name="M_TABLE_35208" displayName="M_TABLE_35208" ref="B23:I43" totalsRowShown="0">
  <autoFilter ref="B23:I43" xr:uid="{E25DC815-EACE-4801-9119-5F6809CE6E7B}"/>
  <tableColumns count="8">
    <tableColumn id="9" xr3:uid="{842220DD-B1DF-4EB7-B45F-2DD8EF8404C7}" name="産業中分類上位２０"/>
    <tableColumn id="10" xr3:uid="{4B9621D9-6241-4C8C-B69A-812BA7C367EE}" name="総数／事業所数" dataCellStyle="桁区切り"/>
    <tableColumn id="11" xr3:uid="{85406BAB-F2DC-4685-B661-DAF1467A2B15}" name="総数／構成比" dataDxfId="173"/>
    <tableColumn id="12" xr3:uid="{1B33AD98-E09C-4AF8-B707-14E326905E30}" name="個人／事業所数" dataCellStyle="桁区切り"/>
    <tableColumn id="13" xr3:uid="{AB97BA91-8F2D-484E-851B-2F0C0878F73A}" name="個人／構成比" dataDxfId="172"/>
    <tableColumn id="14" xr3:uid="{2D4DEDCE-330D-4B76-8C33-ABAB10DFE841}" name="法人／事業所数" dataCellStyle="桁区切り"/>
    <tableColumn id="15" xr3:uid="{ADA55E02-3A3B-46AB-AF52-BBB03F88A2F2}" name="法人／構成比" dataDxfId="171"/>
    <tableColumn id="16" xr3:uid="{69093146-D723-4F80-8DF7-E9574448A8D3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A420E43-68B7-492E-B9E0-9AB79FF6FABF}" name="S_TABLE_35208" displayName="S_TABLE_35208" ref="B46:I66" totalsRowShown="0">
  <autoFilter ref="B46:I66" xr:uid="{AA420E43-68B7-492E-B9E0-9AB79FF6FABF}"/>
  <tableColumns count="8">
    <tableColumn id="9" xr3:uid="{995C4231-1D4A-45F1-83E1-EE8A7552D4B4}" name="産業小分類上位２０"/>
    <tableColumn id="10" xr3:uid="{B9EF6BBF-D0F3-42B6-8226-E8BCD408B7E8}" name="総数／事業所数" dataCellStyle="桁区切り"/>
    <tableColumn id="11" xr3:uid="{179D760C-2FA2-49ED-9835-7B1E93BD2155}" name="総数／構成比" dataDxfId="170"/>
    <tableColumn id="12" xr3:uid="{C826A45B-8C5E-457D-B6AE-54AE84F2DA0E}" name="個人／事業所数" dataCellStyle="桁区切り"/>
    <tableColumn id="13" xr3:uid="{D8BEDC4C-D873-48B5-8D40-7CF156FAD8AD}" name="個人／構成比" dataDxfId="169"/>
    <tableColumn id="14" xr3:uid="{894476FA-8663-4C41-A1A2-CD5AE4F94686}" name="法人／事業所数" dataCellStyle="桁区切り"/>
    <tableColumn id="15" xr3:uid="{AFBD5F32-C47D-4A3C-A02D-A25A7DBB10B9}" name="法人／構成比" dataDxfId="168"/>
    <tableColumn id="16" xr3:uid="{288186F3-9BDC-4D51-A876-8847FC324216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35CCCB11-450D-4083-9EB2-05EB84396936}" name="LTBL_35210" displayName="LTBL_35210" ref="B4:I20" totalsRowCount="1">
  <autoFilter ref="B4:I19" xr:uid="{35CCCB11-450D-4083-9EB2-05EB84396936}"/>
  <tableColumns count="8">
    <tableColumn id="9" xr3:uid="{2E3AD8D3-5934-4749-BF8E-ABA8E0B03ABC}" name="産業大分類" totalsRowLabel="合計" totalsRowDxfId="167"/>
    <tableColumn id="10" xr3:uid="{AD39F74F-A836-4058-AA04-5F7E1183998E}" name="総数／事業所数" totalsRowFunction="custom" totalsRowDxfId="166" dataCellStyle="桁区切り" totalsRowCellStyle="桁区切り">
      <totalsRowFormula>SUM(LTBL_35210[総数／事業所数])</totalsRowFormula>
    </tableColumn>
    <tableColumn id="11" xr3:uid="{6A12EE53-1698-4FFB-80F7-3B0529F30A85}" name="総数／構成比" dataDxfId="165"/>
    <tableColumn id="12" xr3:uid="{1A5477F3-1088-487F-B952-1D3C7BC51774}" name="個人／事業所数" totalsRowFunction="sum" totalsRowDxfId="164" dataCellStyle="桁区切り" totalsRowCellStyle="桁区切り"/>
    <tableColumn id="13" xr3:uid="{80437C7A-55D5-48A6-8D0E-745DFED8E27B}" name="個人／構成比" dataDxfId="163"/>
    <tableColumn id="14" xr3:uid="{10556E58-58AE-4C6A-9D75-26FEFFB83A9B}" name="法人／事業所数" totalsRowFunction="sum" totalsRowDxfId="162" dataCellStyle="桁区切り" totalsRowCellStyle="桁区切り"/>
    <tableColumn id="15" xr3:uid="{B94442AE-161F-4ABA-8E46-64EBDA8D43A3}" name="法人／構成比" dataDxfId="161"/>
    <tableColumn id="16" xr3:uid="{4CB22F49-6CBE-4F48-80F7-01285A5C47A9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EBA1E694-2A7E-43BE-9CC4-24D934AACD16}" name="M_TABLE_35210" displayName="M_TABLE_35210" ref="B23:I44" totalsRowShown="0">
  <autoFilter ref="B23:I44" xr:uid="{EBA1E694-2A7E-43BE-9CC4-24D934AACD16}"/>
  <tableColumns count="8">
    <tableColumn id="9" xr3:uid="{5FAABA06-52D3-4285-8B31-519143AFFE00}" name="産業中分類上位２０"/>
    <tableColumn id="10" xr3:uid="{357E32EB-4D65-47EC-99E5-7E48DA01E2D0}" name="総数／事業所数" dataCellStyle="桁区切り"/>
    <tableColumn id="11" xr3:uid="{B1A80DEF-C728-4306-A13E-D871CD741140}" name="総数／構成比" dataDxfId="159"/>
    <tableColumn id="12" xr3:uid="{18DA4C91-7B52-4AAF-940A-133F464B8A51}" name="個人／事業所数" dataCellStyle="桁区切り"/>
    <tableColumn id="13" xr3:uid="{26440EEB-54FC-416A-86FD-148D5FE99754}" name="個人／構成比" dataDxfId="158"/>
    <tableColumn id="14" xr3:uid="{C2B6FB5D-C149-42C6-AD79-964B9C733C70}" name="法人／事業所数" dataCellStyle="桁区切り"/>
    <tableColumn id="15" xr3:uid="{33215EAE-35FB-48D7-88EB-448318394139}" name="法人／構成比" dataDxfId="157"/>
    <tableColumn id="16" xr3:uid="{C337CAAD-2828-4E45-B378-56B9F8902E5F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4F06432-6E5B-4594-BB69-00A1B1379AEE}" name="S_TABLE_35210" displayName="S_TABLE_35210" ref="B47:I68" totalsRowShown="0">
  <autoFilter ref="B47:I68" xr:uid="{34F06432-6E5B-4594-BB69-00A1B1379AEE}"/>
  <tableColumns count="8">
    <tableColumn id="9" xr3:uid="{65649D95-7AE2-4695-9D5F-E6B4ABFF164A}" name="産業小分類上位２０"/>
    <tableColumn id="10" xr3:uid="{C91FD0A5-7247-45EA-B69A-00A728649455}" name="総数／事業所数" dataCellStyle="桁区切り"/>
    <tableColumn id="11" xr3:uid="{B00E729D-5B68-4755-8045-C66A0E4F96F4}" name="総数／構成比" dataDxfId="156"/>
    <tableColumn id="12" xr3:uid="{5E01DDB0-2281-472C-BF20-975D0C137ED1}" name="個人／事業所数" dataCellStyle="桁区切り"/>
    <tableColumn id="13" xr3:uid="{9FFE9BFF-353A-40AD-A8E8-50A928999470}" name="個人／構成比" dataDxfId="155"/>
    <tableColumn id="14" xr3:uid="{A4CD7F60-B309-438E-BAB7-50F71732D307}" name="法人／事業所数" dataCellStyle="桁区切り"/>
    <tableColumn id="15" xr3:uid="{94036CFD-5A71-4059-8617-1A932F80EF1B}" name="法人／構成比" dataDxfId="154"/>
    <tableColumn id="16" xr3:uid="{7DD5B2DD-7926-4162-8916-A857F21745D7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DA873690-DC45-4EE6-BBBE-A32F995D789A}" name="LTBL_35211" displayName="LTBL_35211" ref="B4:I20" totalsRowCount="1">
  <autoFilter ref="B4:I19" xr:uid="{DA873690-DC45-4EE6-BBBE-A32F995D789A}"/>
  <tableColumns count="8">
    <tableColumn id="9" xr3:uid="{D9EBED8C-E422-4AA9-9DB1-3BFE52603D3D}" name="産業大分類" totalsRowLabel="合計" totalsRowDxfId="153"/>
    <tableColumn id="10" xr3:uid="{857D1121-8DAE-49C1-AC3C-D78BEB29D615}" name="総数／事業所数" totalsRowFunction="custom" totalsRowDxfId="152" dataCellStyle="桁区切り" totalsRowCellStyle="桁区切り">
      <totalsRowFormula>SUM(LTBL_35211[総数／事業所数])</totalsRowFormula>
    </tableColumn>
    <tableColumn id="11" xr3:uid="{EA8E5CFD-B290-4F4C-8E2C-4C0119141B43}" name="総数／構成比" dataDxfId="151"/>
    <tableColumn id="12" xr3:uid="{4C7C4385-BCF0-43FA-95A7-B0E42A9F1B54}" name="個人／事業所数" totalsRowFunction="sum" totalsRowDxfId="150" dataCellStyle="桁区切り" totalsRowCellStyle="桁区切り"/>
    <tableColumn id="13" xr3:uid="{857B2DDD-8815-45C9-97CB-58D9D64897FB}" name="個人／構成比" dataDxfId="149"/>
    <tableColumn id="14" xr3:uid="{6BFA971A-0AE3-4B24-B595-C6FDEE65720D}" name="法人／事業所数" totalsRowFunction="sum" totalsRowDxfId="148" dataCellStyle="桁区切り" totalsRowCellStyle="桁区切り"/>
    <tableColumn id="15" xr3:uid="{165A4558-C899-41D3-8D9A-C2F01923665B}" name="法人／構成比" dataDxfId="147"/>
    <tableColumn id="16" xr3:uid="{370B6F11-8FB9-4E7E-9E52-6288EECB230A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864174EF-DD44-41EC-AC93-0FF5FD0CFBCA}" name="M_TABLE_35211" displayName="M_TABLE_35211" ref="B23:I43" totalsRowShown="0">
  <autoFilter ref="B23:I43" xr:uid="{864174EF-DD44-41EC-AC93-0FF5FD0CFBCA}"/>
  <tableColumns count="8">
    <tableColumn id="9" xr3:uid="{C1DE6EA9-6768-47F4-8D5C-A3D3E2EDF54B}" name="産業中分類上位２０"/>
    <tableColumn id="10" xr3:uid="{7F66274F-200F-474B-B739-D92CC93E1C55}" name="総数／事業所数" dataCellStyle="桁区切り"/>
    <tableColumn id="11" xr3:uid="{C876D73A-BF7B-498A-B549-DB2CDD4C0D7C}" name="総数／構成比" dataDxfId="145"/>
    <tableColumn id="12" xr3:uid="{E0968E35-2ABF-463A-8975-00C66BD7ED0A}" name="個人／事業所数" dataCellStyle="桁区切り"/>
    <tableColumn id="13" xr3:uid="{D1EA5D6F-8794-4399-906E-13EE2C18F394}" name="個人／構成比" dataDxfId="144"/>
    <tableColumn id="14" xr3:uid="{185CA60F-1A89-45F6-A32E-F4CBCED918CF}" name="法人／事業所数" dataCellStyle="桁区切り"/>
    <tableColumn id="15" xr3:uid="{03B85CFE-4B8B-4BC2-9B8B-705685A19FDA}" name="法人／構成比" dataDxfId="143"/>
    <tableColumn id="16" xr3:uid="{5E17405E-3A36-4B9D-8CFD-F8B4B0F84ED6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268A0FC-08A7-4CEC-BE04-18A4CE890990}" name="S_TABLE_35000" displayName="S_TABLE_35000" ref="B46:I66" totalsRowShown="0">
  <autoFilter ref="B46:I66" xr:uid="{9268A0FC-08A7-4CEC-BE04-18A4CE890990}"/>
  <tableColumns count="8">
    <tableColumn id="9" xr3:uid="{6D5CB86F-EFDC-4396-B04F-85B3ADBD06CD}" name="産業小分類上位２０"/>
    <tableColumn id="10" xr3:uid="{C5E3DFE1-5309-4724-8E44-1EA048819672}" name="総数／事業所数" dataCellStyle="桁区切り"/>
    <tableColumn id="11" xr3:uid="{5494DF58-172B-4312-88B2-501464DDC8AE}" name="総数／構成比" dataDxfId="268"/>
    <tableColumn id="12" xr3:uid="{B068205D-F996-4288-A39F-8EF9C1FB39A8}" name="個人／事業所数" dataCellStyle="桁区切り"/>
    <tableColumn id="13" xr3:uid="{C54326A5-17B1-4B5B-9B5F-DC18E8B68BD9}" name="個人／構成比" dataDxfId="267"/>
    <tableColumn id="14" xr3:uid="{9A2851FB-A9C3-41DC-B21D-1ECFFB9FB6AB}" name="法人／事業所数" dataCellStyle="桁区切り"/>
    <tableColumn id="15" xr3:uid="{51E8FF5C-1545-4098-A2F9-B93E5817BF7E}" name="法人／構成比" dataDxfId="266"/>
    <tableColumn id="16" xr3:uid="{3461491E-C85B-4F93-A2ED-6FF2A4F00E14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F3A423E3-A532-42B9-97DD-BB90C44EEAA6}" name="S_TABLE_35211" displayName="S_TABLE_35211" ref="B46:I66" totalsRowShown="0">
  <autoFilter ref="B46:I66" xr:uid="{F3A423E3-A532-42B9-97DD-BB90C44EEAA6}"/>
  <tableColumns count="8">
    <tableColumn id="9" xr3:uid="{F8294DF2-D995-4220-977A-5FE5113445C4}" name="産業小分類上位２０"/>
    <tableColumn id="10" xr3:uid="{AA6D3E67-25C2-4B97-A4F4-01A9D279249A}" name="総数／事業所数" dataCellStyle="桁区切り"/>
    <tableColumn id="11" xr3:uid="{F2E765E8-74D6-4DA5-A7BC-C517E436E8D2}" name="総数／構成比" dataDxfId="142"/>
    <tableColumn id="12" xr3:uid="{9722D064-877B-466A-BB4D-FFB87762C334}" name="個人／事業所数" dataCellStyle="桁区切り"/>
    <tableColumn id="13" xr3:uid="{99D6CC07-0FC1-4981-BD22-6CA40F25B341}" name="個人／構成比" dataDxfId="141"/>
    <tableColumn id="14" xr3:uid="{A8A31EB5-2091-4A3A-BFD0-CF2839AC5D20}" name="法人／事業所数" dataCellStyle="桁区切り"/>
    <tableColumn id="15" xr3:uid="{3E4E8CE9-949F-4F9A-8CFD-B89EFE4E86C9}" name="法人／構成比" dataDxfId="140"/>
    <tableColumn id="16" xr3:uid="{20B4EE5D-5715-4933-970D-D80C2328105A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C859EC86-E084-4B3E-BAF1-E6F4B3F49A72}" name="LTBL_35212" displayName="LTBL_35212" ref="B4:I20" totalsRowCount="1">
  <autoFilter ref="B4:I19" xr:uid="{C859EC86-E084-4B3E-BAF1-E6F4B3F49A72}"/>
  <tableColumns count="8">
    <tableColumn id="9" xr3:uid="{68B737A2-DED5-4110-9FC7-CF537057F7F7}" name="産業大分類" totalsRowLabel="合計" totalsRowDxfId="139"/>
    <tableColumn id="10" xr3:uid="{7DC16021-A37E-4944-9EF1-A32C334F838A}" name="総数／事業所数" totalsRowFunction="custom" totalsRowDxfId="138" dataCellStyle="桁区切り" totalsRowCellStyle="桁区切り">
      <totalsRowFormula>SUM(LTBL_35212[総数／事業所数])</totalsRowFormula>
    </tableColumn>
    <tableColumn id="11" xr3:uid="{8FA01CB0-49FA-471F-ACBA-2716D77B0C8B}" name="総数／構成比" dataDxfId="137"/>
    <tableColumn id="12" xr3:uid="{27B16D81-F12E-43B5-9BBD-F4BA5EBB3175}" name="個人／事業所数" totalsRowFunction="sum" totalsRowDxfId="136" dataCellStyle="桁区切り" totalsRowCellStyle="桁区切り"/>
    <tableColumn id="13" xr3:uid="{28596E78-F3A8-4A3A-A513-86E401FA92FC}" name="個人／構成比" dataDxfId="135"/>
    <tableColumn id="14" xr3:uid="{5FBFA6FB-681B-44D7-8B0B-59EFE36A3A94}" name="法人／事業所数" totalsRowFunction="sum" totalsRowDxfId="134" dataCellStyle="桁区切り" totalsRowCellStyle="桁区切り"/>
    <tableColumn id="15" xr3:uid="{24CEC8A0-7AB4-43B2-9DF1-941EADB5C4A7}" name="法人／構成比" dataDxfId="133"/>
    <tableColumn id="16" xr3:uid="{B99AF9B3-ADFA-44E5-984F-B2622EA59562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9977ECEC-CE69-4FCE-9B04-4F973068243F}" name="M_TABLE_35212" displayName="M_TABLE_35212" ref="B23:I43" totalsRowShown="0">
  <autoFilter ref="B23:I43" xr:uid="{9977ECEC-CE69-4FCE-9B04-4F973068243F}"/>
  <tableColumns count="8">
    <tableColumn id="9" xr3:uid="{33372C33-4281-41EC-B8DC-9A29C9E3E2E8}" name="産業中分類上位２０"/>
    <tableColumn id="10" xr3:uid="{3755D11E-363D-4BC2-83D9-D425121D48A3}" name="総数／事業所数" dataCellStyle="桁区切り"/>
    <tableColumn id="11" xr3:uid="{78725B69-88A7-4593-BC99-CE5A8A99FB4F}" name="総数／構成比" dataDxfId="131"/>
    <tableColumn id="12" xr3:uid="{1AC800F5-A79C-4B99-95AE-6972C5B83D7F}" name="個人／事業所数" dataCellStyle="桁区切り"/>
    <tableColumn id="13" xr3:uid="{3BDFF8A5-C6F8-4DF6-AC08-C1B30A7BD7C7}" name="個人／構成比" dataDxfId="130"/>
    <tableColumn id="14" xr3:uid="{F9CE43F2-643B-45C2-905D-86A5DE69F386}" name="法人／事業所数" dataCellStyle="桁区切り"/>
    <tableColumn id="15" xr3:uid="{1335747F-C468-4104-BCFF-B03BA05D6D4F}" name="法人／構成比" dataDxfId="129"/>
    <tableColumn id="16" xr3:uid="{5B0B24FB-26F2-4147-8E72-C8E2B359250D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BAE1F5EB-A2B9-48E2-8BF5-4E39CED9B671}" name="S_TABLE_35212" displayName="S_TABLE_35212" ref="B46:I66" totalsRowShown="0">
  <autoFilter ref="B46:I66" xr:uid="{BAE1F5EB-A2B9-48E2-8BF5-4E39CED9B671}"/>
  <tableColumns count="8">
    <tableColumn id="9" xr3:uid="{B8C6AD64-6FBE-4753-8374-589F978040EE}" name="産業小分類上位２０"/>
    <tableColumn id="10" xr3:uid="{39D5C333-B8EB-4D7A-B989-105E2286119F}" name="総数／事業所数" dataCellStyle="桁区切り"/>
    <tableColumn id="11" xr3:uid="{8DB15655-3044-4F19-876E-232DF355CB7F}" name="総数／構成比" dataDxfId="128"/>
    <tableColumn id="12" xr3:uid="{67141FCA-1DA8-4000-995A-5D71694CA80D}" name="個人／事業所数" dataCellStyle="桁区切り"/>
    <tableColumn id="13" xr3:uid="{E5370BD5-45A5-4F4D-8371-92E1A149EFD1}" name="個人／構成比" dataDxfId="127"/>
    <tableColumn id="14" xr3:uid="{5ED7C749-D14F-4A9C-83E1-D7A9A74CFE64}" name="法人／事業所数" dataCellStyle="桁区切り"/>
    <tableColumn id="15" xr3:uid="{C3774EE0-A480-41A9-AE43-2742A3A71F6E}" name="法人／構成比" dataDxfId="126"/>
    <tableColumn id="16" xr3:uid="{D5A4DC15-C522-4DE5-9443-B53E98AF6DA7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5464EFBB-2FFB-4E56-B293-CDA7E74CC4F0}" name="LTBL_35213" displayName="LTBL_35213" ref="B4:I20" totalsRowCount="1">
  <autoFilter ref="B4:I19" xr:uid="{5464EFBB-2FFB-4E56-B293-CDA7E74CC4F0}"/>
  <tableColumns count="8">
    <tableColumn id="9" xr3:uid="{12444F1A-66B5-4E62-9890-CC247908F56F}" name="産業大分類" totalsRowLabel="合計" totalsRowDxfId="125"/>
    <tableColumn id="10" xr3:uid="{932306B5-3192-4F63-87F6-4B71E3B20791}" name="総数／事業所数" totalsRowFunction="custom" totalsRowDxfId="124" dataCellStyle="桁区切り" totalsRowCellStyle="桁区切り">
      <totalsRowFormula>SUM(LTBL_35213[総数／事業所数])</totalsRowFormula>
    </tableColumn>
    <tableColumn id="11" xr3:uid="{2EB65501-EFFB-4461-9D8A-D0807F127F74}" name="総数／構成比" dataDxfId="123"/>
    <tableColumn id="12" xr3:uid="{8C9D5446-8817-4035-90B8-AB28E4DCC418}" name="個人／事業所数" totalsRowFunction="sum" totalsRowDxfId="122" dataCellStyle="桁区切り" totalsRowCellStyle="桁区切り"/>
    <tableColumn id="13" xr3:uid="{EF0C7E73-073B-4B24-98A7-533B11CD43FA}" name="個人／構成比" dataDxfId="121"/>
    <tableColumn id="14" xr3:uid="{82D995EE-1A69-4D5E-A40C-51C9B17CB986}" name="法人／事業所数" totalsRowFunction="sum" totalsRowDxfId="120" dataCellStyle="桁区切り" totalsRowCellStyle="桁区切り"/>
    <tableColumn id="15" xr3:uid="{B25D05E8-D25E-4250-AB73-3EC1161A59D3}" name="法人／構成比" dataDxfId="119"/>
    <tableColumn id="16" xr3:uid="{98FBDC76-CF8A-4E46-9687-9AD600D8FEB0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DE60A5E7-529B-48A4-A1EA-FCA51A35C559}" name="M_TABLE_35213" displayName="M_TABLE_35213" ref="B23:I43" totalsRowShown="0">
  <autoFilter ref="B23:I43" xr:uid="{DE60A5E7-529B-48A4-A1EA-FCA51A35C559}"/>
  <tableColumns count="8">
    <tableColumn id="9" xr3:uid="{D2895A05-B11F-4041-A6CE-7F5467E05F14}" name="産業中分類上位２０"/>
    <tableColumn id="10" xr3:uid="{2FAF8DBE-825E-4462-9A3D-EE85F9E430C0}" name="総数／事業所数" dataCellStyle="桁区切り"/>
    <tableColumn id="11" xr3:uid="{6BD8DCB1-0162-4038-A8AA-9A0086D152FF}" name="総数／構成比" dataDxfId="117"/>
    <tableColumn id="12" xr3:uid="{12FE53EB-D81A-49B1-B394-68861A5A31F5}" name="個人／事業所数" dataCellStyle="桁区切り"/>
    <tableColumn id="13" xr3:uid="{D61E3ADD-3EC7-4493-9B68-C92E50DA34A3}" name="個人／構成比" dataDxfId="116"/>
    <tableColumn id="14" xr3:uid="{6A38F881-1A73-487E-98FC-97E8955B109A}" name="法人／事業所数" dataCellStyle="桁区切り"/>
    <tableColumn id="15" xr3:uid="{43866262-674D-45D6-A732-9FF525C1D848}" name="法人／構成比" dataDxfId="115"/>
    <tableColumn id="16" xr3:uid="{B65EB74D-B726-41F2-8DD8-B3F6461B7060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80A9E92F-857D-448E-943F-03D5B43B2BD5}" name="S_TABLE_35213" displayName="S_TABLE_35213" ref="B46:I69" totalsRowShown="0">
  <autoFilter ref="B46:I69" xr:uid="{80A9E92F-857D-448E-943F-03D5B43B2BD5}"/>
  <tableColumns count="8">
    <tableColumn id="9" xr3:uid="{E6CC56AD-6F56-47D9-B2C1-B33177FD3DED}" name="産業小分類上位２０"/>
    <tableColumn id="10" xr3:uid="{C583982E-B98E-45B3-A05D-D03F781D762D}" name="総数／事業所数" dataCellStyle="桁区切り"/>
    <tableColumn id="11" xr3:uid="{FA33D2DE-07D3-4DCC-85B7-5C11B3687708}" name="総数／構成比" dataDxfId="114"/>
    <tableColumn id="12" xr3:uid="{88198C96-658F-4A6F-BCD9-38353934C5F0}" name="個人／事業所数" dataCellStyle="桁区切り"/>
    <tableColumn id="13" xr3:uid="{B503D2D9-C340-495A-9DE0-6C19403A159E}" name="個人／構成比" dataDxfId="113"/>
    <tableColumn id="14" xr3:uid="{79FB43D4-E071-406B-B15D-22ABD5BF6921}" name="法人／事業所数" dataCellStyle="桁区切り"/>
    <tableColumn id="15" xr3:uid="{C538B03C-E8B4-4EF0-8A33-47FF9D6C2897}" name="法人／構成比" dataDxfId="112"/>
    <tableColumn id="16" xr3:uid="{567BA81B-58EE-48FC-9474-631814C95E2E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4876F106-9686-4BE4-B009-B7E1CB0B4851}" name="LTBL_35215" displayName="LTBL_35215" ref="B4:I20" totalsRowCount="1">
  <autoFilter ref="B4:I19" xr:uid="{4876F106-9686-4BE4-B009-B7E1CB0B4851}"/>
  <tableColumns count="8">
    <tableColumn id="9" xr3:uid="{AA71DDD9-52CF-4480-BC53-BD193BE24B1E}" name="産業大分類" totalsRowLabel="合計" totalsRowDxfId="111"/>
    <tableColumn id="10" xr3:uid="{C1D948AF-D024-430E-92EE-E7BE9A3F3722}" name="総数／事業所数" totalsRowFunction="custom" totalsRowDxfId="110" dataCellStyle="桁区切り" totalsRowCellStyle="桁区切り">
      <totalsRowFormula>SUM(LTBL_35215[総数／事業所数])</totalsRowFormula>
    </tableColumn>
    <tableColumn id="11" xr3:uid="{BA4F5982-5893-4FE3-AD4E-9A7365320764}" name="総数／構成比" dataDxfId="109"/>
    <tableColumn id="12" xr3:uid="{AE4C32BA-DC0F-492C-8C90-46ACD0BE43D7}" name="個人／事業所数" totalsRowFunction="sum" totalsRowDxfId="108" dataCellStyle="桁区切り" totalsRowCellStyle="桁区切り"/>
    <tableColumn id="13" xr3:uid="{208797DD-4823-4700-A794-B3677AE3440B}" name="個人／構成比" dataDxfId="107"/>
    <tableColumn id="14" xr3:uid="{4B01DF52-E57D-49CE-A537-118DDDC76A02}" name="法人／事業所数" totalsRowFunction="sum" totalsRowDxfId="106" dataCellStyle="桁区切り" totalsRowCellStyle="桁区切り"/>
    <tableColumn id="15" xr3:uid="{F004DE0F-1C34-4E5F-B286-9318297FFB03}" name="法人／構成比" dataDxfId="105"/>
    <tableColumn id="16" xr3:uid="{43F00B98-2D19-4B8C-930E-0100D1147D51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1E4A793E-6629-44DF-AA87-ED1E5468D483}" name="M_TABLE_35215" displayName="M_TABLE_35215" ref="B23:I43" totalsRowShown="0">
  <autoFilter ref="B23:I43" xr:uid="{1E4A793E-6629-44DF-AA87-ED1E5468D483}"/>
  <tableColumns count="8">
    <tableColumn id="9" xr3:uid="{DD8E6CBC-0645-4155-A7D2-C1EBE058A420}" name="産業中分類上位２０"/>
    <tableColumn id="10" xr3:uid="{AD283839-EA51-475A-A17C-FBB0D87C01AC}" name="総数／事業所数" dataCellStyle="桁区切り"/>
    <tableColumn id="11" xr3:uid="{227F541D-ED5F-495A-8055-B91C9F972C91}" name="総数／構成比" dataDxfId="103"/>
    <tableColumn id="12" xr3:uid="{9C1E8DC5-527A-436B-868E-1BC3A882E41E}" name="個人／事業所数" dataCellStyle="桁区切り"/>
    <tableColumn id="13" xr3:uid="{656B15AA-5FB4-4015-9CE9-F15EBE195EB8}" name="個人／構成比" dataDxfId="102"/>
    <tableColumn id="14" xr3:uid="{EF9F3DD6-44A4-477B-A389-0E2C86735207}" name="法人／事業所数" dataCellStyle="桁区切り"/>
    <tableColumn id="15" xr3:uid="{87C6F982-489E-41D1-9EAC-6A82D395B3BA}" name="法人／構成比" dataDxfId="101"/>
    <tableColumn id="16" xr3:uid="{B7BC01B0-9941-4940-A2EC-43B7D62F99AB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1A1F2DE0-3FA1-48D1-BB8B-113D097C43B1}" name="S_TABLE_35215" displayName="S_TABLE_35215" ref="B46:I66" totalsRowShown="0">
  <autoFilter ref="B46:I66" xr:uid="{1A1F2DE0-3FA1-48D1-BB8B-113D097C43B1}"/>
  <tableColumns count="8">
    <tableColumn id="9" xr3:uid="{A9846DCF-37FE-4327-94E5-D57065BCC919}" name="産業小分類上位２０"/>
    <tableColumn id="10" xr3:uid="{E475D2D8-D234-42BB-86E1-F32442860BB7}" name="総数／事業所数" dataCellStyle="桁区切り"/>
    <tableColumn id="11" xr3:uid="{58CD39DF-964C-4F1E-A796-FD54D247F7AA}" name="総数／構成比" dataDxfId="100"/>
    <tableColumn id="12" xr3:uid="{B5FF65CF-5030-450A-9D33-13815BDD8CC3}" name="個人／事業所数" dataCellStyle="桁区切り"/>
    <tableColumn id="13" xr3:uid="{3134F2AF-FEBC-4AF9-BAFF-F0B6F4C732A2}" name="個人／構成比" dataDxfId="99"/>
    <tableColumn id="14" xr3:uid="{78793D75-F3AC-4B14-85F9-BF28C85CC86E}" name="法人／事業所数" dataCellStyle="桁区切り"/>
    <tableColumn id="15" xr3:uid="{5FDB734B-5461-4E4C-A605-D572CF844485}" name="法人／構成比" dataDxfId="98"/>
    <tableColumn id="16" xr3:uid="{065AAD4D-B904-48DF-8DBF-79E61F631C71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49EF58C-0CC6-4B6B-B6E9-08DBAA17957D}" name="LTBL_35201" displayName="LTBL_35201" ref="B4:I20" totalsRowCount="1">
  <autoFilter ref="B4:I19" xr:uid="{A49EF58C-0CC6-4B6B-B6E9-08DBAA17957D}"/>
  <tableColumns count="8">
    <tableColumn id="9" xr3:uid="{28C665BB-2187-4389-B4B6-ED692E4BC615}" name="産業大分類" totalsRowLabel="合計" totalsRowDxfId="265"/>
    <tableColumn id="10" xr3:uid="{57E84321-8CFB-4EA9-8A53-D526F4BD7576}" name="総数／事業所数" totalsRowFunction="custom" totalsRowDxfId="264" dataCellStyle="桁区切り" totalsRowCellStyle="桁区切り">
      <totalsRowFormula>SUM(LTBL_35201[総数／事業所数])</totalsRowFormula>
    </tableColumn>
    <tableColumn id="11" xr3:uid="{4A70C900-623F-4FAE-8586-5C66CEB26BBE}" name="総数／構成比" dataDxfId="263"/>
    <tableColumn id="12" xr3:uid="{DBBFB704-332A-4CC3-BDF1-50EDE2F45AFB}" name="個人／事業所数" totalsRowFunction="sum" totalsRowDxfId="262" dataCellStyle="桁区切り" totalsRowCellStyle="桁区切り"/>
    <tableColumn id="13" xr3:uid="{8092BBB9-E4A0-4859-84F5-F43BF271E4DC}" name="個人／構成比" dataDxfId="261"/>
    <tableColumn id="14" xr3:uid="{9FD5C39E-D9A7-46D3-A0B1-FF7B4428C792}" name="法人／事業所数" totalsRowFunction="sum" totalsRowDxfId="260" dataCellStyle="桁区切り" totalsRowCellStyle="桁区切り"/>
    <tableColumn id="15" xr3:uid="{616B0D32-D7F3-44FB-B244-573413AF4430}" name="法人／構成比" dataDxfId="259"/>
    <tableColumn id="16" xr3:uid="{486298EB-FB12-4DCB-A886-99B60BB27A19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FAABDFF4-063E-48AB-9BF4-D3A356487D60}" name="LTBL_35216" displayName="LTBL_35216" ref="B4:I20" totalsRowCount="1">
  <autoFilter ref="B4:I19" xr:uid="{FAABDFF4-063E-48AB-9BF4-D3A356487D60}"/>
  <tableColumns count="8">
    <tableColumn id="9" xr3:uid="{7AF44AA8-275D-400C-B51E-15D593AAA2D2}" name="産業大分類" totalsRowLabel="合計" totalsRowDxfId="97"/>
    <tableColumn id="10" xr3:uid="{00E388D2-B214-499A-97D2-A2DE53733320}" name="総数／事業所数" totalsRowFunction="custom" totalsRowDxfId="96" dataCellStyle="桁区切り" totalsRowCellStyle="桁区切り">
      <totalsRowFormula>SUM(LTBL_35216[総数／事業所数])</totalsRowFormula>
    </tableColumn>
    <tableColumn id="11" xr3:uid="{D8A5F2AE-4281-48C4-93EA-EFC58AAF5B2F}" name="総数／構成比" dataDxfId="95"/>
    <tableColumn id="12" xr3:uid="{B5B9BDCF-1F65-4FAB-941E-98B164D24949}" name="個人／事業所数" totalsRowFunction="sum" totalsRowDxfId="94" dataCellStyle="桁区切り" totalsRowCellStyle="桁区切り"/>
    <tableColumn id="13" xr3:uid="{8A624D34-67A0-4556-8212-99E290635CB3}" name="個人／構成比" dataDxfId="93"/>
    <tableColumn id="14" xr3:uid="{183206B7-1677-463A-B65C-5806CCF58808}" name="法人／事業所数" totalsRowFunction="sum" totalsRowDxfId="92" dataCellStyle="桁区切り" totalsRowCellStyle="桁区切り"/>
    <tableColumn id="15" xr3:uid="{108B85B3-3813-485C-B55C-9FA8E0FFFA09}" name="法人／構成比" dataDxfId="91"/>
    <tableColumn id="16" xr3:uid="{276FEEA6-20A7-46DC-809E-0C4AC0700597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5DB87402-4C45-43CA-95CA-24D38EE8A2AB}" name="M_TABLE_35216" displayName="M_TABLE_35216" ref="B23:I43" totalsRowShown="0">
  <autoFilter ref="B23:I43" xr:uid="{5DB87402-4C45-43CA-95CA-24D38EE8A2AB}"/>
  <tableColumns count="8">
    <tableColumn id="9" xr3:uid="{EE28FB65-08B7-4976-88B3-F49DE6B233CF}" name="産業中分類上位２０"/>
    <tableColumn id="10" xr3:uid="{CA95A0F3-B947-48EB-829E-F931F389CA12}" name="総数／事業所数" dataCellStyle="桁区切り"/>
    <tableColumn id="11" xr3:uid="{AB2BEDE7-22E2-439A-9D3A-FC3358CA7DDB}" name="総数／構成比" dataDxfId="89"/>
    <tableColumn id="12" xr3:uid="{8D13462C-D665-4A7B-A641-267B61BC6AE7}" name="個人／事業所数" dataCellStyle="桁区切り"/>
    <tableColumn id="13" xr3:uid="{67D924F6-04FD-4E9B-8BB1-E31F6D114A5C}" name="個人／構成比" dataDxfId="88"/>
    <tableColumn id="14" xr3:uid="{FE8A55A8-AC7C-4A4D-8734-97A9BD2FA4FF}" name="法人／事業所数" dataCellStyle="桁区切り"/>
    <tableColumn id="15" xr3:uid="{61CFA3C9-4092-44AB-A36F-1C91DCD2A44C}" name="法人／構成比" dataDxfId="87"/>
    <tableColumn id="16" xr3:uid="{F58896F8-7266-4E83-8CDE-4D3C2211EDC4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87779A6-D3A5-454A-AEFA-6B41EA794EDA}" name="S_TABLE_35216" displayName="S_TABLE_35216" ref="B46:I67" totalsRowShown="0">
  <autoFilter ref="B46:I67" xr:uid="{087779A6-D3A5-454A-AEFA-6B41EA794EDA}"/>
  <tableColumns count="8">
    <tableColumn id="9" xr3:uid="{DDA8AF8D-22D4-4B65-BC51-1F3CB40E8BCE}" name="産業小分類上位２０"/>
    <tableColumn id="10" xr3:uid="{438B255B-5D9D-4E6D-8518-BE2D78653A20}" name="総数／事業所数" dataCellStyle="桁区切り"/>
    <tableColumn id="11" xr3:uid="{FFBAD8FE-0EAC-412D-9C7E-45EFDD8AC7ED}" name="総数／構成比" dataDxfId="86"/>
    <tableColumn id="12" xr3:uid="{0C913F9A-5155-49A0-B513-04296221F0C1}" name="個人／事業所数" dataCellStyle="桁区切り"/>
    <tableColumn id="13" xr3:uid="{A5920B99-970E-4DC9-BB1A-51585277F294}" name="個人／構成比" dataDxfId="85"/>
    <tableColumn id="14" xr3:uid="{9A2D228B-4346-48E6-850F-9B6AE51AD7FE}" name="法人／事業所数" dataCellStyle="桁区切り"/>
    <tableColumn id="15" xr3:uid="{A3C6B064-E4A5-453C-AFEA-FF3BACA5C79D}" name="法人／構成比" dataDxfId="84"/>
    <tableColumn id="16" xr3:uid="{62546C7A-E814-4906-9DD1-974FA25D8545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4D39460A-BB69-45F5-9382-ECF3920752E9}" name="LTBL_35305" displayName="LTBL_35305" ref="B4:I20" totalsRowCount="1">
  <autoFilter ref="B4:I19" xr:uid="{4D39460A-BB69-45F5-9382-ECF3920752E9}"/>
  <tableColumns count="8">
    <tableColumn id="9" xr3:uid="{C5B36E98-4600-40B3-9B40-D8EF1467D473}" name="産業大分類" totalsRowLabel="合計" totalsRowDxfId="83"/>
    <tableColumn id="10" xr3:uid="{85C9EF19-C393-480C-832A-2126CE7EAA2D}" name="総数／事業所数" totalsRowFunction="custom" totalsRowDxfId="82" dataCellStyle="桁区切り" totalsRowCellStyle="桁区切り">
      <totalsRowFormula>SUM(LTBL_35305[総数／事業所数])</totalsRowFormula>
    </tableColumn>
    <tableColumn id="11" xr3:uid="{6F7E2D85-DBC2-45C9-B01B-1A40F0176A0E}" name="総数／構成比" dataDxfId="81"/>
    <tableColumn id="12" xr3:uid="{D3CC5F4A-CADA-4786-8FFC-55BEFC819C33}" name="個人／事業所数" totalsRowFunction="sum" totalsRowDxfId="80" dataCellStyle="桁区切り" totalsRowCellStyle="桁区切り"/>
    <tableColumn id="13" xr3:uid="{27AF30B1-DB1D-4CAC-89D3-D47A7482B3DA}" name="個人／構成比" dataDxfId="79"/>
    <tableColumn id="14" xr3:uid="{9B39EBB4-E573-493F-90A4-465BE68AF789}" name="法人／事業所数" totalsRowFunction="sum" totalsRowDxfId="78" dataCellStyle="桁区切り" totalsRowCellStyle="桁区切り"/>
    <tableColumn id="15" xr3:uid="{48B74FDD-097A-49E2-99AB-FEFE87872F64}" name="法人／構成比" dataDxfId="77"/>
    <tableColumn id="16" xr3:uid="{B88EAD4F-BD54-4551-8A01-771781F0B46D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E451728D-1D9A-4419-907F-0E444DD215BC}" name="M_TABLE_35305" displayName="M_TABLE_35305" ref="B23:I47" totalsRowShown="0">
  <autoFilter ref="B23:I47" xr:uid="{E451728D-1D9A-4419-907F-0E444DD215BC}"/>
  <tableColumns count="8">
    <tableColumn id="9" xr3:uid="{731F06B8-6756-43CC-B058-67187A3AB241}" name="産業中分類上位２０"/>
    <tableColumn id="10" xr3:uid="{612B15DB-B25A-4F3B-821A-EE91870853EE}" name="総数／事業所数" dataCellStyle="桁区切り"/>
    <tableColumn id="11" xr3:uid="{1E96FB1A-B095-4E0C-B8AB-1B6C88962B18}" name="総数／構成比" dataDxfId="75"/>
    <tableColumn id="12" xr3:uid="{ABCFEE59-B1C5-4B03-8B2D-CE33FFCBA68D}" name="個人／事業所数" dataCellStyle="桁区切り"/>
    <tableColumn id="13" xr3:uid="{5801A89F-5836-42E3-87CE-57FCECA6B9F1}" name="個人／構成比" dataDxfId="74"/>
    <tableColumn id="14" xr3:uid="{8EBC0DC6-5E89-4B01-9336-E81F9A11AF5A}" name="法人／事業所数" dataCellStyle="桁区切り"/>
    <tableColumn id="15" xr3:uid="{35605B8B-6002-43EC-9814-937041B8EDB1}" name="法人／構成比" dataDxfId="73"/>
    <tableColumn id="16" xr3:uid="{42F8A323-60FE-4359-BE52-486889AE11D0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397FA8B6-A9D2-4F39-9979-7494C453BCC4}" name="S_TABLE_35305" displayName="S_TABLE_35305" ref="B50:I70" totalsRowShown="0">
  <autoFilter ref="B50:I70" xr:uid="{397FA8B6-A9D2-4F39-9979-7494C453BCC4}"/>
  <tableColumns count="8">
    <tableColumn id="9" xr3:uid="{4C492D74-90E8-4087-9533-9ECC79043F1A}" name="産業小分類上位２０"/>
    <tableColumn id="10" xr3:uid="{2D5161F2-2843-4257-AAA4-ABD8A76B6818}" name="総数／事業所数" dataCellStyle="桁区切り"/>
    <tableColumn id="11" xr3:uid="{F2C68A8F-92A5-4536-9B9A-87A17F722ED0}" name="総数／構成比" dataDxfId="72"/>
    <tableColumn id="12" xr3:uid="{9FEEF982-258C-4BC6-907B-CE5996BC47B9}" name="個人／事業所数" dataCellStyle="桁区切り"/>
    <tableColumn id="13" xr3:uid="{38FFBAA3-3AC4-4945-8331-85EEFA849EFB}" name="個人／構成比" dataDxfId="71"/>
    <tableColumn id="14" xr3:uid="{1D271480-13BA-44C4-8AEB-6E780A5401C7}" name="法人／事業所数" dataCellStyle="桁区切り"/>
    <tableColumn id="15" xr3:uid="{8103B542-1D68-413B-9553-1FC668D4725D}" name="法人／構成比" dataDxfId="70"/>
    <tableColumn id="16" xr3:uid="{E3646525-FB76-458B-923B-AA41AD32AC72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EA76788A-64FD-4131-B260-75A59BC7AF2F}" name="LTBL_35321" displayName="LTBL_35321" ref="B4:I20" totalsRowCount="1">
  <autoFilter ref="B4:I19" xr:uid="{EA76788A-64FD-4131-B260-75A59BC7AF2F}"/>
  <tableColumns count="8">
    <tableColumn id="9" xr3:uid="{5D79CB22-D8A0-4D49-8D0A-C1DCAA27DA63}" name="産業大分類" totalsRowLabel="合計" totalsRowDxfId="69"/>
    <tableColumn id="10" xr3:uid="{4569E581-3483-4FFC-A50D-EAB2F468E1D8}" name="総数／事業所数" totalsRowFunction="custom" totalsRowDxfId="68" dataCellStyle="桁区切り" totalsRowCellStyle="桁区切り">
      <totalsRowFormula>SUM(LTBL_35321[総数／事業所数])</totalsRowFormula>
    </tableColumn>
    <tableColumn id="11" xr3:uid="{A70AE5EC-6F25-4FF3-8207-15DC665951E5}" name="総数／構成比" dataDxfId="67"/>
    <tableColumn id="12" xr3:uid="{825B6160-5201-40A3-A33F-E1AD09526868}" name="個人／事業所数" totalsRowFunction="sum" totalsRowDxfId="66" dataCellStyle="桁区切り" totalsRowCellStyle="桁区切り"/>
    <tableColumn id="13" xr3:uid="{383B67F6-6008-4B75-8DC8-15EE470B94C2}" name="個人／構成比" dataDxfId="65"/>
    <tableColumn id="14" xr3:uid="{B8C13936-1B1A-4595-9C42-F213F038FA57}" name="法人／事業所数" totalsRowFunction="sum" totalsRowDxfId="64" dataCellStyle="桁区切り" totalsRowCellStyle="桁区切り"/>
    <tableColumn id="15" xr3:uid="{27F3B66E-65C4-4157-BBB2-0124F6F6D62D}" name="法人／構成比" dataDxfId="63"/>
    <tableColumn id="16" xr3:uid="{AC83E1CC-EE6B-4D7A-BE3F-F0D8FA637948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C69E80A8-2683-4999-AFAA-43DD635A7C11}" name="M_TABLE_35321" displayName="M_TABLE_35321" ref="B23:I51" totalsRowShown="0">
  <autoFilter ref="B23:I51" xr:uid="{C69E80A8-2683-4999-AFAA-43DD635A7C11}"/>
  <tableColumns count="8">
    <tableColumn id="9" xr3:uid="{B144A5E0-9D41-485B-99C8-3B10F2AFC6AE}" name="産業中分類上位２０"/>
    <tableColumn id="10" xr3:uid="{7AF3E35E-B305-4104-900B-3E16860E900D}" name="総数／事業所数" dataCellStyle="桁区切り"/>
    <tableColumn id="11" xr3:uid="{A9FAFE85-0AFF-4EF6-A2AD-C351A463997B}" name="総数／構成比" dataDxfId="61"/>
    <tableColumn id="12" xr3:uid="{9B62C590-7DF8-4FB8-B08C-6E3CF9F09BAF}" name="個人／事業所数" dataCellStyle="桁区切り"/>
    <tableColumn id="13" xr3:uid="{CB2380AD-D9C9-4947-A35C-DC4BACE8CCCA}" name="個人／構成比" dataDxfId="60"/>
    <tableColumn id="14" xr3:uid="{06ECEC87-1E1D-41E3-AEB8-51C5511CA77B}" name="法人／事業所数" dataCellStyle="桁区切り"/>
    <tableColumn id="15" xr3:uid="{2A476729-23C8-4BFA-B445-C04556AFDFA5}" name="法人／構成比" dataDxfId="59"/>
    <tableColumn id="16" xr3:uid="{BB7E3241-3E3A-4309-B01D-F9C9EE09F60E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E6A9D3E0-37F0-402F-A3D6-35EF07A4DC5E}" name="S_TABLE_35321" displayName="S_TABLE_35321" ref="B54:I113" totalsRowShown="0">
  <autoFilter ref="B54:I113" xr:uid="{E6A9D3E0-37F0-402F-A3D6-35EF07A4DC5E}"/>
  <tableColumns count="8">
    <tableColumn id="9" xr3:uid="{7968236F-81F2-407F-AC35-66F3DBB964A0}" name="産業小分類上位２０"/>
    <tableColumn id="10" xr3:uid="{8702BFDC-E8AE-4055-98D8-61E1C02B6A80}" name="総数／事業所数" dataCellStyle="桁区切り"/>
    <tableColumn id="11" xr3:uid="{0486A092-2068-4522-8A2D-AF8B97498BC1}" name="総数／構成比" dataDxfId="58"/>
    <tableColumn id="12" xr3:uid="{603B45B2-6F12-4FA5-8C1C-7FD8D9309E45}" name="個人／事業所数" dataCellStyle="桁区切り"/>
    <tableColumn id="13" xr3:uid="{08951113-E07A-4128-AF64-747EB31A2BB7}" name="個人／構成比" dataDxfId="57"/>
    <tableColumn id="14" xr3:uid="{F589573F-42BB-41FF-BC42-0A1DD9B0D2C1}" name="法人／事業所数" dataCellStyle="桁区切り"/>
    <tableColumn id="15" xr3:uid="{34F5BB88-B1B0-49A0-B7CD-C44A939B1610}" name="法人／構成比" dataDxfId="56"/>
    <tableColumn id="16" xr3:uid="{F03EA130-902D-416C-85C4-2F607970EEED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5BBC2579-26E3-4013-8104-67E61D31A1E0}" name="LTBL_35341" displayName="LTBL_35341" ref="B4:I20" totalsRowCount="1">
  <autoFilter ref="B4:I19" xr:uid="{5BBC2579-26E3-4013-8104-67E61D31A1E0}"/>
  <tableColumns count="8">
    <tableColumn id="9" xr3:uid="{78036C13-F2D6-4143-B366-DB152700243C}" name="産業大分類" totalsRowLabel="合計" totalsRowDxfId="55"/>
    <tableColumn id="10" xr3:uid="{536AC616-AA6E-42A7-8EB9-168E7C0EBA24}" name="総数／事業所数" totalsRowFunction="custom" totalsRowDxfId="54" dataCellStyle="桁区切り" totalsRowCellStyle="桁区切り">
      <totalsRowFormula>SUM(LTBL_35341[総数／事業所数])</totalsRowFormula>
    </tableColumn>
    <tableColumn id="11" xr3:uid="{91BB68FA-1E0C-4260-912E-9F545D02109C}" name="総数／構成比" dataDxfId="53"/>
    <tableColumn id="12" xr3:uid="{7282CA93-EDCB-40E9-A447-AEF2F290A8A7}" name="個人／事業所数" totalsRowFunction="sum" totalsRowDxfId="52" dataCellStyle="桁区切り" totalsRowCellStyle="桁区切り"/>
    <tableColumn id="13" xr3:uid="{90E7392A-100D-43F3-AB31-3BF4449F4B56}" name="個人／構成比" dataDxfId="51"/>
    <tableColumn id="14" xr3:uid="{C555A0C7-F314-4907-B234-F72A905C998E}" name="法人／事業所数" totalsRowFunction="sum" totalsRowDxfId="50" dataCellStyle="桁区切り" totalsRowCellStyle="桁区切り"/>
    <tableColumn id="15" xr3:uid="{B21160A9-94FE-413A-9B28-A1CB34462D22}" name="法人／構成比" dataDxfId="49"/>
    <tableColumn id="16" xr3:uid="{A56E5878-7038-4732-BD26-168397DD8FB5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6FC2358-639C-43AB-AC80-131ABECF3B0F}" name="M_TABLE_35201" displayName="M_TABLE_35201" ref="B23:I43" totalsRowShown="0">
  <autoFilter ref="B23:I43" xr:uid="{A6FC2358-639C-43AB-AC80-131ABECF3B0F}"/>
  <tableColumns count="8">
    <tableColumn id="9" xr3:uid="{8C7377DE-2FBB-4AC4-9AEA-BEB2C0633DE5}" name="産業中分類上位２０"/>
    <tableColumn id="10" xr3:uid="{CF7CFD1E-2A3B-4FCC-87CA-F3069B169D91}" name="総数／事業所数" dataCellStyle="桁区切り"/>
    <tableColumn id="11" xr3:uid="{FF3262F5-0196-4F8C-8D2A-A19B48620B13}" name="総数／構成比" dataDxfId="257"/>
    <tableColumn id="12" xr3:uid="{C84D261C-A63F-4441-9DEA-384E4EB45BDF}" name="個人／事業所数" dataCellStyle="桁区切り"/>
    <tableColumn id="13" xr3:uid="{FCED449F-7F91-4AE1-B64C-0AF996B10881}" name="個人／構成比" dataDxfId="256"/>
    <tableColumn id="14" xr3:uid="{F105C9B4-3CB5-485A-8049-5240CEA94435}" name="法人／事業所数" dataCellStyle="桁区切り"/>
    <tableColumn id="15" xr3:uid="{5CC99B36-18F6-46BB-97CE-50DB39C47D2B}" name="法人／構成比" dataDxfId="255"/>
    <tableColumn id="16" xr3:uid="{FE74156C-2219-4254-B488-D77335C8E390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4830FC7-B187-4844-BBF3-CFE24408CD74}" name="M_TABLE_35341" displayName="M_TABLE_35341" ref="B23:I44" totalsRowShown="0">
  <autoFilter ref="B23:I44" xr:uid="{44830FC7-B187-4844-BBF3-CFE24408CD74}"/>
  <tableColumns count="8">
    <tableColumn id="9" xr3:uid="{71E8D829-DF8D-48A6-B3A5-700617489080}" name="産業中分類上位２０"/>
    <tableColumn id="10" xr3:uid="{F6A3486A-81A4-4F2F-8AFF-814A55E0942B}" name="総数／事業所数" dataCellStyle="桁区切り"/>
    <tableColumn id="11" xr3:uid="{739082C1-D61D-4586-A0CE-31146F013E15}" name="総数／構成比" dataDxfId="47"/>
    <tableColumn id="12" xr3:uid="{7770C338-60F3-4543-9873-8671C874708D}" name="個人／事業所数" dataCellStyle="桁区切り"/>
    <tableColumn id="13" xr3:uid="{8B036997-41CD-46B7-9847-687D2046BF90}" name="個人／構成比" dataDxfId="46"/>
    <tableColumn id="14" xr3:uid="{55EE0836-7AF3-46B7-B7CF-A79D6B44998B}" name="法人／事業所数" dataCellStyle="桁区切り"/>
    <tableColumn id="15" xr3:uid="{536FE6BB-A6E2-4A6A-8602-EA0E21026647}" name="法人／構成比" dataDxfId="45"/>
    <tableColumn id="16" xr3:uid="{F0CE3342-17BF-40C6-98BE-EDC84F706592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E08DE251-2680-4D66-9E23-48625CA9449B}" name="S_TABLE_35341" displayName="S_TABLE_35341" ref="B47:I75" totalsRowShown="0">
  <autoFilter ref="B47:I75" xr:uid="{E08DE251-2680-4D66-9E23-48625CA9449B}"/>
  <tableColumns count="8">
    <tableColumn id="9" xr3:uid="{63EE4E96-3FFF-40DC-A1D6-A005FE152E7F}" name="産業小分類上位２０"/>
    <tableColumn id="10" xr3:uid="{E82B4547-346D-425B-AC43-B8E4B9426857}" name="総数／事業所数" dataCellStyle="桁区切り"/>
    <tableColumn id="11" xr3:uid="{D66E6C72-28A1-4B70-AAB7-CD4A06501399}" name="総数／構成比" dataDxfId="44"/>
    <tableColumn id="12" xr3:uid="{35B642CC-FA66-4044-A498-F5D252A30E2F}" name="個人／事業所数" dataCellStyle="桁区切り"/>
    <tableColumn id="13" xr3:uid="{F7D302B0-8B91-49CD-8D21-D64092347BE3}" name="個人／構成比" dataDxfId="43"/>
    <tableColumn id="14" xr3:uid="{02B3299F-3E91-4774-96AE-4925812115DE}" name="法人／事業所数" dataCellStyle="桁区切り"/>
    <tableColumn id="15" xr3:uid="{D60EB038-46C7-4C53-89B8-420BEC9EFD0B}" name="法人／構成比" dataDxfId="42"/>
    <tableColumn id="16" xr3:uid="{B9D6D91F-200B-4B9B-9FB9-66F7D6D33BCB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2C740624-9A3E-48E3-A8AA-663D84C32E0A}" name="LTBL_35343" displayName="LTBL_35343" ref="B4:I20" totalsRowCount="1">
  <autoFilter ref="B4:I19" xr:uid="{2C740624-9A3E-48E3-A8AA-663D84C32E0A}"/>
  <tableColumns count="8">
    <tableColumn id="9" xr3:uid="{1BC423BF-F194-4D46-8EF0-85FEC880ADF3}" name="産業大分類" totalsRowLabel="合計" totalsRowDxfId="41"/>
    <tableColumn id="10" xr3:uid="{748AD4B6-379C-491A-90F6-14A6A8A85C21}" name="総数／事業所数" totalsRowFunction="custom" totalsRowDxfId="40" dataCellStyle="桁区切り" totalsRowCellStyle="桁区切り">
      <totalsRowFormula>SUM(LTBL_35343[総数／事業所数])</totalsRowFormula>
    </tableColumn>
    <tableColumn id="11" xr3:uid="{7CF143DE-2312-48D6-A2CC-652CA74BA93F}" name="総数／構成比" dataDxfId="39"/>
    <tableColumn id="12" xr3:uid="{E8DDC540-2E61-484B-9C52-B4CF217474DE}" name="個人／事業所数" totalsRowFunction="sum" totalsRowDxfId="38" dataCellStyle="桁区切り" totalsRowCellStyle="桁区切り"/>
    <tableColumn id="13" xr3:uid="{7B085E55-FE9C-4631-9E4D-0218364C2811}" name="個人／構成比" dataDxfId="37"/>
    <tableColumn id="14" xr3:uid="{E271726F-F622-4E1F-81A9-AA0BC0BE0759}" name="法人／事業所数" totalsRowFunction="sum" totalsRowDxfId="36" dataCellStyle="桁区切り" totalsRowCellStyle="桁区切り"/>
    <tableColumn id="15" xr3:uid="{CB2AADC0-E6E3-4289-BDA5-9ED9D0836723}" name="法人／構成比" dataDxfId="35"/>
    <tableColumn id="16" xr3:uid="{A0C944EB-ADDB-43ED-8A2C-7BAF181C65C7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F69D1505-A76B-49F2-AD71-BF1E564E8572}" name="M_TABLE_35343" displayName="M_TABLE_35343" ref="B23:I45" totalsRowShown="0">
  <autoFilter ref="B23:I45" xr:uid="{F69D1505-A76B-49F2-AD71-BF1E564E8572}"/>
  <tableColumns count="8">
    <tableColumn id="9" xr3:uid="{708527B3-A58F-4BE0-B3DA-D6B50D2655BB}" name="産業中分類上位２０"/>
    <tableColumn id="10" xr3:uid="{62C60F4F-9F10-4503-824C-51B4F79C2181}" name="総数／事業所数" dataCellStyle="桁区切り"/>
    <tableColumn id="11" xr3:uid="{4166D3A8-D780-45A5-8247-B60A0BFA64E5}" name="総数／構成比" dataDxfId="33"/>
    <tableColumn id="12" xr3:uid="{77B53169-51D9-4268-BC2C-30195C3F5FB3}" name="個人／事業所数" dataCellStyle="桁区切り"/>
    <tableColumn id="13" xr3:uid="{BF68CFCC-6455-4C5D-AB9C-109A60504A57}" name="個人／構成比" dataDxfId="32"/>
    <tableColumn id="14" xr3:uid="{2D138E50-8C7C-4A12-96DB-E29FB040B411}" name="法人／事業所数" dataCellStyle="桁区切り"/>
    <tableColumn id="15" xr3:uid="{724E86FF-EFFE-4FDA-B59B-5AF13A98A900}" name="法人／構成比" dataDxfId="31"/>
    <tableColumn id="16" xr3:uid="{4446FA93-AB8C-4BD4-BB6A-F71EF0F6A659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A9015D09-B8EA-4B96-AC7C-E2286FEE18BE}" name="S_TABLE_35343" displayName="S_TABLE_35343" ref="B48:I68" totalsRowShown="0">
  <autoFilter ref="B48:I68" xr:uid="{A9015D09-B8EA-4B96-AC7C-E2286FEE18BE}"/>
  <tableColumns count="8">
    <tableColumn id="9" xr3:uid="{B58B334C-CC35-4EF8-9E11-A9FCC558D501}" name="産業小分類上位２０"/>
    <tableColumn id="10" xr3:uid="{3A52099B-3463-47D6-8F55-84E22E078757}" name="総数／事業所数" dataCellStyle="桁区切り"/>
    <tableColumn id="11" xr3:uid="{34EE9D83-B699-4FC9-BE73-CC4837E59DC7}" name="総数／構成比" dataDxfId="30"/>
    <tableColumn id="12" xr3:uid="{5693A7C8-A60A-4D42-90F9-71CCEA717E3A}" name="個人／事業所数" dataCellStyle="桁区切り"/>
    <tableColumn id="13" xr3:uid="{CAE90CC5-0AB4-4366-9044-5539F33BF412}" name="個人／構成比" dataDxfId="29"/>
    <tableColumn id="14" xr3:uid="{24B3A257-024D-475A-9D31-BF1D11A86845}" name="法人／事業所数" dataCellStyle="桁区切り"/>
    <tableColumn id="15" xr3:uid="{21C72760-2225-4E25-B68B-767A9870444F}" name="法人／構成比" dataDxfId="28"/>
    <tableColumn id="16" xr3:uid="{87233C7E-8C2F-4F1D-9A79-D3A56AA5B020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251E30EC-B749-4F24-97EF-922C5D540422}" name="LTBL_35344" displayName="LTBL_35344" ref="B4:I20" totalsRowCount="1">
  <autoFilter ref="B4:I19" xr:uid="{251E30EC-B749-4F24-97EF-922C5D540422}"/>
  <tableColumns count="8">
    <tableColumn id="9" xr3:uid="{5D856D91-8894-4D6C-9BE9-60825F365AB6}" name="産業大分類" totalsRowLabel="合計" totalsRowDxfId="27"/>
    <tableColumn id="10" xr3:uid="{3FF05F9F-E0CF-44A4-80CB-9EF3C672BE19}" name="総数／事業所数" totalsRowFunction="custom" totalsRowDxfId="26" dataCellStyle="桁区切り" totalsRowCellStyle="桁区切り">
      <totalsRowFormula>SUM(LTBL_35344[総数／事業所数])</totalsRowFormula>
    </tableColumn>
    <tableColumn id="11" xr3:uid="{5E342204-A094-42DC-B9AB-081D6DB87711}" name="総数／構成比" dataDxfId="25"/>
    <tableColumn id="12" xr3:uid="{6D7A7DC1-1DF2-4C28-8360-3C630351239B}" name="個人／事業所数" totalsRowFunction="sum" totalsRowDxfId="24" dataCellStyle="桁区切り" totalsRowCellStyle="桁区切り"/>
    <tableColumn id="13" xr3:uid="{41B422F1-FEA5-41DA-939C-398875BC88EC}" name="個人／構成比" dataDxfId="23"/>
    <tableColumn id="14" xr3:uid="{EE7AAF89-43F8-484C-9CCB-77B41B7036D8}" name="法人／事業所数" totalsRowFunction="sum" totalsRowDxfId="22" dataCellStyle="桁区切り" totalsRowCellStyle="桁区切り"/>
    <tableColumn id="15" xr3:uid="{613449C2-7B04-4A90-84C4-CC3BBEFFD647}" name="法人／構成比" dataDxfId="21"/>
    <tableColumn id="16" xr3:uid="{3E6E795E-01E8-443C-AF57-619E187AC15E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4D2BF645-8796-4187-9838-6AA0667F37E8}" name="M_TABLE_35344" displayName="M_TABLE_35344" ref="B23:I44" totalsRowShown="0">
  <autoFilter ref="B23:I44" xr:uid="{4D2BF645-8796-4187-9838-6AA0667F37E8}"/>
  <tableColumns count="8">
    <tableColumn id="9" xr3:uid="{7AF94490-3F40-4197-9490-82A7BE1848AF}" name="産業中分類上位２０"/>
    <tableColumn id="10" xr3:uid="{47EF40AF-78FF-4DF7-ABC3-D5C733BAAEE9}" name="総数／事業所数" dataCellStyle="桁区切り"/>
    <tableColumn id="11" xr3:uid="{22342946-FA65-4783-A318-CF7847CEC418}" name="総数／構成比" dataDxfId="19"/>
    <tableColumn id="12" xr3:uid="{EE3C2A7E-61D5-4EAD-925A-0FA1BB6222F2}" name="個人／事業所数" dataCellStyle="桁区切り"/>
    <tableColumn id="13" xr3:uid="{D92F162A-23BA-490C-9578-5F377C08C460}" name="個人／構成比" dataDxfId="18"/>
    <tableColumn id="14" xr3:uid="{5D9DB7A7-DBC2-4C8F-BB9D-F7ACB7A02780}" name="法人／事業所数" dataCellStyle="桁区切り"/>
    <tableColumn id="15" xr3:uid="{FF28DEA0-8AF4-41EE-A813-9F9F969B33C7}" name="法人／構成比" dataDxfId="17"/>
    <tableColumn id="16" xr3:uid="{44D84BE5-2208-482F-B3E0-FD8BDE4093F6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3FCD40DD-B0FC-47EB-805D-2650F7EA8876}" name="S_TABLE_35344" displayName="S_TABLE_35344" ref="B47:I72" totalsRowShown="0">
  <autoFilter ref="B47:I72" xr:uid="{3FCD40DD-B0FC-47EB-805D-2650F7EA8876}"/>
  <tableColumns count="8">
    <tableColumn id="9" xr3:uid="{DE0FF912-7298-4AB2-9CD5-A4583A802D71}" name="産業小分類上位２０"/>
    <tableColumn id="10" xr3:uid="{3D3082DE-670B-4C74-A47C-28EACD828C8C}" name="総数／事業所数" dataCellStyle="桁区切り"/>
    <tableColumn id="11" xr3:uid="{3AFE2D47-6575-49D1-8097-AC1A08A8E3D1}" name="総数／構成比" dataDxfId="16"/>
    <tableColumn id="12" xr3:uid="{E0D78891-0C83-4A7A-8F85-284C78791BBC}" name="個人／事業所数" dataCellStyle="桁区切り"/>
    <tableColumn id="13" xr3:uid="{8E451CAA-B09E-4B82-9959-124A5360B7DD}" name="個人／構成比" dataDxfId="15"/>
    <tableColumn id="14" xr3:uid="{6089F7D5-FF75-4550-9009-081FB96E002B}" name="法人／事業所数" dataCellStyle="桁区切り"/>
    <tableColumn id="15" xr3:uid="{6F1B525F-B0A7-40EC-AF02-C4D699FFF9FF}" name="法人／構成比" dataDxfId="14"/>
    <tableColumn id="16" xr3:uid="{EFAA3622-8605-4DA9-A4FC-55C192DDDBF6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503A810-AFF3-4F66-A11E-9ECB1E46F94D}" name="LTBL_35502" displayName="LTBL_35502" ref="B4:I20" totalsRowCount="1">
  <autoFilter ref="B4:I19" xr:uid="{0503A810-AFF3-4F66-A11E-9ECB1E46F94D}"/>
  <tableColumns count="8">
    <tableColumn id="9" xr3:uid="{15098ABA-8C31-428E-8FA1-1CB7D9413997}" name="産業大分類" totalsRowLabel="合計" totalsRowDxfId="13"/>
    <tableColumn id="10" xr3:uid="{087124D0-C58E-409B-8097-A1A0C2D897DB}" name="総数／事業所数" totalsRowFunction="custom" totalsRowDxfId="12" dataCellStyle="桁区切り" totalsRowCellStyle="桁区切り">
      <totalsRowFormula>SUM(LTBL_35502[総数／事業所数])</totalsRowFormula>
    </tableColumn>
    <tableColumn id="11" xr3:uid="{77B3A6D2-39C3-4338-85EC-A5E09C0E24D8}" name="総数／構成比" dataDxfId="11"/>
    <tableColumn id="12" xr3:uid="{632A30A9-0B83-4ECB-AEB7-3DC553FC6422}" name="個人／事業所数" totalsRowFunction="sum" totalsRowDxfId="10" dataCellStyle="桁区切り" totalsRowCellStyle="桁区切り"/>
    <tableColumn id="13" xr3:uid="{E75158B1-6B07-444D-AEBC-D65E43EB11F8}" name="個人／構成比" dataDxfId="9"/>
    <tableColumn id="14" xr3:uid="{BE7B7E8D-C652-4402-BACC-F92CD39E478B}" name="法人／事業所数" totalsRowFunction="sum" totalsRowDxfId="8" dataCellStyle="桁区切り" totalsRowCellStyle="桁区切り"/>
    <tableColumn id="15" xr3:uid="{0DB538F8-4DA8-4BC7-97D0-5F9C3FB7CC2D}" name="法人／構成比" dataDxfId="7"/>
    <tableColumn id="16" xr3:uid="{8F3F2D63-451C-48D6-BE6A-B6FCCF522A7A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1DDF149C-1023-45AB-A58A-BD1ADF65A9D2}" name="M_TABLE_35502" displayName="M_TABLE_35502" ref="B23:I53" totalsRowShown="0">
  <autoFilter ref="B23:I53" xr:uid="{1DDF149C-1023-45AB-A58A-BD1ADF65A9D2}"/>
  <tableColumns count="8">
    <tableColumn id="9" xr3:uid="{7DE79D2D-DD8C-44FB-AEE5-A7AFB1AC5FF9}" name="産業中分類上位２０"/>
    <tableColumn id="10" xr3:uid="{5449BDAA-7991-4B0E-BEBB-688128F2CB82}" name="総数／事業所数" dataCellStyle="桁区切り"/>
    <tableColumn id="11" xr3:uid="{97187FD5-02DB-40E7-B6A8-D6394C947730}" name="総数／構成比" dataDxfId="5"/>
    <tableColumn id="12" xr3:uid="{4BE0F41D-8356-45D0-9DBD-372DCC655C13}" name="個人／事業所数" dataCellStyle="桁区切り"/>
    <tableColumn id="13" xr3:uid="{83CD863B-9C9D-45F7-A218-55F5B928E607}" name="個人／構成比" dataDxfId="4"/>
    <tableColumn id="14" xr3:uid="{5F599634-8CE0-4E8A-8ADC-A0B2DEFBA80C}" name="法人／事業所数" dataCellStyle="桁区切り"/>
    <tableColumn id="15" xr3:uid="{F03D15F4-9633-4F0C-8476-7F1E0C394C52}" name="法人／構成比" dataDxfId="3"/>
    <tableColumn id="16" xr3:uid="{B853C035-2FEB-4C70-98E9-127DE4E53D12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E34E83D-49F5-4E77-8B75-5E475EEE4ED6}" name="S_TABLE_35201" displayName="S_TABLE_35201" ref="B46:I66" totalsRowShown="0">
  <autoFilter ref="B46:I66" xr:uid="{7E34E83D-49F5-4E77-8B75-5E475EEE4ED6}"/>
  <tableColumns count="8">
    <tableColumn id="9" xr3:uid="{EA301EA0-8B27-4DF2-A4F6-3ABA8F37230F}" name="産業小分類上位２０"/>
    <tableColumn id="10" xr3:uid="{1406C3F8-40C7-47DE-93CC-F5876661A64C}" name="総数／事業所数" dataCellStyle="桁区切り"/>
    <tableColumn id="11" xr3:uid="{1B1DBAED-E287-4BD5-9DD5-02DB1CCFAB28}" name="総数／構成比" dataDxfId="254"/>
    <tableColumn id="12" xr3:uid="{2E2EE67A-D1C6-4F8A-A505-FA9B768AACCB}" name="個人／事業所数" dataCellStyle="桁区切り"/>
    <tableColumn id="13" xr3:uid="{92EAE4F4-A205-471F-8377-EF9C4247D874}" name="個人／構成比" dataDxfId="253"/>
    <tableColumn id="14" xr3:uid="{89079275-B7FD-4436-A281-57CB9E7EC86B}" name="法人／事業所数" dataCellStyle="桁区切り"/>
    <tableColumn id="15" xr3:uid="{886767E4-D9FF-4114-B3A6-A44AC58BD5D6}" name="法人／構成比" dataDxfId="252"/>
    <tableColumn id="16" xr3:uid="{D7A393FA-52BF-4B9F-9173-409214145830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8AA60757-5BC5-40FD-B7CD-6D6DE4255557}" name="S_TABLE_35502" displayName="S_TABLE_35502" ref="B56:I109" totalsRowShown="0">
  <autoFilter ref="B56:I109" xr:uid="{8AA60757-5BC5-40FD-B7CD-6D6DE4255557}"/>
  <tableColumns count="8">
    <tableColumn id="9" xr3:uid="{46AFFFF3-C321-48DB-9AEB-1619D3A441A2}" name="産業小分類上位２０"/>
    <tableColumn id="10" xr3:uid="{D09F4923-3B7C-483D-9BD6-BFE32EBC966D}" name="総数／事業所数" dataCellStyle="桁区切り"/>
    <tableColumn id="11" xr3:uid="{7FD81E4D-0408-439F-936F-9FA844B7AF45}" name="総数／構成比" dataDxfId="2"/>
    <tableColumn id="12" xr3:uid="{57BD83EE-8D28-40B9-947D-2C3808299A93}" name="個人／事業所数" dataCellStyle="桁区切り"/>
    <tableColumn id="13" xr3:uid="{63CEDD35-F39E-437F-922B-0BB06599D59A}" name="個人／構成比" dataDxfId="1"/>
    <tableColumn id="14" xr3:uid="{2469B8D9-87C1-4258-A473-0E74A28A7097}" name="法人／事業所数" dataCellStyle="桁区切り"/>
    <tableColumn id="15" xr3:uid="{55CCCCCF-D8F0-470D-9461-67B669A476F6}" name="法人／構成比" dataDxfId="0"/>
    <tableColumn id="16" xr3:uid="{A006ADA3-1565-4E5A-96D5-E484A63836CD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3D43D73-9407-4797-8A19-51DFE6FB3A9C}" name="LTBL_35202" displayName="LTBL_35202" ref="B4:I20" totalsRowCount="1">
  <autoFilter ref="B4:I19" xr:uid="{13D43D73-9407-4797-8A19-51DFE6FB3A9C}"/>
  <tableColumns count="8">
    <tableColumn id="9" xr3:uid="{DEF15734-92F4-4880-B9A9-B14A962BCBDB}" name="産業大分類" totalsRowLabel="合計" totalsRowDxfId="251"/>
    <tableColumn id="10" xr3:uid="{95713E23-06AD-4025-BA09-9161520B923E}" name="総数／事業所数" totalsRowFunction="custom" totalsRowDxfId="250" dataCellStyle="桁区切り" totalsRowCellStyle="桁区切り">
      <totalsRowFormula>SUM(LTBL_35202[総数／事業所数])</totalsRowFormula>
    </tableColumn>
    <tableColumn id="11" xr3:uid="{CCC20534-D95E-4B43-9B5A-077357B364EB}" name="総数／構成比" dataDxfId="249"/>
    <tableColumn id="12" xr3:uid="{8BD38618-3495-4AFF-A86E-7A49C68DE164}" name="個人／事業所数" totalsRowFunction="sum" totalsRowDxfId="248" dataCellStyle="桁区切り" totalsRowCellStyle="桁区切り"/>
    <tableColumn id="13" xr3:uid="{44AB3CE2-712E-4040-B8E5-1C5E7F97218A}" name="個人／構成比" dataDxfId="247"/>
    <tableColumn id="14" xr3:uid="{1A4C7617-E106-4FD4-82B4-F9C35F9C1F4F}" name="法人／事業所数" totalsRowFunction="sum" totalsRowDxfId="246" dataCellStyle="桁区切り" totalsRowCellStyle="桁区切り"/>
    <tableColumn id="15" xr3:uid="{492142E1-CF12-4F10-92C4-D8119514426E}" name="法人／構成比" dataDxfId="245"/>
    <tableColumn id="16" xr3:uid="{580161E3-3496-41C5-8C4A-7CE78D92BB43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D011FB7-86CB-4309-A874-31E1106A4CC6}" name="M_TABLE_35202" displayName="M_TABLE_35202" ref="B23:I43" totalsRowShown="0">
  <autoFilter ref="B23:I43" xr:uid="{7D011FB7-86CB-4309-A874-31E1106A4CC6}"/>
  <tableColumns count="8">
    <tableColumn id="9" xr3:uid="{A54AAC3E-FE63-4A10-978D-2008200D4656}" name="産業中分類上位２０"/>
    <tableColumn id="10" xr3:uid="{C55DD850-9DB1-40D5-88AE-D25AC14833EB}" name="総数／事業所数" dataCellStyle="桁区切り"/>
    <tableColumn id="11" xr3:uid="{19110DC2-2653-4D9C-9713-C91DBB718226}" name="総数／構成比" dataDxfId="243"/>
    <tableColumn id="12" xr3:uid="{51CBEB46-B888-438B-9F19-1F80A5B9C12C}" name="個人／事業所数" dataCellStyle="桁区切り"/>
    <tableColumn id="13" xr3:uid="{447DBEB1-1BB2-4625-8361-FF84A0818146}" name="個人／構成比" dataDxfId="242"/>
    <tableColumn id="14" xr3:uid="{C3B386D6-113D-4B12-AFF7-8EF4ADCBD294}" name="法人／事業所数" dataCellStyle="桁区切り"/>
    <tableColumn id="15" xr3:uid="{E74B9A44-B9AA-4440-ABF3-70FD3D982759}" name="法人／構成比" dataDxfId="241"/>
    <tableColumn id="16" xr3:uid="{8A58960E-03ED-4D04-AF64-3FDA85A26E29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AEF71B2-5C90-438A-B5D3-37E47A5926F3}" name="S_TABLE_35202" displayName="S_TABLE_35202" ref="B46:I66" totalsRowShown="0">
  <autoFilter ref="B46:I66" xr:uid="{0AEF71B2-5C90-438A-B5D3-37E47A5926F3}"/>
  <tableColumns count="8">
    <tableColumn id="9" xr3:uid="{AACB4057-7509-45D9-AB5E-5654E99E4F72}" name="産業小分類上位２０"/>
    <tableColumn id="10" xr3:uid="{535CBAA5-072D-4736-A297-B6576D592698}" name="総数／事業所数" dataCellStyle="桁区切り"/>
    <tableColumn id="11" xr3:uid="{245E91F3-EF25-447C-8AC8-71EC23393EDD}" name="総数／構成比" dataDxfId="240"/>
    <tableColumn id="12" xr3:uid="{A2227B06-1D94-43EE-9C3B-C19B5B9669CC}" name="個人／事業所数" dataCellStyle="桁区切り"/>
    <tableColumn id="13" xr3:uid="{2DA8631B-F891-49A1-B55B-6C98EDF1FA04}" name="個人／構成比" dataDxfId="239"/>
    <tableColumn id="14" xr3:uid="{1CDEA788-3225-4200-8476-09FDFD1365EF}" name="法人／事業所数" dataCellStyle="桁区切り"/>
    <tableColumn id="15" xr3:uid="{FD87ADBD-5632-46DB-81F6-406B62FBC67A}" name="法人／構成比" dataDxfId="238"/>
    <tableColumn id="16" xr3:uid="{9F6FAEDD-4A1C-4CA5-A1BA-0F179B8ACE2F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ACF34-C93E-4AD9-AA25-91B973460FA7}">
  <dimension ref="A1:B24"/>
  <sheetViews>
    <sheetView tabSelected="1" workbookViewId="0"/>
  </sheetViews>
  <sheetFormatPr defaultRowHeight="13.2" x14ac:dyDescent="0.2"/>
  <sheetData>
    <row r="1" spans="1:2" x14ac:dyDescent="0.2">
      <c r="A1" t="s">
        <v>243</v>
      </c>
    </row>
    <row r="2" spans="1:2" x14ac:dyDescent="0.2">
      <c r="B2" s="13" t="s">
        <v>199</v>
      </c>
    </row>
    <row r="3" spans="1:2" x14ac:dyDescent="0.2">
      <c r="B3" s="13" t="s">
        <v>92</v>
      </c>
    </row>
    <row r="4" spans="1:2" x14ac:dyDescent="0.2">
      <c r="B4" s="13" t="s">
        <v>197</v>
      </c>
    </row>
    <row r="5" spans="1:2" x14ac:dyDescent="0.2">
      <c r="B5" s="13" t="s">
        <v>223</v>
      </c>
    </row>
    <row r="6" spans="1:2" x14ac:dyDescent="0.2">
      <c r="B6" s="13" t="s">
        <v>224</v>
      </c>
    </row>
    <row r="7" spans="1:2" x14ac:dyDescent="0.2">
      <c r="B7" s="13" t="s">
        <v>225</v>
      </c>
    </row>
    <row r="8" spans="1:2" x14ac:dyDescent="0.2">
      <c r="B8" s="13" t="s">
        <v>226</v>
      </c>
    </row>
    <row r="9" spans="1:2" x14ac:dyDescent="0.2">
      <c r="B9" s="13" t="s">
        <v>227</v>
      </c>
    </row>
    <row r="10" spans="1:2" x14ac:dyDescent="0.2">
      <c r="B10" s="13" t="s">
        <v>228</v>
      </c>
    </row>
    <row r="11" spans="1:2" x14ac:dyDescent="0.2">
      <c r="B11" s="13" t="s">
        <v>229</v>
      </c>
    </row>
    <row r="12" spans="1:2" x14ac:dyDescent="0.2">
      <c r="B12" s="13" t="s">
        <v>230</v>
      </c>
    </row>
    <row r="13" spans="1:2" x14ac:dyDescent="0.2">
      <c r="B13" s="13" t="s">
        <v>231</v>
      </c>
    </row>
    <row r="14" spans="1:2" x14ac:dyDescent="0.2">
      <c r="B14" s="13" t="s">
        <v>232</v>
      </c>
    </row>
    <row r="15" spans="1:2" x14ac:dyDescent="0.2">
      <c r="B15" s="13" t="s">
        <v>233</v>
      </c>
    </row>
    <row r="16" spans="1:2" x14ac:dyDescent="0.2">
      <c r="B16" s="13" t="s">
        <v>234</v>
      </c>
    </row>
    <row r="17" spans="2:2" x14ac:dyDescent="0.2">
      <c r="B17" s="13" t="s">
        <v>235</v>
      </c>
    </row>
    <row r="18" spans="2:2" x14ac:dyDescent="0.2">
      <c r="B18" s="13" t="s">
        <v>236</v>
      </c>
    </row>
    <row r="19" spans="2:2" x14ac:dyDescent="0.2">
      <c r="B19" s="13" t="s">
        <v>237</v>
      </c>
    </row>
    <row r="20" spans="2:2" x14ac:dyDescent="0.2">
      <c r="B20" s="13" t="s">
        <v>238</v>
      </c>
    </row>
    <row r="21" spans="2:2" x14ac:dyDescent="0.2">
      <c r="B21" s="13" t="s">
        <v>239</v>
      </c>
    </row>
    <row r="22" spans="2:2" x14ac:dyDescent="0.2">
      <c r="B22" s="13" t="s">
        <v>240</v>
      </c>
    </row>
    <row r="23" spans="2:2" x14ac:dyDescent="0.2">
      <c r="B23" s="13" t="s">
        <v>241</v>
      </c>
    </row>
    <row r="24" spans="2:2" x14ac:dyDescent="0.2">
      <c r="B24" s="13" t="s">
        <v>242</v>
      </c>
    </row>
  </sheetData>
  <phoneticPr fontId="1"/>
  <hyperlinks>
    <hyperlink ref="B2" location="'産業大分類'!a1" display="産業大分類" xr:uid="{EC13A011-AAEE-4FB7-9206-869DDC7BC5EE}"/>
    <hyperlink ref="B3" location="'産業中分類'!a1" display="産業中分類" xr:uid="{C014D82A-9EAB-4D45-A8AF-8DF61201FF1E}"/>
    <hyperlink ref="B4" location="'産業小分類'!a1" display="産業小分類" xr:uid="{C2283A37-624F-4987-ACCD-A62737697C2D}"/>
    <hyperlink ref="B5" location="'山口県'!a1" display="山口県" xr:uid="{8AB7D9AB-BD20-4165-A9AF-E73E1DFAE98B}"/>
    <hyperlink ref="B6" location="'下関市'!a1" display="下関市" xr:uid="{FA40979D-711F-478F-917D-7D1BAF14BD8D}"/>
    <hyperlink ref="B7" location="'宇部市'!a1" display="宇部市" xr:uid="{AAADB55E-1A4D-42F4-9316-3913214678B5}"/>
    <hyperlink ref="B8" location="'山口市'!a1" display="山口市" xr:uid="{A5123300-82E6-4FAC-A902-7482751473E5}"/>
    <hyperlink ref="B9" location="'萩市'!a1" display="萩市" xr:uid="{1E6F0E78-9AD3-43EA-A0F1-10C958561AA2}"/>
    <hyperlink ref="B10" location="'防府市'!a1" display="防府市" xr:uid="{06ADA2E0-0EC1-49E0-B5ED-5E47E1144C77}"/>
    <hyperlink ref="B11" location="'下松市'!a1" display="下松市" xr:uid="{4BF1FBE4-FB56-4E66-B83C-1F60778F4CD3}"/>
    <hyperlink ref="B12" location="'岩国市'!a1" display="岩国市" xr:uid="{5D0DEE2F-4F84-4CDC-B8DD-9CC648296454}"/>
    <hyperlink ref="B13" location="'光市'!a1" display="光市" xr:uid="{BD6F9479-3286-43E9-BEE5-A8DFDB71905F}"/>
    <hyperlink ref="B14" location="'長門市'!a1" display="長門市" xr:uid="{EBD96066-9B65-42EA-A54B-4AD931E3AAC4}"/>
    <hyperlink ref="B15" location="'柳井市'!a1" display="柳井市" xr:uid="{72AE0CC1-5E66-4828-8661-425E8B25FB7A}"/>
    <hyperlink ref="B16" location="'美祢市'!a1" display="美祢市" xr:uid="{174B2A99-FE14-448D-9BA0-FD02891D45D5}"/>
    <hyperlink ref="B17" location="'周南市'!a1" display="周南市" xr:uid="{D4EC7FD5-1CED-4E2A-9478-FBE8F256F341}"/>
    <hyperlink ref="B18" location="'山陽小野田市'!a1" display="山陽小野田市" xr:uid="{70FE8C35-27A2-44DD-9DE2-5110A5702F99}"/>
    <hyperlink ref="B19" location="'大島郡周防大島町'!a1" display="大島郡周防大島町" xr:uid="{82008A67-D6FA-4AB3-BDF9-30D8B9452323}"/>
    <hyperlink ref="B20" location="'玖珂郡和木町'!a1" display="玖珂郡和木町" xr:uid="{CBE0CD43-8B83-46D6-9FD8-B0413EDE442F}"/>
    <hyperlink ref="B21" location="'熊毛郡上関町'!a1" display="熊毛郡上関町" xr:uid="{77C4EDE2-06CE-4EA1-A9E5-4DC66C5BA49D}"/>
    <hyperlink ref="B22" location="'熊毛郡田布施町'!a1" display="熊毛郡田布施町" xr:uid="{5E8B45E2-D28D-4918-9A95-749DFB4A6F7C}"/>
    <hyperlink ref="B23" location="'熊毛郡平生町'!a1" display="熊毛郡平生町" xr:uid="{17086360-EA74-4BBF-812F-19A8482024C6}"/>
    <hyperlink ref="B24" location="'阿武郡阿武町'!a1" display="阿武郡阿武町" xr:uid="{578F4966-35A9-494B-9AFB-A178D9AAAC8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56588-AD4A-4F6F-A1BB-3944B96E4931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208</v>
      </c>
    </row>
    <row r="4" spans="2:9" ht="33" customHeight="1" x14ac:dyDescent="0.2">
      <c r="B4" t="s">
        <v>199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335</v>
      </c>
      <c r="D6" s="8">
        <v>14.61</v>
      </c>
      <c r="E6" s="12">
        <v>108</v>
      </c>
      <c r="F6" s="8">
        <v>8.67</v>
      </c>
      <c r="G6" s="12">
        <v>227</v>
      </c>
      <c r="H6" s="8">
        <v>22.28</v>
      </c>
      <c r="I6" s="12">
        <v>0</v>
      </c>
    </row>
    <row r="7" spans="2:9" ht="15" customHeight="1" x14ac:dyDescent="0.2">
      <c r="B7" t="s">
        <v>22</v>
      </c>
      <c r="C7" s="12">
        <v>121</v>
      </c>
      <c r="D7" s="8">
        <v>5.28</v>
      </c>
      <c r="E7" s="12">
        <v>48</v>
      </c>
      <c r="F7" s="8">
        <v>3.86</v>
      </c>
      <c r="G7" s="12">
        <v>73</v>
      </c>
      <c r="H7" s="8">
        <v>7.16</v>
      </c>
      <c r="I7" s="12">
        <v>0</v>
      </c>
    </row>
    <row r="8" spans="2:9" ht="15" customHeight="1" x14ac:dyDescent="0.2">
      <c r="B8" t="s">
        <v>23</v>
      </c>
      <c r="C8" s="12">
        <v>4</v>
      </c>
      <c r="D8" s="8">
        <v>0.17</v>
      </c>
      <c r="E8" s="12">
        <v>0</v>
      </c>
      <c r="F8" s="8">
        <v>0</v>
      </c>
      <c r="G8" s="12">
        <v>4</v>
      </c>
      <c r="H8" s="8">
        <v>0.39</v>
      </c>
      <c r="I8" s="12">
        <v>0</v>
      </c>
    </row>
    <row r="9" spans="2:9" ht="15" customHeight="1" x14ac:dyDescent="0.2">
      <c r="B9" t="s">
        <v>24</v>
      </c>
      <c r="C9" s="12">
        <v>13</v>
      </c>
      <c r="D9" s="8">
        <v>0.56999999999999995</v>
      </c>
      <c r="E9" s="12">
        <v>2</v>
      </c>
      <c r="F9" s="8">
        <v>0.16</v>
      </c>
      <c r="G9" s="12">
        <v>11</v>
      </c>
      <c r="H9" s="8">
        <v>1.08</v>
      </c>
      <c r="I9" s="12">
        <v>0</v>
      </c>
    </row>
    <row r="10" spans="2:9" ht="15" customHeight="1" x14ac:dyDescent="0.2">
      <c r="B10" t="s">
        <v>25</v>
      </c>
      <c r="C10" s="12">
        <v>28</v>
      </c>
      <c r="D10" s="8">
        <v>1.22</v>
      </c>
      <c r="E10" s="12">
        <v>3</v>
      </c>
      <c r="F10" s="8">
        <v>0.24</v>
      </c>
      <c r="G10" s="12">
        <v>25</v>
      </c>
      <c r="H10" s="8">
        <v>2.4500000000000002</v>
      </c>
      <c r="I10" s="12">
        <v>0</v>
      </c>
    </row>
    <row r="11" spans="2:9" ht="15" customHeight="1" x14ac:dyDescent="0.2">
      <c r="B11" t="s">
        <v>26</v>
      </c>
      <c r="C11" s="12">
        <v>578</v>
      </c>
      <c r="D11" s="8">
        <v>25.21</v>
      </c>
      <c r="E11" s="12">
        <v>315</v>
      </c>
      <c r="F11" s="8">
        <v>25.3</v>
      </c>
      <c r="G11" s="12">
        <v>263</v>
      </c>
      <c r="H11" s="8">
        <v>25.81</v>
      </c>
      <c r="I11" s="12">
        <v>0</v>
      </c>
    </row>
    <row r="12" spans="2:9" ht="15" customHeight="1" x14ac:dyDescent="0.2">
      <c r="B12" t="s">
        <v>27</v>
      </c>
      <c r="C12" s="12">
        <v>22</v>
      </c>
      <c r="D12" s="8">
        <v>0.96</v>
      </c>
      <c r="E12" s="12">
        <v>7</v>
      </c>
      <c r="F12" s="8">
        <v>0.56000000000000005</v>
      </c>
      <c r="G12" s="12">
        <v>15</v>
      </c>
      <c r="H12" s="8">
        <v>1.47</v>
      </c>
      <c r="I12" s="12">
        <v>0</v>
      </c>
    </row>
    <row r="13" spans="2:9" ht="15" customHeight="1" x14ac:dyDescent="0.2">
      <c r="B13" t="s">
        <v>28</v>
      </c>
      <c r="C13" s="12">
        <v>218</v>
      </c>
      <c r="D13" s="8">
        <v>9.51</v>
      </c>
      <c r="E13" s="12">
        <v>93</v>
      </c>
      <c r="F13" s="8">
        <v>7.47</v>
      </c>
      <c r="G13" s="12">
        <v>125</v>
      </c>
      <c r="H13" s="8">
        <v>12.27</v>
      </c>
      <c r="I13" s="12">
        <v>0</v>
      </c>
    </row>
    <row r="14" spans="2:9" ht="15" customHeight="1" x14ac:dyDescent="0.2">
      <c r="B14" t="s">
        <v>29</v>
      </c>
      <c r="C14" s="12">
        <v>121</v>
      </c>
      <c r="D14" s="8">
        <v>5.28</v>
      </c>
      <c r="E14" s="12">
        <v>59</v>
      </c>
      <c r="F14" s="8">
        <v>4.74</v>
      </c>
      <c r="G14" s="12">
        <v>60</v>
      </c>
      <c r="H14" s="8">
        <v>5.89</v>
      </c>
      <c r="I14" s="12">
        <v>1</v>
      </c>
    </row>
    <row r="15" spans="2:9" ht="15" customHeight="1" x14ac:dyDescent="0.2">
      <c r="B15" t="s">
        <v>30</v>
      </c>
      <c r="C15" s="12">
        <v>223</v>
      </c>
      <c r="D15" s="8">
        <v>9.73</v>
      </c>
      <c r="E15" s="12">
        <v>181</v>
      </c>
      <c r="F15" s="8">
        <v>14.54</v>
      </c>
      <c r="G15" s="12">
        <v>42</v>
      </c>
      <c r="H15" s="8">
        <v>4.12</v>
      </c>
      <c r="I15" s="12">
        <v>0</v>
      </c>
    </row>
    <row r="16" spans="2:9" ht="15" customHeight="1" x14ac:dyDescent="0.2">
      <c r="B16" t="s">
        <v>31</v>
      </c>
      <c r="C16" s="12">
        <v>340</v>
      </c>
      <c r="D16" s="8">
        <v>14.83</v>
      </c>
      <c r="E16" s="12">
        <v>269</v>
      </c>
      <c r="F16" s="8">
        <v>21.61</v>
      </c>
      <c r="G16" s="12">
        <v>71</v>
      </c>
      <c r="H16" s="8">
        <v>6.97</v>
      </c>
      <c r="I16" s="12">
        <v>0</v>
      </c>
    </row>
    <row r="17" spans="2:9" ht="15" customHeight="1" x14ac:dyDescent="0.2">
      <c r="B17" t="s">
        <v>32</v>
      </c>
      <c r="C17" s="12">
        <v>106</v>
      </c>
      <c r="D17" s="8">
        <v>4.62</v>
      </c>
      <c r="E17" s="12">
        <v>69</v>
      </c>
      <c r="F17" s="8">
        <v>5.54</v>
      </c>
      <c r="G17" s="12">
        <v>21</v>
      </c>
      <c r="H17" s="8">
        <v>2.06</v>
      </c>
      <c r="I17" s="12">
        <v>1</v>
      </c>
    </row>
    <row r="18" spans="2:9" ht="15" customHeight="1" x14ac:dyDescent="0.2">
      <c r="B18" t="s">
        <v>33</v>
      </c>
      <c r="C18" s="12">
        <v>96</v>
      </c>
      <c r="D18" s="8">
        <v>4.1900000000000004</v>
      </c>
      <c r="E18" s="12">
        <v>59</v>
      </c>
      <c r="F18" s="8">
        <v>4.74</v>
      </c>
      <c r="G18" s="12">
        <v>29</v>
      </c>
      <c r="H18" s="8">
        <v>2.85</v>
      </c>
      <c r="I18" s="12">
        <v>0</v>
      </c>
    </row>
    <row r="19" spans="2:9" ht="15" customHeight="1" x14ac:dyDescent="0.2">
      <c r="B19" t="s">
        <v>34</v>
      </c>
      <c r="C19" s="12">
        <v>88</v>
      </c>
      <c r="D19" s="8">
        <v>3.84</v>
      </c>
      <c r="E19" s="12">
        <v>32</v>
      </c>
      <c r="F19" s="8">
        <v>2.57</v>
      </c>
      <c r="G19" s="12">
        <v>53</v>
      </c>
      <c r="H19" s="8">
        <v>5.2</v>
      </c>
      <c r="I19" s="12">
        <v>0</v>
      </c>
    </row>
    <row r="20" spans="2:9" ht="15" customHeight="1" x14ac:dyDescent="0.2">
      <c r="B20" s="9" t="s">
        <v>200</v>
      </c>
      <c r="C20" s="12">
        <f>SUM(LTBL_35206[総数／事業所数])</f>
        <v>2293</v>
      </c>
      <c r="E20" s="12">
        <f>SUBTOTAL(109,LTBL_35206[個人／事業所数])</f>
        <v>1245</v>
      </c>
      <c r="G20" s="12">
        <f>SUBTOTAL(109,LTBL_35206[法人／事業所数])</f>
        <v>1019</v>
      </c>
      <c r="I20" s="12">
        <f>SUBTOTAL(109,LTBL_35206[法人以外の団体／事業所数])</f>
        <v>2</v>
      </c>
    </row>
    <row r="21" spans="2:9" ht="15" customHeight="1" x14ac:dyDescent="0.2">
      <c r="E21" s="11">
        <f>LTBL_35206[[#Totals],[個人／事業所数]]/LTBL_35206[[#Totals],[総数／事業所数]]</f>
        <v>0.54295682511993026</v>
      </c>
      <c r="G21" s="11">
        <f>LTBL_35206[[#Totals],[法人／事業所数]]/LTBL_35206[[#Totals],[総数／事業所数]]</f>
        <v>0.44439598778892281</v>
      </c>
      <c r="I21" s="11">
        <f>LTBL_35206[[#Totals],[法人以外の団体／事業所数]]/LTBL_35206[[#Totals],[総数／事業所数]]</f>
        <v>8.7221979938944616E-4</v>
      </c>
    </row>
    <row r="23" spans="2:9" ht="33" customHeight="1" x14ac:dyDescent="0.2">
      <c r="B23" t="s">
        <v>201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58</v>
      </c>
      <c r="C24" s="12">
        <v>298</v>
      </c>
      <c r="D24" s="8">
        <v>13</v>
      </c>
      <c r="E24" s="12">
        <v>245</v>
      </c>
      <c r="F24" s="8">
        <v>19.68</v>
      </c>
      <c r="G24" s="12">
        <v>53</v>
      </c>
      <c r="H24" s="8">
        <v>5.2</v>
      </c>
      <c r="I24" s="12">
        <v>0</v>
      </c>
    </row>
    <row r="25" spans="2:9" ht="15" customHeight="1" x14ac:dyDescent="0.2">
      <c r="B25" t="s">
        <v>57</v>
      </c>
      <c r="C25" s="12">
        <v>203</v>
      </c>
      <c r="D25" s="8">
        <v>8.85</v>
      </c>
      <c r="E25" s="12">
        <v>173</v>
      </c>
      <c r="F25" s="8">
        <v>13.9</v>
      </c>
      <c r="G25" s="12">
        <v>30</v>
      </c>
      <c r="H25" s="8">
        <v>2.94</v>
      </c>
      <c r="I25" s="12">
        <v>0</v>
      </c>
    </row>
    <row r="26" spans="2:9" ht="15" customHeight="1" x14ac:dyDescent="0.2">
      <c r="B26" t="s">
        <v>52</v>
      </c>
      <c r="C26" s="12">
        <v>175</v>
      </c>
      <c r="D26" s="8">
        <v>7.63</v>
      </c>
      <c r="E26" s="12">
        <v>97</v>
      </c>
      <c r="F26" s="8">
        <v>7.79</v>
      </c>
      <c r="G26" s="12">
        <v>78</v>
      </c>
      <c r="H26" s="8">
        <v>7.65</v>
      </c>
      <c r="I26" s="12">
        <v>0</v>
      </c>
    </row>
    <row r="27" spans="2:9" ht="15" customHeight="1" x14ac:dyDescent="0.2">
      <c r="B27" t="s">
        <v>54</v>
      </c>
      <c r="C27" s="12">
        <v>166</v>
      </c>
      <c r="D27" s="8">
        <v>7.24</v>
      </c>
      <c r="E27" s="12">
        <v>83</v>
      </c>
      <c r="F27" s="8">
        <v>6.67</v>
      </c>
      <c r="G27" s="12">
        <v>83</v>
      </c>
      <c r="H27" s="8">
        <v>8.15</v>
      </c>
      <c r="I27" s="12">
        <v>0</v>
      </c>
    </row>
    <row r="28" spans="2:9" ht="15" customHeight="1" x14ac:dyDescent="0.2">
      <c r="B28" t="s">
        <v>43</v>
      </c>
      <c r="C28" s="12">
        <v>142</v>
      </c>
      <c r="D28" s="8">
        <v>6.19</v>
      </c>
      <c r="E28" s="12">
        <v>50</v>
      </c>
      <c r="F28" s="8">
        <v>4.0199999999999996</v>
      </c>
      <c r="G28" s="12">
        <v>92</v>
      </c>
      <c r="H28" s="8">
        <v>9.0299999999999994</v>
      </c>
      <c r="I28" s="12">
        <v>0</v>
      </c>
    </row>
    <row r="29" spans="2:9" ht="15" customHeight="1" x14ac:dyDescent="0.2">
      <c r="B29" t="s">
        <v>44</v>
      </c>
      <c r="C29" s="12">
        <v>116</v>
      </c>
      <c r="D29" s="8">
        <v>5.0599999999999996</v>
      </c>
      <c r="E29" s="12">
        <v>47</v>
      </c>
      <c r="F29" s="8">
        <v>3.78</v>
      </c>
      <c r="G29" s="12">
        <v>69</v>
      </c>
      <c r="H29" s="8">
        <v>6.77</v>
      </c>
      <c r="I29" s="12">
        <v>0</v>
      </c>
    </row>
    <row r="30" spans="2:9" ht="15" customHeight="1" x14ac:dyDescent="0.2">
      <c r="B30" t="s">
        <v>50</v>
      </c>
      <c r="C30" s="12">
        <v>110</v>
      </c>
      <c r="D30" s="8">
        <v>4.8</v>
      </c>
      <c r="E30" s="12">
        <v>88</v>
      </c>
      <c r="F30" s="8">
        <v>7.07</v>
      </c>
      <c r="G30" s="12">
        <v>22</v>
      </c>
      <c r="H30" s="8">
        <v>2.16</v>
      </c>
      <c r="I30" s="12">
        <v>0</v>
      </c>
    </row>
    <row r="31" spans="2:9" ht="15" customHeight="1" x14ac:dyDescent="0.2">
      <c r="B31" t="s">
        <v>60</v>
      </c>
      <c r="C31" s="12">
        <v>106</v>
      </c>
      <c r="D31" s="8">
        <v>4.62</v>
      </c>
      <c r="E31" s="12">
        <v>69</v>
      </c>
      <c r="F31" s="8">
        <v>5.54</v>
      </c>
      <c r="G31" s="12">
        <v>21</v>
      </c>
      <c r="H31" s="8">
        <v>2.06</v>
      </c>
      <c r="I31" s="12">
        <v>1</v>
      </c>
    </row>
    <row r="32" spans="2:9" ht="15" customHeight="1" x14ac:dyDescent="0.2">
      <c r="B32" t="s">
        <v>51</v>
      </c>
      <c r="C32" s="12">
        <v>89</v>
      </c>
      <c r="D32" s="8">
        <v>3.88</v>
      </c>
      <c r="E32" s="12">
        <v>66</v>
      </c>
      <c r="F32" s="8">
        <v>5.3</v>
      </c>
      <c r="G32" s="12">
        <v>23</v>
      </c>
      <c r="H32" s="8">
        <v>2.2599999999999998</v>
      </c>
      <c r="I32" s="12">
        <v>0</v>
      </c>
    </row>
    <row r="33" spans="2:9" ht="15" customHeight="1" x14ac:dyDescent="0.2">
      <c r="B33" t="s">
        <v>45</v>
      </c>
      <c r="C33" s="12">
        <v>77</v>
      </c>
      <c r="D33" s="8">
        <v>3.36</v>
      </c>
      <c r="E33" s="12">
        <v>11</v>
      </c>
      <c r="F33" s="8">
        <v>0.88</v>
      </c>
      <c r="G33" s="12">
        <v>66</v>
      </c>
      <c r="H33" s="8">
        <v>6.48</v>
      </c>
      <c r="I33" s="12">
        <v>0</v>
      </c>
    </row>
    <row r="34" spans="2:9" ht="15" customHeight="1" x14ac:dyDescent="0.2">
      <c r="B34" t="s">
        <v>49</v>
      </c>
      <c r="C34" s="12">
        <v>71</v>
      </c>
      <c r="D34" s="8">
        <v>3.1</v>
      </c>
      <c r="E34" s="12">
        <v>34</v>
      </c>
      <c r="F34" s="8">
        <v>2.73</v>
      </c>
      <c r="G34" s="12">
        <v>37</v>
      </c>
      <c r="H34" s="8">
        <v>3.63</v>
      </c>
      <c r="I34" s="12">
        <v>0</v>
      </c>
    </row>
    <row r="35" spans="2:9" ht="15" customHeight="1" x14ac:dyDescent="0.2">
      <c r="B35" t="s">
        <v>61</v>
      </c>
      <c r="C35" s="12">
        <v>62</v>
      </c>
      <c r="D35" s="8">
        <v>2.7</v>
      </c>
      <c r="E35" s="12">
        <v>59</v>
      </c>
      <c r="F35" s="8">
        <v>4.74</v>
      </c>
      <c r="G35" s="12">
        <v>3</v>
      </c>
      <c r="H35" s="8">
        <v>0.28999999999999998</v>
      </c>
      <c r="I35" s="12">
        <v>0</v>
      </c>
    </row>
    <row r="36" spans="2:9" ht="15" customHeight="1" x14ac:dyDescent="0.2">
      <c r="B36" t="s">
        <v>55</v>
      </c>
      <c r="C36" s="12">
        <v>60</v>
      </c>
      <c r="D36" s="8">
        <v>2.62</v>
      </c>
      <c r="E36" s="12">
        <v>45</v>
      </c>
      <c r="F36" s="8">
        <v>3.61</v>
      </c>
      <c r="G36" s="12">
        <v>14</v>
      </c>
      <c r="H36" s="8">
        <v>1.37</v>
      </c>
      <c r="I36" s="12">
        <v>1</v>
      </c>
    </row>
    <row r="37" spans="2:9" ht="15" customHeight="1" x14ac:dyDescent="0.2">
      <c r="B37" t="s">
        <v>56</v>
      </c>
      <c r="C37" s="12">
        <v>56</v>
      </c>
      <c r="D37" s="8">
        <v>2.44</v>
      </c>
      <c r="E37" s="12">
        <v>14</v>
      </c>
      <c r="F37" s="8">
        <v>1.1200000000000001</v>
      </c>
      <c r="G37" s="12">
        <v>41</v>
      </c>
      <c r="H37" s="8">
        <v>4.0199999999999996</v>
      </c>
      <c r="I37" s="12">
        <v>0</v>
      </c>
    </row>
    <row r="38" spans="2:9" ht="15" customHeight="1" x14ac:dyDescent="0.2">
      <c r="B38" t="s">
        <v>53</v>
      </c>
      <c r="C38" s="12">
        <v>45</v>
      </c>
      <c r="D38" s="8">
        <v>1.96</v>
      </c>
      <c r="E38" s="12">
        <v>9</v>
      </c>
      <c r="F38" s="8">
        <v>0.72</v>
      </c>
      <c r="G38" s="12">
        <v>36</v>
      </c>
      <c r="H38" s="8">
        <v>3.53</v>
      </c>
      <c r="I38" s="12">
        <v>0</v>
      </c>
    </row>
    <row r="39" spans="2:9" ht="15" customHeight="1" x14ac:dyDescent="0.2">
      <c r="B39" t="s">
        <v>46</v>
      </c>
      <c r="C39" s="12">
        <v>39</v>
      </c>
      <c r="D39" s="8">
        <v>1.7</v>
      </c>
      <c r="E39" s="12">
        <v>13</v>
      </c>
      <c r="F39" s="8">
        <v>1.04</v>
      </c>
      <c r="G39" s="12">
        <v>26</v>
      </c>
      <c r="H39" s="8">
        <v>2.5499999999999998</v>
      </c>
      <c r="I39" s="12">
        <v>0</v>
      </c>
    </row>
    <row r="40" spans="2:9" ht="15" customHeight="1" x14ac:dyDescent="0.2">
      <c r="B40" t="s">
        <v>47</v>
      </c>
      <c r="C40" s="12">
        <v>37</v>
      </c>
      <c r="D40" s="8">
        <v>1.61</v>
      </c>
      <c r="E40" s="12">
        <v>5</v>
      </c>
      <c r="F40" s="8">
        <v>0.4</v>
      </c>
      <c r="G40" s="12">
        <v>32</v>
      </c>
      <c r="H40" s="8">
        <v>3.14</v>
      </c>
      <c r="I40" s="12">
        <v>0</v>
      </c>
    </row>
    <row r="41" spans="2:9" ht="15" customHeight="1" x14ac:dyDescent="0.2">
      <c r="B41" t="s">
        <v>62</v>
      </c>
      <c r="C41" s="12">
        <v>34</v>
      </c>
      <c r="D41" s="8">
        <v>1.48</v>
      </c>
      <c r="E41" s="12">
        <v>0</v>
      </c>
      <c r="F41" s="8">
        <v>0</v>
      </c>
      <c r="G41" s="12">
        <v>26</v>
      </c>
      <c r="H41" s="8">
        <v>2.5499999999999998</v>
      </c>
      <c r="I41" s="12">
        <v>0</v>
      </c>
    </row>
    <row r="42" spans="2:9" ht="15" customHeight="1" x14ac:dyDescent="0.2">
      <c r="B42" t="s">
        <v>59</v>
      </c>
      <c r="C42" s="12">
        <v>29</v>
      </c>
      <c r="D42" s="8">
        <v>1.26</v>
      </c>
      <c r="E42" s="12">
        <v>16</v>
      </c>
      <c r="F42" s="8">
        <v>1.29</v>
      </c>
      <c r="G42" s="12">
        <v>13</v>
      </c>
      <c r="H42" s="8">
        <v>1.28</v>
      </c>
      <c r="I42" s="12">
        <v>0</v>
      </c>
    </row>
    <row r="43" spans="2:9" ht="15" customHeight="1" x14ac:dyDescent="0.2">
      <c r="B43" t="s">
        <v>48</v>
      </c>
      <c r="C43" s="12">
        <v>26</v>
      </c>
      <c r="D43" s="8">
        <v>1.1299999999999999</v>
      </c>
      <c r="E43" s="12">
        <v>5</v>
      </c>
      <c r="F43" s="8">
        <v>0.4</v>
      </c>
      <c r="G43" s="12">
        <v>21</v>
      </c>
      <c r="H43" s="8">
        <v>2.06</v>
      </c>
      <c r="I43" s="12">
        <v>0</v>
      </c>
    </row>
    <row r="44" spans="2:9" ht="15" customHeight="1" x14ac:dyDescent="0.2">
      <c r="B44" t="s">
        <v>70</v>
      </c>
      <c r="C44" s="12">
        <v>26</v>
      </c>
      <c r="D44" s="8">
        <v>1.1299999999999999</v>
      </c>
      <c r="E44" s="12">
        <v>6</v>
      </c>
      <c r="F44" s="8">
        <v>0.48</v>
      </c>
      <c r="G44" s="12">
        <v>20</v>
      </c>
      <c r="H44" s="8">
        <v>1.96</v>
      </c>
      <c r="I44" s="12">
        <v>0</v>
      </c>
    </row>
    <row r="47" spans="2:9" ht="33" customHeight="1" x14ac:dyDescent="0.2">
      <c r="B47" t="s">
        <v>202</v>
      </c>
      <c r="C47" s="10" t="s">
        <v>36</v>
      </c>
      <c r="D47" s="10" t="s">
        <v>37</v>
      </c>
      <c r="E47" s="10" t="s">
        <v>38</v>
      </c>
      <c r="F47" s="10" t="s">
        <v>39</v>
      </c>
      <c r="G47" s="10" t="s">
        <v>40</v>
      </c>
      <c r="H47" s="10" t="s">
        <v>41</v>
      </c>
      <c r="I47" s="10" t="s">
        <v>42</v>
      </c>
    </row>
    <row r="48" spans="2:9" ht="15" customHeight="1" x14ac:dyDescent="0.2">
      <c r="B48" t="s">
        <v>110</v>
      </c>
      <c r="C48" s="12">
        <v>166</v>
      </c>
      <c r="D48" s="8">
        <v>7.24</v>
      </c>
      <c r="E48" s="12">
        <v>145</v>
      </c>
      <c r="F48" s="8">
        <v>11.65</v>
      </c>
      <c r="G48" s="12">
        <v>21</v>
      </c>
      <c r="H48" s="8">
        <v>2.06</v>
      </c>
      <c r="I48" s="12">
        <v>0</v>
      </c>
    </row>
    <row r="49" spans="2:9" ht="15" customHeight="1" x14ac:dyDescent="0.2">
      <c r="B49" t="s">
        <v>103</v>
      </c>
      <c r="C49" s="12">
        <v>108</v>
      </c>
      <c r="D49" s="8">
        <v>4.71</v>
      </c>
      <c r="E49" s="12">
        <v>69</v>
      </c>
      <c r="F49" s="8">
        <v>5.54</v>
      </c>
      <c r="G49" s="12">
        <v>39</v>
      </c>
      <c r="H49" s="8">
        <v>3.83</v>
      </c>
      <c r="I49" s="12">
        <v>0</v>
      </c>
    </row>
    <row r="50" spans="2:9" ht="15" customHeight="1" x14ac:dyDescent="0.2">
      <c r="B50" t="s">
        <v>109</v>
      </c>
      <c r="C50" s="12">
        <v>85</v>
      </c>
      <c r="D50" s="8">
        <v>3.71</v>
      </c>
      <c r="E50" s="12">
        <v>81</v>
      </c>
      <c r="F50" s="8">
        <v>6.51</v>
      </c>
      <c r="G50" s="12">
        <v>4</v>
      </c>
      <c r="H50" s="8">
        <v>0.39</v>
      </c>
      <c r="I50" s="12">
        <v>0</v>
      </c>
    </row>
    <row r="51" spans="2:9" ht="15" customHeight="1" x14ac:dyDescent="0.2">
      <c r="B51" t="s">
        <v>105</v>
      </c>
      <c r="C51" s="12">
        <v>58</v>
      </c>
      <c r="D51" s="8">
        <v>2.5299999999999998</v>
      </c>
      <c r="E51" s="12">
        <v>48</v>
      </c>
      <c r="F51" s="8">
        <v>3.86</v>
      </c>
      <c r="G51" s="12">
        <v>10</v>
      </c>
      <c r="H51" s="8">
        <v>0.98</v>
      </c>
      <c r="I51" s="12">
        <v>0</v>
      </c>
    </row>
    <row r="52" spans="2:9" ht="15" customHeight="1" x14ac:dyDescent="0.2">
      <c r="B52" t="s">
        <v>111</v>
      </c>
      <c r="C52" s="12">
        <v>53</v>
      </c>
      <c r="D52" s="8">
        <v>2.31</v>
      </c>
      <c r="E52" s="12">
        <v>42</v>
      </c>
      <c r="F52" s="8">
        <v>3.37</v>
      </c>
      <c r="G52" s="12">
        <v>11</v>
      </c>
      <c r="H52" s="8">
        <v>1.08</v>
      </c>
      <c r="I52" s="12">
        <v>0</v>
      </c>
    </row>
    <row r="53" spans="2:9" ht="15" customHeight="1" x14ac:dyDescent="0.2">
      <c r="B53" t="s">
        <v>99</v>
      </c>
      <c r="C53" s="12">
        <v>49</v>
      </c>
      <c r="D53" s="8">
        <v>2.14</v>
      </c>
      <c r="E53" s="12">
        <v>35</v>
      </c>
      <c r="F53" s="8">
        <v>2.81</v>
      </c>
      <c r="G53" s="12">
        <v>14</v>
      </c>
      <c r="H53" s="8">
        <v>1.37</v>
      </c>
      <c r="I53" s="12">
        <v>0</v>
      </c>
    </row>
    <row r="54" spans="2:9" ht="15" customHeight="1" x14ac:dyDescent="0.2">
      <c r="B54" t="s">
        <v>101</v>
      </c>
      <c r="C54" s="12">
        <v>49</v>
      </c>
      <c r="D54" s="8">
        <v>2.14</v>
      </c>
      <c r="E54" s="12">
        <v>31</v>
      </c>
      <c r="F54" s="8">
        <v>2.4900000000000002</v>
      </c>
      <c r="G54" s="12">
        <v>18</v>
      </c>
      <c r="H54" s="8">
        <v>1.77</v>
      </c>
      <c r="I54" s="12">
        <v>0</v>
      </c>
    </row>
    <row r="55" spans="2:9" ht="15" customHeight="1" x14ac:dyDescent="0.2">
      <c r="B55" t="s">
        <v>100</v>
      </c>
      <c r="C55" s="12">
        <v>46</v>
      </c>
      <c r="D55" s="8">
        <v>2.0099999999999998</v>
      </c>
      <c r="E55" s="12">
        <v>25</v>
      </c>
      <c r="F55" s="8">
        <v>2.0099999999999998</v>
      </c>
      <c r="G55" s="12">
        <v>21</v>
      </c>
      <c r="H55" s="8">
        <v>2.06</v>
      </c>
      <c r="I55" s="12">
        <v>0</v>
      </c>
    </row>
    <row r="56" spans="2:9" ht="15" customHeight="1" x14ac:dyDescent="0.2">
      <c r="B56" t="s">
        <v>93</v>
      </c>
      <c r="C56" s="12">
        <v>45</v>
      </c>
      <c r="D56" s="8">
        <v>1.96</v>
      </c>
      <c r="E56" s="12">
        <v>5</v>
      </c>
      <c r="F56" s="8">
        <v>0.4</v>
      </c>
      <c r="G56" s="12">
        <v>40</v>
      </c>
      <c r="H56" s="8">
        <v>3.93</v>
      </c>
      <c r="I56" s="12">
        <v>0</v>
      </c>
    </row>
    <row r="57" spans="2:9" ht="15" customHeight="1" x14ac:dyDescent="0.2">
      <c r="B57" t="s">
        <v>112</v>
      </c>
      <c r="C57" s="12">
        <v>45</v>
      </c>
      <c r="D57" s="8">
        <v>1.96</v>
      </c>
      <c r="E57" s="12">
        <v>43</v>
      </c>
      <c r="F57" s="8">
        <v>3.45</v>
      </c>
      <c r="G57" s="12">
        <v>2</v>
      </c>
      <c r="H57" s="8">
        <v>0.2</v>
      </c>
      <c r="I57" s="12">
        <v>0</v>
      </c>
    </row>
    <row r="58" spans="2:9" ht="15" customHeight="1" x14ac:dyDescent="0.2">
      <c r="B58" t="s">
        <v>98</v>
      </c>
      <c r="C58" s="12">
        <v>39</v>
      </c>
      <c r="D58" s="8">
        <v>1.7</v>
      </c>
      <c r="E58" s="12">
        <v>29</v>
      </c>
      <c r="F58" s="8">
        <v>2.33</v>
      </c>
      <c r="G58" s="12">
        <v>10</v>
      </c>
      <c r="H58" s="8">
        <v>0.98</v>
      </c>
      <c r="I58" s="12">
        <v>0</v>
      </c>
    </row>
    <row r="59" spans="2:9" ht="15" customHeight="1" x14ac:dyDescent="0.2">
      <c r="B59" t="s">
        <v>94</v>
      </c>
      <c r="C59" s="12">
        <v>37</v>
      </c>
      <c r="D59" s="8">
        <v>1.61</v>
      </c>
      <c r="E59" s="12">
        <v>18</v>
      </c>
      <c r="F59" s="8">
        <v>1.45</v>
      </c>
      <c r="G59" s="12">
        <v>19</v>
      </c>
      <c r="H59" s="8">
        <v>1.86</v>
      </c>
      <c r="I59" s="12">
        <v>0</v>
      </c>
    </row>
    <row r="60" spans="2:9" ht="15" customHeight="1" x14ac:dyDescent="0.2">
      <c r="B60" t="s">
        <v>107</v>
      </c>
      <c r="C60" s="12">
        <v>37</v>
      </c>
      <c r="D60" s="8">
        <v>1.61</v>
      </c>
      <c r="E60" s="12">
        <v>36</v>
      </c>
      <c r="F60" s="8">
        <v>2.89</v>
      </c>
      <c r="G60" s="12">
        <v>1</v>
      </c>
      <c r="H60" s="8">
        <v>0.1</v>
      </c>
      <c r="I60" s="12">
        <v>0</v>
      </c>
    </row>
    <row r="61" spans="2:9" ht="15" customHeight="1" x14ac:dyDescent="0.2">
      <c r="B61" t="s">
        <v>104</v>
      </c>
      <c r="C61" s="12">
        <v>35</v>
      </c>
      <c r="D61" s="8">
        <v>1.53</v>
      </c>
      <c r="E61" s="12">
        <v>8</v>
      </c>
      <c r="F61" s="8">
        <v>0.64</v>
      </c>
      <c r="G61" s="12">
        <v>26</v>
      </c>
      <c r="H61" s="8">
        <v>2.5499999999999998</v>
      </c>
      <c r="I61" s="12">
        <v>0</v>
      </c>
    </row>
    <row r="62" spans="2:9" ht="15" customHeight="1" x14ac:dyDescent="0.2">
      <c r="B62" t="s">
        <v>97</v>
      </c>
      <c r="C62" s="12">
        <v>33</v>
      </c>
      <c r="D62" s="8">
        <v>1.44</v>
      </c>
      <c r="E62" s="12">
        <v>11</v>
      </c>
      <c r="F62" s="8">
        <v>0.88</v>
      </c>
      <c r="G62" s="12">
        <v>22</v>
      </c>
      <c r="H62" s="8">
        <v>2.16</v>
      </c>
      <c r="I62" s="12">
        <v>0</v>
      </c>
    </row>
    <row r="63" spans="2:9" ht="15" customHeight="1" x14ac:dyDescent="0.2">
      <c r="B63" t="s">
        <v>106</v>
      </c>
      <c r="C63" s="12">
        <v>33</v>
      </c>
      <c r="D63" s="8">
        <v>1.44</v>
      </c>
      <c r="E63" s="12">
        <v>29</v>
      </c>
      <c r="F63" s="8">
        <v>2.33</v>
      </c>
      <c r="G63" s="12">
        <v>4</v>
      </c>
      <c r="H63" s="8">
        <v>0.39</v>
      </c>
      <c r="I63" s="12">
        <v>0</v>
      </c>
    </row>
    <row r="64" spans="2:9" ht="15" customHeight="1" x14ac:dyDescent="0.2">
      <c r="B64" t="s">
        <v>114</v>
      </c>
      <c r="C64" s="12">
        <v>33</v>
      </c>
      <c r="D64" s="8">
        <v>1.44</v>
      </c>
      <c r="E64" s="12">
        <v>27</v>
      </c>
      <c r="F64" s="8">
        <v>2.17</v>
      </c>
      <c r="G64" s="12">
        <v>6</v>
      </c>
      <c r="H64" s="8">
        <v>0.59</v>
      </c>
      <c r="I64" s="12">
        <v>0</v>
      </c>
    </row>
    <row r="65" spans="2:9" ht="15" customHeight="1" x14ac:dyDescent="0.2">
      <c r="B65" t="s">
        <v>125</v>
      </c>
      <c r="C65" s="12">
        <v>32</v>
      </c>
      <c r="D65" s="8">
        <v>1.4</v>
      </c>
      <c r="E65" s="12">
        <v>23</v>
      </c>
      <c r="F65" s="8">
        <v>1.85</v>
      </c>
      <c r="G65" s="12">
        <v>9</v>
      </c>
      <c r="H65" s="8">
        <v>0.88</v>
      </c>
      <c r="I65" s="12">
        <v>0</v>
      </c>
    </row>
    <row r="66" spans="2:9" ht="15" customHeight="1" x14ac:dyDescent="0.2">
      <c r="B66" t="s">
        <v>102</v>
      </c>
      <c r="C66" s="12">
        <v>31</v>
      </c>
      <c r="D66" s="8">
        <v>1.35</v>
      </c>
      <c r="E66" s="12">
        <v>4</v>
      </c>
      <c r="F66" s="8">
        <v>0.32</v>
      </c>
      <c r="G66" s="12">
        <v>27</v>
      </c>
      <c r="H66" s="8">
        <v>2.65</v>
      </c>
      <c r="I66" s="12">
        <v>0</v>
      </c>
    </row>
    <row r="67" spans="2:9" ht="15" customHeight="1" x14ac:dyDescent="0.2">
      <c r="B67" t="s">
        <v>126</v>
      </c>
      <c r="C67" s="12">
        <v>30</v>
      </c>
      <c r="D67" s="8">
        <v>1.31</v>
      </c>
      <c r="E67" s="12">
        <v>8</v>
      </c>
      <c r="F67" s="8">
        <v>0.64</v>
      </c>
      <c r="G67" s="12">
        <v>22</v>
      </c>
      <c r="H67" s="8">
        <v>2.16</v>
      </c>
      <c r="I67" s="12">
        <v>0</v>
      </c>
    </row>
    <row r="69" spans="2:9" ht="15" customHeight="1" x14ac:dyDescent="0.2">
      <c r="B69" t="s">
        <v>203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E4AA7-C0F8-407B-A7BC-39EA6BBC0C55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209</v>
      </c>
    </row>
    <row r="4" spans="2:9" ht="33" customHeight="1" x14ac:dyDescent="0.2">
      <c r="B4" t="s">
        <v>199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168</v>
      </c>
      <c r="D6" s="8">
        <v>15.92</v>
      </c>
      <c r="E6" s="12">
        <v>19</v>
      </c>
      <c r="F6" s="8">
        <v>4.7699999999999996</v>
      </c>
      <c r="G6" s="12">
        <v>149</v>
      </c>
      <c r="H6" s="8">
        <v>22.99</v>
      </c>
      <c r="I6" s="12">
        <v>0</v>
      </c>
    </row>
    <row r="7" spans="2:9" ht="15" customHeight="1" x14ac:dyDescent="0.2">
      <c r="B7" t="s">
        <v>22</v>
      </c>
      <c r="C7" s="12">
        <v>82</v>
      </c>
      <c r="D7" s="8">
        <v>7.77</v>
      </c>
      <c r="E7" s="12">
        <v>17</v>
      </c>
      <c r="F7" s="8">
        <v>4.2699999999999996</v>
      </c>
      <c r="G7" s="12">
        <v>65</v>
      </c>
      <c r="H7" s="8">
        <v>10.029999999999999</v>
      </c>
      <c r="I7" s="12">
        <v>0</v>
      </c>
    </row>
    <row r="8" spans="2:9" ht="15" customHeight="1" x14ac:dyDescent="0.2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7</v>
      </c>
      <c r="D9" s="8">
        <v>0.66</v>
      </c>
      <c r="E9" s="12">
        <v>0</v>
      </c>
      <c r="F9" s="8">
        <v>0</v>
      </c>
      <c r="G9" s="12">
        <v>7</v>
      </c>
      <c r="H9" s="8">
        <v>1.08</v>
      </c>
      <c r="I9" s="12">
        <v>0</v>
      </c>
    </row>
    <row r="10" spans="2:9" ht="15" customHeight="1" x14ac:dyDescent="0.2">
      <c r="B10" t="s">
        <v>25</v>
      </c>
      <c r="C10" s="12">
        <v>8</v>
      </c>
      <c r="D10" s="8">
        <v>0.76</v>
      </c>
      <c r="E10" s="12">
        <v>1</v>
      </c>
      <c r="F10" s="8">
        <v>0.25</v>
      </c>
      <c r="G10" s="12">
        <v>7</v>
      </c>
      <c r="H10" s="8">
        <v>1.08</v>
      </c>
      <c r="I10" s="12">
        <v>0</v>
      </c>
    </row>
    <row r="11" spans="2:9" ht="15" customHeight="1" x14ac:dyDescent="0.2">
      <c r="B11" t="s">
        <v>26</v>
      </c>
      <c r="C11" s="12">
        <v>309</v>
      </c>
      <c r="D11" s="8">
        <v>29.29</v>
      </c>
      <c r="E11" s="12">
        <v>102</v>
      </c>
      <c r="F11" s="8">
        <v>25.63</v>
      </c>
      <c r="G11" s="12">
        <v>207</v>
      </c>
      <c r="H11" s="8">
        <v>31.94</v>
      </c>
      <c r="I11" s="12">
        <v>0</v>
      </c>
    </row>
    <row r="12" spans="2:9" ht="15" customHeight="1" x14ac:dyDescent="0.2">
      <c r="B12" t="s">
        <v>27</v>
      </c>
      <c r="C12" s="12">
        <v>9</v>
      </c>
      <c r="D12" s="8">
        <v>0.85</v>
      </c>
      <c r="E12" s="12">
        <v>1</v>
      </c>
      <c r="F12" s="8">
        <v>0.25</v>
      </c>
      <c r="G12" s="12">
        <v>8</v>
      </c>
      <c r="H12" s="8">
        <v>1.23</v>
      </c>
      <c r="I12" s="12">
        <v>0</v>
      </c>
    </row>
    <row r="13" spans="2:9" ht="15" customHeight="1" x14ac:dyDescent="0.2">
      <c r="B13" t="s">
        <v>28</v>
      </c>
      <c r="C13" s="12">
        <v>69</v>
      </c>
      <c r="D13" s="8">
        <v>6.54</v>
      </c>
      <c r="E13" s="12">
        <v>14</v>
      </c>
      <c r="F13" s="8">
        <v>3.52</v>
      </c>
      <c r="G13" s="12">
        <v>55</v>
      </c>
      <c r="H13" s="8">
        <v>8.49</v>
      </c>
      <c r="I13" s="12">
        <v>0</v>
      </c>
    </row>
    <row r="14" spans="2:9" ht="15" customHeight="1" x14ac:dyDescent="0.2">
      <c r="B14" t="s">
        <v>29</v>
      </c>
      <c r="C14" s="12">
        <v>53</v>
      </c>
      <c r="D14" s="8">
        <v>5.0199999999999996</v>
      </c>
      <c r="E14" s="12">
        <v>25</v>
      </c>
      <c r="F14" s="8">
        <v>6.28</v>
      </c>
      <c r="G14" s="12">
        <v>28</v>
      </c>
      <c r="H14" s="8">
        <v>4.32</v>
      </c>
      <c r="I14" s="12">
        <v>0</v>
      </c>
    </row>
    <row r="15" spans="2:9" ht="15" customHeight="1" x14ac:dyDescent="0.2">
      <c r="B15" t="s">
        <v>30</v>
      </c>
      <c r="C15" s="12">
        <v>71</v>
      </c>
      <c r="D15" s="8">
        <v>6.73</v>
      </c>
      <c r="E15" s="12">
        <v>47</v>
      </c>
      <c r="F15" s="8">
        <v>11.81</v>
      </c>
      <c r="G15" s="12">
        <v>23</v>
      </c>
      <c r="H15" s="8">
        <v>3.55</v>
      </c>
      <c r="I15" s="12">
        <v>0</v>
      </c>
    </row>
    <row r="16" spans="2:9" ht="15" customHeight="1" x14ac:dyDescent="0.2">
      <c r="B16" t="s">
        <v>31</v>
      </c>
      <c r="C16" s="12">
        <v>157</v>
      </c>
      <c r="D16" s="8">
        <v>14.88</v>
      </c>
      <c r="E16" s="12">
        <v>115</v>
      </c>
      <c r="F16" s="8">
        <v>28.89</v>
      </c>
      <c r="G16" s="12">
        <v>41</v>
      </c>
      <c r="H16" s="8">
        <v>6.33</v>
      </c>
      <c r="I16" s="12">
        <v>0</v>
      </c>
    </row>
    <row r="17" spans="2:9" ht="15" customHeight="1" x14ac:dyDescent="0.2">
      <c r="B17" t="s">
        <v>32</v>
      </c>
      <c r="C17" s="12">
        <v>37</v>
      </c>
      <c r="D17" s="8">
        <v>3.51</v>
      </c>
      <c r="E17" s="12">
        <v>18</v>
      </c>
      <c r="F17" s="8">
        <v>4.5199999999999996</v>
      </c>
      <c r="G17" s="12">
        <v>14</v>
      </c>
      <c r="H17" s="8">
        <v>2.16</v>
      </c>
      <c r="I17" s="12">
        <v>0</v>
      </c>
    </row>
    <row r="18" spans="2:9" ht="15" customHeight="1" x14ac:dyDescent="0.2">
      <c r="B18" t="s">
        <v>33</v>
      </c>
      <c r="C18" s="12">
        <v>36</v>
      </c>
      <c r="D18" s="8">
        <v>3.41</v>
      </c>
      <c r="E18" s="12">
        <v>24</v>
      </c>
      <c r="F18" s="8">
        <v>6.03</v>
      </c>
      <c r="G18" s="12">
        <v>12</v>
      </c>
      <c r="H18" s="8">
        <v>1.85</v>
      </c>
      <c r="I18" s="12">
        <v>0</v>
      </c>
    </row>
    <row r="19" spans="2:9" ht="15" customHeight="1" x14ac:dyDescent="0.2">
      <c r="B19" t="s">
        <v>34</v>
      </c>
      <c r="C19" s="12">
        <v>49</v>
      </c>
      <c r="D19" s="8">
        <v>4.6399999999999997</v>
      </c>
      <c r="E19" s="12">
        <v>15</v>
      </c>
      <c r="F19" s="8">
        <v>3.77</v>
      </c>
      <c r="G19" s="12">
        <v>32</v>
      </c>
      <c r="H19" s="8">
        <v>4.9400000000000004</v>
      </c>
      <c r="I19" s="12">
        <v>0</v>
      </c>
    </row>
    <row r="20" spans="2:9" ht="15" customHeight="1" x14ac:dyDescent="0.2">
      <c r="B20" s="9" t="s">
        <v>200</v>
      </c>
      <c r="C20" s="12">
        <f>SUM(LTBL_35207[総数／事業所数])</f>
        <v>1055</v>
      </c>
      <c r="E20" s="12">
        <f>SUBTOTAL(109,LTBL_35207[個人／事業所数])</f>
        <v>398</v>
      </c>
      <c r="G20" s="12">
        <f>SUBTOTAL(109,LTBL_35207[法人／事業所数])</f>
        <v>648</v>
      </c>
      <c r="I20" s="12">
        <f>SUBTOTAL(109,LTBL_35207[法人以外の団体／事業所数])</f>
        <v>0</v>
      </c>
    </row>
    <row r="21" spans="2:9" ht="15" customHeight="1" x14ac:dyDescent="0.2">
      <c r="E21" s="11">
        <f>LTBL_35207[[#Totals],[個人／事業所数]]/LTBL_35207[[#Totals],[総数／事業所数]]</f>
        <v>0.37725118483412323</v>
      </c>
      <c r="G21" s="11">
        <f>LTBL_35207[[#Totals],[法人／事業所数]]/LTBL_35207[[#Totals],[総数／事業所数]]</f>
        <v>0.614218009478673</v>
      </c>
      <c r="I21" s="11">
        <f>LTBL_35207[[#Totals],[法人以外の団体／事業所数]]/LTBL_35207[[#Totals],[総数／事業所数]]</f>
        <v>0</v>
      </c>
    </row>
    <row r="23" spans="2:9" ht="33" customHeight="1" x14ac:dyDescent="0.2">
      <c r="B23" t="s">
        <v>201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58</v>
      </c>
      <c r="C24" s="12">
        <v>130</v>
      </c>
      <c r="D24" s="8">
        <v>12.32</v>
      </c>
      <c r="E24" s="12">
        <v>106</v>
      </c>
      <c r="F24" s="8">
        <v>26.63</v>
      </c>
      <c r="G24" s="12">
        <v>24</v>
      </c>
      <c r="H24" s="8">
        <v>3.7</v>
      </c>
      <c r="I24" s="12">
        <v>0</v>
      </c>
    </row>
    <row r="25" spans="2:9" ht="15" customHeight="1" x14ac:dyDescent="0.2">
      <c r="B25" t="s">
        <v>52</v>
      </c>
      <c r="C25" s="12">
        <v>90</v>
      </c>
      <c r="D25" s="8">
        <v>8.5299999999999994</v>
      </c>
      <c r="E25" s="12">
        <v>24</v>
      </c>
      <c r="F25" s="8">
        <v>6.03</v>
      </c>
      <c r="G25" s="12">
        <v>66</v>
      </c>
      <c r="H25" s="8">
        <v>10.19</v>
      </c>
      <c r="I25" s="12">
        <v>0</v>
      </c>
    </row>
    <row r="26" spans="2:9" ht="15" customHeight="1" x14ac:dyDescent="0.2">
      <c r="B26" t="s">
        <v>45</v>
      </c>
      <c r="C26" s="12">
        <v>61</v>
      </c>
      <c r="D26" s="8">
        <v>5.78</v>
      </c>
      <c r="E26" s="12">
        <v>3</v>
      </c>
      <c r="F26" s="8">
        <v>0.75</v>
      </c>
      <c r="G26" s="12">
        <v>58</v>
      </c>
      <c r="H26" s="8">
        <v>8.9499999999999993</v>
      </c>
      <c r="I26" s="12">
        <v>0</v>
      </c>
    </row>
    <row r="27" spans="2:9" ht="15" customHeight="1" x14ac:dyDescent="0.2">
      <c r="B27" t="s">
        <v>43</v>
      </c>
      <c r="C27" s="12">
        <v>54</v>
      </c>
      <c r="D27" s="8">
        <v>5.12</v>
      </c>
      <c r="E27" s="12">
        <v>7</v>
      </c>
      <c r="F27" s="8">
        <v>1.76</v>
      </c>
      <c r="G27" s="12">
        <v>47</v>
      </c>
      <c r="H27" s="8">
        <v>7.25</v>
      </c>
      <c r="I27" s="12">
        <v>0</v>
      </c>
    </row>
    <row r="28" spans="2:9" ht="15" customHeight="1" x14ac:dyDescent="0.2">
      <c r="B28" t="s">
        <v>57</v>
      </c>
      <c r="C28" s="12">
        <v>54</v>
      </c>
      <c r="D28" s="8">
        <v>5.12</v>
      </c>
      <c r="E28" s="12">
        <v>40</v>
      </c>
      <c r="F28" s="8">
        <v>10.050000000000001</v>
      </c>
      <c r="G28" s="12">
        <v>14</v>
      </c>
      <c r="H28" s="8">
        <v>2.16</v>
      </c>
      <c r="I28" s="12">
        <v>0</v>
      </c>
    </row>
    <row r="29" spans="2:9" ht="15" customHeight="1" x14ac:dyDescent="0.2">
      <c r="B29" t="s">
        <v>44</v>
      </c>
      <c r="C29" s="12">
        <v>53</v>
      </c>
      <c r="D29" s="8">
        <v>5.0199999999999996</v>
      </c>
      <c r="E29" s="12">
        <v>9</v>
      </c>
      <c r="F29" s="8">
        <v>2.2599999999999998</v>
      </c>
      <c r="G29" s="12">
        <v>44</v>
      </c>
      <c r="H29" s="8">
        <v>6.79</v>
      </c>
      <c r="I29" s="12">
        <v>0</v>
      </c>
    </row>
    <row r="30" spans="2:9" ht="15" customHeight="1" x14ac:dyDescent="0.2">
      <c r="B30" t="s">
        <v>49</v>
      </c>
      <c r="C30" s="12">
        <v>51</v>
      </c>
      <c r="D30" s="8">
        <v>4.83</v>
      </c>
      <c r="E30" s="12">
        <v>16</v>
      </c>
      <c r="F30" s="8">
        <v>4.0199999999999996</v>
      </c>
      <c r="G30" s="12">
        <v>35</v>
      </c>
      <c r="H30" s="8">
        <v>5.4</v>
      </c>
      <c r="I30" s="12">
        <v>0</v>
      </c>
    </row>
    <row r="31" spans="2:9" ht="15" customHeight="1" x14ac:dyDescent="0.2">
      <c r="B31" t="s">
        <v>54</v>
      </c>
      <c r="C31" s="12">
        <v>51</v>
      </c>
      <c r="D31" s="8">
        <v>4.83</v>
      </c>
      <c r="E31" s="12">
        <v>10</v>
      </c>
      <c r="F31" s="8">
        <v>2.5099999999999998</v>
      </c>
      <c r="G31" s="12">
        <v>41</v>
      </c>
      <c r="H31" s="8">
        <v>6.33</v>
      </c>
      <c r="I31" s="12">
        <v>0</v>
      </c>
    </row>
    <row r="32" spans="2:9" ht="15" customHeight="1" x14ac:dyDescent="0.2">
      <c r="B32" t="s">
        <v>50</v>
      </c>
      <c r="C32" s="12">
        <v>47</v>
      </c>
      <c r="D32" s="8">
        <v>4.45</v>
      </c>
      <c r="E32" s="12">
        <v>25</v>
      </c>
      <c r="F32" s="8">
        <v>6.28</v>
      </c>
      <c r="G32" s="12">
        <v>22</v>
      </c>
      <c r="H32" s="8">
        <v>3.4</v>
      </c>
      <c r="I32" s="12">
        <v>0</v>
      </c>
    </row>
    <row r="33" spans="2:9" ht="15" customHeight="1" x14ac:dyDescent="0.2">
      <c r="B33" t="s">
        <v>51</v>
      </c>
      <c r="C33" s="12">
        <v>47</v>
      </c>
      <c r="D33" s="8">
        <v>4.45</v>
      </c>
      <c r="E33" s="12">
        <v>27</v>
      </c>
      <c r="F33" s="8">
        <v>6.78</v>
      </c>
      <c r="G33" s="12">
        <v>20</v>
      </c>
      <c r="H33" s="8">
        <v>3.09</v>
      </c>
      <c r="I33" s="12">
        <v>0</v>
      </c>
    </row>
    <row r="34" spans="2:9" ht="15" customHeight="1" x14ac:dyDescent="0.2">
      <c r="B34" t="s">
        <v>60</v>
      </c>
      <c r="C34" s="12">
        <v>37</v>
      </c>
      <c r="D34" s="8">
        <v>3.51</v>
      </c>
      <c r="E34" s="12">
        <v>18</v>
      </c>
      <c r="F34" s="8">
        <v>4.5199999999999996</v>
      </c>
      <c r="G34" s="12">
        <v>14</v>
      </c>
      <c r="H34" s="8">
        <v>2.16</v>
      </c>
      <c r="I34" s="12">
        <v>0</v>
      </c>
    </row>
    <row r="35" spans="2:9" ht="15" customHeight="1" x14ac:dyDescent="0.2">
      <c r="B35" t="s">
        <v>55</v>
      </c>
      <c r="C35" s="12">
        <v>30</v>
      </c>
      <c r="D35" s="8">
        <v>2.84</v>
      </c>
      <c r="E35" s="12">
        <v>20</v>
      </c>
      <c r="F35" s="8">
        <v>5.03</v>
      </c>
      <c r="G35" s="12">
        <v>10</v>
      </c>
      <c r="H35" s="8">
        <v>1.54</v>
      </c>
      <c r="I35" s="12">
        <v>0</v>
      </c>
    </row>
    <row r="36" spans="2:9" ht="15" customHeight="1" x14ac:dyDescent="0.2">
      <c r="B36" t="s">
        <v>61</v>
      </c>
      <c r="C36" s="12">
        <v>26</v>
      </c>
      <c r="D36" s="8">
        <v>2.46</v>
      </c>
      <c r="E36" s="12">
        <v>23</v>
      </c>
      <c r="F36" s="8">
        <v>5.78</v>
      </c>
      <c r="G36" s="12">
        <v>3</v>
      </c>
      <c r="H36" s="8">
        <v>0.46</v>
      </c>
      <c r="I36" s="12">
        <v>0</v>
      </c>
    </row>
    <row r="37" spans="2:9" ht="15" customHeight="1" x14ac:dyDescent="0.2">
      <c r="B37" t="s">
        <v>46</v>
      </c>
      <c r="C37" s="12">
        <v>24</v>
      </c>
      <c r="D37" s="8">
        <v>2.27</v>
      </c>
      <c r="E37" s="12">
        <v>2</v>
      </c>
      <c r="F37" s="8">
        <v>0.5</v>
      </c>
      <c r="G37" s="12">
        <v>22</v>
      </c>
      <c r="H37" s="8">
        <v>3.4</v>
      </c>
      <c r="I37" s="12">
        <v>0</v>
      </c>
    </row>
    <row r="38" spans="2:9" ht="15" customHeight="1" x14ac:dyDescent="0.2">
      <c r="B38" t="s">
        <v>56</v>
      </c>
      <c r="C38" s="12">
        <v>21</v>
      </c>
      <c r="D38" s="8">
        <v>1.99</v>
      </c>
      <c r="E38" s="12">
        <v>4</v>
      </c>
      <c r="F38" s="8">
        <v>1.01</v>
      </c>
      <c r="G38" s="12">
        <v>17</v>
      </c>
      <c r="H38" s="8">
        <v>2.62</v>
      </c>
      <c r="I38" s="12">
        <v>0</v>
      </c>
    </row>
    <row r="39" spans="2:9" ht="15" customHeight="1" x14ac:dyDescent="0.2">
      <c r="B39" t="s">
        <v>48</v>
      </c>
      <c r="C39" s="12">
        <v>18</v>
      </c>
      <c r="D39" s="8">
        <v>1.71</v>
      </c>
      <c r="E39" s="12">
        <v>1</v>
      </c>
      <c r="F39" s="8">
        <v>0.25</v>
      </c>
      <c r="G39" s="12">
        <v>17</v>
      </c>
      <c r="H39" s="8">
        <v>2.62</v>
      </c>
      <c r="I39" s="12">
        <v>0</v>
      </c>
    </row>
    <row r="40" spans="2:9" ht="15" customHeight="1" x14ac:dyDescent="0.2">
      <c r="B40" t="s">
        <v>71</v>
      </c>
      <c r="C40" s="12">
        <v>17</v>
      </c>
      <c r="D40" s="8">
        <v>1.61</v>
      </c>
      <c r="E40" s="12">
        <v>2</v>
      </c>
      <c r="F40" s="8">
        <v>0.5</v>
      </c>
      <c r="G40" s="12">
        <v>15</v>
      </c>
      <c r="H40" s="8">
        <v>2.31</v>
      </c>
      <c r="I40" s="12">
        <v>0</v>
      </c>
    </row>
    <row r="41" spans="2:9" ht="15" customHeight="1" x14ac:dyDescent="0.2">
      <c r="B41" t="s">
        <v>47</v>
      </c>
      <c r="C41" s="12">
        <v>16</v>
      </c>
      <c r="D41" s="8">
        <v>1.52</v>
      </c>
      <c r="E41" s="12">
        <v>3</v>
      </c>
      <c r="F41" s="8">
        <v>0.75</v>
      </c>
      <c r="G41" s="12">
        <v>13</v>
      </c>
      <c r="H41" s="8">
        <v>2.0099999999999998</v>
      </c>
      <c r="I41" s="12">
        <v>0</v>
      </c>
    </row>
    <row r="42" spans="2:9" ht="15" customHeight="1" x14ac:dyDescent="0.2">
      <c r="B42" t="s">
        <v>53</v>
      </c>
      <c r="C42" s="12">
        <v>16</v>
      </c>
      <c r="D42" s="8">
        <v>1.52</v>
      </c>
      <c r="E42" s="12">
        <v>4</v>
      </c>
      <c r="F42" s="8">
        <v>1.01</v>
      </c>
      <c r="G42" s="12">
        <v>12</v>
      </c>
      <c r="H42" s="8">
        <v>1.85</v>
      </c>
      <c r="I42" s="12">
        <v>0</v>
      </c>
    </row>
    <row r="43" spans="2:9" ht="15" customHeight="1" x14ac:dyDescent="0.2">
      <c r="B43" t="s">
        <v>59</v>
      </c>
      <c r="C43" s="12">
        <v>16</v>
      </c>
      <c r="D43" s="8">
        <v>1.52</v>
      </c>
      <c r="E43" s="12">
        <v>5</v>
      </c>
      <c r="F43" s="8">
        <v>1.26</v>
      </c>
      <c r="G43" s="12">
        <v>10</v>
      </c>
      <c r="H43" s="8">
        <v>1.54</v>
      </c>
      <c r="I43" s="12">
        <v>0</v>
      </c>
    </row>
    <row r="44" spans="2:9" ht="15" customHeight="1" x14ac:dyDescent="0.2">
      <c r="B44" t="s">
        <v>72</v>
      </c>
      <c r="C44" s="12">
        <v>16</v>
      </c>
      <c r="D44" s="8">
        <v>1.52</v>
      </c>
      <c r="E44" s="12">
        <v>6</v>
      </c>
      <c r="F44" s="8">
        <v>1.51</v>
      </c>
      <c r="G44" s="12">
        <v>10</v>
      </c>
      <c r="H44" s="8">
        <v>1.54</v>
      </c>
      <c r="I44" s="12">
        <v>0</v>
      </c>
    </row>
    <row r="47" spans="2:9" ht="33" customHeight="1" x14ac:dyDescent="0.2">
      <c r="B47" t="s">
        <v>202</v>
      </c>
      <c r="C47" s="10" t="s">
        <v>36</v>
      </c>
      <c r="D47" s="10" t="s">
        <v>37</v>
      </c>
      <c r="E47" s="10" t="s">
        <v>38</v>
      </c>
      <c r="F47" s="10" t="s">
        <v>39</v>
      </c>
      <c r="G47" s="10" t="s">
        <v>40</v>
      </c>
      <c r="H47" s="10" t="s">
        <v>41</v>
      </c>
      <c r="I47" s="10" t="s">
        <v>42</v>
      </c>
    </row>
    <row r="48" spans="2:9" ht="15" customHeight="1" x14ac:dyDescent="0.2">
      <c r="B48" t="s">
        <v>110</v>
      </c>
      <c r="C48" s="12">
        <v>66</v>
      </c>
      <c r="D48" s="8">
        <v>6.26</v>
      </c>
      <c r="E48" s="12">
        <v>53</v>
      </c>
      <c r="F48" s="8">
        <v>13.32</v>
      </c>
      <c r="G48" s="12">
        <v>13</v>
      </c>
      <c r="H48" s="8">
        <v>2.0099999999999998</v>
      </c>
      <c r="I48" s="12">
        <v>0</v>
      </c>
    </row>
    <row r="49" spans="2:9" ht="15" customHeight="1" x14ac:dyDescent="0.2">
      <c r="B49" t="s">
        <v>109</v>
      </c>
      <c r="C49" s="12">
        <v>37</v>
      </c>
      <c r="D49" s="8">
        <v>3.51</v>
      </c>
      <c r="E49" s="12">
        <v>37</v>
      </c>
      <c r="F49" s="8">
        <v>9.3000000000000007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103</v>
      </c>
      <c r="C50" s="12">
        <v>29</v>
      </c>
      <c r="D50" s="8">
        <v>2.75</v>
      </c>
      <c r="E50" s="12">
        <v>10</v>
      </c>
      <c r="F50" s="8">
        <v>2.5099999999999998</v>
      </c>
      <c r="G50" s="12">
        <v>19</v>
      </c>
      <c r="H50" s="8">
        <v>2.93</v>
      </c>
      <c r="I50" s="12">
        <v>0</v>
      </c>
    </row>
    <row r="51" spans="2:9" ht="15" customHeight="1" x14ac:dyDescent="0.2">
      <c r="B51" t="s">
        <v>96</v>
      </c>
      <c r="C51" s="12">
        <v>28</v>
      </c>
      <c r="D51" s="8">
        <v>2.65</v>
      </c>
      <c r="E51" s="12">
        <v>3</v>
      </c>
      <c r="F51" s="8">
        <v>0.75</v>
      </c>
      <c r="G51" s="12">
        <v>25</v>
      </c>
      <c r="H51" s="8">
        <v>3.86</v>
      </c>
      <c r="I51" s="12">
        <v>0</v>
      </c>
    </row>
    <row r="52" spans="2:9" ht="15" customHeight="1" x14ac:dyDescent="0.2">
      <c r="B52" t="s">
        <v>101</v>
      </c>
      <c r="C52" s="12">
        <v>28</v>
      </c>
      <c r="D52" s="8">
        <v>2.65</v>
      </c>
      <c r="E52" s="12">
        <v>14</v>
      </c>
      <c r="F52" s="8">
        <v>3.52</v>
      </c>
      <c r="G52" s="12">
        <v>14</v>
      </c>
      <c r="H52" s="8">
        <v>2.16</v>
      </c>
      <c r="I52" s="12">
        <v>0</v>
      </c>
    </row>
    <row r="53" spans="2:9" ht="15" customHeight="1" x14ac:dyDescent="0.2">
      <c r="B53" t="s">
        <v>97</v>
      </c>
      <c r="C53" s="12">
        <v>27</v>
      </c>
      <c r="D53" s="8">
        <v>2.56</v>
      </c>
      <c r="E53" s="12">
        <v>8</v>
      </c>
      <c r="F53" s="8">
        <v>2.0099999999999998</v>
      </c>
      <c r="G53" s="12">
        <v>19</v>
      </c>
      <c r="H53" s="8">
        <v>2.93</v>
      </c>
      <c r="I53" s="12">
        <v>0</v>
      </c>
    </row>
    <row r="54" spans="2:9" ht="15" customHeight="1" x14ac:dyDescent="0.2">
      <c r="B54" t="s">
        <v>99</v>
      </c>
      <c r="C54" s="12">
        <v>26</v>
      </c>
      <c r="D54" s="8">
        <v>2.46</v>
      </c>
      <c r="E54" s="12">
        <v>15</v>
      </c>
      <c r="F54" s="8">
        <v>3.77</v>
      </c>
      <c r="G54" s="12">
        <v>11</v>
      </c>
      <c r="H54" s="8">
        <v>1.7</v>
      </c>
      <c r="I54" s="12">
        <v>0</v>
      </c>
    </row>
    <row r="55" spans="2:9" ht="15" customHeight="1" x14ac:dyDescent="0.2">
      <c r="B55" t="s">
        <v>100</v>
      </c>
      <c r="C55" s="12">
        <v>26</v>
      </c>
      <c r="D55" s="8">
        <v>2.46</v>
      </c>
      <c r="E55" s="12">
        <v>4</v>
      </c>
      <c r="F55" s="8">
        <v>1.01</v>
      </c>
      <c r="G55" s="12">
        <v>22</v>
      </c>
      <c r="H55" s="8">
        <v>3.4</v>
      </c>
      <c r="I55" s="12">
        <v>0</v>
      </c>
    </row>
    <row r="56" spans="2:9" ht="15" customHeight="1" x14ac:dyDescent="0.2">
      <c r="B56" t="s">
        <v>112</v>
      </c>
      <c r="C56" s="12">
        <v>22</v>
      </c>
      <c r="D56" s="8">
        <v>2.09</v>
      </c>
      <c r="E56" s="12">
        <v>19</v>
      </c>
      <c r="F56" s="8">
        <v>4.7699999999999996</v>
      </c>
      <c r="G56" s="12">
        <v>3</v>
      </c>
      <c r="H56" s="8">
        <v>0.46</v>
      </c>
      <c r="I56" s="12">
        <v>0</v>
      </c>
    </row>
    <row r="57" spans="2:9" ht="15" customHeight="1" x14ac:dyDescent="0.2">
      <c r="B57" t="s">
        <v>93</v>
      </c>
      <c r="C57" s="12">
        <v>21</v>
      </c>
      <c r="D57" s="8">
        <v>1.99</v>
      </c>
      <c r="E57" s="12">
        <v>4</v>
      </c>
      <c r="F57" s="8">
        <v>1.01</v>
      </c>
      <c r="G57" s="12">
        <v>17</v>
      </c>
      <c r="H57" s="8">
        <v>2.62</v>
      </c>
      <c r="I57" s="12">
        <v>0</v>
      </c>
    </row>
    <row r="58" spans="2:9" ht="15" customHeight="1" x14ac:dyDescent="0.2">
      <c r="B58" t="s">
        <v>98</v>
      </c>
      <c r="C58" s="12">
        <v>21</v>
      </c>
      <c r="D58" s="8">
        <v>1.99</v>
      </c>
      <c r="E58" s="12">
        <v>14</v>
      </c>
      <c r="F58" s="8">
        <v>3.52</v>
      </c>
      <c r="G58" s="12">
        <v>7</v>
      </c>
      <c r="H58" s="8">
        <v>1.08</v>
      </c>
      <c r="I58" s="12">
        <v>0</v>
      </c>
    </row>
    <row r="59" spans="2:9" ht="15" customHeight="1" x14ac:dyDescent="0.2">
      <c r="B59" t="s">
        <v>94</v>
      </c>
      <c r="C59" s="12">
        <v>18</v>
      </c>
      <c r="D59" s="8">
        <v>1.71</v>
      </c>
      <c r="E59" s="12">
        <v>0</v>
      </c>
      <c r="F59" s="8">
        <v>0</v>
      </c>
      <c r="G59" s="12">
        <v>18</v>
      </c>
      <c r="H59" s="8">
        <v>2.78</v>
      </c>
      <c r="I59" s="12">
        <v>0</v>
      </c>
    </row>
    <row r="60" spans="2:9" ht="15" customHeight="1" x14ac:dyDescent="0.2">
      <c r="B60" t="s">
        <v>105</v>
      </c>
      <c r="C60" s="12">
        <v>17</v>
      </c>
      <c r="D60" s="8">
        <v>1.61</v>
      </c>
      <c r="E60" s="12">
        <v>13</v>
      </c>
      <c r="F60" s="8">
        <v>3.27</v>
      </c>
      <c r="G60" s="12">
        <v>4</v>
      </c>
      <c r="H60" s="8">
        <v>0.62</v>
      </c>
      <c r="I60" s="12">
        <v>0</v>
      </c>
    </row>
    <row r="61" spans="2:9" ht="15" customHeight="1" x14ac:dyDescent="0.2">
      <c r="B61" t="s">
        <v>114</v>
      </c>
      <c r="C61" s="12">
        <v>17</v>
      </c>
      <c r="D61" s="8">
        <v>1.61</v>
      </c>
      <c r="E61" s="12">
        <v>9</v>
      </c>
      <c r="F61" s="8">
        <v>2.2599999999999998</v>
      </c>
      <c r="G61" s="12">
        <v>8</v>
      </c>
      <c r="H61" s="8">
        <v>1.23</v>
      </c>
      <c r="I61" s="12">
        <v>0</v>
      </c>
    </row>
    <row r="62" spans="2:9" ht="15" customHeight="1" x14ac:dyDescent="0.2">
      <c r="B62" t="s">
        <v>125</v>
      </c>
      <c r="C62" s="12">
        <v>16</v>
      </c>
      <c r="D62" s="8">
        <v>1.52</v>
      </c>
      <c r="E62" s="12">
        <v>7</v>
      </c>
      <c r="F62" s="8">
        <v>1.76</v>
      </c>
      <c r="G62" s="12">
        <v>9</v>
      </c>
      <c r="H62" s="8">
        <v>1.39</v>
      </c>
      <c r="I62" s="12">
        <v>0</v>
      </c>
    </row>
    <row r="63" spans="2:9" ht="15" customHeight="1" x14ac:dyDescent="0.2">
      <c r="B63" t="s">
        <v>128</v>
      </c>
      <c r="C63" s="12">
        <v>14</v>
      </c>
      <c r="D63" s="8">
        <v>1.33</v>
      </c>
      <c r="E63" s="12">
        <v>1</v>
      </c>
      <c r="F63" s="8">
        <v>0.25</v>
      </c>
      <c r="G63" s="12">
        <v>13</v>
      </c>
      <c r="H63" s="8">
        <v>2.0099999999999998</v>
      </c>
      <c r="I63" s="12">
        <v>0</v>
      </c>
    </row>
    <row r="64" spans="2:9" ht="15" customHeight="1" x14ac:dyDescent="0.2">
      <c r="B64" t="s">
        <v>117</v>
      </c>
      <c r="C64" s="12">
        <v>14</v>
      </c>
      <c r="D64" s="8">
        <v>1.33</v>
      </c>
      <c r="E64" s="12">
        <v>8</v>
      </c>
      <c r="F64" s="8">
        <v>2.0099999999999998</v>
      </c>
      <c r="G64" s="12">
        <v>6</v>
      </c>
      <c r="H64" s="8">
        <v>0.93</v>
      </c>
      <c r="I64" s="12">
        <v>0</v>
      </c>
    </row>
    <row r="65" spans="2:9" ht="15" customHeight="1" x14ac:dyDescent="0.2">
      <c r="B65" t="s">
        <v>130</v>
      </c>
      <c r="C65" s="12">
        <v>14</v>
      </c>
      <c r="D65" s="8">
        <v>1.33</v>
      </c>
      <c r="E65" s="12">
        <v>7</v>
      </c>
      <c r="F65" s="8">
        <v>1.76</v>
      </c>
      <c r="G65" s="12">
        <v>7</v>
      </c>
      <c r="H65" s="8">
        <v>1.08</v>
      </c>
      <c r="I65" s="12">
        <v>0</v>
      </c>
    </row>
    <row r="66" spans="2:9" ht="15" customHeight="1" x14ac:dyDescent="0.2">
      <c r="B66" t="s">
        <v>127</v>
      </c>
      <c r="C66" s="12">
        <v>13</v>
      </c>
      <c r="D66" s="8">
        <v>1.23</v>
      </c>
      <c r="E66" s="12">
        <v>2</v>
      </c>
      <c r="F66" s="8">
        <v>0.5</v>
      </c>
      <c r="G66" s="12">
        <v>11</v>
      </c>
      <c r="H66" s="8">
        <v>1.7</v>
      </c>
      <c r="I66" s="12">
        <v>0</v>
      </c>
    </row>
    <row r="67" spans="2:9" ht="15" customHeight="1" x14ac:dyDescent="0.2">
      <c r="B67" t="s">
        <v>95</v>
      </c>
      <c r="C67" s="12">
        <v>13</v>
      </c>
      <c r="D67" s="8">
        <v>1.23</v>
      </c>
      <c r="E67" s="12">
        <v>0</v>
      </c>
      <c r="F67" s="8">
        <v>0</v>
      </c>
      <c r="G67" s="12">
        <v>13</v>
      </c>
      <c r="H67" s="8">
        <v>2.0099999999999998</v>
      </c>
      <c r="I67" s="12">
        <v>0</v>
      </c>
    </row>
    <row r="68" spans="2:9" ht="15" customHeight="1" x14ac:dyDescent="0.2">
      <c r="B68" t="s">
        <v>129</v>
      </c>
      <c r="C68" s="12">
        <v>13</v>
      </c>
      <c r="D68" s="8">
        <v>1.23</v>
      </c>
      <c r="E68" s="12">
        <v>8</v>
      </c>
      <c r="F68" s="8">
        <v>2.0099999999999998</v>
      </c>
      <c r="G68" s="12">
        <v>5</v>
      </c>
      <c r="H68" s="8">
        <v>0.77</v>
      </c>
      <c r="I68" s="12">
        <v>0</v>
      </c>
    </row>
    <row r="69" spans="2:9" ht="15" customHeight="1" x14ac:dyDescent="0.2">
      <c r="B69" t="s">
        <v>111</v>
      </c>
      <c r="C69" s="12">
        <v>13</v>
      </c>
      <c r="D69" s="8">
        <v>1.23</v>
      </c>
      <c r="E69" s="12">
        <v>9</v>
      </c>
      <c r="F69" s="8">
        <v>2.2599999999999998</v>
      </c>
      <c r="G69" s="12">
        <v>4</v>
      </c>
      <c r="H69" s="8">
        <v>0.62</v>
      </c>
      <c r="I69" s="12">
        <v>0</v>
      </c>
    </row>
    <row r="71" spans="2:9" ht="15" customHeight="1" x14ac:dyDescent="0.2">
      <c r="B71" t="s">
        <v>203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42518-CFC2-400A-8053-53DC25736A4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210</v>
      </c>
    </row>
    <row r="4" spans="2:9" ht="33" customHeight="1" x14ac:dyDescent="0.2">
      <c r="B4" t="s">
        <v>199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535</v>
      </c>
      <c r="D6" s="8">
        <v>18.940000000000001</v>
      </c>
      <c r="E6" s="12">
        <v>134</v>
      </c>
      <c r="F6" s="8">
        <v>9.81</v>
      </c>
      <c r="G6" s="12">
        <v>401</v>
      </c>
      <c r="H6" s="8">
        <v>28.79</v>
      </c>
      <c r="I6" s="12">
        <v>0</v>
      </c>
    </row>
    <row r="7" spans="2:9" ht="15" customHeight="1" x14ac:dyDescent="0.2">
      <c r="B7" t="s">
        <v>22</v>
      </c>
      <c r="C7" s="12">
        <v>167</v>
      </c>
      <c r="D7" s="8">
        <v>5.91</v>
      </c>
      <c r="E7" s="12">
        <v>53</v>
      </c>
      <c r="F7" s="8">
        <v>3.88</v>
      </c>
      <c r="G7" s="12">
        <v>113</v>
      </c>
      <c r="H7" s="8">
        <v>8.11</v>
      </c>
      <c r="I7" s="12">
        <v>0</v>
      </c>
    </row>
    <row r="8" spans="2:9" ht="15" customHeight="1" x14ac:dyDescent="0.2">
      <c r="B8" t="s">
        <v>23</v>
      </c>
      <c r="C8" s="12">
        <v>11</v>
      </c>
      <c r="D8" s="8">
        <v>0.39</v>
      </c>
      <c r="E8" s="12">
        <v>0</v>
      </c>
      <c r="F8" s="8">
        <v>0</v>
      </c>
      <c r="G8" s="12">
        <v>6</v>
      </c>
      <c r="H8" s="8">
        <v>0.43</v>
      </c>
      <c r="I8" s="12">
        <v>0</v>
      </c>
    </row>
    <row r="9" spans="2:9" ht="15" customHeight="1" x14ac:dyDescent="0.2">
      <c r="B9" t="s">
        <v>24</v>
      </c>
      <c r="C9" s="12">
        <v>22</v>
      </c>
      <c r="D9" s="8">
        <v>0.78</v>
      </c>
      <c r="E9" s="12">
        <v>0</v>
      </c>
      <c r="F9" s="8">
        <v>0</v>
      </c>
      <c r="G9" s="12">
        <v>22</v>
      </c>
      <c r="H9" s="8">
        <v>1.58</v>
      </c>
      <c r="I9" s="12">
        <v>0</v>
      </c>
    </row>
    <row r="10" spans="2:9" ht="15" customHeight="1" x14ac:dyDescent="0.2">
      <c r="B10" t="s">
        <v>25</v>
      </c>
      <c r="C10" s="12">
        <v>38</v>
      </c>
      <c r="D10" s="8">
        <v>1.35</v>
      </c>
      <c r="E10" s="12">
        <v>4</v>
      </c>
      <c r="F10" s="8">
        <v>0.28999999999999998</v>
      </c>
      <c r="G10" s="12">
        <v>33</v>
      </c>
      <c r="H10" s="8">
        <v>2.37</v>
      </c>
      <c r="I10" s="12">
        <v>1</v>
      </c>
    </row>
    <row r="11" spans="2:9" ht="15" customHeight="1" x14ac:dyDescent="0.2">
      <c r="B11" t="s">
        <v>26</v>
      </c>
      <c r="C11" s="12">
        <v>718</v>
      </c>
      <c r="D11" s="8">
        <v>25.42</v>
      </c>
      <c r="E11" s="12">
        <v>384</v>
      </c>
      <c r="F11" s="8">
        <v>28.11</v>
      </c>
      <c r="G11" s="12">
        <v>330</v>
      </c>
      <c r="H11" s="8">
        <v>23.69</v>
      </c>
      <c r="I11" s="12">
        <v>4</v>
      </c>
    </row>
    <row r="12" spans="2:9" ht="15" customHeight="1" x14ac:dyDescent="0.2">
      <c r="B12" t="s">
        <v>27</v>
      </c>
      <c r="C12" s="12">
        <v>26</v>
      </c>
      <c r="D12" s="8">
        <v>0.92</v>
      </c>
      <c r="E12" s="12">
        <v>5</v>
      </c>
      <c r="F12" s="8">
        <v>0.37</v>
      </c>
      <c r="G12" s="12">
        <v>21</v>
      </c>
      <c r="H12" s="8">
        <v>1.51</v>
      </c>
      <c r="I12" s="12">
        <v>0</v>
      </c>
    </row>
    <row r="13" spans="2:9" ht="15" customHeight="1" x14ac:dyDescent="0.2">
      <c r="B13" t="s">
        <v>28</v>
      </c>
      <c r="C13" s="12">
        <v>177</v>
      </c>
      <c r="D13" s="8">
        <v>6.27</v>
      </c>
      <c r="E13" s="12">
        <v>55</v>
      </c>
      <c r="F13" s="8">
        <v>4.03</v>
      </c>
      <c r="G13" s="12">
        <v>121</v>
      </c>
      <c r="H13" s="8">
        <v>8.69</v>
      </c>
      <c r="I13" s="12">
        <v>0</v>
      </c>
    </row>
    <row r="14" spans="2:9" ht="15" customHeight="1" x14ac:dyDescent="0.2">
      <c r="B14" t="s">
        <v>29</v>
      </c>
      <c r="C14" s="12">
        <v>153</v>
      </c>
      <c r="D14" s="8">
        <v>5.42</v>
      </c>
      <c r="E14" s="12">
        <v>81</v>
      </c>
      <c r="F14" s="8">
        <v>5.93</v>
      </c>
      <c r="G14" s="12">
        <v>70</v>
      </c>
      <c r="H14" s="8">
        <v>5.03</v>
      </c>
      <c r="I14" s="12">
        <v>0</v>
      </c>
    </row>
    <row r="15" spans="2:9" ht="15" customHeight="1" x14ac:dyDescent="0.2">
      <c r="B15" t="s">
        <v>30</v>
      </c>
      <c r="C15" s="12">
        <v>268</v>
      </c>
      <c r="D15" s="8">
        <v>9.49</v>
      </c>
      <c r="E15" s="12">
        <v>208</v>
      </c>
      <c r="F15" s="8">
        <v>15.23</v>
      </c>
      <c r="G15" s="12">
        <v>59</v>
      </c>
      <c r="H15" s="8">
        <v>4.24</v>
      </c>
      <c r="I15" s="12">
        <v>0</v>
      </c>
    </row>
    <row r="16" spans="2:9" ht="15" customHeight="1" x14ac:dyDescent="0.2">
      <c r="B16" t="s">
        <v>31</v>
      </c>
      <c r="C16" s="12">
        <v>355</v>
      </c>
      <c r="D16" s="8">
        <v>12.57</v>
      </c>
      <c r="E16" s="12">
        <v>279</v>
      </c>
      <c r="F16" s="8">
        <v>20.420000000000002</v>
      </c>
      <c r="G16" s="12">
        <v>75</v>
      </c>
      <c r="H16" s="8">
        <v>5.38</v>
      </c>
      <c r="I16" s="12">
        <v>1</v>
      </c>
    </row>
    <row r="17" spans="2:9" ht="15" customHeight="1" x14ac:dyDescent="0.2">
      <c r="B17" t="s">
        <v>32</v>
      </c>
      <c r="C17" s="12">
        <v>108</v>
      </c>
      <c r="D17" s="8">
        <v>3.82</v>
      </c>
      <c r="E17" s="12">
        <v>55</v>
      </c>
      <c r="F17" s="8">
        <v>4.03</v>
      </c>
      <c r="G17" s="12">
        <v>30</v>
      </c>
      <c r="H17" s="8">
        <v>2.15</v>
      </c>
      <c r="I17" s="12">
        <v>0</v>
      </c>
    </row>
    <row r="18" spans="2:9" ht="15" customHeight="1" x14ac:dyDescent="0.2">
      <c r="B18" t="s">
        <v>33</v>
      </c>
      <c r="C18" s="12">
        <v>151</v>
      </c>
      <c r="D18" s="8">
        <v>5.35</v>
      </c>
      <c r="E18" s="12">
        <v>70</v>
      </c>
      <c r="F18" s="8">
        <v>5.12</v>
      </c>
      <c r="G18" s="12">
        <v>63</v>
      </c>
      <c r="H18" s="8">
        <v>4.5199999999999996</v>
      </c>
      <c r="I18" s="12">
        <v>1</v>
      </c>
    </row>
    <row r="19" spans="2:9" ht="15" customHeight="1" x14ac:dyDescent="0.2">
      <c r="B19" t="s">
        <v>34</v>
      </c>
      <c r="C19" s="12">
        <v>95</v>
      </c>
      <c r="D19" s="8">
        <v>3.36</v>
      </c>
      <c r="E19" s="12">
        <v>38</v>
      </c>
      <c r="F19" s="8">
        <v>2.78</v>
      </c>
      <c r="G19" s="12">
        <v>49</v>
      </c>
      <c r="H19" s="8">
        <v>3.52</v>
      </c>
      <c r="I19" s="12">
        <v>1</v>
      </c>
    </row>
    <row r="20" spans="2:9" ht="15" customHeight="1" x14ac:dyDescent="0.2">
      <c r="B20" s="9" t="s">
        <v>200</v>
      </c>
      <c r="C20" s="12">
        <f>SUM(LTBL_35208[総数／事業所数])</f>
        <v>2824</v>
      </c>
      <c r="E20" s="12">
        <f>SUBTOTAL(109,LTBL_35208[個人／事業所数])</f>
        <v>1366</v>
      </c>
      <c r="G20" s="12">
        <f>SUBTOTAL(109,LTBL_35208[法人／事業所数])</f>
        <v>1393</v>
      </c>
      <c r="I20" s="12">
        <f>SUBTOTAL(109,LTBL_35208[法人以外の団体／事業所数])</f>
        <v>8</v>
      </c>
    </row>
    <row r="21" spans="2:9" ht="15" customHeight="1" x14ac:dyDescent="0.2">
      <c r="E21" s="11">
        <f>LTBL_35208[[#Totals],[個人／事業所数]]/LTBL_35208[[#Totals],[総数／事業所数]]</f>
        <v>0.48371104815864024</v>
      </c>
      <c r="G21" s="11">
        <f>LTBL_35208[[#Totals],[法人／事業所数]]/LTBL_35208[[#Totals],[総数／事業所数]]</f>
        <v>0.49327195467422097</v>
      </c>
      <c r="I21" s="11">
        <f>LTBL_35208[[#Totals],[法人以外の団体／事業所数]]/LTBL_35208[[#Totals],[総数／事業所数]]</f>
        <v>2.8328611898016999E-3</v>
      </c>
    </row>
    <row r="23" spans="2:9" ht="33" customHeight="1" x14ac:dyDescent="0.2">
      <c r="B23" t="s">
        <v>201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58</v>
      </c>
      <c r="C24" s="12">
        <v>305</v>
      </c>
      <c r="D24" s="8">
        <v>10.8</v>
      </c>
      <c r="E24" s="12">
        <v>264</v>
      </c>
      <c r="F24" s="8">
        <v>19.329999999999998</v>
      </c>
      <c r="G24" s="12">
        <v>41</v>
      </c>
      <c r="H24" s="8">
        <v>2.94</v>
      </c>
      <c r="I24" s="12">
        <v>0</v>
      </c>
    </row>
    <row r="25" spans="2:9" ht="15" customHeight="1" x14ac:dyDescent="0.2">
      <c r="B25" t="s">
        <v>52</v>
      </c>
      <c r="C25" s="12">
        <v>227</v>
      </c>
      <c r="D25" s="8">
        <v>8.0399999999999991</v>
      </c>
      <c r="E25" s="12">
        <v>120</v>
      </c>
      <c r="F25" s="8">
        <v>8.7799999999999994</v>
      </c>
      <c r="G25" s="12">
        <v>106</v>
      </c>
      <c r="H25" s="8">
        <v>7.61</v>
      </c>
      <c r="I25" s="12">
        <v>1</v>
      </c>
    </row>
    <row r="26" spans="2:9" ht="15" customHeight="1" x14ac:dyDescent="0.2">
      <c r="B26" t="s">
        <v>57</v>
      </c>
      <c r="C26" s="12">
        <v>224</v>
      </c>
      <c r="D26" s="8">
        <v>7.93</v>
      </c>
      <c r="E26" s="12">
        <v>190</v>
      </c>
      <c r="F26" s="8">
        <v>13.91</v>
      </c>
      <c r="G26" s="12">
        <v>34</v>
      </c>
      <c r="H26" s="8">
        <v>2.44</v>
      </c>
      <c r="I26" s="12">
        <v>0</v>
      </c>
    </row>
    <row r="27" spans="2:9" ht="15" customHeight="1" x14ac:dyDescent="0.2">
      <c r="B27" t="s">
        <v>43</v>
      </c>
      <c r="C27" s="12">
        <v>214</v>
      </c>
      <c r="D27" s="8">
        <v>7.58</v>
      </c>
      <c r="E27" s="12">
        <v>45</v>
      </c>
      <c r="F27" s="8">
        <v>3.29</v>
      </c>
      <c r="G27" s="12">
        <v>169</v>
      </c>
      <c r="H27" s="8">
        <v>12.13</v>
      </c>
      <c r="I27" s="12">
        <v>0</v>
      </c>
    </row>
    <row r="28" spans="2:9" ht="15" customHeight="1" x14ac:dyDescent="0.2">
      <c r="B28" t="s">
        <v>45</v>
      </c>
      <c r="C28" s="12">
        <v>177</v>
      </c>
      <c r="D28" s="8">
        <v>6.27</v>
      </c>
      <c r="E28" s="12">
        <v>39</v>
      </c>
      <c r="F28" s="8">
        <v>2.86</v>
      </c>
      <c r="G28" s="12">
        <v>138</v>
      </c>
      <c r="H28" s="8">
        <v>9.91</v>
      </c>
      <c r="I28" s="12">
        <v>0</v>
      </c>
    </row>
    <row r="29" spans="2:9" ht="15" customHeight="1" x14ac:dyDescent="0.2">
      <c r="B29" t="s">
        <v>50</v>
      </c>
      <c r="C29" s="12">
        <v>146</v>
      </c>
      <c r="D29" s="8">
        <v>5.17</v>
      </c>
      <c r="E29" s="12">
        <v>109</v>
      </c>
      <c r="F29" s="8">
        <v>7.98</v>
      </c>
      <c r="G29" s="12">
        <v>35</v>
      </c>
      <c r="H29" s="8">
        <v>2.5099999999999998</v>
      </c>
      <c r="I29" s="12">
        <v>2</v>
      </c>
    </row>
    <row r="30" spans="2:9" ht="15" customHeight="1" x14ac:dyDescent="0.2">
      <c r="B30" t="s">
        <v>44</v>
      </c>
      <c r="C30" s="12">
        <v>144</v>
      </c>
      <c r="D30" s="8">
        <v>5.0999999999999996</v>
      </c>
      <c r="E30" s="12">
        <v>50</v>
      </c>
      <c r="F30" s="8">
        <v>3.66</v>
      </c>
      <c r="G30" s="12">
        <v>94</v>
      </c>
      <c r="H30" s="8">
        <v>6.75</v>
      </c>
      <c r="I30" s="12">
        <v>0</v>
      </c>
    </row>
    <row r="31" spans="2:9" ht="15" customHeight="1" x14ac:dyDescent="0.2">
      <c r="B31" t="s">
        <v>51</v>
      </c>
      <c r="C31" s="12">
        <v>125</v>
      </c>
      <c r="D31" s="8">
        <v>4.43</v>
      </c>
      <c r="E31" s="12">
        <v>80</v>
      </c>
      <c r="F31" s="8">
        <v>5.86</v>
      </c>
      <c r="G31" s="12">
        <v>45</v>
      </c>
      <c r="H31" s="8">
        <v>3.23</v>
      </c>
      <c r="I31" s="12">
        <v>0</v>
      </c>
    </row>
    <row r="32" spans="2:9" ht="15" customHeight="1" x14ac:dyDescent="0.2">
      <c r="B32" t="s">
        <v>54</v>
      </c>
      <c r="C32" s="12">
        <v>125</v>
      </c>
      <c r="D32" s="8">
        <v>4.43</v>
      </c>
      <c r="E32" s="12">
        <v>45</v>
      </c>
      <c r="F32" s="8">
        <v>3.29</v>
      </c>
      <c r="G32" s="12">
        <v>79</v>
      </c>
      <c r="H32" s="8">
        <v>5.67</v>
      </c>
      <c r="I32" s="12">
        <v>0</v>
      </c>
    </row>
    <row r="33" spans="2:9" ht="15" customHeight="1" x14ac:dyDescent="0.2">
      <c r="B33" t="s">
        <v>60</v>
      </c>
      <c r="C33" s="12">
        <v>108</v>
      </c>
      <c r="D33" s="8">
        <v>3.82</v>
      </c>
      <c r="E33" s="12">
        <v>55</v>
      </c>
      <c r="F33" s="8">
        <v>4.03</v>
      </c>
      <c r="G33" s="12">
        <v>30</v>
      </c>
      <c r="H33" s="8">
        <v>2.15</v>
      </c>
      <c r="I33" s="12">
        <v>0</v>
      </c>
    </row>
    <row r="34" spans="2:9" ht="15" customHeight="1" x14ac:dyDescent="0.2">
      <c r="B34" t="s">
        <v>55</v>
      </c>
      <c r="C34" s="12">
        <v>85</v>
      </c>
      <c r="D34" s="8">
        <v>3.01</v>
      </c>
      <c r="E34" s="12">
        <v>64</v>
      </c>
      <c r="F34" s="8">
        <v>4.6900000000000004</v>
      </c>
      <c r="G34" s="12">
        <v>21</v>
      </c>
      <c r="H34" s="8">
        <v>1.51</v>
      </c>
      <c r="I34" s="12">
        <v>0</v>
      </c>
    </row>
    <row r="35" spans="2:9" ht="15" customHeight="1" x14ac:dyDescent="0.2">
      <c r="B35" t="s">
        <v>61</v>
      </c>
      <c r="C35" s="12">
        <v>77</v>
      </c>
      <c r="D35" s="8">
        <v>2.73</v>
      </c>
      <c r="E35" s="12">
        <v>69</v>
      </c>
      <c r="F35" s="8">
        <v>5.05</v>
      </c>
      <c r="G35" s="12">
        <v>7</v>
      </c>
      <c r="H35" s="8">
        <v>0.5</v>
      </c>
      <c r="I35" s="12">
        <v>0</v>
      </c>
    </row>
    <row r="36" spans="2:9" ht="15" customHeight="1" x14ac:dyDescent="0.2">
      <c r="B36" t="s">
        <v>62</v>
      </c>
      <c r="C36" s="12">
        <v>74</v>
      </c>
      <c r="D36" s="8">
        <v>2.62</v>
      </c>
      <c r="E36" s="12">
        <v>1</v>
      </c>
      <c r="F36" s="8">
        <v>7.0000000000000007E-2</v>
      </c>
      <c r="G36" s="12">
        <v>56</v>
      </c>
      <c r="H36" s="8">
        <v>4.0199999999999996</v>
      </c>
      <c r="I36" s="12">
        <v>1</v>
      </c>
    </row>
    <row r="37" spans="2:9" ht="15" customHeight="1" x14ac:dyDescent="0.2">
      <c r="B37" t="s">
        <v>56</v>
      </c>
      <c r="C37" s="12">
        <v>64</v>
      </c>
      <c r="D37" s="8">
        <v>2.27</v>
      </c>
      <c r="E37" s="12">
        <v>17</v>
      </c>
      <c r="F37" s="8">
        <v>1.24</v>
      </c>
      <c r="G37" s="12">
        <v>45</v>
      </c>
      <c r="H37" s="8">
        <v>3.23</v>
      </c>
      <c r="I37" s="12">
        <v>0</v>
      </c>
    </row>
    <row r="38" spans="2:9" ht="15" customHeight="1" x14ac:dyDescent="0.2">
      <c r="B38" t="s">
        <v>49</v>
      </c>
      <c r="C38" s="12">
        <v>59</v>
      </c>
      <c r="D38" s="8">
        <v>2.09</v>
      </c>
      <c r="E38" s="12">
        <v>36</v>
      </c>
      <c r="F38" s="8">
        <v>2.64</v>
      </c>
      <c r="G38" s="12">
        <v>23</v>
      </c>
      <c r="H38" s="8">
        <v>1.65</v>
      </c>
      <c r="I38" s="12">
        <v>0</v>
      </c>
    </row>
    <row r="39" spans="2:9" ht="15" customHeight="1" x14ac:dyDescent="0.2">
      <c r="B39" t="s">
        <v>46</v>
      </c>
      <c r="C39" s="12">
        <v>48</v>
      </c>
      <c r="D39" s="8">
        <v>1.7</v>
      </c>
      <c r="E39" s="12">
        <v>11</v>
      </c>
      <c r="F39" s="8">
        <v>0.81</v>
      </c>
      <c r="G39" s="12">
        <v>37</v>
      </c>
      <c r="H39" s="8">
        <v>2.66</v>
      </c>
      <c r="I39" s="12">
        <v>0</v>
      </c>
    </row>
    <row r="40" spans="2:9" ht="15" customHeight="1" x14ac:dyDescent="0.2">
      <c r="B40" t="s">
        <v>47</v>
      </c>
      <c r="C40" s="12">
        <v>40</v>
      </c>
      <c r="D40" s="8">
        <v>1.42</v>
      </c>
      <c r="E40" s="12">
        <v>6</v>
      </c>
      <c r="F40" s="8">
        <v>0.44</v>
      </c>
      <c r="G40" s="12">
        <v>34</v>
      </c>
      <c r="H40" s="8">
        <v>2.44</v>
      </c>
      <c r="I40" s="12">
        <v>0</v>
      </c>
    </row>
    <row r="41" spans="2:9" ht="15" customHeight="1" x14ac:dyDescent="0.2">
      <c r="B41" t="s">
        <v>53</v>
      </c>
      <c r="C41" s="12">
        <v>38</v>
      </c>
      <c r="D41" s="8">
        <v>1.35</v>
      </c>
      <c r="E41" s="12">
        <v>8</v>
      </c>
      <c r="F41" s="8">
        <v>0.59</v>
      </c>
      <c r="G41" s="12">
        <v>30</v>
      </c>
      <c r="H41" s="8">
        <v>2.15</v>
      </c>
      <c r="I41" s="12">
        <v>0</v>
      </c>
    </row>
    <row r="42" spans="2:9" ht="15" customHeight="1" x14ac:dyDescent="0.2">
      <c r="B42" t="s">
        <v>73</v>
      </c>
      <c r="C42" s="12">
        <v>33</v>
      </c>
      <c r="D42" s="8">
        <v>1.17</v>
      </c>
      <c r="E42" s="12">
        <v>24</v>
      </c>
      <c r="F42" s="8">
        <v>1.76</v>
      </c>
      <c r="G42" s="12">
        <v>9</v>
      </c>
      <c r="H42" s="8">
        <v>0.65</v>
      </c>
      <c r="I42" s="12">
        <v>0</v>
      </c>
    </row>
    <row r="43" spans="2:9" ht="15" customHeight="1" x14ac:dyDescent="0.2">
      <c r="B43" t="s">
        <v>48</v>
      </c>
      <c r="C43" s="12">
        <v>29</v>
      </c>
      <c r="D43" s="8">
        <v>1.03</v>
      </c>
      <c r="E43" s="12">
        <v>9</v>
      </c>
      <c r="F43" s="8">
        <v>0.66</v>
      </c>
      <c r="G43" s="12">
        <v>19</v>
      </c>
      <c r="H43" s="8">
        <v>1.36</v>
      </c>
      <c r="I43" s="12">
        <v>1</v>
      </c>
    </row>
    <row r="46" spans="2:9" ht="33" customHeight="1" x14ac:dyDescent="0.2">
      <c r="B46" t="s">
        <v>202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110</v>
      </c>
      <c r="C47" s="12">
        <v>172</v>
      </c>
      <c r="D47" s="8">
        <v>6.09</v>
      </c>
      <c r="E47" s="12">
        <v>157</v>
      </c>
      <c r="F47" s="8">
        <v>11.49</v>
      </c>
      <c r="G47" s="12">
        <v>15</v>
      </c>
      <c r="H47" s="8">
        <v>1.08</v>
      </c>
      <c r="I47" s="12">
        <v>0</v>
      </c>
    </row>
    <row r="48" spans="2:9" ht="15" customHeight="1" x14ac:dyDescent="0.2">
      <c r="B48" t="s">
        <v>109</v>
      </c>
      <c r="C48" s="12">
        <v>84</v>
      </c>
      <c r="D48" s="8">
        <v>2.97</v>
      </c>
      <c r="E48" s="12">
        <v>81</v>
      </c>
      <c r="F48" s="8">
        <v>5.93</v>
      </c>
      <c r="G48" s="12">
        <v>3</v>
      </c>
      <c r="H48" s="8">
        <v>0.22</v>
      </c>
      <c r="I48" s="12">
        <v>0</v>
      </c>
    </row>
    <row r="49" spans="2:9" ht="15" customHeight="1" x14ac:dyDescent="0.2">
      <c r="B49" t="s">
        <v>93</v>
      </c>
      <c r="C49" s="12">
        <v>80</v>
      </c>
      <c r="D49" s="8">
        <v>2.83</v>
      </c>
      <c r="E49" s="12">
        <v>11</v>
      </c>
      <c r="F49" s="8">
        <v>0.81</v>
      </c>
      <c r="G49" s="12">
        <v>69</v>
      </c>
      <c r="H49" s="8">
        <v>4.95</v>
      </c>
      <c r="I49" s="12">
        <v>0</v>
      </c>
    </row>
    <row r="50" spans="2:9" ht="15" customHeight="1" x14ac:dyDescent="0.2">
      <c r="B50" t="s">
        <v>99</v>
      </c>
      <c r="C50" s="12">
        <v>75</v>
      </c>
      <c r="D50" s="8">
        <v>2.66</v>
      </c>
      <c r="E50" s="12">
        <v>47</v>
      </c>
      <c r="F50" s="8">
        <v>3.44</v>
      </c>
      <c r="G50" s="12">
        <v>28</v>
      </c>
      <c r="H50" s="8">
        <v>2.0099999999999998</v>
      </c>
      <c r="I50" s="12">
        <v>0</v>
      </c>
    </row>
    <row r="51" spans="2:9" ht="15" customHeight="1" x14ac:dyDescent="0.2">
      <c r="B51" t="s">
        <v>103</v>
      </c>
      <c r="C51" s="12">
        <v>69</v>
      </c>
      <c r="D51" s="8">
        <v>2.44</v>
      </c>
      <c r="E51" s="12">
        <v>30</v>
      </c>
      <c r="F51" s="8">
        <v>2.2000000000000002</v>
      </c>
      <c r="G51" s="12">
        <v>38</v>
      </c>
      <c r="H51" s="8">
        <v>2.73</v>
      </c>
      <c r="I51" s="12">
        <v>0</v>
      </c>
    </row>
    <row r="52" spans="2:9" ht="15" customHeight="1" x14ac:dyDescent="0.2">
      <c r="B52" t="s">
        <v>95</v>
      </c>
      <c r="C52" s="12">
        <v>68</v>
      </c>
      <c r="D52" s="8">
        <v>2.41</v>
      </c>
      <c r="E52" s="12">
        <v>19</v>
      </c>
      <c r="F52" s="8">
        <v>1.39</v>
      </c>
      <c r="G52" s="12">
        <v>49</v>
      </c>
      <c r="H52" s="8">
        <v>3.52</v>
      </c>
      <c r="I52" s="12">
        <v>0</v>
      </c>
    </row>
    <row r="53" spans="2:9" ht="15" customHeight="1" x14ac:dyDescent="0.2">
      <c r="B53" t="s">
        <v>96</v>
      </c>
      <c r="C53" s="12">
        <v>67</v>
      </c>
      <c r="D53" s="8">
        <v>2.37</v>
      </c>
      <c r="E53" s="12">
        <v>13</v>
      </c>
      <c r="F53" s="8">
        <v>0.95</v>
      </c>
      <c r="G53" s="12">
        <v>54</v>
      </c>
      <c r="H53" s="8">
        <v>3.88</v>
      </c>
      <c r="I53" s="12">
        <v>0</v>
      </c>
    </row>
    <row r="54" spans="2:9" ht="15" customHeight="1" x14ac:dyDescent="0.2">
      <c r="B54" t="s">
        <v>101</v>
      </c>
      <c r="C54" s="12">
        <v>67</v>
      </c>
      <c r="D54" s="8">
        <v>2.37</v>
      </c>
      <c r="E54" s="12">
        <v>43</v>
      </c>
      <c r="F54" s="8">
        <v>3.15</v>
      </c>
      <c r="G54" s="12">
        <v>23</v>
      </c>
      <c r="H54" s="8">
        <v>1.65</v>
      </c>
      <c r="I54" s="12">
        <v>1</v>
      </c>
    </row>
    <row r="55" spans="2:9" ht="15" customHeight="1" x14ac:dyDescent="0.2">
      <c r="B55" t="s">
        <v>100</v>
      </c>
      <c r="C55" s="12">
        <v>63</v>
      </c>
      <c r="D55" s="8">
        <v>2.23</v>
      </c>
      <c r="E55" s="12">
        <v>35</v>
      </c>
      <c r="F55" s="8">
        <v>2.56</v>
      </c>
      <c r="G55" s="12">
        <v>28</v>
      </c>
      <c r="H55" s="8">
        <v>2.0099999999999998</v>
      </c>
      <c r="I55" s="12">
        <v>0</v>
      </c>
    </row>
    <row r="56" spans="2:9" ht="15" customHeight="1" x14ac:dyDescent="0.2">
      <c r="B56" t="s">
        <v>98</v>
      </c>
      <c r="C56" s="12">
        <v>60</v>
      </c>
      <c r="D56" s="8">
        <v>2.12</v>
      </c>
      <c r="E56" s="12">
        <v>50</v>
      </c>
      <c r="F56" s="8">
        <v>3.66</v>
      </c>
      <c r="G56" s="12">
        <v>10</v>
      </c>
      <c r="H56" s="8">
        <v>0.72</v>
      </c>
      <c r="I56" s="12">
        <v>0</v>
      </c>
    </row>
    <row r="57" spans="2:9" ht="15" customHeight="1" x14ac:dyDescent="0.2">
      <c r="B57" t="s">
        <v>105</v>
      </c>
      <c r="C57" s="12">
        <v>59</v>
      </c>
      <c r="D57" s="8">
        <v>2.09</v>
      </c>
      <c r="E57" s="12">
        <v>51</v>
      </c>
      <c r="F57" s="8">
        <v>3.73</v>
      </c>
      <c r="G57" s="12">
        <v>8</v>
      </c>
      <c r="H57" s="8">
        <v>0.56999999999999995</v>
      </c>
      <c r="I57" s="12">
        <v>0</v>
      </c>
    </row>
    <row r="58" spans="2:9" ht="15" customHeight="1" x14ac:dyDescent="0.2">
      <c r="B58" t="s">
        <v>112</v>
      </c>
      <c r="C58" s="12">
        <v>57</v>
      </c>
      <c r="D58" s="8">
        <v>2.02</v>
      </c>
      <c r="E58" s="12">
        <v>51</v>
      </c>
      <c r="F58" s="8">
        <v>3.73</v>
      </c>
      <c r="G58" s="12">
        <v>6</v>
      </c>
      <c r="H58" s="8">
        <v>0.43</v>
      </c>
      <c r="I58" s="12">
        <v>0</v>
      </c>
    </row>
    <row r="59" spans="2:9" ht="15" customHeight="1" x14ac:dyDescent="0.2">
      <c r="B59" t="s">
        <v>94</v>
      </c>
      <c r="C59" s="12">
        <v>52</v>
      </c>
      <c r="D59" s="8">
        <v>1.84</v>
      </c>
      <c r="E59" s="12">
        <v>6</v>
      </c>
      <c r="F59" s="8">
        <v>0.44</v>
      </c>
      <c r="G59" s="12">
        <v>46</v>
      </c>
      <c r="H59" s="8">
        <v>3.3</v>
      </c>
      <c r="I59" s="12">
        <v>0</v>
      </c>
    </row>
    <row r="60" spans="2:9" ht="15" customHeight="1" x14ac:dyDescent="0.2">
      <c r="B60" t="s">
        <v>108</v>
      </c>
      <c r="C60" s="12">
        <v>51</v>
      </c>
      <c r="D60" s="8">
        <v>1.81</v>
      </c>
      <c r="E60" s="12">
        <v>46</v>
      </c>
      <c r="F60" s="8">
        <v>3.37</v>
      </c>
      <c r="G60" s="12">
        <v>5</v>
      </c>
      <c r="H60" s="8">
        <v>0.36</v>
      </c>
      <c r="I60" s="12">
        <v>0</v>
      </c>
    </row>
    <row r="61" spans="2:9" ht="15" customHeight="1" x14ac:dyDescent="0.2">
      <c r="B61" t="s">
        <v>125</v>
      </c>
      <c r="C61" s="12">
        <v>44</v>
      </c>
      <c r="D61" s="8">
        <v>1.56</v>
      </c>
      <c r="E61" s="12">
        <v>29</v>
      </c>
      <c r="F61" s="8">
        <v>2.12</v>
      </c>
      <c r="G61" s="12">
        <v>15</v>
      </c>
      <c r="H61" s="8">
        <v>1.08</v>
      </c>
      <c r="I61" s="12">
        <v>0</v>
      </c>
    </row>
    <row r="62" spans="2:9" ht="15" customHeight="1" x14ac:dyDescent="0.2">
      <c r="B62" t="s">
        <v>111</v>
      </c>
      <c r="C62" s="12">
        <v>42</v>
      </c>
      <c r="D62" s="8">
        <v>1.49</v>
      </c>
      <c r="E62" s="12">
        <v>28</v>
      </c>
      <c r="F62" s="8">
        <v>2.0499999999999998</v>
      </c>
      <c r="G62" s="12">
        <v>14</v>
      </c>
      <c r="H62" s="8">
        <v>1.01</v>
      </c>
      <c r="I62" s="12">
        <v>0</v>
      </c>
    </row>
    <row r="63" spans="2:9" ht="15" customHeight="1" x14ac:dyDescent="0.2">
      <c r="B63" t="s">
        <v>104</v>
      </c>
      <c r="C63" s="12">
        <v>40</v>
      </c>
      <c r="D63" s="8">
        <v>1.42</v>
      </c>
      <c r="E63" s="12">
        <v>6</v>
      </c>
      <c r="F63" s="8">
        <v>0.44</v>
      </c>
      <c r="G63" s="12">
        <v>32</v>
      </c>
      <c r="H63" s="8">
        <v>2.2999999999999998</v>
      </c>
      <c r="I63" s="12">
        <v>0</v>
      </c>
    </row>
    <row r="64" spans="2:9" ht="15" customHeight="1" x14ac:dyDescent="0.2">
      <c r="B64" t="s">
        <v>124</v>
      </c>
      <c r="C64" s="12">
        <v>36</v>
      </c>
      <c r="D64" s="8">
        <v>1.27</v>
      </c>
      <c r="E64" s="12">
        <v>1</v>
      </c>
      <c r="F64" s="8">
        <v>7.0000000000000007E-2</v>
      </c>
      <c r="G64" s="12">
        <v>31</v>
      </c>
      <c r="H64" s="8">
        <v>2.23</v>
      </c>
      <c r="I64" s="12">
        <v>0</v>
      </c>
    </row>
    <row r="65" spans="2:9" ht="15" customHeight="1" x14ac:dyDescent="0.2">
      <c r="B65" t="s">
        <v>117</v>
      </c>
      <c r="C65" s="12">
        <v>35</v>
      </c>
      <c r="D65" s="8">
        <v>1.24</v>
      </c>
      <c r="E65" s="12">
        <v>19</v>
      </c>
      <c r="F65" s="8">
        <v>1.39</v>
      </c>
      <c r="G65" s="12">
        <v>16</v>
      </c>
      <c r="H65" s="8">
        <v>1.1499999999999999</v>
      </c>
      <c r="I65" s="12">
        <v>0</v>
      </c>
    </row>
    <row r="66" spans="2:9" ht="15" customHeight="1" x14ac:dyDescent="0.2">
      <c r="B66" t="s">
        <v>114</v>
      </c>
      <c r="C66" s="12">
        <v>35</v>
      </c>
      <c r="D66" s="8">
        <v>1.24</v>
      </c>
      <c r="E66" s="12">
        <v>24</v>
      </c>
      <c r="F66" s="8">
        <v>1.76</v>
      </c>
      <c r="G66" s="12">
        <v>11</v>
      </c>
      <c r="H66" s="8">
        <v>0.79</v>
      </c>
      <c r="I66" s="12">
        <v>0</v>
      </c>
    </row>
    <row r="68" spans="2:9" ht="15" customHeight="1" x14ac:dyDescent="0.2">
      <c r="B68" t="s">
        <v>203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F52BD-774E-447C-9006-8F00763FBA2F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211</v>
      </c>
    </row>
    <row r="4" spans="2:9" ht="33" customHeight="1" x14ac:dyDescent="0.2">
      <c r="B4" t="s">
        <v>199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156</v>
      </c>
      <c r="D6" s="8">
        <v>15.98</v>
      </c>
      <c r="E6" s="12">
        <v>45</v>
      </c>
      <c r="F6" s="8">
        <v>8.26</v>
      </c>
      <c r="G6" s="12">
        <v>111</v>
      </c>
      <c r="H6" s="8">
        <v>27.14</v>
      </c>
      <c r="I6" s="12">
        <v>0</v>
      </c>
    </row>
    <row r="7" spans="2:9" ht="15" customHeight="1" x14ac:dyDescent="0.2">
      <c r="B7" t="s">
        <v>22</v>
      </c>
      <c r="C7" s="12">
        <v>48</v>
      </c>
      <c r="D7" s="8">
        <v>4.92</v>
      </c>
      <c r="E7" s="12">
        <v>18</v>
      </c>
      <c r="F7" s="8">
        <v>3.3</v>
      </c>
      <c r="G7" s="12">
        <v>30</v>
      </c>
      <c r="H7" s="8">
        <v>7.33</v>
      </c>
      <c r="I7" s="12">
        <v>0</v>
      </c>
    </row>
    <row r="8" spans="2:9" ht="15" customHeight="1" x14ac:dyDescent="0.2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4</v>
      </c>
      <c r="D9" s="8">
        <v>0.41</v>
      </c>
      <c r="E9" s="12">
        <v>1</v>
      </c>
      <c r="F9" s="8">
        <v>0.18</v>
      </c>
      <c r="G9" s="12">
        <v>3</v>
      </c>
      <c r="H9" s="8">
        <v>0.73</v>
      </c>
      <c r="I9" s="12">
        <v>0</v>
      </c>
    </row>
    <row r="10" spans="2:9" ht="15" customHeight="1" x14ac:dyDescent="0.2">
      <c r="B10" t="s">
        <v>25</v>
      </c>
      <c r="C10" s="12">
        <v>7</v>
      </c>
      <c r="D10" s="8">
        <v>0.72</v>
      </c>
      <c r="E10" s="12">
        <v>2</v>
      </c>
      <c r="F10" s="8">
        <v>0.37</v>
      </c>
      <c r="G10" s="12">
        <v>5</v>
      </c>
      <c r="H10" s="8">
        <v>1.22</v>
      </c>
      <c r="I10" s="12">
        <v>0</v>
      </c>
    </row>
    <row r="11" spans="2:9" ht="15" customHeight="1" x14ac:dyDescent="0.2">
      <c r="B11" t="s">
        <v>26</v>
      </c>
      <c r="C11" s="12">
        <v>257</v>
      </c>
      <c r="D11" s="8">
        <v>26.33</v>
      </c>
      <c r="E11" s="12">
        <v>125</v>
      </c>
      <c r="F11" s="8">
        <v>22.94</v>
      </c>
      <c r="G11" s="12">
        <v>131</v>
      </c>
      <c r="H11" s="8">
        <v>32.03</v>
      </c>
      <c r="I11" s="12">
        <v>1</v>
      </c>
    </row>
    <row r="12" spans="2:9" ht="15" customHeight="1" x14ac:dyDescent="0.2">
      <c r="B12" t="s">
        <v>27</v>
      </c>
      <c r="C12" s="12">
        <v>9</v>
      </c>
      <c r="D12" s="8">
        <v>0.92</v>
      </c>
      <c r="E12" s="12">
        <v>4</v>
      </c>
      <c r="F12" s="8">
        <v>0.73</v>
      </c>
      <c r="G12" s="12">
        <v>5</v>
      </c>
      <c r="H12" s="8">
        <v>1.22</v>
      </c>
      <c r="I12" s="12">
        <v>0</v>
      </c>
    </row>
    <row r="13" spans="2:9" ht="15" customHeight="1" x14ac:dyDescent="0.2">
      <c r="B13" t="s">
        <v>28</v>
      </c>
      <c r="C13" s="12">
        <v>46</v>
      </c>
      <c r="D13" s="8">
        <v>4.71</v>
      </c>
      <c r="E13" s="12">
        <v>8</v>
      </c>
      <c r="F13" s="8">
        <v>1.47</v>
      </c>
      <c r="G13" s="12">
        <v>38</v>
      </c>
      <c r="H13" s="8">
        <v>9.2899999999999991</v>
      </c>
      <c r="I13" s="12">
        <v>0</v>
      </c>
    </row>
    <row r="14" spans="2:9" ht="15" customHeight="1" x14ac:dyDescent="0.2">
      <c r="B14" t="s">
        <v>29</v>
      </c>
      <c r="C14" s="12">
        <v>45</v>
      </c>
      <c r="D14" s="8">
        <v>4.6100000000000003</v>
      </c>
      <c r="E14" s="12">
        <v>33</v>
      </c>
      <c r="F14" s="8">
        <v>6.06</v>
      </c>
      <c r="G14" s="12">
        <v>12</v>
      </c>
      <c r="H14" s="8">
        <v>2.93</v>
      </c>
      <c r="I14" s="12">
        <v>0</v>
      </c>
    </row>
    <row r="15" spans="2:9" ht="15" customHeight="1" x14ac:dyDescent="0.2">
      <c r="B15" t="s">
        <v>30</v>
      </c>
      <c r="C15" s="12">
        <v>110</v>
      </c>
      <c r="D15" s="8">
        <v>11.27</v>
      </c>
      <c r="E15" s="12">
        <v>94</v>
      </c>
      <c r="F15" s="8">
        <v>17.25</v>
      </c>
      <c r="G15" s="12">
        <v>16</v>
      </c>
      <c r="H15" s="8">
        <v>3.91</v>
      </c>
      <c r="I15" s="12">
        <v>0</v>
      </c>
    </row>
    <row r="16" spans="2:9" ht="15" customHeight="1" x14ac:dyDescent="0.2">
      <c r="B16" t="s">
        <v>31</v>
      </c>
      <c r="C16" s="12">
        <v>167</v>
      </c>
      <c r="D16" s="8">
        <v>17.11</v>
      </c>
      <c r="E16" s="12">
        <v>136</v>
      </c>
      <c r="F16" s="8">
        <v>24.95</v>
      </c>
      <c r="G16" s="12">
        <v>29</v>
      </c>
      <c r="H16" s="8">
        <v>7.09</v>
      </c>
      <c r="I16" s="12">
        <v>1</v>
      </c>
    </row>
    <row r="17" spans="2:9" ht="15" customHeight="1" x14ac:dyDescent="0.2">
      <c r="B17" t="s">
        <v>32</v>
      </c>
      <c r="C17" s="12">
        <v>54</v>
      </c>
      <c r="D17" s="8">
        <v>5.53</v>
      </c>
      <c r="E17" s="12">
        <v>32</v>
      </c>
      <c r="F17" s="8">
        <v>5.87</v>
      </c>
      <c r="G17" s="12">
        <v>8</v>
      </c>
      <c r="H17" s="8">
        <v>1.96</v>
      </c>
      <c r="I17" s="12">
        <v>0</v>
      </c>
    </row>
    <row r="18" spans="2:9" ht="15" customHeight="1" x14ac:dyDescent="0.2">
      <c r="B18" t="s">
        <v>33</v>
      </c>
      <c r="C18" s="12">
        <v>50</v>
      </c>
      <c r="D18" s="8">
        <v>5.12</v>
      </c>
      <c r="E18" s="12">
        <v>35</v>
      </c>
      <c r="F18" s="8">
        <v>6.42</v>
      </c>
      <c r="G18" s="12">
        <v>10</v>
      </c>
      <c r="H18" s="8">
        <v>2.44</v>
      </c>
      <c r="I18" s="12">
        <v>1</v>
      </c>
    </row>
    <row r="19" spans="2:9" ht="15" customHeight="1" x14ac:dyDescent="0.2">
      <c r="B19" t="s">
        <v>34</v>
      </c>
      <c r="C19" s="12">
        <v>23</v>
      </c>
      <c r="D19" s="8">
        <v>2.36</v>
      </c>
      <c r="E19" s="12">
        <v>12</v>
      </c>
      <c r="F19" s="8">
        <v>2.2000000000000002</v>
      </c>
      <c r="G19" s="12">
        <v>11</v>
      </c>
      <c r="H19" s="8">
        <v>2.69</v>
      </c>
      <c r="I19" s="12">
        <v>0</v>
      </c>
    </row>
    <row r="20" spans="2:9" ht="15" customHeight="1" x14ac:dyDescent="0.2">
      <c r="B20" s="9" t="s">
        <v>200</v>
      </c>
      <c r="C20" s="12">
        <f>SUM(LTBL_35210[総数／事業所数])</f>
        <v>976</v>
      </c>
      <c r="E20" s="12">
        <f>SUBTOTAL(109,LTBL_35210[個人／事業所数])</f>
        <v>545</v>
      </c>
      <c r="G20" s="12">
        <f>SUBTOTAL(109,LTBL_35210[法人／事業所数])</f>
        <v>409</v>
      </c>
      <c r="I20" s="12">
        <f>SUBTOTAL(109,LTBL_35210[法人以外の団体／事業所数])</f>
        <v>3</v>
      </c>
    </row>
    <row r="21" spans="2:9" ht="15" customHeight="1" x14ac:dyDescent="0.2">
      <c r="E21" s="11">
        <f>LTBL_35210[[#Totals],[個人／事業所数]]/LTBL_35210[[#Totals],[総数／事業所数]]</f>
        <v>0.55840163934426235</v>
      </c>
      <c r="G21" s="11">
        <f>LTBL_35210[[#Totals],[法人／事業所数]]/LTBL_35210[[#Totals],[総数／事業所数]]</f>
        <v>0.41905737704918034</v>
      </c>
      <c r="I21" s="11">
        <f>LTBL_35210[[#Totals],[法人以外の団体／事業所数]]/LTBL_35210[[#Totals],[総数／事業所数]]</f>
        <v>3.0737704918032786E-3</v>
      </c>
    </row>
    <row r="23" spans="2:9" ht="33" customHeight="1" x14ac:dyDescent="0.2">
      <c r="B23" t="s">
        <v>201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58</v>
      </c>
      <c r="C24" s="12">
        <v>137</v>
      </c>
      <c r="D24" s="8">
        <v>14.04</v>
      </c>
      <c r="E24" s="12">
        <v>126</v>
      </c>
      <c r="F24" s="8">
        <v>23.12</v>
      </c>
      <c r="G24" s="12">
        <v>11</v>
      </c>
      <c r="H24" s="8">
        <v>2.69</v>
      </c>
      <c r="I24" s="12">
        <v>0</v>
      </c>
    </row>
    <row r="25" spans="2:9" ht="15" customHeight="1" x14ac:dyDescent="0.2">
      <c r="B25" t="s">
        <v>52</v>
      </c>
      <c r="C25" s="12">
        <v>104</v>
      </c>
      <c r="D25" s="8">
        <v>10.66</v>
      </c>
      <c r="E25" s="12">
        <v>54</v>
      </c>
      <c r="F25" s="8">
        <v>9.91</v>
      </c>
      <c r="G25" s="12">
        <v>50</v>
      </c>
      <c r="H25" s="8">
        <v>12.22</v>
      </c>
      <c r="I25" s="12">
        <v>0</v>
      </c>
    </row>
    <row r="26" spans="2:9" ht="15" customHeight="1" x14ac:dyDescent="0.2">
      <c r="B26" t="s">
        <v>57</v>
      </c>
      <c r="C26" s="12">
        <v>101</v>
      </c>
      <c r="D26" s="8">
        <v>10.35</v>
      </c>
      <c r="E26" s="12">
        <v>91</v>
      </c>
      <c r="F26" s="8">
        <v>16.7</v>
      </c>
      <c r="G26" s="12">
        <v>10</v>
      </c>
      <c r="H26" s="8">
        <v>2.44</v>
      </c>
      <c r="I26" s="12">
        <v>0</v>
      </c>
    </row>
    <row r="27" spans="2:9" ht="15" customHeight="1" x14ac:dyDescent="0.2">
      <c r="B27" t="s">
        <v>43</v>
      </c>
      <c r="C27" s="12">
        <v>75</v>
      </c>
      <c r="D27" s="8">
        <v>7.68</v>
      </c>
      <c r="E27" s="12">
        <v>20</v>
      </c>
      <c r="F27" s="8">
        <v>3.67</v>
      </c>
      <c r="G27" s="12">
        <v>55</v>
      </c>
      <c r="H27" s="8">
        <v>13.45</v>
      </c>
      <c r="I27" s="12">
        <v>0</v>
      </c>
    </row>
    <row r="28" spans="2:9" ht="15" customHeight="1" x14ac:dyDescent="0.2">
      <c r="B28" t="s">
        <v>60</v>
      </c>
      <c r="C28" s="12">
        <v>54</v>
      </c>
      <c r="D28" s="8">
        <v>5.53</v>
      </c>
      <c r="E28" s="12">
        <v>32</v>
      </c>
      <c r="F28" s="8">
        <v>5.87</v>
      </c>
      <c r="G28" s="12">
        <v>8</v>
      </c>
      <c r="H28" s="8">
        <v>1.96</v>
      </c>
      <c r="I28" s="12">
        <v>0</v>
      </c>
    </row>
    <row r="29" spans="2:9" ht="15" customHeight="1" x14ac:dyDescent="0.2">
      <c r="B29" t="s">
        <v>44</v>
      </c>
      <c r="C29" s="12">
        <v>45</v>
      </c>
      <c r="D29" s="8">
        <v>4.6100000000000003</v>
      </c>
      <c r="E29" s="12">
        <v>15</v>
      </c>
      <c r="F29" s="8">
        <v>2.75</v>
      </c>
      <c r="G29" s="12">
        <v>30</v>
      </c>
      <c r="H29" s="8">
        <v>7.33</v>
      </c>
      <c r="I29" s="12">
        <v>0</v>
      </c>
    </row>
    <row r="30" spans="2:9" ht="15" customHeight="1" x14ac:dyDescent="0.2">
      <c r="B30" t="s">
        <v>50</v>
      </c>
      <c r="C30" s="12">
        <v>43</v>
      </c>
      <c r="D30" s="8">
        <v>4.41</v>
      </c>
      <c r="E30" s="12">
        <v>31</v>
      </c>
      <c r="F30" s="8">
        <v>5.69</v>
      </c>
      <c r="G30" s="12">
        <v>12</v>
      </c>
      <c r="H30" s="8">
        <v>2.93</v>
      </c>
      <c r="I30" s="12">
        <v>0</v>
      </c>
    </row>
    <row r="31" spans="2:9" ht="15" customHeight="1" x14ac:dyDescent="0.2">
      <c r="B31" t="s">
        <v>61</v>
      </c>
      <c r="C31" s="12">
        <v>39</v>
      </c>
      <c r="D31" s="8">
        <v>4</v>
      </c>
      <c r="E31" s="12">
        <v>35</v>
      </c>
      <c r="F31" s="8">
        <v>6.42</v>
      </c>
      <c r="G31" s="12">
        <v>3</v>
      </c>
      <c r="H31" s="8">
        <v>0.73</v>
      </c>
      <c r="I31" s="12">
        <v>1</v>
      </c>
    </row>
    <row r="32" spans="2:9" ht="15" customHeight="1" x14ac:dyDescent="0.2">
      <c r="B32" t="s">
        <v>45</v>
      </c>
      <c r="C32" s="12">
        <v>36</v>
      </c>
      <c r="D32" s="8">
        <v>3.69</v>
      </c>
      <c r="E32" s="12">
        <v>10</v>
      </c>
      <c r="F32" s="8">
        <v>1.83</v>
      </c>
      <c r="G32" s="12">
        <v>26</v>
      </c>
      <c r="H32" s="8">
        <v>6.36</v>
      </c>
      <c r="I32" s="12">
        <v>0</v>
      </c>
    </row>
    <row r="33" spans="2:9" ht="15" customHeight="1" x14ac:dyDescent="0.2">
      <c r="B33" t="s">
        <v>51</v>
      </c>
      <c r="C33" s="12">
        <v>31</v>
      </c>
      <c r="D33" s="8">
        <v>3.18</v>
      </c>
      <c r="E33" s="12">
        <v>18</v>
      </c>
      <c r="F33" s="8">
        <v>3.3</v>
      </c>
      <c r="G33" s="12">
        <v>13</v>
      </c>
      <c r="H33" s="8">
        <v>3.18</v>
      </c>
      <c r="I33" s="12">
        <v>0</v>
      </c>
    </row>
    <row r="34" spans="2:9" ht="15" customHeight="1" x14ac:dyDescent="0.2">
      <c r="B34" t="s">
        <v>54</v>
      </c>
      <c r="C34" s="12">
        <v>30</v>
      </c>
      <c r="D34" s="8">
        <v>3.07</v>
      </c>
      <c r="E34" s="12">
        <v>3</v>
      </c>
      <c r="F34" s="8">
        <v>0.55000000000000004</v>
      </c>
      <c r="G34" s="12">
        <v>27</v>
      </c>
      <c r="H34" s="8">
        <v>6.6</v>
      </c>
      <c r="I34" s="12">
        <v>0</v>
      </c>
    </row>
    <row r="35" spans="2:9" ht="15" customHeight="1" x14ac:dyDescent="0.2">
      <c r="B35" t="s">
        <v>49</v>
      </c>
      <c r="C35" s="12">
        <v>25</v>
      </c>
      <c r="D35" s="8">
        <v>2.56</v>
      </c>
      <c r="E35" s="12">
        <v>15</v>
      </c>
      <c r="F35" s="8">
        <v>2.75</v>
      </c>
      <c r="G35" s="12">
        <v>10</v>
      </c>
      <c r="H35" s="8">
        <v>2.44</v>
      </c>
      <c r="I35" s="12">
        <v>0</v>
      </c>
    </row>
    <row r="36" spans="2:9" ht="15" customHeight="1" x14ac:dyDescent="0.2">
      <c r="B36" t="s">
        <v>55</v>
      </c>
      <c r="C36" s="12">
        <v>24</v>
      </c>
      <c r="D36" s="8">
        <v>2.46</v>
      </c>
      <c r="E36" s="12">
        <v>19</v>
      </c>
      <c r="F36" s="8">
        <v>3.49</v>
      </c>
      <c r="G36" s="12">
        <v>5</v>
      </c>
      <c r="H36" s="8">
        <v>1.22</v>
      </c>
      <c r="I36" s="12">
        <v>0</v>
      </c>
    </row>
    <row r="37" spans="2:9" ht="15" customHeight="1" x14ac:dyDescent="0.2">
      <c r="B37" t="s">
        <v>59</v>
      </c>
      <c r="C37" s="12">
        <v>22</v>
      </c>
      <c r="D37" s="8">
        <v>2.25</v>
      </c>
      <c r="E37" s="12">
        <v>8</v>
      </c>
      <c r="F37" s="8">
        <v>1.47</v>
      </c>
      <c r="G37" s="12">
        <v>14</v>
      </c>
      <c r="H37" s="8">
        <v>3.42</v>
      </c>
      <c r="I37" s="12">
        <v>0</v>
      </c>
    </row>
    <row r="38" spans="2:9" ht="15" customHeight="1" x14ac:dyDescent="0.2">
      <c r="B38" t="s">
        <v>56</v>
      </c>
      <c r="C38" s="12">
        <v>21</v>
      </c>
      <c r="D38" s="8">
        <v>2.15</v>
      </c>
      <c r="E38" s="12">
        <v>14</v>
      </c>
      <c r="F38" s="8">
        <v>2.57</v>
      </c>
      <c r="G38" s="12">
        <v>7</v>
      </c>
      <c r="H38" s="8">
        <v>1.71</v>
      </c>
      <c r="I38" s="12">
        <v>0</v>
      </c>
    </row>
    <row r="39" spans="2:9" ht="15" customHeight="1" x14ac:dyDescent="0.2">
      <c r="B39" t="s">
        <v>46</v>
      </c>
      <c r="C39" s="12">
        <v>15</v>
      </c>
      <c r="D39" s="8">
        <v>1.54</v>
      </c>
      <c r="E39" s="12">
        <v>1</v>
      </c>
      <c r="F39" s="8">
        <v>0.18</v>
      </c>
      <c r="G39" s="12">
        <v>14</v>
      </c>
      <c r="H39" s="8">
        <v>3.42</v>
      </c>
      <c r="I39" s="12">
        <v>0</v>
      </c>
    </row>
    <row r="40" spans="2:9" ht="15" customHeight="1" x14ac:dyDescent="0.2">
      <c r="B40" t="s">
        <v>65</v>
      </c>
      <c r="C40" s="12">
        <v>12</v>
      </c>
      <c r="D40" s="8">
        <v>1.23</v>
      </c>
      <c r="E40" s="12">
        <v>3</v>
      </c>
      <c r="F40" s="8">
        <v>0.55000000000000004</v>
      </c>
      <c r="G40" s="12">
        <v>9</v>
      </c>
      <c r="H40" s="8">
        <v>2.2000000000000002</v>
      </c>
      <c r="I40" s="12">
        <v>0</v>
      </c>
    </row>
    <row r="41" spans="2:9" ht="15" customHeight="1" x14ac:dyDescent="0.2">
      <c r="B41" t="s">
        <v>47</v>
      </c>
      <c r="C41" s="12">
        <v>12</v>
      </c>
      <c r="D41" s="8">
        <v>1.23</v>
      </c>
      <c r="E41" s="12">
        <v>0</v>
      </c>
      <c r="F41" s="8">
        <v>0</v>
      </c>
      <c r="G41" s="12">
        <v>12</v>
      </c>
      <c r="H41" s="8">
        <v>2.93</v>
      </c>
      <c r="I41" s="12">
        <v>0</v>
      </c>
    </row>
    <row r="42" spans="2:9" ht="15" customHeight="1" x14ac:dyDescent="0.2">
      <c r="B42" t="s">
        <v>53</v>
      </c>
      <c r="C42" s="12">
        <v>12</v>
      </c>
      <c r="D42" s="8">
        <v>1.23</v>
      </c>
      <c r="E42" s="12">
        <v>3</v>
      </c>
      <c r="F42" s="8">
        <v>0.55000000000000004</v>
      </c>
      <c r="G42" s="12">
        <v>9</v>
      </c>
      <c r="H42" s="8">
        <v>2.2000000000000002</v>
      </c>
      <c r="I42" s="12">
        <v>0</v>
      </c>
    </row>
    <row r="43" spans="2:9" ht="15" customHeight="1" x14ac:dyDescent="0.2">
      <c r="B43" t="s">
        <v>48</v>
      </c>
      <c r="C43" s="12">
        <v>11</v>
      </c>
      <c r="D43" s="8">
        <v>1.1299999999999999</v>
      </c>
      <c r="E43" s="12">
        <v>2</v>
      </c>
      <c r="F43" s="8">
        <v>0.37</v>
      </c>
      <c r="G43" s="12">
        <v>9</v>
      </c>
      <c r="H43" s="8">
        <v>2.2000000000000002</v>
      </c>
      <c r="I43" s="12">
        <v>0</v>
      </c>
    </row>
    <row r="44" spans="2:9" ht="15" customHeight="1" x14ac:dyDescent="0.2">
      <c r="B44" t="s">
        <v>62</v>
      </c>
      <c r="C44" s="12">
        <v>11</v>
      </c>
      <c r="D44" s="8">
        <v>1.1299999999999999</v>
      </c>
      <c r="E44" s="12">
        <v>0</v>
      </c>
      <c r="F44" s="8">
        <v>0</v>
      </c>
      <c r="G44" s="12">
        <v>7</v>
      </c>
      <c r="H44" s="8">
        <v>1.71</v>
      </c>
      <c r="I44" s="12">
        <v>0</v>
      </c>
    </row>
    <row r="47" spans="2:9" ht="33" customHeight="1" x14ac:dyDescent="0.2">
      <c r="B47" t="s">
        <v>202</v>
      </c>
      <c r="C47" s="10" t="s">
        <v>36</v>
      </c>
      <c r="D47" s="10" t="s">
        <v>37</v>
      </c>
      <c r="E47" s="10" t="s">
        <v>38</v>
      </c>
      <c r="F47" s="10" t="s">
        <v>39</v>
      </c>
      <c r="G47" s="10" t="s">
        <v>40</v>
      </c>
      <c r="H47" s="10" t="s">
        <v>41</v>
      </c>
      <c r="I47" s="10" t="s">
        <v>42</v>
      </c>
    </row>
    <row r="48" spans="2:9" ht="15" customHeight="1" x14ac:dyDescent="0.2">
      <c r="B48" t="s">
        <v>110</v>
      </c>
      <c r="C48" s="12">
        <v>82</v>
      </c>
      <c r="D48" s="8">
        <v>8.4</v>
      </c>
      <c r="E48" s="12">
        <v>78</v>
      </c>
      <c r="F48" s="8">
        <v>14.31</v>
      </c>
      <c r="G48" s="12">
        <v>4</v>
      </c>
      <c r="H48" s="8">
        <v>0.98</v>
      </c>
      <c r="I48" s="12">
        <v>0</v>
      </c>
    </row>
    <row r="49" spans="2:9" ht="15" customHeight="1" x14ac:dyDescent="0.2">
      <c r="B49" t="s">
        <v>109</v>
      </c>
      <c r="C49" s="12">
        <v>37</v>
      </c>
      <c r="D49" s="8">
        <v>3.79</v>
      </c>
      <c r="E49" s="12">
        <v>36</v>
      </c>
      <c r="F49" s="8">
        <v>6.61</v>
      </c>
      <c r="G49" s="12">
        <v>1</v>
      </c>
      <c r="H49" s="8">
        <v>0.24</v>
      </c>
      <c r="I49" s="12">
        <v>0</v>
      </c>
    </row>
    <row r="50" spans="2:9" ht="15" customHeight="1" x14ac:dyDescent="0.2">
      <c r="B50" t="s">
        <v>112</v>
      </c>
      <c r="C50" s="12">
        <v>32</v>
      </c>
      <c r="D50" s="8">
        <v>3.28</v>
      </c>
      <c r="E50" s="12">
        <v>30</v>
      </c>
      <c r="F50" s="8">
        <v>5.5</v>
      </c>
      <c r="G50" s="12">
        <v>2</v>
      </c>
      <c r="H50" s="8">
        <v>0.49</v>
      </c>
      <c r="I50" s="12">
        <v>0</v>
      </c>
    </row>
    <row r="51" spans="2:9" ht="15" customHeight="1" x14ac:dyDescent="0.2">
      <c r="B51" t="s">
        <v>100</v>
      </c>
      <c r="C51" s="12">
        <v>31</v>
      </c>
      <c r="D51" s="8">
        <v>3.18</v>
      </c>
      <c r="E51" s="12">
        <v>18</v>
      </c>
      <c r="F51" s="8">
        <v>3.3</v>
      </c>
      <c r="G51" s="12">
        <v>13</v>
      </c>
      <c r="H51" s="8">
        <v>3.18</v>
      </c>
      <c r="I51" s="12">
        <v>0</v>
      </c>
    </row>
    <row r="52" spans="2:9" ht="15" customHeight="1" x14ac:dyDescent="0.2">
      <c r="B52" t="s">
        <v>93</v>
      </c>
      <c r="C52" s="12">
        <v>30</v>
      </c>
      <c r="D52" s="8">
        <v>3.07</v>
      </c>
      <c r="E52" s="12">
        <v>4</v>
      </c>
      <c r="F52" s="8">
        <v>0.73</v>
      </c>
      <c r="G52" s="12">
        <v>26</v>
      </c>
      <c r="H52" s="8">
        <v>6.36</v>
      </c>
      <c r="I52" s="12">
        <v>0</v>
      </c>
    </row>
    <row r="53" spans="2:9" ht="15" customHeight="1" x14ac:dyDescent="0.2">
      <c r="B53" t="s">
        <v>107</v>
      </c>
      <c r="C53" s="12">
        <v>26</v>
      </c>
      <c r="D53" s="8">
        <v>2.66</v>
      </c>
      <c r="E53" s="12">
        <v>26</v>
      </c>
      <c r="F53" s="8">
        <v>4.7699999999999996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105</v>
      </c>
      <c r="C54" s="12">
        <v>24</v>
      </c>
      <c r="D54" s="8">
        <v>2.46</v>
      </c>
      <c r="E54" s="12">
        <v>20</v>
      </c>
      <c r="F54" s="8">
        <v>3.67</v>
      </c>
      <c r="G54" s="12">
        <v>4</v>
      </c>
      <c r="H54" s="8">
        <v>0.98</v>
      </c>
      <c r="I54" s="12">
        <v>0</v>
      </c>
    </row>
    <row r="55" spans="2:9" ht="15" customHeight="1" x14ac:dyDescent="0.2">
      <c r="B55" t="s">
        <v>101</v>
      </c>
      <c r="C55" s="12">
        <v>21</v>
      </c>
      <c r="D55" s="8">
        <v>2.15</v>
      </c>
      <c r="E55" s="12">
        <v>14</v>
      </c>
      <c r="F55" s="8">
        <v>2.57</v>
      </c>
      <c r="G55" s="12">
        <v>7</v>
      </c>
      <c r="H55" s="8">
        <v>1.71</v>
      </c>
      <c r="I55" s="12">
        <v>0</v>
      </c>
    </row>
    <row r="56" spans="2:9" ht="15" customHeight="1" x14ac:dyDescent="0.2">
      <c r="B56" t="s">
        <v>111</v>
      </c>
      <c r="C56" s="12">
        <v>21</v>
      </c>
      <c r="D56" s="8">
        <v>2.15</v>
      </c>
      <c r="E56" s="12">
        <v>17</v>
      </c>
      <c r="F56" s="8">
        <v>3.12</v>
      </c>
      <c r="G56" s="12">
        <v>4</v>
      </c>
      <c r="H56" s="8">
        <v>0.98</v>
      </c>
      <c r="I56" s="12">
        <v>0</v>
      </c>
    </row>
    <row r="57" spans="2:9" ht="15" customHeight="1" x14ac:dyDescent="0.2">
      <c r="B57" t="s">
        <v>99</v>
      </c>
      <c r="C57" s="12">
        <v>19</v>
      </c>
      <c r="D57" s="8">
        <v>1.95</v>
      </c>
      <c r="E57" s="12">
        <v>9</v>
      </c>
      <c r="F57" s="8">
        <v>1.65</v>
      </c>
      <c r="G57" s="12">
        <v>10</v>
      </c>
      <c r="H57" s="8">
        <v>2.44</v>
      </c>
      <c r="I57" s="12">
        <v>0</v>
      </c>
    </row>
    <row r="58" spans="2:9" ht="15" customHeight="1" x14ac:dyDescent="0.2">
      <c r="B58" t="s">
        <v>114</v>
      </c>
      <c r="C58" s="12">
        <v>19</v>
      </c>
      <c r="D58" s="8">
        <v>1.95</v>
      </c>
      <c r="E58" s="12">
        <v>15</v>
      </c>
      <c r="F58" s="8">
        <v>2.75</v>
      </c>
      <c r="G58" s="12">
        <v>4</v>
      </c>
      <c r="H58" s="8">
        <v>0.98</v>
      </c>
      <c r="I58" s="12">
        <v>0</v>
      </c>
    </row>
    <row r="59" spans="2:9" ht="15" customHeight="1" x14ac:dyDescent="0.2">
      <c r="B59" t="s">
        <v>108</v>
      </c>
      <c r="C59" s="12">
        <v>18</v>
      </c>
      <c r="D59" s="8">
        <v>1.84</v>
      </c>
      <c r="E59" s="12">
        <v>17</v>
      </c>
      <c r="F59" s="8">
        <v>3.12</v>
      </c>
      <c r="G59" s="12">
        <v>1</v>
      </c>
      <c r="H59" s="8">
        <v>0.24</v>
      </c>
      <c r="I59" s="12">
        <v>0</v>
      </c>
    </row>
    <row r="60" spans="2:9" ht="15" customHeight="1" x14ac:dyDescent="0.2">
      <c r="B60" t="s">
        <v>94</v>
      </c>
      <c r="C60" s="12">
        <v>16</v>
      </c>
      <c r="D60" s="8">
        <v>1.64</v>
      </c>
      <c r="E60" s="12">
        <v>3</v>
      </c>
      <c r="F60" s="8">
        <v>0.55000000000000004</v>
      </c>
      <c r="G60" s="12">
        <v>13</v>
      </c>
      <c r="H60" s="8">
        <v>3.18</v>
      </c>
      <c r="I60" s="12">
        <v>0</v>
      </c>
    </row>
    <row r="61" spans="2:9" ht="15" customHeight="1" x14ac:dyDescent="0.2">
      <c r="B61" t="s">
        <v>96</v>
      </c>
      <c r="C61" s="12">
        <v>16</v>
      </c>
      <c r="D61" s="8">
        <v>1.64</v>
      </c>
      <c r="E61" s="12">
        <v>6</v>
      </c>
      <c r="F61" s="8">
        <v>1.1000000000000001</v>
      </c>
      <c r="G61" s="12">
        <v>10</v>
      </c>
      <c r="H61" s="8">
        <v>2.44</v>
      </c>
      <c r="I61" s="12">
        <v>0</v>
      </c>
    </row>
    <row r="62" spans="2:9" ht="15" customHeight="1" x14ac:dyDescent="0.2">
      <c r="B62" t="s">
        <v>116</v>
      </c>
      <c r="C62" s="12">
        <v>15</v>
      </c>
      <c r="D62" s="8">
        <v>1.54</v>
      </c>
      <c r="E62" s="12">
        <v>7</v>
      </c>
      <c r="F62" s="8">
        <v>1.28</v>
      </c>
      <c r="G62" s="12">
        <v>8</v>
      </c>
      <c r="H62" s="8">
        <v>1.96</v>
      </c>
      <c r="I62" s="12">
        <v>0</v>
      </c>
    </row>
    <row r="63" spans="2:9" ht="15" customHeight="1" x14ac:dyDescent="0.2">
      <c r="B63" t="s">
        <v>98</v>
      </c>
      <c r="C63" s="12">
        <v>14</v>
      </c>
      <c r="D63" s="8">
        <v>1.43</v>
      </c>
      <c r="E63" s="12">
        <v>9</v>
      </c>
      <c r="F63" s="8">
        <v>1.65</v>
      </c>
      <c r="G63" s="12">
        <v>5</v>
      </c>
      <c r="H63" s="8">
        <v>1.22</v>
      </c>
      <c r="I63" s="12">
        <v>0</v>
      </c>
    </row>
    <row r="64" spans="2:9" ht="15" customHeight="1" x14ac:dyDescent="0.2">
      <c r="B64" t="s">
        <v>102</v>
      </c>
      <c r="C64" s="12">
        <v>14</v>
      </c>
      <c r="D64" s="8">
        <v>1.43</v>
      </c>
      <c r="E64" s="12">
        <v>0</v>
      </c>
      <c r="F64" s="8">
        <v>0</v>
      </c>
      <c r="G64" s="12">
        <v>14</v>
      </c>
      <c r="H64" s="8">
        <v>3.42</v>
      </c>
      <c r="I64" s="12">
        <v>0</v>
      </c>
    </row>
    <row r="65" spans="2:9" ht="15" customHeight="1" x14ac:dyDescent="0.2">
      <c r="B65" t="s">
        <v>131</v>
      </c>
      <c r="C65" s="12">
        <v>14</v>
      </c>
      <c r="D65" s="8">
        <v>1.43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95</v>
      </c>
      <c r="C66" s="12">
        <v>13</v>
      </c>
      <c r="D66" s="8">
        <v>1.33</v>
      </c>
      <c r="E66" s="12">
        <v>3</v>
      </c>
      <c r="F66" s="8">
        <v>0.55000000000000004</v>
      </c>
      <c r="G66" s="12">
        <v>10</v>
      </c>
      <c r="H66" s="8">
        <v>2.44</v>
      </c>
      <c r="I66" s="12">
        <v>0</v>
      </c>
    </row>
    <row r="67" spans="2:9" ht="15" customHeight="1" x14ac:dyDescent="0.2">
      <c r="B67" t="s">
        <v>113</v>
      </c>
      <c r="C67" s="12">
        <v>13</v>
      </c>
      <c r="D67" s="8">
        <v>1.33</v>
      </c>
      <c r="E67" s="12">
        <v>10</v>
      </c>
      <c r="F67" s="8">
        <v>1.83</v>
      </c>
      <c r="G67" s="12">
        <v>3</v>
      </c>
      <c r="H67" s="8">
        <v>0.73</v>
      </c>
      <c r="I67" s="12">
        <v>0</v>
      </c>
    </row>
    <row r="68" spans="2:9" ht="15" customHeight="1" x14ac:dyDescent="0.2">
      <c r="B68" t="s">
        <v>123</v>
      </c>
      <c r="C68" s="12">
        <v>13</v>
      </c>
      <c r="D68" s="8">
        <v>1.33</v>
      </c>
      <c r="E68" s="12">
        <v>11</v>
      </c>
      <c r="F68" s="8">
        <v>2.02</v>
      </c>
      <c r="G68" s="12">
        <v>2</v>
      </c>
      <c r="H68" s="8">
        <v>0.49</v>
      </c>
      <c r="I68" s="12">
        <v>0</v>
      </c>
    </row>
    <row r="70" spans="2:9" ht="15" customHeight="1" x14ac:dyDescent="0.2">
      <c r="B70" t="s">
        <v>203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6E0E3-29B7-4CB0-96C0-FF928706EDE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212</v>
      </c>
    </row>
    <row r="4" spans="2:9" ht="33" customHeight="1" x14ac:dyDescent="0.2">
      <c r="B4" t="s">
        <v>199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1</v>
      </c>
      <c r="D5" s="8">
        <v>0.11</v>
      </c>
      <c r="E5" s="12">
        <v>0</v>
      </c>
      <c r="F5" s="8">
        <v>0</v>
      </c>
      <c r="G5" s="12">
        <v>1</v>
      </c>
      <c r="H5" s="8">
        <v>0.28000000000000003</v>
      </c>
      <c r="I5" s="12">
        <v>0</v>
      </c>
    </row>
    <row r="6" spans="2:9" ht="15" customHeight="1" x14ac:dyDescent="0.2">
      <c r="B6" t="s">
        <v>21</v>
      </c>
      <c r="C6" s="12">
        <v>120</v>
      </c>
      <c r="D6" s="8">
        <v>13.32</v>
      </c>
      <c r="E6" s="12">
        <v>53</v>
      </c>
      <c r="F6" s="8">
        <v>9.7200000000000006</v>
      </c>
      <c r="G6" s="12">
        <v>67</v>
      </c>
      <c r="H6" s="8">
        <v>19.09</v>
      </c>
      <c r="I6" s="12">
        <v>0</v>
      </c>
    </row>
    <row r="7" spans="2:9" ht="15" customHeight="1" x14ac:dyDescent="0.2">
      <c r="B7" t="s">
        <v>22</v>
      </c>
      <c r="C7" s="12">
        <v>94</v>
      </c>
      <c r="D7" s="8">
        <v>10.43</v>
      </c>
      <c r="E7" s="12">
        <v>52</v>
      </c>
      <c r="F7" s="8">
        <v>9.5399999999999991</v>
      </c>
      <c r="G7" s="12">
        <v>42</v>
      </c>
      <c r="H7" s="8">
        <v>11.97</v>
      </c>
      <c r="I7" s="12">
        <v>0</v>
      </c>
    </row>
    <row r="8" spans="2:9" ht="15" customHeight="1" x14ac:dyDescent="0.2">
      <c r="B8" t="s">
        <v>23</v>
      </c>
      <c r="C8" s="12">
        <v>1</v>
      </c>
      <c r="D8" s="8">
        <v>0.11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3</v>
      </c>
      <c r="D9" s="8">
        <v>0.33</v>
      </c>
      <c r="E9" s="12">
        <v>1</v>
      </c>
      <c r="F9" s="8">
        <v>0.18</v>
      </c>
      <c r="G9" s="12">
        <v>2</v>
      </c>
      <c r="H9" s="8">
        <v>0.56999999999999995</v>
      </c>
      <c r="I9" s="12">
        <v>0</v>
      </c>
    </row>
    <row r="10" spans="2:9" ht="15" customHeight="1" x14ac:dyDescent="0.2">
      <c r="B10" t="s">
        <v>25</v>
      </c>
      <c r="C10" s="12">
        <v>4</v>
      </c>
      <c r="D10" s="8">
        <v>0.44</v>
      </c>
      <c r="E10" s="12">
        <v>1</v>
      </c>
      <c r="F10" s="8">
        <v>0.18</v>
      </c>
      <c r="G10" s="12">
        <v>3</v>
      </c>
      <c r="H10" s="8">
        <v>0.85</v>
      </c>
      <c r="I10" s="12">
        <v>0</v>
      </c>
    </row>
    <row r="11" spans="2:9" ht="15" customHeight="1" x14ac:dyDescent="0.2">
      <c r="B11" t="s">
        <v>26</v>
      </c>
      <c r="C11" s="12">
        <v>278</v>
      </c>
      <c r="D11" s="8">
        <v>30.85</v>
      </c>
      <c r="E11" s="12">
        <v>143</v>
      </c>
      <c r="F11" s="8">
        <v>26.24</v>
      </c>
      <c r="G11" s="12">
        <v>135</v>
      </c>
      <c r="H11" s="8">
        <v>38.46</v>
      </c>
      <c r="I11" s="12">
        <v>0</v>
      </c>
    </row>
    <row r="12" spans="2:9" ht="15" customHeight="1" x14ac:dyDescent="0.2">
      <c r="B12" t="s">
        <v>27</v>
      </c>
      <c r="C12" s="12">
        <v>6</v>
      </c>
      <c r="D12" s="8">
        <v>0.67</v>
      </c>
      <c r="E12" s="12">
        <v>1</v>
      </c>
      <c r="F12" s="8">
        <v>0.18</v>
      </c>
      <c r="G12" s="12">
        <v>5</v>
      </c>
      <c r="H12" s="8">
        <v>1.42</v>
      </c>
      <c r="I12" s="12">
        <v>0</v>
      </c>
    </row>
    <row r="13" spans="2:9" ht="15" customHeight="1" x14ac:dyDescent="0.2">
      <c r="B13" t="s">
        <v>28</v>
      </c>
      <c r="C13" s="12">
        <v>35</v>
      </c>
      <c r="D13" s="8">
        <v>3.88</v>
      </c>
      <c r="E13" s="12">
        <v>15</v>
      </c>
      <c r="F13" s="8">
        <v>2.75</v>
      </c>
      <c r="G13" s="12">
        <v>20</v>
      </c>
      <c r="H13" s="8">
        <v>5.7</v>
      </c>
      <c r="I13" s="12">
        <v>0</v>
      </c>
    </row>
    <row r="14" spans="2:9" ht="15" customHeight="1" x14ac:dyDescent="0.2">
      <c r="B14" t="s">
        <v>29</v>
      </c>
      <c r="C14" s="12">
        <v>36</v>
      </c>
      <c r="D14" s="8">
        <v>4</v>
      </c>
      <c r="E14" s="12">
        <v>27</v>
      </c>
      <c r="F14" s="8">
        <v>4.95</v>
      </c>
      <c r="G14" s="12">
        <v>9</v>
      </c>
      <c r="H14" s="8">
        <v>2.56</v>
      </c>
      <c r="I14" s="12">
        <v>0</v>
      </c>
    </row>
    <row r="15" spans="2:9" ht="15" customHeight="1" x14ac:dyDescent="0.2">
      <c r="B15" t="s">
        <v>30</v>
      </c>
      <c r="C15" s="12">
        <v>150</v>
      </c>
      <c r="D15" s="8">
        <v>16.649999999999999</v>
      </c>
      <c r="E15" s="12">
        <v>124</v>
      </c>
      <c r="F15" s="8">
        <v>22.75</v>
      </c>
      <c r="G15" s="12">
        <v>26</v>
      </c>
      <c r="H15" s="8">
        <v>7.41</v>
      </c>
      <c r="I15" s="12">
        <v>0</v>
      </c>
    </row>
    <row r="16" spans="2:9" ht="15" customHeight="1" x14ac:dyDescent="0.2">
      <c r="B16" t="s">
        <v>31</v>
      </c>
      <c r="C16" s="12">
        <v>95</v>
      </c>
      <c r="D16" s="8">
        <v>10.54</v>
      </c>
      <c r="E16" s="12">
        <v>79</v>
      </c>
      <c r="F16" s="8">
        <v>14.5</v>
      </c>
      <c r="G16" s="12">
        <v>16</v>
      </c>
      <c r="H16" s="8">
        <v>4.5599999999999996</v>
      </c>
      <c r="I16" s="12">
        <v>0</v>
      </c>
    </row>
    <row r="17" spans="2:9" ht="15" customHeight="1" x14ac:dyDescent="0.2">
      <c r="B17" t="s">
        <v>32</v>
      </c>
      <c r="C17" s="12">
        <v>29</v>
      </c>
      <c r="D17" s="8">
        <v>3.22</v>
      </c>
      <c r="E17" s="12">
        <v>22</v>
      </c>
      <c r="F17" s="8">
        <v>4.04</v>
      </c>
      <c r="G17" s="12">
        <v>4</v>
      </c>
      <c r="H17" s="8">
        <v>1.1399999999999999</v>
      </c>
      <c r="I17" s="12">
        <v>0</v>
      </c>
    </row>
    <row r="18" spans="2:9" ht="15" customHeight="1" x14ac:dyDescent="0.2">
      <c r="B18" t="s">
        <v>33</v>
      </c>
      <c r="C18" s="12">
        <v>35</v>
      </c>
      <c r="D18" s="8">
        <v>3.88</v>
      </c>
      <c r="E18" s="12">
        <v>21</v>
      </c>
      <c r="F18" s="8">
        <v>3.85</v>
      </c>
      <c r="G18" s="12">
        <v>14</v>
      </c>
      <c r="H18" s="8">
        <v>3.99</v>
      </c>
      <c r="I18" s="12">
        <v>0</v>
      </c>
    </row>
    <row r="19" spans="2:9" ht="15" customHeight="1" x14ac:dyDescent="0.2">
      <c r="B19" t="s">
        <v>34</v>
      </c>
      <c r="C19" s="12">
        <v>14</v>
      </c>
      <c r="D19" s="8">
        <v>1.55</v>
      </c>
      <c r="E19" s="12">
        <v>6</v>
      </c>
      <c r="F19" s="8">
        <v>1.1000000000000001</v>
      </c>
      <c r="G19" s="12">
        <v>7</v>
      </c>
      <c r="H19" s="8">
        <v>1.99</v>
      </c>
      <c r="I19" s="12">
        <v>0</v>
      </c>
    </row>
    <row r="20" spans="2:9" ht="15" customHeight="1" x14ac:dyDescent="0.2">
      <c r="B20" s="9" t="s">
        <v>200</v>
      </c>
      <c r="C20" s="12">
        <f>SUM(LTBL_35211[総数／事業所数])</f>
        <v>901</v>
      </c>
      <c r="E20" s="12">
        <f>SUBTOTAL(109,LTBL_35211[個人／事業所数])</f>
        <v>545</v>
      </c>
      <c r="G20" s="12">
        <f>SUBTOTAL(109,LTBL_35211[法人／事業所数])</f>
        <v>351</v>
      </c>
      <c r="I20" s="12">
        <f>SUBTOTAL(109,LTBL_35211[法人以外の団体／事業所数])</f>
        <v>0</v>
      </c>
    </row>
    <row r="21" spans="2:9" ht="15" customHeight="1" x14ac:dyDescent="0.2">
      <c r="E21" s="11">
        <f>LTBL_35211[[#Totals],[個人／事業所数]]/LTBL_35211[[#Totals],[総数／事業所数]]</f>
        <v>0.60488346281908989</v>
      </c>
      <c r="G21" s="11">
        <f>LTBL_35211[[#Totals],[法人／事業所数]]/LTBL_35211[[#Totals],[総数／事業所数]]</f>
        <v>0.38956714761376249</v>
      </c>
      <c r="I21" s="11">
        <f>LTBL_35211[[#Totals],[法人以外の団体／事業所数]]/LTBL_35211[[#Totals],[総数／事業所数]]</f>
        <v>0</v>
      </c>
    </row>
    <row r="23" spans="2:9" ht="33" customHeight="1" x14ac:dyDescent="0.2">
      <c r="B23" t="s">
        <v>201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57</v>
      </c>
      <c r="C24" s="12">
        <v>114</v>
      </c>
      <c r="D24" s="8">
        <v>12.65</v>
      </c>
      <c r="E24" s="12">
        <v>96</v>
      </c>
      <c r="F24" s="8">
        <v>17.61</v>
      </c>
      <c r="G24" s="12">
        <v>18</v>
      </c>
      <c r="H24" s="8">
        <v>5.13</v>
      </c>
      <c r="I24" s="12">
        <v>0</v>
      </c>
    </row>
    <row r="25" spans="2:9" ht="15" customHeight="1" x14ac:dyDescent="0.2">
      <c r="B25" t="s">
        <v>52</v>
      </c>
      <c r="C25" s="12">
        <v>80</v>
      </c>
      <c r="D25" s="8">
        <v>8.8800000000000008</v>
      </c>
      <c r="E25" s="12">
        <v>36</v>
      </c>
      <c r="F25" s="8">
        <v>6.61</v>
      </c>
      <c r="G25" s="12">
        <v>44</v>
      </c>
      <c r="H25" s="8">
        <v>12.54</v>
      </c>
      <c r="I25" s="12">
        <v>0</v>
      </c>
    </row>
    <row r="26" spans="2:9" ht="15" customHeight="1" x14ac:dyDescent="0.2">
      <c r="B26" t="s">
        <v>58</v>
      </c>
      <c r="C26" s="12">
        <v>79</v>
      </c>
      <c r="D26" s="8">
        <v>8.77</v>
      </c>
      <c r="E26" s="12">
        <v>72</v>
      </c>
      <c r="F26" s="8">
        <v>13.21</v>
      </c>
      <c r="G26" s="12">
        <v>7</v>
      </c>
      <c r="H26" s="8">
        <v>1.99</v>
      </c>
      <c r="I26" s="12">
        <v>0</v>
      </c>
    </row>
    <row r="27" spans="2:9" ht="15" customHeight="1" x14ac:dyDescent="0.2">
      <c r="B27" t="s">
        <v>50</v>
      </c>
      <c r="C27" s="12">
        <v>76</v>
      </c>
      <c r="D27" s="8">
        <v>8.44</v>
      </c>
      <c r="E27" s="12">
        <v>57</v>
      </c>
      <c r="F27" s="8">
        <v>10.46</v>
      </c>
      <c r="G27" s="12">
        <v>19</v>
      </c>
      <c r="H27" s="8">
        <v>5.41</v>
      </c>
      <c r="I27" s="12">
        <v>0</v>
      </c>
    </row>
    <row r="28" spans="2:9" ht="15" customHeight="1" x14ac:dyDescent="0.2">
      <c r="B28" t="s">
        <v>43</v>
      </c>
      <c r="C28" s="12">
        <v>58</v>
      </c>
      <c r="D28" s="8">
        <v>6.44</v>
      </c>
      <c r="E28" s="12">
        <v>22</v>
      </c>
      <c r="F28" s="8">
        <v>4.04</v>
      </c>
      <c r="G28" s="12">
        <v>36</v>
      </c>
      <c r="H28" s="8">
        <v>10.26</v>
      </c>
      <c r="I28" s="12">
        <v>0</v>
      </c>
    </row>
    <row r="29" spans="2:9" ht="15" customHeight="1" x14ac:dyDescent="0.2">
      <c r="B29" t="s">
        <v>51</v>
      </c>
      <c r="C29" s="12">
        <v>35</v>
      </c>
      <c r="D29" s="8">
        <v>3.88</v>
      </c>
      <c r="E29" s="12">
        <v>22</v>
      </c>
      <c r="F29" s="8">
        <v>4.04</v>
      </c>
      <c r="G29" s="12">
        <v>13</v>
      </c>
      <c r="H29" s="8">
        <v>3.7</v>
      </c>
      <c r="I29" s="12">
        <v>0</v>
      </c>
    </row>
    <row r="30" spans="2:9" ht="15" customHeight="1" x14ac:dyDescent="0.2">
      <c r="B30" t="s">
        <v>44</v>
      </c>
      <c r="C30" s="12">
        <v>33</v>
      </c>
      <c r="D30" s="8">
        <v>3.66</v>
      </c>
      <c r="E30" s="12">
        <v>23</v>
      </c>
      <c r="F30" s="8">
        <v>4.22</v>
      </c>
      <c r="G30" s="12">
        <v>10</v>
      </c>
      <c r="H30" s="8">
        <v>2.85</v>
      </c>
      <c r="I30" s="12">
        <v>0</v>
      </c>
    </row>
    <row r="31" spans="2:9" ht="15" customHeight="1" x14ac:dyDescent="0.2">
      <c r="B31" t="s">
        <v>63</v>
      </c>
      <c r="C31" s="12">
        <v>30</v>
      </c>
      <c r="D31" s="8">
        <v>3.33</v>
      </c>
      <c r="E31" s="12">
        <v>21</v>
      </c>
      <c r="F31" s="8">
        <v>3.85</v>
      </c>
      <c r="G31" s="12">
        <v>9</v>
      </c>
      <c r="H31" s="8">
        <v>2.56</v>
      </c>
      <c r="I31" s="12">
        <v>0</v>
      </c>
    </row>
    <row r="32" spans="2:9" ht="15" customHeight="1" x14ac:dyDescent="0.2">
      <c r="B32" t="s">
        <v>45</v>
      </c>
      <c r="C32" s="12">
        <v>29</v>
      </c>
      <c r="D32" s="8">
        <v>3.22</v>
      </c>
      <c r="E32" s="12">
        <v>8</v>
      </c>
      <c r="F32" s="8">
        <v>1.47</v>
      </c>
      <c r="G32" s="12">
        <v>21</v>
      </c>
      <c r="H32" s="8">
        <v>5.98</v>
      </c>
      <c r="I32" s="12">
        <v>0</v>
      </c>
    </row>
    <row r="33" spans="2:9" ht="15" customHeight="1" x14ac:dyDescent="0.2">
      <c r="B33" t="s">
        <v>60</v>
      </c>
      <c r="C33" s="12">
        <v>29</v>
      </c>
      <c r="D33" s="8">
        <v>3.22</v>
      </c>
      <c r="E33" s="12">
        <v>22</v>
      </c>
      <c r="F33" s="8">
        <v>4.04</v>
      </c>
      <c r="G33" s="12">
        <v>4</v>
      </c>
      <c r="H33" s="8">
        <v>1.1399999999999999</v>
      </c>
      <c r="I33" s="12">
        <v>0</v>
      </c>
    </row>
    <row r="34" spans="2:9" ht="15" customHeight="1" x14ac:dyDescent="0.2">
      <c r="B34" t="s">
        <v>69</v>
      </c>
      <c r="C34" s="12">
        <v>27</v>
      </c>
      <c r="D34" s="8">
        <v>3</v>
      </c>
      <c r="E34" s="12">
        <v>21</v>
      </c>
      <c r="F34" s="8">
        <v>3.85</v>
      </c>
      <c r="G34" s="12">
        <v>6</v>
      </c>
      <c r="H34" s="8">
        <v>1.71</v>
      </c>
      <c r="I34" s="12">
        <v>0</v>
      </c>
    </row>
    <row r="35" spans="2:9" ht="15" customHeight="1" x14ac:dyDescent="0.2">
      <c r="B35" t="s">
        <v>54</v>
      </c>
      <c r="C35" s="12">
        <v>26</v>
      </c>
      <c r="D35" s="8">
        <v>2.89</v>
      </c>
      <c r="E35" s="12">
        <v>13</v>
      </c>
      <c r="F35" s="8">
        <v>2.39</v>
      </c>
      <c r="G35" s="12">
        <v>13</v>
      </c>
      <c r="H35" s="8">
        <v>3.7</v>
      </c>
      <c r="I35" s="12">
        <v>0</v>
      </c>
    </row>
    <row r="36" spans="2:9" ht="15" customHeight="1" x14ac:dyDescent="0.2">
      <c r="B36" t="s">
        <v>61</v>
      </c>
      <c r="C36" s="12">
        <v>25</v>
      </c>
      <c r="D36" s="8">
        <v>2.77</v>
      </c>
      <c r="E36" s="12">
        <v>21</v>
      </c>
      <c r="F36" s="8">
        <v>3.85</v>
      </c>
      <c r="G36" s="12">
        <v>4</v>
      </c>
      <c r="H36" s="8">
        <v>1.1399999999999999</v>
      </c>
      <c r="I36" s="12">
        <v>0</v>
      </c>
    </row>
    <row r="37" spans="2:9" ht="15" customHeight="1" x14ac:dyDescent="0.2">
      <c r="B37" t="s">
        <v>64</v>
      </c>
      <c r="C37" s="12">
        <v>20</v>
      </c>
      <c r="D37" s="8">
        <v>2.2200000000000002</v>
      </c>
      <c r="E37" s="12">
        <v>11</v>
      </c>
      <c r="F37" s="8">
        <v>2.02</v>
      </c>
      <c r="G37" s="12">
        <v>9</v>
      </c>
      <c r="H37" s="8">
        <v>2.56</v>
      </c>
      <c r="I37" s="12">
        <v>0</v>
      </c>
    </row>
    <row r="38" spans="2:9" ht="15" customHeight="1" x14ac:dyDescent="0.2">
      <c r="B38" t="s">
        <v>49</v>
      </c>
      <c r="C38" s="12">
        <v>19</v>
      </c>
      <c r="D38" s="8">
        <v>2.11</v>
      </c>
      <c r="E38" s="12">
        <v>10</v>
      </c>
      <c r="F38" s="8">
        <v>1.83</v>
      </c>
      <c r="G38" s="12">
        <v>9</v>
      </c>
      <c r="H38" s="8">
        <v>2.56</v>
      </c>
      <c r="I38" s="12">
        <v>0</v>
      </c>
    </row>
    <row r="39" spans="2:9" ht="15" customHeight="1" x14ac:dyDescent="0.2">
      <c r="B39" t="s">
        <v>56</v>
      </c>
      <c r="C39" s="12">
        <v>18</v>
      </c>
      <c r="D39" s="8">
        <v>2</v>
      </c>
      <c r="E39" s="12">
        <v>10</v>
      </c>
      <c r="F39" s="8">
        <v>1.83</v>
      </c>
      <c r="G39" s="12">
        <v>8</v>
      </c>
      <c r="H39" s="8">
        <v>2.2799999999999998</v>
      </c>
      <c r="I39" s="12">
        <v>0</v>
      </c>
    </row>
    <row r="40" spans="2:9" ht="15" customHeight="1" x14ac:dyDescent="0.2">
      <c r="B40" t="s">
        <v>55</v>
      </c>
      <c r="C40" s="12">
        <v>17</v>
      </c>
      <c r="D40" s="8">
        <v>1.89</v>
      </c>
      <c r="E40" s="12">
        <v>17</v>
      </c>
      <c r="F40" s="8">
        <v>3.12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71</v>
      </c>
      <c r="C41" s="12">
        <v>13</v>
      </c>
      <c r="D41" s="8">
        <v>1.44</v>
      </c>
      <c r="E41" s="12">
        <v>9</v>
      </c>
      <c r="F41" s="8">
        <v>1.65</v>
      </c>
      <c r="G41" s="12">
        <v>4</v>
      </c>
      <c r="H41" s="8">
        <v>1.1399999999999999</v>
      </c>
      <c r="I41" s="12">
        <v>0</v>
      </c>
    </row>
    <row r="42" spans="2:9" ht="15" customHeight="1" x14ac:dyDescent="0.2">
      <c r="B42" t="s">
        <v>48</v>
      </c>
      <c r="C42" s="12">
        <v>13</v>
      </c>
      <c r="D42" s="8">
        <v>1.44</v>
      </c>
      <c r="E42" s="12">
        <v>2</v>
      </c>
      <c r="F42" s="8">
        <v>0.37</v>
      </c>
      <c r="G42" s="12">
        <v>11</v>
      </c>
      <c r="H42" s="8">
        <v>3.13</v>
      </c>
      <c r="I42" s="12">
        <v>0</v>
      </c>
    </row>
    <row r="43" spans="2:9" ht="15" customHeight="1" x14ac:dyDescent="0.2">
      <c r="B43" t="s">
        <v>47</v>
      </c>
      <c r="C43" s="12">
        <v>12</v>
      </c>
      <c r="D43" s="8">
        <v>1.33</v>
      </c>
      <c r="E43" s="12">
        <v>2</v>
      </c>
      <c r="F43" s="8">
        <v>0.37</v>
      </c>
      <c r="G43" s="12">
        <v>10</v>
      </c>
      <c r="H43" s="8">
        <v>2.85</v>
      </c>
      <c r="I43" s="12">
        <v>0</v>
      </c>
    </row>
    <row r="46" spans="2:9" ht="33" customHeight="1" x14ac:dyDescent="0.2">
      <c r="B46" t="s">
        <v>202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110</v>
      </c>
      <c r="C47" s="12">
        <v>41</v>
      </c>
      <c r="D47" s="8">
        <v>4.55</v>
      </c>
      <c r="E47" s="12">
        <v>40</v>
      </c>
      <c r="F47" s="8">
        <v>7.34</v>
      </c>
      <c r="G47" s="12">
        <v>1</v>
      </c>
      <c r="H47" s="8">
        <v>0.28000000000000003</v>
      </c>
      <c r="I47" s="12">
        <v>0</v>
      </c>
    </row>
    <row r="48" spans="2:9" ht="15" customHeight="1" x14ac:dyDescent="0.2">
      <c r="B48" t="s">
        <v>109</v>
      </c>
      <c r="C48" s="12">
        <v>30</v>
      </c>
      <c r="D48" s="8">
        <v>3.33</v>
      </c>
      <c r="E48" s="12">
        <v>28</v>
      </c>
      <c r="F48" s="8">
        <v>5.14</v>
      </c>
      <c r="G48" s="12">
        <v>2</v>
      </c>
      <c r="H48" s="8">
        <v>0.56999999999999995</v>
      </c>
      <c r="I48" s="12">
        <v>0</v>
      </c>
    </row>
    <row r="49" spans="2:9" ht="15" customHeight="1" x14ac:dyDescent="0.2">
      <c r="B49" t="s">
        <v>106</v>
      </c>
      <c r="C49" s="12">
        <v>25</v>
      </c>
      <c r="D49" s="8">
        <v>2.77</v>
      </c>
      <c r="E49" s="12">
        <v>23</v>
      </c>
      <c r="F49" s="8">
        <v>4.22</v>
      </c>
      <c r="G49" s="12">
        <v>2</v>
      </c>
      <c r="H49" s="8">
        <v>0.56999999999999995</v>
      </c>
      <c r="I49" s="12">
        <v>0</v>
      </c>
    </row>
    <row r="50" spans="2:9" ht="15" customHeight="1" x14ac:dyDescent="0.2">
      <c r="B50" t="s">
        <v>93</v>
      </c>
      <c r="C50" s="12">
        <v>24</v>
      </c>
      <c r="D50" s="8">
        <v>2.66</v>
      </c>
      <c r="E50" s="12">
        <v>5</v>
      </c>
      <c r="F50" s="8">
        <v>0.92</v>
      </c>
      <c r="G50" s="12">
        <v>19</v>
      </c>
      <c r="H50" s="8">
        <v>5.41</v>
      </c>
      <c r="I50" s="12">
        <v>0</v>
      </c>
    </row>
    <row r="51" spans="2:9" ht="15" customHeight="1" x14ac:dyDescent="0.2">
      <c r="B51" t="s">
        <v>115</v>
      </c>
      <c r="C51" s="12">
        <v>23</v>
      </c>
      <c r="D51" s="8">
        <v>2.5499999999999998</v>
      </c>
      <c r="E51" s="12">
        <v>13</v>
      </c>
      <c r="F51" s="8">
        <v>2.39</v>
      </c>
      <c r="G51" s="12">
        <v>10</v>
      </c>
      <c r="H51" s="8">
        <v>2.85</v>
      </c>
      <c r="I51" s="12">
        <v>0</v>
      </c>
    </row>
    <row r="52" spans="2:9" ht="15" customHeight="1" x14ac:dyDescent="0.2">
      <c r="B52" t="s">
        <v>122</v>
      </c>
      <c r="C52" s="12">
        <v>23</v>
      </c>
      <c r="D52" s="8">
        <v>2.5499999999999998</v>
      </c>
      <c r="E52" s="12">
        <v>18</v>
      </c>
      <c r="F52" s="8">
        <v>3.3</v>
      </c>
      <c r="G52" s="12">
        <v>5</v>
      </c>
      <c r="H52" s="8">
        <v>1.42</v>
      </c>
      <c r="I52" s="12">
        <v>0</v>
      </c>
    </row>
    <row r="53" spans="2:9" ht="15" customHeight="1" x14ac:dyDescent="0.2">
      <c r="B53" t="s">
        <v>98</v>
      </c>
      <c r="C53" s="12">
        <v>22</v>
      </c>
      <c r="D53" s="8">
        <v>2.44</v>
      </c>
      <c r="E53" s="12">
        <v>15</v>
      </c>
      <c r="F53" s="8">
        <v>2.75</v>
      </c>
      <c r="G53" s="12">
        <v>7</v>
      </c>
      <c r="H53" s="8">
        <v>1.99</v>
      </c>
      <c r="I53" s="12">
        <v>0</v>
      </c>
    </row>
    <row r="54" spans="2:9" ht="15" customHeight="1" x14ac:dyDescent="0.2">
      <c r="B54" t="s">
        <v>132</v>
      </c>
      <c r="C54" s="12">
        <v>21</v>
      </c>
      <c r="D54" s="8">
        <v>2.33</v>
      </c>
      <c r="E54" s="12">
        <v>16</v>
      </c>
      <c r="F54" s="8">
        <v>2.94</v>
      </c>
      <c r="G54" s="12">
        <v>5</v>
      </c>
      <c r="H54" s="8">
        <v>1.42</v>
      </c>
      <c r="I54" s="12">
        <v>0</v>
      </c>
    </row>
    <row r="55" spans="2:9" ht="15" customHeight="1" x14ac:dyDescent="0.2">
      <c r="B55" t="s">
        <v>123</v>
      </c>
      <c r="C55" s="12">
        <v>21</v>
      </c>
      <c r="D55" s="8">
        <v>2.33</v>
      </c>
      <c r="E55" s="12">
        <v>17</v>
      </c>
      <c r="F55" s="8">
        <v>3.12</v>
      </c>
      <c r="G55" s="12">
        <v>4</v>
      </c>
      <c r="H55" s="8">
        <v>1.1399999999999999</v>
      </c>
      <c r="I55" s="12">
        <v>0</v>
      </c>
    </row>
    <row r="56" spans="2:9" ht="15" customHeight="1" x14ac:dyDescent="0.2">
      <c r="B56" t="s">
        <v>105</v>
      </c>
      <c r="C56" s="12">
        <v>21</v>
      </c>
      <c r="D56" s="8">
        <v>2.33</v>
      </c>
      <c r="E56" s="12">
        <v>13</v>
      </c>
      <c r="F56" s="8">
        <v>2.39</v>
      </c>
      <c r="G56" s="12">
        <v>8</v>
      </c>
      <c r="H56" s="8">
        <v>2.2799999999999998</v>
      </c>
      <c r="I56" s="12">
        <v>0</v>
      </c>
    </row>
    <row r="57" spans="2:9" ht="15" customHeight="1" x14ac:dyDescent="0.2">
      <c r="B57" t="s">
        <v>107</v>
      </c>
      <c r="C57" s="12">
        <v>21</v>
      </c>
      <c r="D57" s="8">
        <v>2.33</v>
      </c>
      <c r="E57" s="12">
        <v>21</v>
      </c>
      <c r="F57" s="8">
        <v>3.85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100</v>
      </c>
      <c r="C58" s="12">
        <v>19</v>
      </c>
      <c r="D58" s="8">
        <v>2.11</v>
      </c>
      <c r="E58" s="12">
        <v>7</v>
      </c>
      <c r="F58" s="8">
        <v>1.28</v>
      </c>
      <c r="G58" s="12">
        <v>12</v>
      </c>
      <c r="H58" s="8">
        <v>3.42</v>
      </c>
      <c r="I58" s="12">
        <v>0</v>
      </c>
    </row>
    <row r="59" spans="2:9" ht="15" customHeight="1" x14ac:dyDescent="0.2">
      <c r="B59" t="s">
        <v>108</v>
      </c>
      <c r="C59" s="12">
        <v>19</v>
      </c>
      <c r="D59" s="8">
        <v>2.11</v>
      </c>
      <c r="E59" s="12">
        <v>15</v>
      </c>
      <c r="F59" s="8">
        <v>2.75</v>
      </c>
      <c r="G59" s="12">
        <v>4</v>
      </c>
      <c r="H59" s="8">
        <v>1.1399999999999999</v>
      </c>
      <c r="I59" s="12">
        <v>0</v>
      </c>
    </row>
    <row r="60" spans="2:9" ht="15" customHeight="1" x14ac:dyDescent="0.2">
      <c r="B60" t="s">
        <v>120</v>
      </c>
      <c r="C60" s="12">
        <v>18</v>
      </c>
      <c r="D60" s="8">
        <v>2</v>
      </c>
      <c r="E60" s="12">
        <v>14</v>
      </c>
      <c r="F60" s="8">
        <v>2.57</v>
      </c>
      <c r="G60" s="12">
        <v>4</v>
      </c>
      <c r="H60" s="8">
        <v>1.1399999999999999</v>
      </c>
      <c r="I60" s="12">
        <v>0</v>
      </c>
    </row>
    <row r="61" spans="2:9" ht="15" customHeight="1" x14ac:dyDescent="0.2">
      <c r="B61" t="s">
        <v>134</v>
      </c>
      <c r="C61" s="12">
        <v>18</v>
      </c>
      <c r="D61" s="8">
        <v>2</v>
      </c>
      <c r="E61" s="12">
        <v>2</v>
      </c>
      <c r="F61" s="8">
        <v>0.37</v>
      </c>
      <c r="G61" s="12">
        <v>16</v>
      </c>
      <c r="H61" s="8">
        <v>4.5599999999999996</v>
      </c>
      <c r="I61" s="12">
        <v>0</v>
      </c>
    </row>
    <row r="62" spans="2:9" ht="15" customHeight="1" x14ac:dyDescent="0.2">
      <c r="B62" t="s">
        <v>112</v>
      </c>
      <c r="C62" s="12">
        <v>18</v>
      </c>
      <c r="D62" s="8">
        <v>2</v>
      </c>
      <c r="E62" s="12">
        <v>15</v>
      </c>
      <c r="F62" s="8">
        <v>2.75</v>
      </c>
      <c r="G62" s="12">
        <v>3</v>
      </c>
      <c r="H62" s="8">
        <v>0.85</v>
      </c>
      <c r="I62" s="12">
        <v>0</v>
      </c>
    </row>
    <row r="63" spans="2:9" ht="15" customHeight="1" x14ac:dyDescent="0.2">
      <c r="B63" t="s">
        <v>125</v>
      </c>
      <c r="C63" s="12">
        <v>17</v>
      </c>
      <c r="D63" s="8">
        <v>1.89</v>
      </c>
      <c r="E63" s="12">
        <v>11</v>
      </c>
      <c r="F63" s="8">
        <v>2.02</v>
      </c>
      <c r="G63" s="12">
        <v>6</v>
      </c>
      <c r="H63" s="8">
        <v>1.71</v>
      </c>
      <c r="I63" s="12">
        <v>0</v>
      </c>
    </row>
    <row r="64" spans="2:9" ht="15" customHeight="1" x14ac:dyDescent="0.2">
      <c r="B64" t="s">
        <v>133</v>
      </c>
      <c r="C64" s="12">
        <v>16</v>
      </c>
      <c r="D64" s="8">
        <v>1.78</v>
      </c>
      <c r="E64" s="12">
        <v>10</v>
      </c>
      <c r="F64" s="8">
        <v>1.83</v>
      </c>
      <c r="G64" s="12">
        <v>6</v>
      </c>
      <c r="H64" s="8">
        <v>1.71</v>
      </c>
      <c r="I64" s="12">
        <v>0</v>
      </c>
    </row>
    <row r="65" spans="2:9" ht="15" customHeight="1" x14ac:dyDescent="0.2">
      <c r="B65" t="s">
        <v>103</v>
      </c>
      <c r="C65" s="12">
        <v>16</v>
      </c>
      <c r="D65" s="8">
        <v>1.78</v>
      </c>
      <c r="E65" s="12">
        <v>11</v>
      </c>
      <c r="F65" s="8">
        <v>2.02</v>
      </c>
      <c r="G65" s="12">
        <v>5</v>
      </c>
      <c r="H65" s="8">
        <v>1.42</v>
      </c>
      <c r="I65" s="12">
        <v>0</v>
      </c>
    </row>
    <row r="66" spans="2:9" ht="15" customHeight="1" x14ac:dyDescent="0.2">
      <c r="B66" t="s">
        <v>111</v>
      </c>
      <c r="C66" s="12">
        <v>16</v>
      </c>
      <c r="D66" s="8">
        <v>1.78</v>
      </c>
      <c r="E66" s="12">
        <v>14</v>
      </c>
      <c r="F66" s="8">
        <v>2.57</v>
      </c>
      <c r="G66" s="12">
        <v>2</v>
      </c>
      <c r="H66" s="8">
        <v>0.56999999999999995</v>
      </c>
      <c r="I66" s="12">
        <v>0</v>
      </c>
    </row>
    <row r="68" spans="2:9" ht="15" customHeight="1" x14ac:dyDescent="0.2">
      <c r="B68" t="s">
        <v>203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7E054-315E-44D2-8B83-F8C7DCBD11C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213</v>
      </c>
    </row>
    <row r="4" spans="2:9" ht="33" customHeight="1" x14ac:dyDescent="0.2">
      <c r="B4" t="s">
        <v>199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125</v>
      </c>
      <c r="D6" s="8">
        <v>11.58</v>
      </c>
      <c r="E6" s="12">
        <v>42</v>
      </c>
      <c r="F6" s="8">
        <v>6.51</v>
      </c>
      <c r="G6" s="12">
        <v>83</v>
      </c>
      <c r="H6" s="8">
        <v>20</v>
      </c>
      <c r="I6" s="12">
        <v>0</v>
      </c>
    </row>
    <row r="7" spans="2:9" ht="15" customHeight="1" x14ac:dyDescent="0.2">
      <c r="B7" t="s">
        <v>22</v>
      </c>
      <c r="C7" s="12">
        <v>47</v>
      </c>
      <c r="D7" s="8">
        <v>4.3600000000000003</v>
      </c>
      <c r="E7" s="12">
        <v>23</v>
      </c>
      <c r="F7" s="8">
        <v>3.57</v>
      </c>
      <c r="G7" s="12">
        <v>24</v>
      </c>
      <c r="H7" s="8">
        <v>5.78</v>
      </c>
      <c r="I7" s="12">
        <v>0</v>
      </c>
    </row>
    <row r="8" spans="2:9" ht="15" customHeight="1" x14ac:dyDescent="0.2">
      <c r="B8" t="s">
        <v>23</v>
      </c>
      <c r="C8" s="12">
        <v>6</v>
      </c>
      <c r="D8" s="8">
        <v>0.56000000000000005</v>
      </c>
      <c r="E8" s="12">
        <v>0</v>
      </c>
      <c r="F8" s="8">
        <v>0</v>
      </c>
      <c r="G8" s="12">
        <v>6</v>
      </c>
      <c r="H8" s="8">
        <v>1.45</v>
      </c>
      <c r="I8" s="12">
        <v>0</v>
      </c>
    </row>
    <row r="9" spans="2:9" ht="15" customHeight="1" x14ac:dyDescent="0.2">
      <c r="B9" t="s">
        <v>24</v>
      </c>
      <c r="C9" s="12">
        <v>10</v>
      </c>
      <c r="D9" s="8">
        <v>0.93</v>
      </c>
      <c r="E9" s="12">
        <v>2</v>
      </c>
      <c r="F9" s="8">
        <v>0.31</v>
      </c>
      <c r="G9" s="12">
        <v>8</v>
      </c>
      <c r="H9" s="8">
        <v>1.93</v>
      </c>
      <c r="I9" s="12">
        <v>0</v>
      </c>
    </row>
    <row r="10" spans="2:9" ht="15" customHeight="1" x14ac:dyDescent="0.2">
      <c r="B10" t="s">
        <v>25</v>
      </c>
      <c r="C10" s="12">
        <v>12</v>
      </c>
      <c r="D10" s="8">
        <v>1.1100000000000001</v>
      </c>
      <c r="E10" s="12">
        <v>3</v>
      </c>
      <c r="F10" s="8">
        <v>0.47</v>
      </c>
      <c r="G10" s="12">
        <v>8</v>
      </c>
      <c r="H10" s="8">
        <v>1.93</v>
      </c>
      <c r="I10" s="12">
        <v>1</v>
      </c>
    </row>
    <row r="11" spans="2:9" ht="15" customHeight="1" x14ac:dyDescent="0.2">
      <c r="B11" t="s">
        <v>26</v>
      </c>
      <c r="C11" s="12">
        <v>258</v>
      </c>
      <c r="D11" s="8">
        <v>23.91</v>
      </c>
      <c r="E11" s="12">
        <v>139</v>
      </c>
      <c r="F11" s="8">
        <v>21.55</v>
      </c>
      <c r="G11" s="12">
        <v>118</v>
      </c>
      <c r="H11" s="8">
        <v>28.43</v>
      </c>
      <c r="I11" s="12">
        <v>1</v>
      </c>
    </row>
    <row r="12" spans="2:9" ht="15" customHeight="1" x14ac:dyDescent="0.2">
      <c r="B12" t="s">
        <v>27</v>
      </c>
      <c r="C12" s="12">
        <v>12</v>
      </c>
      <c r="D12" s="8">
        <v>1.1100000000000001</v>
      </c>
      <c r="E12" s="12">
        <v>4</v>
      </c>
      <c r="F12" s="8">
        <v>0.62</v>
      </c>
      <c r="G12" s="12">
        <v>8</v>
      </c>
      <c r="H12" s="8">
        <v>1.93</v>
      </c>
      <c r="I12" s="12">
        <v>0</v>
      </c>
    </row>
    <row r="13" spans="2:9" ht="15" customHeight="1" x14ac:dyDescent="0.2">
      <c r="B13" t="s">
        <v>28</v>
      </c>
      <c r="C13" s="12">
        <v>87</v>
      </c>
      <c r="D13" s="8">
        <v>8.06</v>
      </c>
      <c r="E13" s="12">
        <v>45</v>
      </c>
      <c r="F13" s="8">
        <v>6.98</v>
      </c>
      <c r="G13" s="12">
        <v>42</v>
      </c>
      <c r="H13" s="8">
        <v>10.119999999999999</v>
      </c>
      <c r="I13" s="12">
        <v>0</v>
      </c>
    </row>
    <row r="14" spans="2:9" ht="15" customHeight="1" x14ac:dyDescent="0.2">
      <c r="B14" t="s">
        <v>29</v>
      </c>
      <c r="C14" s="12">
        <v>64</v>
      </c>
      <c r="D14" s="8">
        <v>5.93</v>
      </c>
      <c r="E14" s="12">
        <v>38</v>
      </c>
      <c r="F14" s="8">
        <v>5.89</v>
      </c>
      <c r="G14" s="12">
        <v>26</v>
      </c>
      <c r="H14" s="8">
        <v>6.27</v>
      </c>
      <c r="I14" s="12">
        <v>0</v>
      </c>
    </row>
    <row r="15" spans="2:9" ht="15" customHeight="1" x14ac:dyDescent="0.2">
      <c r="B15" t="s">
        <v>30</v>
      </c>
      <c r="C15" s="12">
        <v>170</v>
      </c>
      <c r="D15" s="8">
        <v>15.76</v>
      </c>
      <c r="E15" s="12">
        <v>138</v>
      </c>
      <c r="F15" s="8">
        <v>21.4</v>
      </c>
      <c r="G15" s="12">
        <v>31</v>
      </c>
      <c r="H15" s="8">
        <v>7.47</v>
      </c>
      <c r="I15" s="12">
        <v>0</v>
      </c>
    </row>
    <row r="16" spans="2:9" ht="15" customHeight="1" x14ac:dyDescent="0.2">
      <c r="B16" t="s">
        <v>31</v>
      </c>
      <c r="C16" s="12">
        <v>141</v>
      </c>
      <c r="D16" s="8">
        <v>13.07</v>
      </c>
      <c r="E16" s="12">
        <v>115</v>
      </c>
      <c r="F16" s="8">
        <v>17.829999999999998</v>
      </c>
      <c r="G16" s="12">
        <v>26</v>
      </c>
      <c r="H16" s="8">
        <v>6.27</v>
      </c>
      <c r="I16" s="12">
        <v>0</v>
      </c>
    </row>
    <row r="17" spans="2:9" ht="15" customHeight="1" x14ac:dyDescent="0.2">
      <c r="B17" t="s">
        <v>32</v>
      </c>
      <c r="C17" s="12">
        <v>60</v>
      </c>
      <c r="D17" s="8">
        <v>5.56</v>
      </c>
      <c r="E17" s="12">
        <v>44</v>
      </c>
      <c r="F17" s="8">
        <v>6.82</v>
      </c>
      <c r="G17" s="12">
        <v>10</v>
      </c>
      <c r="H17" s="8">
        <v>2.41</v>
      </c>
      <c r="I17" s="12">
        <v>1</v>
      </c>
    </row>
    <row r="18" spans="2:9" ht="15" customHeight="1" x14ac:dyDescent="0.2">
      <c r="B18" t="s">
        <v>33</v>
      </c>
      <c r="C18" s="12">
        <v>53</v>
      </c>
      <c r="D18" s="8">
        <v>4.91</v>
      </c>
      <c r="E18" s="12">
        <v>36</v>
      </c>
      <c r="F18" s="8">
        <v>5.58</v>
      </c>
      <c r="G18" s="12">
        <v>13</v>
      </c>
      <c r="H18" s="8">
        <v>3.13</v>
      </c>
      <c r="I18" s="12">
        <v>1</v>
      </c>
    </row>
    <row r="19" spans="2:9" ht="15" customHeight="1" x14ac:dyDescent="0.2">
      <c r="B19" t="s">
        <v>34</v>
      </c>
      <c r="C19" s="12">
        <v>34</v>
      </c>
      <c r="D19" s="8">
        <v>3.15</v>
      </c>
      <c r="E19" s="12">
        <v>16</v>
      </c>
      <c r="F19" s="8">
        <v>2.48</v>
      </c>
      <c r="G19" s="12">
        <v>12</v>
      </c>
      <c r="H19" s="8">
        <v>2.89</v>
      </c>
      <c r="I19" s="12">
        <v>1</v>
      </c>
    </row>
    <row r="20" spans="2:9" ht="15" customHeight="1" x14ac:dyDescent="0.2">
      <c r="B20" s="9" t="s">
        <v>200</v>
      </c>
      <c r="C20" s="12">
        <f>SUM(LTBL_35212[総数／事業所数])</f>
        <v>1079</v>
      </c>
      <c r="E20" s="12">
        <f>SUBTOTAL(109,LTBL_35212[個人／事業所数])</f>
        <v>645</v>
      </c>
      <c r="G20" s="12">
        <f>SUBTOTAL(109,LTBL_35212[法人／事業所数])</f>
        <v>415</v>
      </c>
      <c r="I20" s="12">
        <f>SUBTOTAL(109,LTBL_35212[法人以外の団体／事業所数])</f>
        <v>5</v>
      </c>
    </row>
    <row r="21" spans="2:9" ht="15" customHeight="1" x14ac:dyDescent="0.2">
      <c r="E21" s="11">
        <f>LTBL_35212[[#Totals],[個人／事業所数]]/LTBL_35212[[#Totals],[総数／事業所数]]</f>
        <v>0.59777571825764597</v>
      </c>
      <c r="G21" s="11">
        <f>LTBL_35212[[#Totals],[法人／事業所数]]/LTBL_35212[[#Totals],[総数／事業所数]]</f>
        <v>0.38461538461538464</v>
      </c>
      <c r="I21" s="11">
        <f>LTBL_35212[[#Totals],[法人以外の団体／事業所数]]/LTBL_35212[[#Totals],[総数／事業所数]]</f>
        <v>4.6339202965708986E-3</v>
      </c>
    </row>
    <row r="23" spans="2:9" ht="33" customHeight="1" x14ac:dyDescent="0.2">
      <c r="B23" t="s">
        <v>201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57</v>
      </c>
      <c r="C24" s="12">
        <v>158</v>
      </c>
      <c r="D24" s="8">
        <v>14.64</v>
      </c>
      <c r="E24" s="12">
        <v>131</v>
      </c>
      <c r="F24" s="8">
        <v>20.309999999999999</v>
      </c>
      <c r="G24" s="12">
        <v>27</v>
      </c>
      <c r="H24" s="8">
        <v>6.51</v>
      </c>
      <c r="I24" s="12">
        <v>0</v>
      </c>
    </row>
    <row r="25" spans="2:9" ht="15" customHeight="1" x14ac:dyDescent="0.2">
      <c r="B25" t="s">
        <v>58</v>
      </c>
      <c r="C25" s="12">
        <v>112</v>
      </c>
      <c r="D25" s="8">
        <v>10.38</v>
      </c>
      <c r="E25" s="12">
        <v>97</v>
      </c>
      <c r="F25" s="8">
        <v>15.04</v>
      </c>
      <c r="G25" s="12">
        <v>15</v>
      </c>
      <c r="H25" s="8">
        <v>3.61</v>
      </c>
      <c r="I25" s="12">
        <v>0</v>
      </c>
    </row>
    <row r="26" spans="2:9" ht="15" customHeight="1" x14ac:dyDescent="0.2">
      <c r="B26" t="s">
        <v>52</v>
      </c>
      <c r="C26" s="12">
        <v>84</v>
      </c>
      <c r="D26" s="8">
        <v>7.78</v>
      </c>
      <c r="E26" s="12">
        <v>43</v>
      </c>
      <c r="F26" s="8">
        <v>6.67</v>
      </c>
      <c r="G26" s="12">
        <v>41</v>
      </c>
      <c r="H26" s="8">
        <v>9.8800000000000008</v>
      </c>
      <c r="I26" s="12">
        <v>0</v>
      </c>
    </row>
    <row r="27" spans="2:9" ht="15" customHeight="1" x14ac:dyDescent="0.2">
      <c r="B27" t="s">
        <v>54</v>
      </c>
      <c r="C27" s="12">
        <v>74</v>
      </c>
      <c r="D27" s="8">
        <v>6.86</v>
      </c>
      <c r="E27" s="12">
        <v>42</v>
      </c>
      <c r="F27" s="8">
        <v>6.51</v>
      </c>
      <c r="G27" s="12">
        <v>32</v>
      </c>
      <c r="H27" s="8">
        <v>7.71</v>
      </c>
      <c r="I27" s="12">
        <v>0</v>
      </c>
    </row>
    <row r="28" spans="2:9" ht="15" customHeight="1" x14ac:dyDescent="0.2">
      <c r="B28" t="s">
        <v>43</v>
      </c>
      <c r="C28" s="12">
        <v>65</v>
      </c>
      <c r="D28" s="8">
        <v>6.02</v>
      </c>
      <c r="E28" s="12">
        <v>26</v>
      </c>
      <c r="F28" s="8">
        <v>4.03</v>
      </c>
      <c r="G28" s="12">
        <v>39</v>
      </c>
      <c r="H28" s="8">
        <v>9.4</v>
      </c>
      <c r="I28" s="12">
        <v>0</v>
      </c>
    </row>
    <row r="29" spans="2:9" ht="15" customHeight="1" x14ac:dyDescent="0.2">
      <c r="B29" t="s">
        <v>60</v>
      </c>
      <c r="C29" s="12">
        <v>60</v>
      </c>
      <c r="D29" s="8">
        <v>5.56</v>
      </c>
      <c r="E29" s="12">
        <v>44</v>
      </c>
      <c r="F29" s="8">
        <v>6.82</v>
      </c>
      <c r="G29" s="12">
        <v>10</v>
      </c>
      <c r="H29" s="8">
        <v>2.41</v>
      </c>
      <c r="I29" s="12">
        <v>1</v>
      </c>
    </row>
    <row r="30" spans="2:9" ht="15" customHeight="1" x14ac:dyDescent="0.2">
      <c r="B30" t="s">
        <v>50</v>
      </c>
      <c r="C30" s="12">
        <v>54</v>
      </c>
      <c r="D30" s="8">
        <v>5</v>
      </c>
      <c r="E30" s="12">
        <v>44</v>
      </c>
      <c r="F30" s="8">
        <v>6.82</v>
      </c>
      <c r="G30" s="12">
        <v>9</v>
      </c>
      <c r="H30" s="8">
        <v>2.17</v>
      </c>
      <c r="I30" s="12">
        <v>1</v>
      </c>
    </row>
    <row r="31" spans="2:9" ht="15" customHeight="1" x14ac:dyDescent="0.2">
      <c r="B31" t="s">
        <v>61</v>
      </c>
      <c r="C31" s="12">
        <v>38</v>
      </c>
      <c r="D31" s="8">
        <v>3.52</v>
      </c>
      <c r="E31" s="12">
        <v>36</v>
      </c>
      <c r="F31" s="8">
        <v>5.58</v>
      </c>
      <c r="G31" s="12">
        <v>2</v>
      </c>
      <c r="H31" s="8">
        <v>0.48</v>
      </c>
      <c r="I31" s="12">
        <v>0</v>
      </c>
    </row>
    <row r="32" spans="2:9" ht="15" customHeight="1" x14ac:dyDescent="0.2">
      <c r="B32" t="s">
        <v>56</v>
      </c>
      <c r="C32" s="12">
        <v>36</v>
      </c>
      <c r="D32" s="8">
        <v>3.34</v>
      </c>
      <c r="E32" s="12">
        <v>15</v>
      </c>
      <c r="F32" s="8">
        <v>2.33</v>
      </c>
      <c r="G32" s="12">
        <v>21</v>
      </c>
      <c r="H32" s="8">
        <v>5.0599999999999996</v>
      </c>
      <c r="I32" s="12">
        <v>0</v>
      </c>
    </row>
    <row r="33" spans="2:9" ht="15" customHeight="1" x14ac:dyDescent="0.2">
      <c r="B33" t="s">
        <v>44</v>
      </c>
      <c r="C33" s="12">
        <v>35</v>
      </c>
      <c r="D33" s="8">
        <v>3.24</v>
      </c>
      <c r="E33" s="12">
        <v>11</v>
      </c>
      <c r="F33" s="8">
        <v>1.71</v>
      </c>
      <c r="G33" s="12">
        <v>24</v>
      </c>
      <c r="H33" s="8">
        <v>5.78</v>
      </c>
      <c r="I33" s="12">
        <v>0</v>
      </c>
    </row>
    <row r="34" spans="2:9" ht="15" customHeight="1" x14ac:dyDescent="0.2">
      <c r="B34" t="s">
        <v>49</v>
      </c>
      <c r="C34" s="12">
        <v>34</v>
      </c>
      <c r="D34" s="8">
        <v>3.15</v>
      </c>
      <c r="E34" s="12">
        <v>15</v>
      </c>
      <c r="F34" s="8">
        <v>2.33</v>
      </c>
      <c r="G34" s="12">
        <v>19</v>
      </c>
      <c r="H34" s="8">
        <v>4.58</v>
      </c>
      <c r="I34" s="12">
        <v>0</v>
      </c>
    </row>
    <row r="35" spans="2:9" ht="15" customHeight="1" x14ac:dyDescent="0.2">
      <c r="B35" t="s">
        <v>51</v>
      </c>
      <c r="C35" s="12">
        <v>31</v>
      </c>
      <c r="D35" s="8">
        <v>2.87</v>
      </c>
      <c r="E35" s="12">
        <v>18</v>
      </c>
      <c r="F35" s="8">
        <v>2.79</v>
      </c>
      <c r="G35" s="12">
        <v>13</v>
      </c>
      <c r="H35" s="8">
        <v>3.13</v>
      </c>
      <c r="I35" s="12">
        <v>0</v>
      </c>
    </row>
    <row r="36" spans="2:9" ht="15" customHeight="1" x14ac:dyDescent="0.2">
      <c r="B36" t="s">
        <v>55</v>
      </c>
      <c r="C36" s="12">
        <v>27</v>
      </c>
      <c r="D36" s="8">
        <v>2.5</v>
      </c>
      <c r="E36" s="12">
        <v>23</v>
      </c>
      <c r="F36" s="8">
        <v>3.57</v>
      </c>
      <c r="G36" s="12">
        <v>4</v>
      </c>
      <c r="H36" s="8">
        <v>0.96</v>
      </c>
      <c r="I36" s="12">
        <v>0</v>
      </c>
    </row>
    <row r="37" spans="2:9" ht="15" customHeight="1" x14ac:dyDescent="0.2">
      <c r="B37" t="s">
        <v>45</v>
      </c>
      <c r="C37" s="12">
        <v>25</v>
      </c>
      <c r="D37" s="8">
        <v>2.3199999999999998</v>
      </c>
      <c r="E37" s="12">
        <v>5</v>
      </c>
      <c r="F37" s="8">
        <v>0.78</v>
      </c>
      <c r="G37" s="12">
        <v>20</v>
      </c>
      <c r="H37" s="8">
        <v>4.82</v>
      </c>
      <c r="I37" s="12">
        <v>0</v>
      </c>
    </row>
    <row r="38" spans="2:9" ht="15" customHeight="1" x14ac:dyDescent="0.2">
      <c r="B38" t="s">
        <v>59</v>
      </c>
      <c r="C38" s="12">
        <v>18</v>
      </c>
      <c r="D38" s="8">
        <v>1.67</v>
      </c>
      <c r="E38" s="12">
        <v>10</v>
      </c>
      <c r="F38" s="8">
        <v>1.55</v>
      </c>
      <c r="G38" s="12">
        <v>8</v>
      </c>
      <c r="H38" s="8">
        <v>1.93</v>
      </c>
      <c r="I38" s="12">
        <v>0</v>
      </c>
    </row>
    <row r="39" spans="2:9" ht="15" customHeight="1" x14ac:dyDescent="0.2">
      <c r="B39" t="s">
        <v>62</v>
      </c>
      <c r="C39" s="12">
        <v>15</v>
      </c>
      <c r="D39" s="8">
        <v>1.39</v>
      </c>
      <c r="E39" s="12">
        <v>0</v>
      </c>
      <c r="F39" s="8">
        <v>0</v>
      </c>
      <c r="G39" s="12">
        <v>11</v>
      </c>
      <c r="H39" s="8">
        <v>2.65</v>
      </c>
      <c r="I39" s="12">
        <v>1</v>
      </c>
    </row>
    <row r="40" spans="2:9" ht="15" customHeight="1" x14ac:dyDescent="0.2">
      <c r="B40" t="s">
        <v>46</v>
      </c>
      <c r="C40" s="12">
        <v>14</v>
      </c>
      <c r="D40" s="8">
        <v>1.3</v>
      </c>
      <c r="E40" s="12">
        <v>0</v>
      </c>
      <c r="F40" s="8">
        <v>0</v>
      </c>
      <c r="G40" s="12">
        <v>14</v>
      </c>
      <c r="H40" s="8">
        <v>3.37</v>
      </c>
      <c r="I40" s="12">
        <v>0</v>
      </c>
    </row>
    <row r="41" spans="2:9" ht="15" customHeight="1" x14ac:dyDescent="0.2">
      <c r="B41" t="s">
        <v>66</v>
      </c>
      <c r="C41" s="12">
        <v>12</v>
      </c>
      <c r="D41" s="8">
        <v>1.1100000000000001</v>
      </c>
      <c r="E41" s="12">
        <v>4</v>
      </c>
      <c r="F41" s="8">
        <v>0.62</v>
      </c>
      <c r="G41" s="12">
        <v>8</v>
      </c>
      <c r="H41" s="8">
        <v>1.93</v>
      </c>
      <c r="I41" s="12">
        <v>0</v>
      </c>
    </row>
    <row r="42" spans="2:9" ht="15" customHeight="1" x14ac:dyDescent="0.2">
      <c r="B42" t="s">
        <v>63</v>
      </c>
      <c r="C42" s="12">
        <v>11</v>
      </c>
      <c r="D42" s="8">
        <v>1.02</v>
      </c>
      <c r="E42" s="12">
        <v>4</v>
      </c>
      <c r="F42" s="8">
        <v>0.62</v>
      </c>
      <c r="G42" s="12">
        <v>7</v>
      </c>
      <c r="H42" s="8">
        <v>1.69</v>
      </c>
      <c r="I42" s="12">
        <v>0</v>
      </c>
    </row>
    <row r="43" spans="2:9" ht="15" customHeight="1" x14ac:dyDescent="0.2">
      <c r="B43" t="s">
        <v>74</v>
      </c>
      <c r="C43" s="12">
        <v>11</v>
      </c>
      <c r="D43" s="8">
        <v>1.02</v>
      </c>
      <c r="E43" s="12">
        <v>8</v>
      </c>
      <c r="F43" s="8">
        <v>1.24</v>
      </c>
      <c r="G43" s="12">
        <v>3</v>
      </c>
      <c r="H43" s="8">
        <v>0.72</v>
      </c>
      <c r="I43" s="12">
        <v>0</v>
      </c>
    </row>
    <row r="46" spans="2:9" ht="33" customHeight="1" x14ac:dyDescent="0.2">
      <c r="B46" t="s">
        <v>202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110</v>
      </c>
      <c r="C47" s="12">
        <v>57</v>
      </c>
      <c r="D47" s="8">
        <v>5.28</v>
      </c>
      <c r="E47" s="12">
        <v>48</v>
      </c>
      <c r="F47" s="8">
        <v>7.44</v>
      </c>
      <c r="G47" s="12">
        <v>9</v>
      </c>
      <c r="H47" s="8">
        <v>2.17</v>
      </c>
      <c r="I47" s="12">
        <v>0</v>
      </c>
    </row>
    <row r="48" spans="2:9" ht="15" customHeight="1" x14ac:dyDescent="0.2">
      <c r="B48" t="s">
        <v>107</v>
      </c>
      <c r="C48" s="12">
        <v>48</v>
      </c>
      <c r="D48" s="8">
        <v>4.45</v>
      </c>
      <c r="E48" s="12">
        <v>47</v>
      </c>
      <c r="F48" s="8">
        <v>7.29</v>
      </c>
      <c r="G48" s="12">
        <v>1</v>
      </c>
      <c r="H48" s="8">
        <v>0.24</v>
      </c>
      <c r="I48" s="12">
        <v>0</v>
      </c>
    </row>
    <row r="49" spans="2:9" ht="15" customHeight="1" x14ac:dyDescent="0.2">
      <c r="B49" t="s">
        <v>103</v>
      </c>
      <c r="C49" s="12">
        <v>42</v>
      </c>
      <c r="D49" s="8">
        <v>3.89</v>
      </c>
      <c r="E49" s="12">
        <v>32</v>
      </c>
      <c r="F49" s="8">
        <v>4.96</v>
      </c>
      <c r="G49" s="12">
        <v>10</v>
      </c>
      <c r="H49" s="8">
        <v>2.41</v>
      </c>
      <c r="I49" s="12">
        <v>0</v>
      </c>
    </row>
    <row r="50" spans="2:9" ht="15" customHeight="1" x14ac:dyDescent="0.2">
      <c r="B50" t="s">
        <v>105</v>
      </c>
      <c r="C50" s="12">
        <v>36</v>
      </c>
      <c r="D50" s="8">
        <v>3.34</v>
      </c>
      <c r="E50" s="12">
        <v>25</v>
      </c>
      <c r="F50" s="8">
        <v>3.88</v>
      </c>
      <c r="G50" s="12">
        <v>11</v>
      </c>
      <c r="H50" s="8">
        <v>2.65</v>
      </c>
      <c r="I50" s="12">
        <v>0</v>
      </c>
    </row>
    <row r="51" spans="2:9" ht="15" customHeight="1" x14ac:dyDescent="0.2">
      <c r="B51" t="s">
        <v>109</v>
      </c>
      <c r="C51" s="12">
        <v>35</v>
      </c>
      <c r="D51" s="8">
        <v>3.24</v>
      </c>
      <c r="E51" s="12">
        <v>33</v>
      </c>
      <c r="F51" s="8">
        <v>5.12</v>
      </c>
      <c r="G51" s="12">
        <v>2</v>
      </c>
      <c r="H51" s="8">
        <v>0.48</v>
      </c>
      <c r="I51" s="12">
        <v>0</v>
      </c>
    </row>
    <row r="52" spans="2:9" ht="15" customHeight="1" x14ac:dyDescent="0.2">
      <c r="B52" t="s">
        <v>112</v>
      </c>
      <c r="C52" s="12">
        <v>34</v>
      </c>
      <c r="D52" s="8">
        <v>3.15</v>
      </c>
      <c r="E52" s="12">
        <v>32</v>
      </c>
      <c r="F52" s="8">
        <v>4.96</v>
      </c>
      <c r="G52" s="12">
        <v>2</v>
      </c>
      <c r="H52" s="8">
        <v>0.48</v>
      </c>
      <c r="I52" s="12">
        <v>0</v>
      </c>
    </row>
    <row r="53" spans="2:9" ht="15" customHeight="1" x14ac:dyDescent="0.2">
      <c r="B53" t="s">
        <v>93</v>
      </c>
      <c r="C53" s="12">
        <v>31</v>
      </c>
      <c r="D53" s="8">
        <v>2.87</v>
      </c>
      <c r="E53" s="12">
        <v>6</v>
      </c>
      <c r="F53" s="8">
        <v>0.93</v>
      </c>
      <c r="G53" s="12">
        <v>25</v>
      </c>
      <c r="H53" s="8">
        <v>6.02</v>
      </c>
      <c r="I53" s="12">
        <v>0</v>
      </c>
    </row>
    <row r="54" spans="2:9" ht="15" customHeight="1" x14ac:dyDescent="0.2">
      <c r="B54" t="s">
        <v>106</v>
      </c>
      <c r="C54" s="12">
        <v>31</v>
      </c>
      <c r="D54" s="8">
        <v>2.87</v>
      </c>
      <c r="E54" s="12">
        <v>27</v>
      </c>
      <c r="F54" s="8">
        <v>4.1900000000000004</v>
      </c>
      <c r="G54" s="12">
        <v>4</v>
      </c>
      <c r="H54" s="8">
        <v>0.96</v>
      </c>
      <c r="I54" s="12">
        <v>0</v>
      </c>
    </row>
    <row r="55" spans="2:9" ht="15" customHeight="1" x14ac:dyDescent="0.2">
      <c r="B55" t="s">
        <v>111</v>
      </c>
      <c r="C55" s="12">
        <v>29</v>
      </c>
      <c r="D55" s="8">
        <v>2.69</v>
      </c>
      <c r="E55" s="12">
        <v>24</v>
      </c>
      <c r="F55" s="8">
        <v>3.72</v>
      </c>
      <c r="G55" s="12">
        <v>5</v>
      </c>
      <c r="H55" s="8">
        <v>1.2</v>
      </c>
      <c r="I55" s="12">
        <v>0</v>
      </c>
    </row>
    <row r="56" spans="2:9" ht="15" customHeight="1" x14ac:dyDescent="0.2">
      <c r="B56" t="s">
        <v>104</v>
      </c>
      <c r="C56" s="12">
        <v>25</v>
      </c>
      <c r="D56" s="8">
        <v>2.3199999999999998</v>
      </c>
      <c r="E56" s="12">
        <v>7</v>
      </c>
      <c r="F56" s="8">
        <v>1.0900000000000001</v>
      </c>
      <c r="G56" s="12">
        <v>18</v>
      </c>
      <c r="H56" s="8">
        <v>4.34</v>
      </c>
      <c r="I56" s="12">
        <v>0</v>
      </c>
    </row>
    <row r="57" spans="2:9" ht="15" customHeight="1" x14ac:dyDescent="0.2">
      <c r="B57" t="s">
        <v>101</v>
      </c>
      <c r="C57" s="12">
        <v>24</v>
      </c>
      <c r="D57" s="8">
        <v>2.2200000000000002</v>
      </c>
      <c r="E57" s="12">
        <v>15</v>
      </c>
      <c r="F57" s="8">
        <v>2.33</v>
      </c>
      <c r="G57" s="12">
        <v>9</v>
      </c>
      <c r="H57" s="8">
        <v>2.17</v>
      </c>
      <c r="I57" s="12">
        <v>0</v>
      </c>
    </row>
    <row r="58" spans="2:9" ht="15" customHeight="1" x14ac:dyDescent="0.2">
      <c r="B58" t="s">
        <v>102</v>
      </c>
      <c r="C58" s="12">
        <v>22</v>
      </c>
      <c r="D58" s="8">
        <v>2.04</v>
      </c>
      <c r="E58" s="12">
        <v>4</v>
      </c>
      <c r="F58" s="8">
        <v>0.62</v>
      </c>
      <c r="G58" s="12">
        <v>18</v>
      </c>
      <c r="H58" s="8">
        <v>4.34</v>
      </c>
      <c r="I58" s="12">
        <v>0</v>
      </c>
    </row>
    <row r="59" spans="2:9" ht="15" customHeight="1" x14ac:dyDescent="0.2">
      <c r="B59" t="s">
        <v>114</v>
      </c>
      <c r="C59" s="12">
        <v>21</v>
      </c>
      <c r="D59" s="8">
        <v>1.95</v>
      </c>
      <c r="E59" s="12">
        <v>19</v>
      </c>
      <c r="F59" s="8">
        <v>2.95</v>
      </c>
      <c r="G59" s="12">
        <v>2</v>
      </c>
      <c r="H59" s="8">
        <v>0.48</v>
      </c>
      <c r="I59" s="12">
        <v>0</v>
      </c>
    </row>
    <row r="60" spans="2:9" ht="15" customHeight="1" x14ac:dyDescent="0.2">
      <c r="B60" t="s">
        <v>100</v>
      </c>
      <c r="C60" s="12">
        <v>18</v>
      </c>
      <c r="D60" s="8">
        <v>1.67</v>
      </c>
      <c r="E60" s="12">
        <v>5</v>
      </c>
      <c r="F60" s="8">
        <v>0.78</v>
      </c>
      <c r="G60" s="12">
        <v>13</v>
      </c>
      <c r="H60" s="8">
        <v>3.13</v>
      </c>
      <c r="I60" s="12">
        <v>0</v>
      </c>
    </row>
    <row r="61" spans="2:9" ht="15" customHeight="1" x14ac:dyDescent="0.2">
      <c r="B61" t="s">
        <v>108</v>
      </c>
      <c r="C61" s="12">
        <v>18</v>
      </c>
      <c r="D61" s="8">
        <v>1.67</v>
      </c>
      <c r="E61" s="12">
        <v>15</v>
      </c>
      <c r="F61" s="8">
        <v>2.33</v>
      </c>
      <c r="G61" s="12">
        <v>3</v>
      </c>
      <c r="H61" s="8">
        <v>0.72</v>
      </c>
      <c r="I61" s="12">
        <v>0</v>
      </c>
    </row>
    <row r="62" spans="2:9" ht="15" customHeight="1" x14ac:dyDescent="0.2">
      <c r="B62" t="s">
        <v>113</v>
      </c>
      <c r="C62" s="12">
        <v>17</v>
      </c>
      <c r="D62" s="8">
        <v>1.58</v>
      </c>
      <c r="E62" s="12">
        <v>10</v>
      </c>
      <c r="F62" s="8">
        <v>1.55</v>
      </c>
      <c r="G62" s="12">
        <v>7</v>
      </c>
      <c r="H62" s="8">
        <v>1.69</v>
      </c>
      <c r="I62" s="12">
        <v>0</v>
      </c>
    </row>
    <row r="63" spans="2:9" ht="15" customHeight="1" x14ac:dyDescent="0.2">
      <c r="B63" t="s">
        <v>125</v>
      </c>
      <c r="C63" s="12">
        <v>16</v>
      </c>
      <c r="D63" s="8">
        <v>1.48</v>
      </c>
      <c r="E63" s="12">
        <v>8</v>
      </c>
      <c r="F63" s="8">
        <v>1.24</v>
      </c>
      <c r="G63" s="12">
        <v>8</v>
      </c>
      <c r="H63" s="8">
        <v>1.93</v>
      </c>
      <c r="I63" s="12">
        <v>0</v>
      </c>
    </row>
    <row r="64" spans="2:9" ht="15" customHeight="1" x14ac:dyDescent="0.2">
      <c r="B64" t="s">
        <v>94</v>
      </c>
      <c r="C64" s="12">
        <v>15</v>
      </c>
      <c r="D64" s="8">
        <v>1.39</v>
      </c>
      <c r="E64" s="12">
        <v>8</v>
      </c>
      <c r="F64" s="8">
        <v>1.24</v>
      </c>
      <c r="G64" s="12">
        <v>7</v>
      </c>
      <c r="H64" s="8">
        <v>1.69</v>
      </c>
      <c r="I64" s="12">
        <v>0</v>
      </c>
    </row>
    <row r="65" spans="2:9" ht="15" customHeight="1" x14ac:dyDescent="0.2">
      <c r="B65" t="s">
        <v>97</v>
      </c>
      <c r="C65" s="12">
        <v>15</v>
      </c>
      <c r="D65" s="8">
        <v>1.39</v>
      </c>
      <c r="E65" s="12">
        <v>6</v>
      </c>
      <c r="F65" s="8">
        <v>0.93</v>
      </c>
      <c r="G65" s="12">
        <v>9</v>
      </c>
      <c r="H65" s="8">
        <v>2.17</v>
      </c>
      <c r="I65" s="12">
        <v>0</v>
      </c>
    </row>
    <row r="66" spans="2:9" ht="15" customHeight="1" x14ac:dyDescent="0.2">
      <c r="B66" t="s">
        <v>99</v>
      </c>
      <c r="C66" s="12">
        <v>15</v>
      </c>
      <c r="D66" s="8">
        <v>1.39</v>
      </c>
      <c r="E66" s="12">
        <v>10</v>
      </c>
      <c r="F66" s="8">
        <v>1.55</v>
      </c>
      <c r="G66" s="12">
        <v>5</v>
      </c>
      <c r="H66" s="8">
        <v>1.2</v>
      </c>
      <c r="I66" s="12">
        <v>0</v>
      </c>
    </row>
    <row r="68" spans="2:9" ht="15" customHeight="1" x14ac:dyDescent="0.2">
      <c r="B68" t="s">
        <v>203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2FAD8-741C-4467-9D1C-ECCC75F294F7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214</v>
      </c>
    </row>
    <row r="4" spans="2:9" ht="33" customHeight="1" x14ac:dyDescent="0.2">
      <c r="B4" t="s">
        <v>199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3</v>
      </c>
      <c r="D5" s="8">
        <v>0.55000000000000004</v>
      </c>
      <c r="E5" s="12">
        <v>0</v>
      </c>
      <c r="F5" s="8">
        <v>0</v>
      </c>
      <c r="G5" s="12">
        <v>3</v>
      </c>
      <c r="H5" s="8">
        <v>1.25</v>
      </c>
      <c r="I5" s="12">
        <v>0</v>
      </c>
    </row>
    <row r="6" spans="2:9" ht="15" customHeight="1" x14ac:dyDescent="0.2">
      <c r="B6" t="s">
        <v>21</v>
      </c>
      <c r="C6" s="12">
        <v>101</v>
      </c>
      <c r="D6" s="8">
        <v>18.399999999999999</v>
      </c>
      <c r="E6" s="12">
        <v>31</v>
      </c>
      <c r="F6" s="8">
        <v>10.84</v>
      </c>
      <c r="G6" s="12">
        <v>70</v>
      </c>
      <c r="H6" s="8">
        <v>29.17</v>
      </c>
      <c r="I6" s="12">
        <v>0</v>
      </c>
    </row>
    <row r="7" spans="2:9" ht="15" customHeight="1" x14ac:dyDescent="0.2">
      <c r="B7" t="s">
        <v>22</v>
      </c>
      <c r="C7" s="12">
        <v>43</v>
      </c>
      <c r="D7" s="8">
        <v>7.83</v>
      </c>
      <c r="E7" s="12">
        <v>14</v>
      </c>
      <c r="F7" s="8">
        <v>4.9000000000000004</v>
      </c>
      <c r="G7" s="12">
        <v>29</v>
      </c>
      <c r="H7" s="8">
        <v>12.08</v>
      </c>
      <c r="I7" s="12">
        <v>0</v>
      </c>
    </row>
    <row r="8" spans="2:9" ht="15" customHeight="1" x14ac:dyDescent="0.2">
      <c r="B8" t="s">
        <v>23</v>
      </c>
      <c r="C8" s="12">
        <v>2</v>
      </c>
      <c r="D8" s="8">
        <v>0.36</v>
      </c>
      <c r="E8" s="12">
        <v>0</v>
      </c>
      <c r="F8" s="8">
        <v>0</v>
      </c>
      <c r="G8" s="12">
        <v>1</v>
      </c>
      <c r="H8" s="8">
        <v>0.42</v>
      </c>
      <c r="I8" s="12">
        <v>0</v>
      </c>
    </row>
    <row r="9" spans="2:9" ht="15" customHeight="1" x14ac:dyDescent="0.2">
      <c r="B9" t="s">
        <v>24</v>
      </c>
      <c r="C9" s="12">
        <v>4</v>
      </c>
      <c r="D9" s="8">
        <v>0.73</v>
      </c>
      <c r="E9" s="12">
        <v>1</v>
      </c>
      <c r="F9" s="8">
        <v>0.35</v>
      </c>
      <c r="G9" s="12">
        <v>3</v>
      </c>
      <c r="H9" s="8">
        <v>1.25</v>
      </c>
      <c r="I9" s="12">
        <v>0</v>
      </c>
    </row>
    <row r="10" spans="2:9" ht="15" customHeight="1" x14ac:dyDescent="0.2">
      <c r="B10" t="s">
        <v>25</v>
      </c>
      <c r="C10" s="12">
        <v>1</v>
      </c>
      <c r="D10" s="8">
        <v>0.18</v>
      </c>
      <c r="E10" s="12">
        <v>0</v>
      </c>
      <c r="F10" s="8">
        <v>0</v>
      </c>
      <c r="G10" s="12">
        <v>1</v>
      </c>
      <c r="H10" s="8">
        <v>0.42</v>
      </c>
      <c r="I10" s="12">
        <v>0</v>
      </c>
    </row>
    <row r="11" spans="2:9" ht="15" customHeight="1" x14ac:dyDescent="0.2">
      <c r="B11" t="s">
        <v>26</v>
      </c>
      <c r="C11" s="12">
        <v>161</v>
      </c>
      <c r="D11" s="8">
        <v>29.33</v>
      </c>
      <c r="E11" s="12">
        <v>85</v>
      </c>
      <c r="F11" s="8">
        <v>29.72</v>
      </c>
      <c r="G11" s="12">
        <v>76</v>
      </c>
      <c r="H11" s="8">
        <v>31.67</v>
      </c>
      <c r="I11" s="12">
        <v>0</v>
      </c>
    </row>
    <row r="12" spans="2:9" ht="15" customHeight="1" x14ac:dyDescent="0.2">
      <c r="B12" t="s">
        <v>27</v>
      </c>
      <c r="C12" s="12">
        <v>2</v>
      </c>
      <c r="D12" s="8">
        <v>0.36</v>
      </c>
      <c r="E12" s="12">
        <v>0</v>
      </c>
      <c r="F12" s="8">
        <v>0</v>
      </c>
      <c r="G12" s="12">
        <v>2</v>
      </c>
      <c r="H12" s="8">
        <v>0.83</v>
      </c>
      <c r="I12" s="12">
        <v>0</v>
      </c>
    </row>
    <row r="13" spans="2:9" ht="15" customHeight="1" x14ac:dyDescent="0.2">
      <c r="B13" t="s">
        <v>28</v>
      </c>
      <c r="C13" s="12">
        <v>16</v>
      </c>
      <c r="D13" s="8">
        <v>2.91</v>
      </c>
      <c r="E13" s="12">
        <v>5</v>
      </c>
      <c r="F13" s="8">
        <v>1.75</v>
      </c>
      <c r="G13" s="12">
        <v>11</v>
      </c>
      <c r="H13" s="8">
        <v>4.58</v>
      </c>
      <c r="I13" s="12">
        <v>0</v>
      </c>
    </row>
    <row r="14" spans="2:9" ht="15" customHeight="1" x14ac:dyDescent="0.2">
      <c r="B14" t="s">
        <v>29</v>
      </c>
      <c r="C14" s="12">
        <v>21</v>
      </c>
      <c r="D14" s="8">
        <v>3.83</v>
      </c>
      <c r="E14" s="12">
        <v>12</v>
      </c>
      <c r="F14" s="8">
        <v>4.2</v>
      </c>
      <c r="G14" s="12">
        <v>9</v>
      </c>
      <c r="H14" s="8">
        <v>3.75</v>
      </c>
      <c r="I14" s="12">
        <v>0</v>
      </c>
    </row>
    <row r="15" spans="2:9" ht="15" customHeight="1" x14ac:dyDescent="0.2">
      <c r="B15" t="s">
        <v>30</v>
      </c>
      <c r="C15" s="12">
        <v>60</v>
      </c>
      <c r="D15" s="8">
        <v>10.93</v>
      </c>
      <c r="E15" s="12">
        <v>45</v>
      </c>
      <c r="F15" s="8">
        <v>15.73</v>
      </c>
      <c r="G15" s="12">
        <v>14</v>
      </c>
      <c r="H15" s="8">
        <v>5.83</v>
      </c>
      <c r="I15" s="12">
        <v>1</v>
      </c>
    </row>
    <row r="16" spans="2:9" ht="15" customHeight="1" x14ac:dyDescent="0.2">
      <c r="B16" t="s">
        <v>31</v>
      </c>
      <c r="C16" s="12">
        <v>75</v>
      </c>
      <c r="D16" s="8">
        <v>13.66</v>
      </c>
      <c r="E16" s="12">
        <v>69</v>
      </c>
      <c r="F16" s="8">
        <v>24.13</v>
      </c>
      <c r="G16" s="12">
        <v>5</v>
      </c>
      <c r="H16" s="8">
        <v>2.08</v>
      </c>
      <c r="I16" s="12">
        <v>0</v>
      </c>
    </row>
    <row r="17" spans="2:9" ht="15" customHeight="1" x14ac:dyDescent="0.2">
      <c r="B17" t="s">
        <v>32</v>
      </c>
      <c r="C17" s="12">
        <v>24</v>
      </c>
      <c r="D17" s="8">
        <v>4.37</v>
      </c>
      <c r="E17" s="12">
        <v>8</v>
      </c>
      <c r="F17" s="8">
        <v>2.8</v>
      </c>
      <c r="G17" s="12">
        <v>2</v>
      </c>
      <c r="H17" s="8">
        <v>0.83</v>
      </c>
      <c r="I17" s="12">
        <v>0</v>
      </c>
    </row>
    <row r="18" spans="2:9" ht="15" customHeight="1" x14ac:dyDescent="0.2">
      <c r="B18" t="s">
        <v>33</v>
      </c>
      <c r="C18" s="12">
        <v>17</v>
      </c>
      <c r="D18" s="8">
        <v>3.1</v>
      </c>
      <c r="E18" s="12">
        <v>12</v>
      </c>
      <c r="F18" s="8">
        <v>4.2</v>
      </c>
      <c r="G18" s="12">
        <v>3</v>
      </c>
      <c r="H18" s="8">
        <v>1.25</v>
      </c>
      <c r="I18" s="12">
        <v>0</v>
      </c>
    </row>
    <row r="19" spans="2:9" ht="15" customHeight="1" x14ac:dyDescent="0.2">
      <c r="B19" t="s">
        <v>34</v>
      </c>
      <c r="C19" s="12">
        <v>19</v>
      </c>
      <c r="D19" s="8">
        <v>3.46</v>
      </c>
      <c r="E19" s="12">
        <v>4</v>
      </c>
      <c r="F19" s="8">
        <v>1.4</v>
      </c>
      <c r="G19" s="12">
        <v>11</v>
      </c>
      <c r="H19" s="8">
        <v>4.58</v>
      </c>
      <c r="I19" s="12">
        <v>0</v>
      </c>
    </row>
    <row r="20" spans="2:9" ht="15" customHeight="1" x14ac:dyDescent="0.2">
      <c r="B20" s="9" t="s">
        <v>200</v>
      </c>
      <c r="C20" s="12">
        <f>SUM(LTBL_35213[総数／事業所数])</f>
        <v>549</v>
      </c>
      <c r="E20" s="12">
        <f>SUBTOTAL(109,LTBL_35213[個人／事業所数])</f>
        <v>286</v>
      </c>
      <c r="G20" s="12">
        <f>SUBTOTAL(109,LTBL_35213[法人／事業所数])</f>
        <v>240</v>
      </c>
      <c r="I20" s="12">
        <f>SUBTOTAL(109,LTBL_35213[法人以外の団体／事業所数])</f>
        <v>1</v>
      </c>
    </row>
    <row r="21" spans="2:9" ht="15" customHeight="1" x14ac:dyDescent="0.2">
      <c r="E21" s="11">
        <f>LTBL_35213[[#Totals],[個人／事業所数]]/LTBL_35213[[#Totals],[総数／事業所数]]</f>
        <v>0.52094717668488155</v>
      </c>
      <c r="G21" s="11">
        <f>LTBL_35213[[#Totals],[法人／事業所数]]/LTBL_35213[[#Totals],[総数／事業所数]]</f>
        <v>0.43715846994535518</v>
      </c>
      <c r="I21" s="11">
        <f>LTBL_35213[[#Totals],[法人以外の団体／事業所数]]/LTBL_35213[[#Totals],[総数／事業所数]]</f>
        <v>1.8214936247723133E-3</v>
      </c>
    </row>
    <row r="23" spans="2:9" ht="33" customHeight="1" x14ac:dyDescent="0.2">
      <c r="B23" t="s">
        <v>201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58</v>
      </c>
      <c r="C24" s="12">
        <v>70</v>
      </c>
      <c r="D24" s="8">
        <v>12.75</v>
      </c>
      <c r="E24" s="12">
        <v>66</v>
      </c>
      <c r="F24" s="8">
        <v>23.08</v>
      </c>
      <c r="G24" s="12">
        <v>4</v>
      </c>
      <c r="H24" s="8">
        <v>1.67</v>
      </c>
      <c r="I24" s="12">
        <v>0</v>
      </c>
    </row>
    <row r="25" spans="2:9" ht="15" customHeight="1" x14ac:dyDescent="0.2">
      <c r="B25" t="s">
        <v>52</v>
      </c>
      <c r="C25" s="12">
        <v>60</v>
      </c>
      <c r="D25" s="8">
        <v>10.93</v>
      </c>
      <c r="E25" s="12">
        <v>32</v>
      </c>
      <c r="F25" s="8">
        <v>11.19</v>
      </c>
      <c r="G25" s="12">
        <v>28</v>
      </c>
      <c r="H25" s="8">
        <v>11.67</v>
      </c>
      <c r="I25" s="12">
        <v>0</v>
      </c>
    </row>
    <row r="26" spans="2:9" ht="15" customHeight="1" x14ac:dyDescent="0.2">
      <c r="B26" t="s">
        <v>43</v>
      </c>
      <c r="C26" s="12">
        <v>53</v>
      </c>
      <c r="D26" s="8">
        <v>9.65</v>
      </c>
      <c r="E26" s="12">
        <v>14</v>
      </c>
      <c r="F26" s="8">
        <v>4.9000000000000004</v>
      </c>
      <c r="G26" s="12">
        <v>39</v>
      </c>
      <c r="H26" s="8">
        <v>16.25</v>
      </c>
      <c r="I26" s="12">
        <v>0</v>
      </c>
    </row>
    <row r="27" spans="2:9" ht="15" customHeight="1" x14ac:dyDescent="0.2">
      <c r="B27" t="s">
        <v>57</v>
      </c>
      <c r="C27" s="12">
        <v>51</v>
      </c>
      <c r="D27" s="8">
        <v>9.2899999999999991</v>
      </c>
      <c r="E27" s="12">
        <v>41</v>
      </c>
      <c r="F27" s="8">
        <v>14.34</v>
      </c>
      <c r="G27" s="12">
        <v>9</v>
      </c>
      <c r="H27" s="8">
        <v>3.75</v>
      </c>
      <c r="I27" s="12">
        <v>1</v>
      </c>
    </row>
    <row r="28" spans="2:9" ht="15" customHeight="1" x14ac:dyDescent="0.2">
      <c r="B28" t="s">
        <v>50</v>
      </c>
      <c r="C28" s="12">
        <v>36</v>
      </c>
      <c r="D28" s="8">
        <v>6.56</v>
      </c>
      <c r="E28" s="12">
        <v>26</v>
      </c>
      <c r="F28" s="8">
        <v>9.09</v>
      </c>
      <c r="G28" s="12">
        <v>10</v>
      </c>
      <c r="H28" s="8">
        <v>4.17</v>
      </c>
      <c r="I28" s="12">
        <v>0</v>
      </c>
    </row>
    <row r="29" spans="2:9" ht="15" customHeight="1" x14ac:dyDescent="0.2">
      <c r="B29" t="s">
        <v>44</v>
      </c>
      <c r="C29" s="12">
        <v>30</v>
      </c>
      <c r="D29" s="8">
        <v>5.46</v>
      </c>
      <c r="E29" s="12">
        <v>12</v>
      </c>
      <c r="F29" s="8">
        <v>4.2</v>
      </c>
      <c r="G29" s="12">
        <v>18</v>
      </c>
      <c r="H29" s="8">
        <v>7.5</v>
      </c>
      <c r="I29" s="12">
        <v>0</v>
      </c>
    </row>
    <row r="30" spans="2:9" ht="15" customHeight="1" x14ac:dyDescent="0.2">
      <c r="B30" t="s">
        <v>60</v>
      </c>
      <c r="C30" s="12">
        <v>24</v>
      </c>
      <c r="D30" s="8">
        <v>4.37</v>
      </c>
      <c r="E30" s="12">
        <v>8</v>
      </c>
      <c r="F30" s="8">
        <v>2.8</v>
      </c>
      <c r="G30" s="12">
        <v>2</v>
      </c>
      <c r="H30" s="8">
        <v>0.83</v>
      </c>
      <c r="I30" s="12">
        <v>0</v>
      </c>
    </row>
    <row r="31" spans="2:9" ht="15" customHeight="1" x14ac:dyDescent="0.2">
      <c r="B31" t="s">
        <v>45</v>
      </c>
      <c r="C31" s="12">
        <v>18</v>
      </c>
      <c r="D31" s="8">
        <v>3.28</v>
      </c>
      <c r="E31" s="12">
        <v>5</v>
      </c>
      <c r="F31" s="8">
        <v>1.75</v>
      </c>
      <c r="G31" s="12">
        <v>13</v>
      </c>
      <c r="H31" s="8">
        <v>5.42</v>
      </c>
      <c r="I31" s="12">
        <v>0</v>
      </c>
    </row>
    <row r="32" spans="2:9" ht="15" customHeight="1" x14ac:dyDescent="0.2">
      <c r="B32" t="s">
        <v>49</v>
      </c>
      <c r="C32" s="12">
        <v>18</v>
      </c>
      <c r="D32" s="8">
        <v>3.28</v>
      </c>
      <c r="E32" s="12">
        <v>9</v>
      </c>
      <c r="F32" s="8">
        <v>3.15</v>
      </c>
      <c r="G32" s="12">
        <v>9</v>
      </c>
      <c r="H32" s="8">
        <v>3.75</v>
      </c>
      <c r="I32" s="12">
        <v>0</v>
      </c>
    </row>
    <row r="33" spans="2:9" ht="15" customHeight="1" x14ac:dyDescent="0.2">
      <c r="B33" t="s">
        <v>51</v>
      </c>
      <c r="C33" s="12">
        <v>18</v>
      </c>
      <c r="D33" s="8">
        <v>3.28</v>
      </c>
      <c r="E33" s="12">
        <v>12</v>
      </c>
      <c r="F33" s="8">
        <v>4.2</v>
      </c>
      <c r="G33" s="12">
        <v>6</v>
      </c>
      <c r="H33" s="8">
        <v>2.5</v>
      </c>
      <c r="I33" s="12">
        <v>0</v>
      </c>
    </row>
    <row r="34" spans="2:9" ht="15" customHeight="1" x14ac:dyDescent="0.2">
      <c r="B34" t="s">
        <v>56</v>
      </c>
      <c r="C34" s="12">
        <v>15</v>
      </c>
      <c r="D34" s="8">
        <v>2.73</v>
      </c>
      <c r="E34" s="12">
        <v>7</v>
      </c>
      <c r="F34" s="8">
        <v>2.4500000000000002</v>
      </c>
      <c r="G34" s="12">
        <v>8</v>
      </c>
      <c r="H34" s="8">
        <v>3.33</v>
      </c>
      <c r="I34" s="12">
        <v>0</v>
      </c>
    </row>
    <row r="35" spans="2:9" ht="15" customHeight="1" x14ac:dyDescent="0.2">
      <c r="B35" t="s">
        <v>54</v>
      </c>
      <c r="C35" s="12">
        <v>12</v>
      </c>
      <c r="D35" s="8">
        <v>2.19</v>
      </c>
      <c r="E35" s="12">
        <v>5</v>
      </c>
      <c r="F35" s="8">
        <v>1.75</v>
      </c>
      <c r="G35" s="12">
        <v>7</v>
      </c>
      <c r="H35" s="8">
        <v>2.92</v>
      </c>
      <c r="I35" s="12">
        <v>0</v>
      </c>
    </row>
    <row r="36" spans="2:9" ht="15" customHeight="1" x14ac:dyDescent="0.2">
      <c r="B36" t="s">
        <v>61</v>
      </c>
      <c r="C36" s="12">
        <v>12</v>
      </c>
      <c r="D36" s="8">
        <v>2.19</v>
      </c>
      <c r="E36" s="12">
        <v>12</v>
      </c>
      <c r="F36" s="8">
        <v>4.2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68</v>
      </c>
      <c r="C37" s="12">
        <v>10</v>
      </c>
      <c r="D37" s="8">
        <v>1.82</v>
      </c>
      <c r="E37" s="12">
        <v>4</v>
      </c>
      <c r="F37" s="8">
        <v>1.4</v>
      </c>
      <c r="G37" s="12">
        <v>6</v>
      </c>
      <c r="H37" s="8">
        <v>2.5</v>
      </c>
      <c r="I37" s="12">
        <v>0</v>
      </c>
    </row>
    <row r="38" spans="2:9" ht="15" customHeight="1" x14ac:dyDescent="0.2">
      <c r="B38" t="s">
        <v>46</v>
      </c>
      <c r="C38" s="12">
        <v>10</v>
      </c>
      <c r="D38" s="8">
        <v>1.82</v>
      </c>
      <c r="E38" s="12">
        <v>2</v>
      </c>
      <c r="F38" s="8">
        <v>0.7</v>
      </c>
      <c r="G38" s="12">
        <v>8</v>
      </c>
      <c r="H38" s="8">
        <v>3.33</v>
      </c>
      <c r="I38" s="12">
        <v>0</v>
      </c>
    </row>
    <row r="39" spans="2:9" ht="15" customHeight="1" x14ac:dyDescent="0.2">
      <c r="B39" t="s">
        <v>75</v>
      </c>
      <c r="C39" s="12">
        <v>7</v>
      </c>
      <c r="D39" s="8">
        <v>1.28</v>
      </c>
      <c r="E39" s="12">
        <v>2</v>
      </c>
      <c r="F39" s="8">
        <v>0.7</v>
      </c>
      <c r="G39" s="12">
        <v>5</v>
      </c>
      <c r="H39" s="8">
        <v>2.08</v>
      </c>
      <c r="I39" s="12">
        <v>0</v>
      </c>
    </row>
    <row r="40" spans="2:9" ht="15" customHeight="1" x14ac:dyDescent="0.2">
      <c r="B40" t="s">
        <v>69</v>
      </c>
      <c r="C40" s="12">
        <v>7</v>
      </c>
      <c r="D40" s="8">
        <v>1.28</v>
      </c>
      <c r="E40" s="12">
        <v>3</v>
      </c>
      <c r="F40" s="8">
        <v>1.05</v>
      </c>
      <c r="G40" s="12">
        <v>4</v>
      </c>
      <c r="H40" s="8">
        <v>1.67</v>
      </c>
      <c r="I40" s="12">
        <v>0</v>
      </c>
    </row>
    <row r="41" spans="2:9" ht="15" customHeight="1" x14ac:dyDescent="0.2">
      <c r="B41" t="s">
        <v>48</v>
      </c>
      <c r="C41" s="12">
        <v>6</v>
      </c>
      <c r="D41" s="8">
        <v>1.0900000000000001</v>
      </c>
      <c r="E41" s="12">
        <v>2</v>
      </c>
      <c r="F41" s="8">
        <v>0.7</v>
      </c>
      <c r="G41" s="12">
        <v>4</v>
      </c>
      <c r="H41" s="8">
        <v>1.67</v>
      </c>
      <c r="I41" s="12">
        <v>0</v>
      </c>
    </row>
    <row r="42" spans="2:9" ht="15" customHeight="1" x14ac:dyDescent="0.2">
      <c r="B42" t="s">
        <v>76</v>
      </c>
      <c r="C42" s="12">
        <v>6</v>
      </c>
      <c r="D42" s="8">
        <v>1.0900000000000001</v>
      </c>
      <c r="E42" s="12">
        <v>0</v>
      </c>
      <c r="F42" s="8">
        <v>0</v>
      </c>
      <c r="G42" s="12">
        <v>6</v>
      </c>
      <c r="H42" s="8">
        <v>2.5</v>
      </c>
      <c r="I42" s="12">
        <v>0</v>
      </c>
    </row>
    <row r="43" spans="2:9" ht="15" customHeight="1" x14ac:dyDescent="0.2">
      <c r="B43" t="s">
        <v>55</v>
      </c>
      <c r="C43" s="12">
        <v>6</v>
      </c>
      <c r="D43" s="8">
        <v>1.0900000000000001</v>
      </c>
      <c r="E43" s="12">
        <v>5</v>
      </c>
      <c r="F43" s="8">
        <v>1.75</v>
      </c>
      <c r="G43" s="12">
        <v>1</v>
      </c>
      <c r="H43" s="8">
        <v>0.42</v>
      </c>
      <c r="I43" s="12">
        <v>0</v>
      </c>
    </row>
    <row r="46" spans="2:9" ht="33" customHeight="1" x14ac:dyDescent="0.2">
      <c r="B46" t="s">
        <v>202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110</v>
      </c>
      <c r="C47" s="12">
        <v>41</v>
      </c>
      <c r="D47" s="8">
        <v>7.47</v>
      </c>
      <c r="E47" s="12">
        <v>40</v>
      </c>
      <c r="F47" s="8">
        <v>13.99</v>
      </c>
      <c r="G47" s="12">
        <v>1</v>
      </c>
      <c r="H47" s="8">
        <v>0.42</v>
      </c>
      <c r="I47" s="12">
        <v>0</v>
      </c>
    </row>
    <row r="48" spans="2:9" ht="15" customHeight="1" x14ac:dyDescent="0.2">
      <c r="B48" t="s">
        <v>93</v>
      </c>
      <c r="C48" s="12">
        <v>33</v>
      </c>
      <c r="D48" s="8">
        <v>6.01</v>
      </c>
      <c r="E48" s="12">
        <v>2</v>
      </c>
      <c r="F48" s="8">
        <v>0.7</v>
      </c>
      <c r="G48" s="12">
        <v>31</v>
      </c>
      <c r="H48" s="8">
        <v>12.92</v>
      </c>
      <c r="I48" s="12">
        <v>0</v>
      </c>
    </row>
    <row r="49" spans="2:9" ht="15" customHeight="1" x14ac:dyDescent="0.2">
      <c r="B49" t="s">
        <v>109</v>
      </c>
      <c r="C49" s="12">
        <v>21</v>
      </c>
      <c r="D49" s="8">
        <v>3.83</v>
      </c>
      <c r="E49" s="12">
        <v>21</v>
      </c>
      <c r="F49" s="8">
        <v>7.34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101</v>
      </c>
      <c r="C50" s="12">
        <v>19</v>
      </c>
      <c r="D50" s="8">
        <v>3.46</v>
      </c>
      <c r="E50" s="12">
        <v>14</v>
      </c>
      <c r="F50" s="8">
        <v>4.9000000000000004</v>
      </c>
      <c r="G50" s="12">
        <v>5</v>
      </c>
      <c r="H50" s="8">
        <v>2.08</v>
      </c>
      <c r="I50" s="12">
        <v>0</v>
      </c>
    </row>
    <row r="51" spans="2:9" ht="15" customHeight="1" x14ac:dyDescent="0.2">
      <c r="B51" t="s">
        <v>134</v>
      </c>
      <c r="C51" s="12">
        <v>17</v>
      </c>
      <c r="D51" s="8">
        <v>3.1</v>
      </c>
      <c r="E51" s="12">
        <v>3</v>
      </c>
      <c r="F51" s="8">
        <v>1.05</v>
      </c>
      <c r="G51" s="12">
        <v>14</v>
      </c>
      <c r="H51" s="8">
        <v>5.83</v>
      </c>
      <c r="I51" s="12">
        <v>0</v>
      </c>
    </row>
    <row r="52" spans="2:9" ht="15" customHeight="1" x14ac:dyDescent="0.2">
      <c r="B52" t="s">
        <v>123</v>
      </c>
      <c r="C52" s="12">
        <v>14</v>
      </c>
      <c r="D52" s="8">
        <v>2.5499999999999998</v>
      </c>
      <c r="E52" s="12">
        <v>9</v>
      </c>
      <c r="F52" s="8">
        <v>3.15</v>
      </c>
      <c r="G52" s="12">
        <v>5</v>
      </c>
      <c r="H52" s="8">
        <v>2.08</v>
      </c>
      <c r="I52" s="12">
        <v>0</v>
      </c>
    </row>
    <row r="53" spans="2:9" ht="15" customHeight="1" x14ac:dyDescent="0.2">
      <c r="B53" t="s">
        <v>131</v>
      </c>
      <c r="C53" s="12">
        <v>14</v>
      </c>
      <c r="D53" s="8">
        <v>2.5499999999999998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98</v>
      </c>
      <c r="C54" s="12">
        <v>13</v>
      </c>
      <c r="D54" s="8">
        <v>2.37</v>
      </c>
      <c r="E54" s="12">
        <v>12</v>
      </c>
      <c r="F54" s="8">
        <v>4.2</v>
      </c>
      <c r="G54" s="12">
        <v>1</v>
      </c>
      <c r="H54" s="8">
        <v>0.42</v>
      </c>
      <c r="I54" s="12">
        <v>0</v>
      </c>
    </row>
    <row r="55" spans="2:9" ht="15" customHeight="1" x14ac:dyDescent="0.2">
      <c r="B55" t="s">
        <v>97</v>
      </c>
      <c r="C55" s="12">
        <v>11</v>
      </c>
      <c r="D55" s="8">
        <v>2</v>
      </c>
      <c r="E55" s="12">
        <v>5</v>
      </c>
      <c r="F55" s="8">
        <v>1.75</v>
      </c>
      <c r="G55" s="12">
        <v>6</v>
      </c>
      <c r="H55" s="8">
        <v>2.5</v>
      </c>
      <c r="I55" s="12">
        <v>0</v>
      </c>
    </row>
    <row r="56" spans="2:9" ht="15" customHeight="1" x14ac:dyDescent="0.2">
      <c r="B56" t="s">
        <v>99</v>
      </c>
      <c r="C56" s="12">
        <v>11</v>
      </c>
      <c r="D56" s="8">
        <v>2</v>
      </c>
      <c r="E56" s="12">
        <v>8</v>
      </c>
      <c r="F56" s="8">
        <v>2.8</v>
      </c>
      <c r="G56" s="12">
        <v>3</v>
      </c>
      <c r="H56" s="8">
        <v>1.25</v>
      </c>
      <c r="I56" s="12">
        <v>0</v>
      </c>
    </row>
    <row r="57" spans="2:9" ht="15" customHeight="1" x14ac:dyDescent="0.2">
      <c r="B57" t="s">
        <v>106</v>
      </c>
      <c r="C57" s="12">
        <v>11</v>
      </c>
      <c r="D57" s="8">
        <v>2</v>
      </c>
      <c r="E57" s="12">
        <v>9</v>
      </c>
      <c r="F57" s="8">
        <v>3.15</v>
      </c>
      <c r="G57" s="12">
        <v>2</v>
      </c>
      <c r="H57" s="8">
        <v>0.83</v>
      </c>
      <c r="I57" s="12">
        <v>0</v>
      </c>
    </row>
    <row r="58" spans="2:9" ht="15" customHeight="1" x14ac:dyDescent="0.2">
      <c r="B58" t="s">
        <v>112</v>
      </c>
      <c r="C58" s="12">
        <v>10</v>
      </c>
      <c r="D58" s="8">
        <v>1.82</v>
      </c>
      <c r="E58" s="12">
        <v>10</v>
      </c>
      <c r="F58" s="8">
        <v>3.5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95</v>
      </c>
      <c r="C59" s="12">
        <v>9</v>
      </c>
      <c r="D59" s="8">
        <v>1.64</v>
      </c>
      <c r="E59" s="12">
        <v>3</v>
      </c>
      <c r="F59" s="8">
        <v>1.05</v>
      </c>
      <c r="G59" s="12">
        <v>6</v>
      </c>
      <c r="H59" s="8">
        <v>2.5</v>
      </c>
      <c r="I59" s="12">
        <v>0</v>
      </c>
    </row>
    <row r="60" spans="2:9" ht="15" customHeight="1" x14ac:dyDescent="0.2">
      <c r="B60" t="s">
        <v>120</v>
      </c>
      <c r="C60" s="12">
        <v>9</v>
      </c>
      <c r="D60" s="8">
        <v>1.64</v>
      </c>
      <c r="E60" s="12">
        <v>7</v>
      </c>
      <c r="F60" s="8">
        <v>2.4500000000000002</v>
      </c>
      <c r="G60" s="12">
        <v>2</v>
      </c>
      <c r="H60" s="8">
        <v>0.83</v>
      </c>
      <c r="I60" s="12">
        <v>0</v>
      </c>
    </row>
    <row r="61" spans="2:9" ht="15" customHeight="1" x14ac:dyDescent="0.2">
      <c r="B61" t="s">
        <v>104</v>
      </c>
      <c r="C61" s="12">
        <v>9</v>
      </c>
      <c r="D61" s="8">
        <v>1.64</v>
      </c>
      <c r="E61" s="12">
        <v>1</v>
      </c>
      <c r="F61" s="8">
        <v>0.35</v>
      </c>
      <c r="G61" s="12">
        <v>8</v>
      </c>
      <c r="H61" s="8">
        <v>3.33</v>
      </c>
      <c r="I61" s="12">
        <v>0</v>
      </c>
    </row>
    <row r="62" spans="2:9" ht="15" customHeight="1" x14ac:dyDescent="0.2">
      <c r="B62" t="s">
        <v>107</v>
      </c>
      <c r="C62" s="12">
        <v>9</v>
      </c>
      <c r="D62" s="8">
        <v>1.64</v>
      </c>
      <c r="E62" s="12">
        <v>9</v>
      </c>
      <c r="F62" s="8">
        <v>3.15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103</v>
      </c>
      <c r="C63" s="12">
        <v>8</v>
      </c>
      <c r="D63" s="8">
        <v>1.46</v>
      </c>
      <c r="E63" s="12">
        <v>5</v>
      </c>
      <c r="F63" s="8">
        <v>1.75</v>
      </c>
      <c r="G63" s="12">
        <v>3</v>
      </c>
      <c r="H63" s="8">
        <v>1.25</v>
      </c>
      <c r="I63" s="12">
        <v>0</v>
      </c>
    </row>
    <row r="64" spans="2:9" ht="15" customHeight="1" x14ac:dyDescent="0.2">
      <c r="B64" t="s">
        <v>105</v>
      </c>
      <c r="C64" s="12">
        <v>8</v>
      </c>
      <c r="D64" s="8">
        <v>1.46</v>
      </c>
      <c r="E64" s="12">
        <v>7</v>
      </c>
      <c r="F64" s="8">
        <v>2.4500000000000002</v>
      </c>
      <c r="G64" s="12">
        <v>0</v>
      </c>
      <c r="H64" s="8">
        <v>0</v>
      </c>
      <c r="I64" s="12">
        <v>1</v>
      </c>
    </row>
    <row r="65" spans="2:9" ht="15" customHeight="1" x14ac:dyDescent="0.2">
      <c r="B65" t="s">
        <v>117</v>
      </c>
      <c r="C65" s="12">
        <v>8</v>
      </c>
      <c r="D65" s="8">
        <v>1.46</v>
      </c>
      <c r="E65" s="12">
        <v>5</v>
      </c>
      <c r="F65" s="8">
        <v>1.75</v>
      </c>
      <c r="G65" s="12">
        <v>3</v>
      </c>
      <c r="H65" s="8">
        <v>1.25</v>
      </c>
      <c r="I65" s="12">
        <v>0</v>
      </c>
    </row>
    <row r="66" spans="2:9" ht="15" customHeight="1" x14ac:dyDescent="0.2">
      <c r="B66" t="s">
        <v>115</v>
      </c>
      <c r="C66" s="12">
        <v>7</v>
      </c>
      <c r="D66" s="8">
        <v>1.28</v>
      </c>
      <c r="E66" s="12">
        <v>5</v>
      </c>
      <c r="F66" s="8">
        <v>1.75</v>
      </c>
      <c r="G66" s="12">
        <v>2</v>
      </c>
      <c r="H66" s="8">
        <v>0.83</v>
      </c>
      <c r="I66" s="12">
        <v>0</v>
      </c>
    </row>
    <row r="67" spans="2:9" ht="15" customHeight="1" x14ac:dyDescent="0.2">
      <c r="B67" t="s">
        <v>116</v>
      </c>
      <c r="C67" s="12">
        <v>7</v>
      </c>
      <c r="D67" s="8">
        <v>1.28</v>
      </c>
      <c r="E67" s="12">
        <v>5</v>
      </c>
      <c r="F67" s="8">
        <v>1.75</v>
      </c>
      <c r="G67" s="12">
        <v>2</v>
      </c>
      <c r="H67" s="8">
        <v>0.83</v>
      </c>
      <c r="I67" s="12">
        <v>0</v>
      </c>
    </row>
    <row r="68" spans="2:9" ht="15" customHeight="1" x14ac:dyDescent="0.2">
      <c r="B68" t="s">
        <v>118</v>
      </c>
      <c r="C68" s="12">
        <v>7</v>
      </c>
      <c r="D68" s="8">
        <v>1.28</v>
      </c>
      <c r="E68" s="12">
        <v>3</v>
      </c>
      <c r="F68" s="8">
        <v>1.05</v>
      </c>
      <c r="G68" s="12">
        <v>4</v>
      </c>
      <c r="H68" s="8">
        <v>1.67</v>
      </c>
      <c r="I68" s="12">
        <v>0</v>
      </c>
    </row>
    <row r="69" spans="2:9" ht="15" customHeight="1" x14ac:dyDescent="0.2">
      <c r="B69" t="s">
        <v>125</v>
      </c>
      <c r="C69" s="12">
        <v>7</v>
      </c>
      <c r="D69" s="8">
        <v>1.28</v>
      </c>
      <c r="E69" s="12">
        <v>4</v>
      </c>
      <c r="F69" s="8">
        <v>1.4</v>
      </c>
      <c r="G69" s="12">
        <v>3</v>
      </c>
      <c r="H69" s="8">
        <v>1.25</v>
      </c>
      <c r="I69" s="12">
        <v>0</v>
      </c>
    </row>
    <row r="71" spans="2:9" ht="15" customHeight="1" x14ac:dyDescent="0.2">
      <c r="B71" t="s">
        <v>203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4DA4D-756B-44A1-82DD-9E2A285242D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215</v>
      </c>
    </row>
    <row r="4" spans="2:9" ht="33" customHeight="1" x14ac:dyDescent="0.2">
      <c r="B4" t="s">
        <v>199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595</v>
      </c>
      <c r="D6" s="8">
        <v>16.18</v>
      </c>
      <c r="E6" s="12">
        <v>174</v>
      </c>
      <c r="F6" s="8">
        <v>9.43</v>
      </c>
      <c r="G6" s="12">
        <v>421</v>
      </c>
      <c r="H6" s="8">
        <v>23.77</v>
      </c>
      <c r="I6" s="12">
        <v>0</v>
      </c>
    </row>
    <row r="7" spans="2:9" ht="15" customHeight="1" x14ac:dyDescent="0.2">
      <c r="B7" t="s">
        <v>22</v>
      </c>
      <c r="C7" s="12">
        <v>147</v>
      </c>
      <c r="D7" s="8">
        <v>4</v>
      </c>
      <c r="E7" s="12">
        <v>48</v>
      </c>
      <c r="F7" s="8">
        <v>2.6</v>
      </c>
      <c r="G7" s="12">
        <v>98</v>
      </c>
      <c r="H7" s="8">
        <v>5.53</v>
      </c>
      <c r="I7" s="12">
        <v>1</v>
      </c>
    </row>
    <row r="8" spans="2:9" ht="15" customHeight="1" x14ac:dyDescent="0.2">
      <c r="B8" t="s">
        <v>23</v>
      </c>
      <c r="C8" s="12">
        <v>10</v>
      </c>
      <c r="D8" s="8">
        <v>0.27</v>
      </c>
      <c r="E8" s="12">
        <v>0</v>
      </c>
      <c r="F8" s="8">
        <v>0</v>
      </c>
      <c r="G8" s="12">
        <v>7</v>
      </c>
      <c r="H8" s="8">
        <v>0.4</v>
      </c>
      <c r="I8" s="12">
        <v>0</v>
      </c>
    </row>
    <row r="9" spans="2:9" ht="15" customHeight="1" x14ac:dyDescent="0.2">
      <c r="B9" t="s">
        <v>24</v>
      </c>
      <c r="C9" s="12">
        <v>35</v>
      </c>
      <c r="D9" s="8">
        <v>0.95</v>
      </c>
      <c r="E9" s="12">
        <v>5</v>
      </c>
      <c r="F9" s="8">
        <v>0.27</v>
      </c>
      <c r="G9" s="12">
        <v>30</v>
      </c>
      <c r="H9" s="8">
        <v>1.69</v>
      </c>
      <c r="I9" s="12">
        <v>0</v>
      </c>
    </row>
    <row r="10" spans="2:9" ht="15" customHeight="1" x14ac:dyDescent="0.2">
      <c r="B10" t="s">
        <v>25</v>
      </c>
      <c r="C10" s="12">
        <v>58</v>
      </c>
      <c r="D10" s="8">
        <v>1.58</v>
      </c>
      <c r="E10" s="12">
        <v>11</v>
      </c>
      <c r="F10" s="8">
        <v>0.6</v>
      </c>
      <c r="G10" s="12">
        <v>47</v>
      </c>
      <c r="H10" s="8">
        <v>2.65</v>
      </c>
      <c r="I10" s="12">
        <v>0</v>
      </c>
    </row>
    <row r="11" spans="2:9" ht="15" customHeight="1" x14ac:dyDescent="0.2">
      <c r="B11" t="s">
        <v>26</v>
      </c>
      <c r="C11" s="12">
        <v>850</v>
      </c>
      <c r="D11" s="8">
        <v>23.11</v>
      </c>
      <c r="E11" s="12">
        <v>371</v>
      </c>
      <c r="F11" s="8">
        <v>20.100000000000001</v>
      </c>
      <c r="G11" s="12">
        <v>478</v>
      </c>
      <c r="H11" s="8">
        <v>26.99</v>
      </c>
      <c r="I11" s="12">
        <v>1</v>
      </c>
    </row>
    <row r="12" spans="2:9" ht="15" customHeight="1" x14ac:dyDescent="0.2">
      <c r="B12" t="s">
        <v>27</v>
      </c>
      <c r="C12" s="12">
        <v>34</v>
      </c>
      <c r="D12" s="8">
        <v>0.92</v>
      </c>
      <c r="E12" s="12">
        <v>3</v>
      </c>
      <c r="F12" s="8">
        <v>0.16</v>
      </c>
      <c r="G12" s="12">
        <v>31</v>
      </c>
      <c r="H12" s="8">
        <v>1.75</v>
      </c>
      <c r="I12" s="12">
        <v>0</v>
      </c>
    </row>
    <row r="13" spans="2:9" ht="15" customHeight="1" x14ac:dyDescent="0.2">
      <c r="B13" t="s">
        <v>28</v>
      </c>
      <c r="C13" s="12">
        <v>438</v>
      </c>
      <c r="D13" s="8">
        <v>11.91</v>
      </c>
      <c r="E13" s="12">
        <v>206</v>
      </c>
      <c r="F13" s="8">
        <v>11.16</v>
      </c>
      <c r="G13" s="12">
        <v>232</v>
      </c>
      <c r="H13" s="8">
        <v>13.1</v>
      </c>
      <c r="I13" s="12">
        <v>0</v>
      </c>
    </row>
    <row r="14" spans="2:9" ht="15" customHeight="1" x14ac:dyDescent="0.2">
      <c r="B14" t="s">
        <v>29</v>
      </c>
      <c r="C14" s="12">
        <v>218</v>
      </c>
      <c r="D14" s="8">
        <v>5.93</v>
      </c>
      <c r="E14" s="12">
        <v>113</v>
      </c>
      <c r="F14" s="8">
        <v>6.12</v>
      </c>
      <c r="G14" s="12">
        <v>105</v>
      </c>
      <c r="H14" s="8">
        <v>5.93</v>
      </c>
      <c r="I14" s="12">
        <v>0</v>
      </c>
    </row>
    <row r="15" spans="2:9" ht="15" customHeight="1" x14ac:dyDescent="0.2">
      <c r="B15" t="s">
        <v>30</v>
      </c>
      <c r="C15" s="12">
        <v>463</v>
      </c>
      <c r="D15" s="8">
        <v>12.59</v>
      </c>
      <c r="E15" s="12">
        <v>379</v>
      </c>
      <c r="F15" s="8">
        <v>20.53</v>
      </c>
      <c r="G15" s="12">
        <v>79</v>
      </c>
      <c r="H15" s="8">
        <v>4.46</v>
      </c>
      <c r="I15" s="12">
        <v>0</v>
      </c>
    </row>
    <row r="16" spans="2:9" ht="15" customHeight="1" x14ac:dyDescent="0.2">
      <c r="B16" t="s">
        <v>31</v>
      </c>
      <c r="C16" s="12">
        <v>443</v>
      </c>
      <c r="D16" s="8">
        <v>12.04</v>
      </c>
      <c r="E16" s="12">
        <v>343</v>
      </c>
      <c r="F16" s="8">
        <v>18.579999999999998</v>
      </c>
      <c r="G16" s="12">
        <v>100</v>
      </c>
      <c r="H16" s="8">
        <v>5.65</v>
      </c>
      <c r="I16" s="12">
        <v>0</v>
      </c>
    </row>
    <row r="17" spans="2:9" ht="15" customHeight="1" x14ac:dyDescent="0.2">
      <c r="B17" t="s">
        <v>32</v>
      </c>
      <c r="C17" s="12">
        <v>105</v>
      </c>
      <c r="D17" s="8">
        <v>2.85</v>
      </c>
      <c r="E17" s="12">
        <v>75</v>
      </c>
      <c r="F17" s="8">
        <v>4.0599999999999996</v>
      </c>
      <c r="G17" s="12">
        <v>27</v>
      </c>
      <c r="H17" s="8">
        <v>1.52</v>
      </c>
      <c r="I17" s="12">
        <v>0</v>
      </c>
    </row>
    <row r="18" spans="2:9" ht="15" customHeight="1" x14ac:dyDescent="0.2">
      <c r="B18" t="s">
        <v>33</v>
      </c>
      <c r="C18" s="12">
        <v>120</v>
      </c>
      <c r="D18" s="8">
        <v>3.26</v>
      </c>
      <c r="E18" s="12">
        <v>64</v>
      </c>
      <c r="F18" s="8">
        <v>3.47</v>
      </c>
      <c r="G18" s="12">
        <v>45</v>
      </c>
      <c r="H18" s="8">
        <v>2.54</v>
      </c>
      <c r="I18" s="12">
        <v>1</v>
      </c>
    </row>
    <row r="19" spans="2:9" ht="15" customHeight="1" x14ac:dyDescent="0.2">
      <c r="B19" t="s">
        <v>34</v>
      </c>
      <c r="C19" s="12">
        <v>162</v>
      </c>
      <c r="D19" s="8">
        <v>4.4000000000000004</v>
      </c>
      <c r="E19" s="12">
        <v>54</v>
      </c>
      <c r="F19" s="8">
        <v>2.93</v>
      </c>
      <c r="G19" s="12">
        <v>71</v>
      </c>
      <c r="H19" s="8">
        <v>4.01</v>
      </c>
      <c r="I19" s="12">
        <v>3</v>
      </c>
    </row>
    <row r="20" spans="2:9" ht="15" customHeight="1" x14ac:dyDescent="0.2">
      <c r="B20" s="9" t="s">
        <v>200</v>
      </c>
      <c r="C20" s="12">
        <f>SUM(LTBL_35215[総数／事業所数])</f>
        <v>3678</v>
      </c>
      <c r="E20" s="12">
        <f>SUBTOTAL(109,LTBL_35215[個人／事業所数])</f>
        <v>1846</v>
      </c>
      <c r="G20" s="12">
        <f>SUBTOTAL(109,LTBL_35215[法人／事業所数])</f>
        <v>1771</v>
      </c>
      <c r="I20" s="12">
        <f>SUBTOTAL(109,LTBL_35215[法人以外の団体／事業所数])</f>
        <v>6</v>
      </c>
    </row>
    <row r="21" spans="2:9" ht="15" customHeight="1" x14ac:dyDescent="0.2">
      <c r="E21" s="11">
        <f>LTBL_35215[[#Totals],[個人／事業所数]]/LTBL_35215[[#Totals],[総数／事業所数]]</f>
        <v>0.50190320826536161</v>
      </c>
      <c r="G21" s="11">
        <f>LTBL_35215[[#Totals],[法人／事業所数]]/LTBL_35215[[#Totals],[総数／事業所数]]</f>
        <v>0.48151169113648723</v>
      </c>
      <c r="I21" s="11">
        <f>LTBL_35215[[#Totals],[法人以外の団体／事業所数]]/LTBL_35215[[#Totals],[総数／事業所数]]</f>
        <v>1.6313213703099511E-3</v>
      </c>
    </row>
    <row r="23" spans="2:9" ht="33" customHeight="1" x14ac:dyDescent="0.2">
      <c r="B23" t="s">
        <v>201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57</v>
      </c>
      <c r="C24" s="12">
        <v>418</v>
      </c>
      <c r="D24" s="8">
        <v>11.36</v>
      </c>
      <c r="E24" s="12">
        <v>366</v>
      </c>
      <c r="F24" s="8">
        <v>19.829999999999998</v>
      </c>
      <c r="G24" s="12">
        <v>52</v>
      </c>
      <c r="H24" s="8">
        <v>2.94</v>
      </c>
      <c r="I24" s="12">
        <v>0</v>
      </c>
    </row>
    <row r="25" spans="2:9" ht="15" customHeight="1" x14ac:dyDescent="0.2">
      <c r="B25" t="s">
        <v>54</v>
      </c>
      <c r="C25" s="12">
        <v>384</v>
      </c>
      <c r="D25" s="8">
        <v>10.44</v>
      </c>
      <c r="E25" s="12">
        <v>195</v>
      </c>
      <c r="F25" s="8">
        <v>10.56</v>
      </c>
      <c r="G25" s="12">
        <v>189</v>
      </c>
      <c r="H25" s="8">
        <v>10.67</v>
      </c>
      <c r="I25" s="12">
        <v>0</v>
      </c>
    </row>
    <row r="26" spans="2:9" ht="15" customHeight="1" x14ac:dyDescent="0.2">
      <c r="B26" t="s">
        <v>58</v>
      </c>
      <c r="C26" s="12">
        <v>378</v>
      </c>
      <c r="D26" s="8">
        <v>10.28</v>
      </c>
      <c r="E26" s="12">
        <v>306</v>
      </c>
      <c r="F26" s="8">
        <v>16.579999999999998</v>
      </c>
      <c r="G26" s="12">
        <v>72</v>
      </c>
      <c r="H26" s="8">
        <v>4.07</v>
      </c>
      <c r="I26" s="12">
        <v>0</v>
      </c>
    </row>
    <row r="27" spans="2:9" ht="15" customHeight="1" x14ac:dyDescent="0.2">
      <c r="B27" t="s">
        <v>52</v>
      </c>
      <c r="C27" s="12">
        <v>218</v>
      </c>
      <c r="D27" s="8">
        <v>5.93</v>
      </c>
      <c r="E27" s="12">
        <v>106</v>
      </c>
      <c r="F27" s="8">
        <v>5.74</v>
      </c>
      <c r="G27" s="12">
        <v>112</v>
      </c>
      <c r="H27" s="8">
        <v>6.32</v>
      </c>
      <c r="I27" s="12">
        <v>0</v>
      </c>
    </row>
    <row r="28" spans="2:9" ht="15" customHeight="1" x14ac:dyDescent="0.2">
      <c r="B28" t="s">
        <v>45</v>
      </c>
      <c r="C28" s="12">
        <v>213</v>
      </c>
      <c r="D28" s="8">
        <v>5.79</v>
      </c>
      <c r="E28" s="12">
        <v>37</v>
      </c>
      <c r="F28" s="8">
        <v>2</v>
      </c>
      <c r="G28" s="12">
        <v>176</v>
      </c>
      <c r="H28" s="8">
        <v>9.94</v>
      </c>
      <c r="I28" s="12">
        <v>0</v>
      </c>
    </row>
    <row r="29" spans="2:9" ht="15" customHeight="1" x14ac:dyDescent="0.2">
      <c r="B29" t="s">
        <v>43</v>
      </c>
      <c r="C29" s="12">
        <v>200</v>
      </c>
      <c r="D29" s="8">
        <v>5.44</v>
      </c>
      <c r="E29" s="12">
        <v>51</v>
      </c>
      <c r="F29" s="8">
        <v>2.76</v>
      </c>
      <c r="G29" s="12">
        <v>149</v>
      </c>
      <c r="H29" s="8">
        <v>8.41</v>
      </c>
      <c r="I29" s="12">
        <v>0</v>
      </c>
    </row>
    <row r="30" spans="2:9" ht="15" customHeight="1" x14ac:dyDescent="0.2">
      <c r="B30" t="s">
        <v>44</v>
      </c>
      <c r="C30" s="12">
        <v>182</v>
      </c>
      <c r="D30" s="8">
        <v>4.95</v>
      </c>
      <c r="E30" s="12">
        <v>86</v>
      </c>
      <c r="F30" s="8">
        <v>4.66</v>
      </c>
      <c r="G30" s="12">
        <v>96</v>
      </c>
      <c r="H30" s="8">
        <v>5.42</v>
      </c>
      <c r="I30" s="12">
        <v>0</v>
      </c>
    </row>
    <row r="31" spans="2:9" ht="15" customHeight="1" x14ac:dyDescent="0.2">
      <c r="B31" t="s">
        <v>50</v>
      </c>
      <c r="C31" s="12">
        <v>173</v>
      </c>
      <c r="D31" s="8">
        <v>4.7</v>
      </c>
      <c r="E31" s="12">
        <v>118</v>
      </c>
      <c r="F31" s="8">
        <v>6.39</v>
      </c>
      <c r="G31" s="12">
        <v>54</v>
      </c>
      <c r="H31" s="8">
        <v>3.05</v>
      </c>
      <c r="I31" s="12">
        <v>1</v>
      </c>
    </row>
    <row r="32" spans="2:9" ht="15" customHeight="1" x14ac:dyDescent="0.2">
      <c r="B32" t="s">
        <v>55</v>
      </c>
      <c r="C32" s="12">
        <v>109</v>
      </c>
      <c r="D32" s="8">
        <v>2.96</v>
      </c>
      <c r="E32" s="12">
        <v>77</v>
      </c>
      <c r="F32" s="8">
        <v>4.17</v>
      </c>
      <c r="G32" s="12">
        <v>32</v>
      </c>
      <c r="H32" s="8">
        <v>1.81</v>
      </c>
      <c r="I32" s="12">
        <v>0</v>
      </c>
    </row>
    <row r="33" spans="2:9" ht="15" customHeight="1" x14ac:dyDescent="0.2">
      <c r="B33" t="s">
        <v>49</v>
      </c>
      <c r="C33" s="12">
        <v>107</v>
      </c>
      <c r="D33" s="8">
        <v>2.91</v>
      </c>
      <c r="E33" s="12">
        <v>48</v>
      </c>
      <c r="F33" s="8">
        <v>2.6</v>
      </c>
      <c r="G33" s="12">
        <v>59</v>
      </c>
      <c r="H33" s="8">
        <v>3.33</v>
      </c>
      <c r="I33" s="12">
        <v>0</v>
      </c>
    </row>
    <row r="34" spans="2:9" ht="15" customHeight="1" x14ac:dyDescent="0.2">
      <c r="B34" t="s">
        <v>60</v>
      </c>
      <c r="C34" s="12">
        <v>105</v>
      </c>
      <c r="D34" s="8">
        <v>2.85</v>
      </c>
      <c r="E34" s="12">
        <v>75</v>
      </c>
      <c r="F34" s="8">
        <v>4.0599999999999996</v>
      </c>
      <c r="G34" s="12">
        <v>27</v>
      </c>
      <c r="H34" s="8">
        <v>1.52</v>
      </c>
      <c r="I34" s="12">
        <v>0</v>
      </c>
    </row>
    <row r="35" spans="2:9" ht="15" customHeight="1" x14ac:dyDescent="0.2">
      <c r="B35" t="s">
        <v>56</v>
      </c>
      <c r="C35" s="12">
        <v>99</v>
      </c>
      <c r="D35" s="8">
        <v>2.69</v>
      </c>
      <c r="E35" s="12">
        <v>35</v>
      </c>
      <c r="F35" s="8">
        <v>1.9</v>
      </c>
      <c r="G35" s="12">
        <v>64</v>
      </c>
      <c r="H35" s="8">
        <v>3.61</v>
      </c>
      <c r="I35" s="12">
        <v>0</v>
      </c>
    </row>
    <row r="36" spans="2:9" ht="15" customHeight="1" x14ac:dyDescent="0.2">
      <c r="B36" t="s">
        <v>51</v>
      </c>
      <c r="C36" s="12">
        <v>95</v>
      </c>
      <c r="D36" s="8">
        <v>2.58</v>
      </c>
      <c r="E36" s="12">
        <v>59</v>
      </c>
      <c r="F36" s="8">
        <v>3.2</v>
      </c>
      <c r="G36" s="12">
        <v>36</v>
      </c>
      <c r="H36" s="8">
        <v>2.0299999999999998</v>
      </c>
      <c r="I36" s="12">
        <v>0</v>
      </c>
    </row>
    <row r="37" spans="2:9" ht="15" customHeight="1" x14ac:dyDescent="0.2">
      <c r="B37" t="s">
        <v>61</v>
      </c>
      <c r="C37" s="12">
        <v>78</v>
      </c>
      <c r="D37" s="8">
        <v>2.12</v>
      </c>
      <c r="E37" s="12">
        <v>64</v>
      </c>
      <c r="F37" s="8">
        <v>3.47</v>
      </c>
      <c r="G37" s="12">
        <v>13</v>
      </c>
      <c r="H37" s="8">
        <v>0.73</v>
      </c>
      <c r="I37" s="12">
        <v>1</v>
      </c>
    </row>
    <row r="38" spans="2:9" ht="15" customHeight="1" x14ac:dyDescent="0.2">
      <c r="B38" t="s">
        <v>47</v>
      </c>
      <c r="C38" s="12">
        <v>61</v>
      </c>
      <c r="D38" s="8">
        <v>1.66</v>
      </c>
      <c r="E38" s="12">
        <v>6</v>
      </c>
      <c r="F38" s="8">
        <v>0.33</v>
      </c>
      <c r="G38" s="12">
        <v>55</v>
      </c>
      <c r="H38" s="8">
        <v>3.11</v>
      </c>
      <c r="I38" s="12">
        <v>0</v>
      </c>
    </row>
    <row r="39" spans="2:9" ht="15" customHeight="1" x14ac:dyDescent="0.2">
      <c r="B39" t="s">
        <v>48</v>
      </c>
      <c r="C39" s="12">
        <v>58</v>
      </c>
      <c r="D39" s="8">
        <v>1.58</v>
      </c>
      <c r="E39" s="12">
        <v>10</v>
      </c>
      <c r="F39" s="8">
        <v>0.54</v>
      </c>
      <c r="G39" s="12">
        <v>48</v>
      </c>
      <c r="H39" s="8">
        <v>2.71</v>
      </c>
      <c r="I39" s="12">
        <v>0</v>
      </c>
    </row>
    <row r="40" spans="2:9" ht="15" customHeight="1" x14ac:dyDescent="0.2">
      <c r="B40" t="s">
        <v>46</v>
      </c>
      <c r="C40" s="12">
        <v>56</v>
      </c>
      <c r="D40" s="8">
        <v>1.52</v>
      </c>
      <c r="E40" s="12">
        <v>6</v>
      </c>
      <c r="F40" s="8">
        <v>0.33</v>
      </c>
      <c r="G40" s="12">
        <v>50</v>
      </c>
      <c r="H40" s="8">
        <v>2.82</v>
      </c>
      <c r="I40" s="12">
        <v>0</v>
      </c>
    </row>
    <row r="41" spans="2:9" ht="15" customHeight="1" x14ac:dyDescent="0.2">
      <c r="B41" t="s">
        <v>59</v>
      </c>
      <c r="C41" s="12">
        <v>45</v>
      </c>
      <c r="D41" s="8">
        <v>1.22</v>
      </c>
      <c r="E41" s="12">
        <v>25</v>
      </c>
      <c r="F41" s="8">
        <v>1.35</v>
      </c>
      <c r="G41" s="12">
        <v>20</v>
      </c>
      <c r="H41" s="8">
        <v>1.1299999999999999</v>
      </c>
      <c r="I41" s="12">
        <v>0</v>
      </c>
    </row>
    <row r="42" spans="2:9" ht="15" customHeight="1" x14ac:dyDescent="0.2">
      <c r="B42" t="s">
        <v>76</v>
      </c>
      <c r="C42" s="12">
        <v>42</v>
      </c>
      <c r="D42" s="8">
        <v>1.1399999999999999</v>
      </c>
      <c r="E42" s="12">
        <v>7</v>
      </c>
      <c r="F42" s="8">
        <v>0.38</v>
      </c>
      <c r="G42" s="12">
        <v>35</v>
      </c>
      <c r="H42" s="8">
        <v>1.98</v>
      </c>
      <c r="I42" s="12">
        <v>0</v>
      </c>
    </row>
    <row r="43" spans="2:9" ht="15" customHeight="1" x14ac:dyDescent="0.2">
      <c r="B43" t="s">
        <v>62</v>
      </c>
      <c r="C43" s="12">
        <v>42</v>
      </c>
      <c r="D43" s="8">
        <v>1.1399999999999999</v>
      </c>
      <c r="E43" s="12">
        <v>0</v>
      </c>
      <c r="F43" s="8">
        <v>0</v>
      </c>
      <c r="G43" s="12">
        <v>32</v>
      </c>
      <c r="H43" s="8">
        <v>1.81</v>
      </c>
      <c r="I43" s="12">
        <v>0</v>
      </c>
    </row>
    <row r="46" spans="2:9" ht="33" customHeight="1" x14ac:dyDescent="0.2">
      <c r="B46" t="s">
        <v>202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103</v>
      </c>
      <c r="C47" s="12">
        <v>235</v>
      </c>
      <c r="D47" s="8">
        <v>6.39</v>
      </c>
      <c r="E47" s="12">
        <v>152</v>
      </c>
      <c r="F47" s="8">
        <v>8.23</v>
      </c>
      <c r="G47" s="12">
        <v>83</v>
      </c>
      <c r="H47" s="8">
        <v>4.6900000000000004</v>
      </c>
      <c r="I47" s="12">
        <v>0</v>
      </c>
    </row>
    <row r="48" spans="2:9" ht="15" customHeight="1" x14ac:dyDescent="0.2">
      <c r="B48" t="s">
        <v>110</v>
      </c>
      <c r="C48" s="12">
        <v>189</v>
      </c>
      <c r="D48" s="8">
        <v>5.14</v>
      </c>
      <c r="E48" s="12">
        <v>166</v>
      </c>
      <c r="F48" s="8">
        <v>8.99</v>
      </c>
      <c r="G48" s="12">
        <v>23</v>
      </c>
      <c r="H48" s="8">
        <v>1.3</v>
      </c>
      <c r="I48" s="12">
        <v>0</v>
      </c>
    </row>
    <row r="49" spans="2:9" ht="15" customHeight="1" x14ac:dyDescent="0.2">
      <c r="B49" t="s">
        <v>107</v>
      </c>
      <c r="C49" s="12">
        <v>127</v>
      </c>
      <c r="D49" s="8">
        <v>3.45</v>
      </c>
      <c r="E49" s="12">
        <v>120</v>
      </c>
      <c r="F49" s="8">
        <v>6.5</v>
      </c>
      <c r="G49" s="12">
        <v>7</v>
      </c>
      <c r="H49" s="8">
        <v>0.4</v>
      </c>
      <c r="I49" s="12">
        <v>0</v>
      </c>
    </row>
    <row r="50" spans="2:9" ht="15" customHeight="1" x14ac:dyDescent="0.2">
      <c r="B50" t="s">
        <v>109</v>
      </c>
      <c r="C50" s="12">
        <v>103</v>
      </c>
      <c r="D50" s="8">
        <v>2.8</v>
      </c>
      <c r="E50" s="12">
        <v>99</v>
      </c>
      <c r="F50" s="8">
        <v>5.36</v>
      </c>
      <c r="G50" s="12">
        <v>4</v>
      </c>
      <c r="H50" s="8">
        <v>0.23</v>
      </c>
      <c r="I50" s="12">
        <v>0</v>
      </c>
    </row>
    <row r="51" spans="2:9" ht="15" customHeight="1" x14ac:dyDescent="0.2">
      <c r="B51" t="s">
        <v>102</v>
      </c>
      <c r="C51" s="12">
        <v>87</v>
      </c>
      <c r="D51" s="8">
        <v>2.37</v>
      </c>
      <c r="E51" s="12">
        <v>16</v>
      </c>
      <c r="F51" s="8">
        <v>0.87</v>
      </c>
      <c r="G51" s="12">
        <v>71</v>
      </c>
      <c r="H51" s="8">
        <v>4.01</v>
      </c>
      <c r="I51" s="12">
        <v>0</v>
      </c>
    </row>
    <row r="52" spans="2:9" ht="15" customHeight="1" x14ac:dyDescent="0.2">
      <c r="B52" t="s">
        <v>93</v>
      </c>
      <c r="C52" s="12">
        <v>83</v>
      </c>
      <c r="D52" s="8">
        <v>2.2599999999999998</v>
      </c>
      <c r="E52" s="12">
        <v>8</v>
      </c>
      <c r="F52" s="8">
        <v>0.43</v>
      </c>
      <c r="G52" s="12">
        <v>75</v>
      </c>
      <c r="H52" s="8">
        <v>4.2300000000000004</v>
      </c>
      <c r="I52" s="12">
        <v>0</v>
      </c>
    </row>
    <row r="53" spans="2:9" ht="15" customHeight="1" x14ac:dyDescent="0.2">
      <c r="B53" t="s">
        <v>95</v>
      </c>
      <c r="C53" s="12">
        <v>79</v>
      </c>
      <c r="D53" s="8">
        <v>2.15</v>
      </c>
      <c r="E53" s="12">
        <v>18</v>
      </c>
      <c r="F53" s="8">
        <v>0.98</v>
      </c>
      <c r="G53" s="12">
        <v>61</v>
      </c>
      <c r="H53" s="8">
        <v>3.44</v>
      </c>
      <c r="I53" s="12">
        <v>0</v>
      </c>
    </row>
    <row r="54" spans="2:9" ht="15" customHeight="1" x14ac:dyDescent="0.2">
      <c r="B54" t="s">
        <v>96</v>
      </c>
      <c r="C54" s="12">
        <v>78</v>
      </c>
      <c r="D54" s="8">
        <v>2.12</v>
      </c>
      <c r="E54" s="12">
        <v>12</v>
      </c>
      <c r="F54" s="8">
        <v>0.65</v>
      </c>
      <c r="G54" s="12">
        <v>66</v>
      </c>
      <c r="H54" s="8">
        <v>3.73</v>
      </c>
      <c r="I54" s="12">
        <v>0</v>
      </c>
    </row>
    <row r="55" spans="2:9" ht="15" customHeight="1" x14ac:dyDescent="0.2">
      <c r="B55" t="s">
        <v>105</v>
      </c>
      <c r="C55" s="12">
        <v>75</v>
      </c>
      <c r="D55" s="8">
        <v>2.04</v>
      </c>
      <c r="E55" s="12">
        <v>65</v>
      </c>
      <c r="F55" s="8">
        <v>3.52</v>
      </c>
      <c r="G55" s="12">
        <v>10</v>
      </c>
      <c r="H55" s="8">
        <v>0.56000000000000005</v>
      </c>
      <c r="I55" s="12">
        <v>0</v>
      </c>
    </row>
    <row r="56" spans="2:9" ht="15" customHeight="1" x14ac:dyDescent="0.2">
      <c r="B56" t="s">
        <v>108</v>
      </c>
      <c r="C56" s="12">
        <v>68</v>
      </c>
      <c r="D56" s="8">
        <v>1.85</v>
      </c>
      <c r="E56" s="12">
        <v>64</v>
      </c>
      <c r="F56" s="8">
        <v>3.47</v>
      </c>
      <c r="G56" s="12">
        <v>4</v>
      </c>
      <c r="H56" s="8">
        <v>0.23</v>
      </c>
      <c r="I56" s="12">
        <v>0</v>
      </c>
    </row>
    <row r="57" spans="2:9" ht="15" customHeight="1" x14ac:dyDescent="0.2">
      <c r="B57" t="s">
        <v>101</v>
      </c>
      <c r="C57" s="12">
        <v>67</v>
      </c>
      <c r="D57" s="8">
        <v>1.82</v>
      </c>
      <c r="E57" s="12">
        <v>41</v>
      </c>
      <c r="F57" s="8">
        <v>2.2200000000000002</v>
      </c>
      <c r="G57" s="12">
        <v>26</v>
      </c>
      <c r="H57" s="8">
        <v>1.47</v>
      </c>
      <c r="I57" s="12">
        <v>0</v>
      </c>
    </row>
    <row r="58" spans="2:9" ht="15" customHeight="1" x14ac:dyDescent="0.2">
      <c r="B58" t="s">
        <v>100</v>
      </c>
      <c r="C58" s="12">
        <v>66</v>
      </c>
      <c r="D58" s="8">
        <v>1.79</v>
      </c>
      <c r="E58" s="12">
        <v>24</v>
      </c>
      <c r="F58" s="8">
        <v>1.3</v>
      </c>
      <c r="G58" s="12">
        <v>42</v>
      </c>
      <c r="H58" s="8">
        <v>2.37</v>
      </c>
      <c r="I58" s="12">
        <v>0</v>
      </c>
    </row>
    <row r="59" spans="2:9" ht="15" customHeight="1" x14ac:dyDescent="0.2">
      <c r="B59" t="s">
        <v>106</v>
      </c>
      <c r="C59" s="12">
        <v>66</v>
      </c>
      <c r="D59" s="8">
        <v>1.79</v>
      </c>
      <c r="E59" s="12">
        <v>53</v>
      </c>
      <c r="F59" s="8">
        <v>2.87</v>
      </c>
      <c r="G59" s="12">
        <v>13</v>
      </c>
      <c r="H59" s="8">
        <v>0.73</v>
      </c>
      <c r="I59" s="12">
        <v>0</v>
      </c>
    </row>
    <row r="60" spans="2:9" ht="15" customHeight="1" x14ac:dyDescent="0.2">
      <c r="B60" t="s">
        <v>112</v>
      </c>
      <c r="C60" s="12">
        <v>59</v>
      </c>
      <c r="D60" s="8">
        <v>1.6</v>
      </c>
      <c r="E60" s="12">
        <v>50</v>
      </c>
      <c r="F60" s="8">
        <v>2.71</v>
      </c>
      <c r="G60" s="12">
        <v>9</v>
      </c>
      <c r="H60" s="8">
        <v>0.51</v>
      </c>
      <c r="I60" s="12">
        <v>0</v>
      </c>
    </row>
    <row r="61" spans="2:9" ht="15" customHeight="1" x14ac:dyDescent="0.2">
      <c r="B61" t="s">
        <v>98</v>
      </c>
      <c r="C61" s="12">
        <v>58</v>
      </c>
      <c r="D61" s="8">
        <v>1.58</v>
      </c>
      <c r="E61" s="12">
        <v>35</v>
      </c>
      <c r="F61" s="8">
        <v>1.9</v>
      </c>
      <c r="G61" s="12">
        <v>23</v>
      </c>
      <c r="H61" s="8">
        <v>1.3</v>
      </c>
      <c r="I61" s="12">
        <v>0</v>
      </c>
    </row>
    <row r="62" spans="2:9" ht="15" customHeight="1" x14ac:dyDescent="0.2">
      <c r="B62" t="s">
        <v>97</v>
      </c>
      <c r="C62" s="12">
        <v>57</v>
      </c>
      <c r="D62" s="8">
        <v>1.55</v>
      </c>
      <c r="E62" s="12">
        <v>26</v>
      </c>
      <c r="F62" s="8">
        <v>1.41</v>
      </c>
      <c r="G62" s="12">
        <v>31</v>
      </c>
      <c r="H62" s="8">
        <v>1.75</v>
      </c>
      <c r="I62" s="12">
        <v>0</v>
      </c>
    </row>
    <row r="63" spans="2:9" ht="15" customHeight="1" x14ac:dyDescent="0.2">
      <c r="B63" t="s">
        <v>99</v>
      </c>
      <c r="C63" s="12">
        <v>51</v>
      </c>
      <c r="D63" s="8">
        <v>1.39</v>
      </c>
      <c r="E63" s="12">
        <v>31</v>
      </c>
      <c r="F63" s="8">
        <v>1.68</v>
      </c>
      <c r="G63" s="12">
        <v>20</v>
      </c>
      <c r="H63" s="8">
        <v>1.1299999999999999</v>
      </c>
      <c r="I63" s="12">
        <v>0</v>
      </c>
    </row>
    <row r="64" spans="2:9" ht="15" customHeight="1" x14ac:dyDescent="0.2">
      <c r="B64" t="s">
        <v>104</v>
      </c>
      <c r="C64" s="12">
        <v>51</v>
      </c>
      <c r="D64" s="8">
        <v>1.39</v>
      </c>
      <c r="E64" s="12">
        <v>21</v>
      </c>
      <c r="F64" s="8">
        <v>1.1399999999999999</v>
      </c>
      <c r="G64" s="12">
        <v>30</v>
      </c>
      <c r="H64" s="8">
        <v>1.69</v>
      </c>
      <c r="I64" s="12">
        <v>0</v>
      </c>
    </row>
    <row r="65" spans="2:9" ht="15" customHeight="1" x14ac:dyDescent="0.2">
      <c r="B65" t="s">
        <v>111</v>
      </c>
      <c r="C65" s="12">
        <v>48</v>
      </c>
      <c r="D65" s="8">
        <v>1.31</v>
      </c>
      <c r="E65" s="12">
        <v>40</v>
      </c>
      <c r="F65" s="8">
        <v>2.17</v>
      </c>
      <c r="G65" s="12">
        <v>8</v>
      </c>
      <c r="H65" s="8">
        <v>0.45</v>
      </c>
      <c r="I65" s="12">
        <v>0</v>
      </c>
    </row>
    <row r="66" spans="2:9" ht="15" customHeight="1" x14ac:dyDescent="0.2">
      <c r="B66" t="s">
        <v>114</v>
      </c>
      <c r="C66" s="12">
        <v>47</v>
      </c>
      <c r="D66" s="8">
        <v>1.28</v>
      </c>
      <c r="E66" s="12">
        <v>33</v>
      </c>
      <c r="F66" s="8">
        <v>1.79</v>
      </c>
      <c r="G66" s="12">
        <v>14</v>
      </c>
      <c r="H66" s="8">
        <v>0.79</v>
      </c>
      <c r="I66" s="12">
        <v>0</v>
      </c>
    </row>
    <row r="68" spans="2:9" ht="15" customHeight="1" x14ac:dyDescent="0.2">
      <c r="B68" t="s">
        <v>203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8796D-5804-4567-9B7C-123D17212ECF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216</v>
      </c>
    </row>
    <row r="4" spans="2:9" ht="33" customHeight="1" x14ac:dyDescent="0.2">
      <c r="B4" t="s">
        <v>199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189</v>
      </c>
      <c r="D6" s="8">
        <v>16.64</v>
      </c>
      <c r="E6" s="12">
        <v>58</v>
      </c>
      <c r="F6" s="8">
        <v>10.07</v>
      </c>
      <c r="G6" s="12">
        <v>131</v>
      </c>
      <c r="H6" s="8">
        <v>24.58</v>
      </c>
      <c r="I6" s="12">
        <v>0</v>
      </c>
    </row>
    <row r="7" spans="2:9" ht="15" customHeight="1" x14ac:dyDescent="0.2">
      <c r="B7" t="s">
        <v>22</v>
      </c>
      <c r="C7" s="12">
        <v>71</v>
      </c>
      <c r="D7" s="8">
        <v>6.25</v>
      </c>
      <c r="E7" s="12">
        <v>19</v>
      </c>
      <c r="F7" s="8">
        <v>3.3</v>
      </c>
      <c r="G7" s="12">
        <v>52</v>
      </c>
      <c r="H7" s="8">
        <v>9.76</v>
      </c>
      <c r="I7" s="12">
        <v>0</v>
      </c>
    </row>
    <row r="8" spans="2:9" ht="15" customHeight="1" x14ac:dyDescent="0.2">
      <c r="B8" t="s">
        <v>23</v>
      </c>
      <c r="C8" s="12">
        <v>2</v>
      </c>
      <c r="D8" s="8">
        <v>0.18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4</v>
      </c>
      <c r="D9" s="8">
        <v>0.35</v>
      </c>
      <c r="E9" s="12">
        <v>0</v>
      </c>
      <c r="F9" s="8">
        <v>0</v>
      </c>
      <c r="G9" s="12">
        <v>4</v>
      </c>
      <c r="H9" s="8">
        <v>0.75</v>
      </c>
      <c r="I9" s="12">
        <v>0</v>
      </c>
    </row>
    <row r="10" spans="2:9" ht="15" customHeight="1" x14ac:dyDescent="0.2">
      <c r="B10" t="s">
        <v>25</v>
      </c>
      <c r="C10" s="12">
        <v>12</v>
      </c>
      <c r="D10" s="8">
        <v>1.06</v>
      </c>
      <c r="E10" s="12">
        <v>4</v>
      </c>
      <c r="F10" s="8">
        <v>0.69</v>
      </c>
      <c r="G10" s="12">
        <v>8</v>
      </c>
      <c r="H10" s="8">
        <v>1.5</v>
      </c>
      <c r="I10" s="12">
        <v>0</v>
      </c>
    </row>
    <row r="11" spans="2:9" ht="15" customHeight="1" x14ac:dyDescent="0.2">
      <c r="B11" t="s">
        <v>26</v>
      </c>
      <c r="C11" s="12">
        <v>301</v>
      </c>
      <c r="D11" s="8">
        <v>26.5</v>
      </c>
      <c r="E11" s="12">
        <v>129</v>
      </c>
      <c r="F11" s="8">
        <v>22.4</v>
      </c>
      <c r="G11" s="12">
        <v>169</v>
      </c>
      <c r="H11" s="8">
        <v>31.71</v>
      </c>
      <c r="I11" s="12">
        <v>3</v>
      </c>
    </row>
    <row r="12" spans="2:9" ht="15" customHeight="1" x14ac:dyDescent="0.2">
      <c r="B12" t="s">
        <v>27</v>
      </c>
      <c r="C12" s="12">
        <v>4</v>
      </c>
      <c r="D12" s="8">
        <v>0.35</v>
      </c>
      <c r="E12" s="12">
        <v>1</v>
      </c>
      <c r="F12" s="8">
        <v>0.17</v>
      </c>
      <c r="G12" s="12">
        <v>3</v>
      </c>
      <c r="H12" s="8">
        <v>0.56000000000000005</v>
      </c>
      <c r="I12" s="12">
        <v>0</v>
      </c>
    </row>
    <row r="13" spans="2:9" ht="15" customHeight="1" x14ac:dyDescent="0.2">
      <c r="B13" t="s">
        <v>28</v>
      </c>
      <c r="C13" s="12">
        <v>53</v>
      </c>
      <c r="D13" s="8">
        <v>4.67</v>
      </c>
      <c r="E13" s="12">
        <v>22</v>
      </c>
      <c r="F13" s="8">
        <v>3.82</v>
      </c>
      <c r="G13" s="12">
        <v>31</v>
      </c>
      <c r="H13" s="8">
        <v>5.82</v>
      </c>
      <c r="I13" s="12">
        <v>0</v>
      </c>
    </row>
    <row r="14" spans="2:9" ht="15" customHeight="1" x14ac:dyDescent="0.2">
      <c r="B14" t="s">
        <v>29</v>
      </c>
      <c r="C14" s="12">
        <v>52</v>
      </c>
      <c r="D14" s="8">
        <v>4.58</v>
      </c>
      <c r="E14" s="12">
        <v>33</v>
      </c>
      <c r="F14" s="8">
        <v>5.73</v>
      </c>
      <c r="G14" s="12">
        <v>19</v>
      </c>
      <c r="H14" s="8">
        <v>3.56</v>
      </c>
      <c r="I14" s="12">
        <v>0</v>
      </c>
    </row>
    <row r="15" spans="2:9" ht="15" customHeight="1" x14ac:dyDescent="0.2">
      <c r="B15" t="s">
        <v>30</v>
      </c>
      <c r="C15" s="12">
        <v>109</v>
      </c>
      <c r="D15" s="8">
        <v>9.6</v>
      </c>
      <c r="E15" s="12">
        <v>91</v>
      </c>
      <c r="F15" s="8">
        <v>15.8</v>
      </c>
      <c r="G15" s="12">
        <v>18</v>
      </c>
      <c r="H15" s="8">
        <v>3.38</v>
      </c>
      <c r="I15" s="12">
        <v>0</v>
      </c>
    </row>
    <row r="16" spans="2:9" ht="15" customHeight="1" x14ac:dyDescent="0.2">
      <c r="B16" t="s">
        <v>31</v>
      </c>
      <c r="C16" s="12">
        <v>182</v>
      </c>
      <c r="D16" s="8">
        <v>16.02</v>
      </c>
      <c r="E16" s="12">
        <v>139</v>
      </c>
      <c r="F16" s="8">
        <v>24.13</v>
      </c>
      <c r="G16" s="12">
        <v>41</v>
      </c>
      <c r="H16" s="8">
        <v>7.69</v>
      </c>
      <c r="I16" s="12">
        <v>1</v>
      </c>
    </row>
    <row r="17" spans="2:9" ht="15" customHeight="1" x14ac:dyDescent="0.2">
      <c r="B17" t="s">
        <v>32</v>
      </c>
      <c r="C17" s="12">
        <v>59</v>
      </c>
      <c r="D17" s="8">
        <v>5.19</v>
      </c>
      <c r="E17" s="12">
        <v>34</v>
      </c>
      <c r="F17" s="8">
        <v>5.9</v>
      </c>
      <c r="G17" s="12">
        <v>10</v>
      </c>
      <c r="H17" s="8">
        <v>1.88</v>
      </c>
      <c r="I17" s="12">
        <v>0</v>
      </c>
    </row>
    <row r="18" spans="2:9" ht="15" customHeight="1" x14ac:dyDescent="0.2">
      <c r="B18" t="s">
        <v>33</v>
      </c>
      <c r="C18" s="12">
        <v>63</v>
      </c>
      <c r="D18" s="8">
        <v>5.55</v>
      </c>
      <c r="E18" s="12">
        <v>34</v>
      </c>
      <c r="F18" s="8">
        <v>5.9</v>
      </c>
      <c r="G18" s="12">
        <v>28</v>
      </c>
      <c r="H18" s="8">
        <v>5.25</v>
      </c>
      <c r="I18" s="12">
        <v>0</v>
      </c>
    </row>
    <row r="19" spans="2:9" ht="15" customHeight="1" x14ac:dyDescent="0.2">
      <c r="B19" t="s">
        <v>34</v>
      </c>
      <c r="C19" s="12">
        <v>35</v>
      </c>
      <c r="D19" s="8">
        <v>3.08</v>
      </c>
      <c r="E19" s="12">
        <v>12</v>
      </c>
      <c r="F19" s="8">
        <v>2.08</v>
      </c>
      <c r="G19" s="12">
        <v>19</v>
      </c>
      <c r="H19" s="8">
        <v>3.56</v>
      </c>
      <c r="I19" s="12">
        <v>0</v>
      </c>
    </row>
    <row r="20" spans="2:9" ht="15" customHeight="1" x14ac:dyDescent="0.2">
      <c r="B20" s="9" t="s">
        <v>200</v>
      </c>
      <c r="C20" s="12">
        <f>SUM(LTBL_35216[総数／事業所数])</f>
        <v>1136</v>
      </c>
      <c r="E20" s="12">
        <f>SUBTOTAL(109,LTBL_35216[個人／事業所数])</f>
        <v>576</v>
      </c>
      <c r="G20" s="12">
        <f>SUBTOTAL(109,LTBL_35216[法人／事業所数])</f>
        <v>533</v>
      </c>
      <c r="I20" s="12">
        <f>SUBTOTAL(109,LTBL_35216[法人以外の団体／事業所数])</f>
        <v>4</v>
      </c>
    </row>
    <row r="21" spans="2:9" ht="15" customHeight="1" x14ac:dyDescent="0.2">
      <c r="E21" s="11">
        <f>LTBL_35216[[#Totals],[個人／事業所数]]/LTBL_35216[[#Totals],[総数／事業所数]]</f>
        <v>0.50704225352112675</v>
      </c>
      <c r="G21" s="11">
        <f>LTBL_35216[[#Totals],[法人／事業所数]]/LTBL_35216[[#Totals],[総数／事業所数]]</f>
        <v>0.46919014084507044</v>
      </c>
      <c r="I21" s="11">
        <f>LTBL_35216[[#Totals],[法人以外の団体／事業所数]]/LTBL_35216[[#Totals],[総数／事業所数]]</f>
        <v>3.5211267605633804E-3</v>
      </c>
    </row>
    <row r="23" spans="2:9" ht="33" customHeight="1" x14ac:dyDescent="0.2">
      <c r="B23" t="s">
        <v>201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58</v>
      </c>
      <c r="C24" s="12">
        <v>156</v>
      </c>
      <c r="D24" s="8">
        <v>13.73</v>
      </c>
      <c r="E24" s="12">
        <v>128</v>
      </c>
      <c r="F24" s="8">
        <v>22.22</v>
      </c>
      <c r="G24" s="12">
        <v>28</v>
      </c>
      <c r="H24" s="8">
        <v>5.25</v>
      </c>
      <c r="I24" s="12">
        <v>0</v>
      </c>
    </row>
    <row r="25" spans="2:9" ht="15" customHeight="1" x14ac:dyDescent="0.2">
      <c r="B25" t="s">
        <v>52</v>
      </c>
      <c r="C25" s="12">
        <v>97</v>
      </c>
      <c r="D25" s="8">
        <v>8.5399999999999991</v>
      </c>
      <c r="E25" s="12">
        <v>42</v>
      </c>
      <c r="F25" s="8">
        <v>7.29</v>
      </c>
      <c r="G25" s="12">
        <v>54</v>
      </c>
      <c r="H25" s="8">
        <v>10.130000000000001</v>
      </c>
      <c r="I25" s="12">
        <v>1</v>
      </c>
    </row>
    <row r="26" spans="2:9" ht="15" customHeight="1" x14ac:dyDescent="0.2">
      <c r="B26" t="s">
        <v>57</v>
      </c>
      <c r="C26" s="12">
        <v>96</v>
      </c>
      <c r="D26" s="8">
        <v>8.4499999999999993</v>
      </c>
      <c r="E26" s="12">
        <v>88</v>
      </c>
      <c r="F26" s="8">
        <v>15.28</v>
      </c>
      <c r="G26" s="12">
        <v>8</v>
      </c>
      <c r="H26" s="8">
        <v>1.5</v>
      </c>
      <c r="I26" s="12">
        <v>0</v>
      </c>
    </row>
    <row r="27" spans="2:9" ht="15" customHeight="1" x14ac:dyDescent="0.2">
      <c r="B27" t="s">
        <v>43</v>
      </c>
      <c r="C27" s="12">
        <v>80</v>
      </c>
      <c r="D27" s="8">
        <v>7.04</v>
      </c>
      <c r="E27" s="12">
        <v>17</v>
      </c>
      <c r="F27" s="8">
        <v>2.95</v>
      </c>
      <c r="G27" s="12">
        <v>63</v>
      </c>
      <c r="H27" s="8">
        <v>11.82</v>
      </c>
      <c r="I27" s="12">
        <v>0</v>
      </c>
    </row>
    <row r="28" spans="2:9" ht="15" customHeight="1" x14ac:dyDescent="0.2">
      <c r="B28" t="s">
        <v>50</v>
      </c>
      <c r="C28" s="12">
        <v>60</v>
      </c>
      <c r="D28" s="8">
        <v>5.28</v>
      </c>
      <c r="E28" s="12">
        <v>40</v>
      </c>
      <c r="F28" s="8">
        <v>6.94</v>
      </c>
      <c r="G28" s="12">
        <v>18</v>
      </c>
      <c r="H28" s="8">
        <v>3.38</v>
      </c>
      <c r="I28" s="12">
        <v>2</v>
      </c>
    </row>
    <row r="29" spans="2:9" ht="15" customHeight="1" x14ac:dyDescent="0.2">
      <c r="B29" t="s">
        <v>60</v>
      </c>
      <c r="C29" s="12">
        <v>59</v>
      </c>
      <c r="D29" s="8">
        <v>5.19</v>
      </c>
      <c r="E29" s="12">
        <v>34</v>
      </c>
      <c r="F29" s="8">
        <v>5.9</v>
      </c>
      <c r="G29" s="12">
        <v>10</v>
      </c>
      <c r="H29" s="8">
        <v>1.88</v>
      </c>
      <c r="I29" s="12">
        <v>0</v>
      </c>
    </row>
    <row r="30" spans="2:9" ht="15" customHeight="1" x14ac:dyDescent="0.2">
      <c r="B30" t="s">
        <v>45</v>
      </c>
      <c r="C30" s="12">
        <v>57</v>
      </c>
      <c r="D30" s="8">
        <v>5.0199999999999996</v>
      </c>
      <c r="E30" s="12">
        <v>19</v>
      </c>
      <c r="F30" s="8">
        <v>3.3</v>
      </c>
      <c r="G30" s="12">
        <v>38</v>
      </c>
      <c r="H30" s="8">
        <v>7.13</v>
      </c>
      <c r="I30" s="12">
        <v>0</v>
      </c>
    </row>
    <row r="31" spans="2:9" ht="15" customHeight="1" x14ac:dyDescent="0.2">
      <c r="B31" t="s">
        <v>44</v>
      </c>
      <c r="C31" s="12">
        <v>52</v>
      </c>
      <c r="D31" s="8">
        <v>4.58</v>
      </c>
      <c r="E31" s="12">
        <v>22</v>
      </c>
      <c r="F31" s="8">
        <v>3.82</v>
      </c>
      <c r="G31" s="12">
        <v>30</v>
      </c>
      <c r="H31" s="8">
        <v>5.63</v>
      </c>
      <c r="I31" s="12">
        <v>0</v>
      </c>
    </row>
    <row r="32" spans="2:9" ht="15" customHeight="1" x14ac:dyDescent="0.2">
      <c r="B32" t="s">
        <v>51</v>
      </c>
      <c r="C32" s="12">
        <v>47</v>
      </c>
      <c r="D32" s="8">
        <v>4.1399999999999997</v>
      </c>
      <c r="E32" s="12">
        <v>29</v>
      </c>
      <c r="F32" s="8">
        <v>5.03</v>
      </c>
      <c r="G32" s="12">
        <v>18</v>
      </c>
      <c r="H32" s="8">
        <v>3.38</v>
      </c>
      <c r="I32" s="12">
        <v>0</v>
      </c>
    </row>
    <row r="33" spans="2:9" ht="15" customHeight="1" x14ac:dyDescent="0.2">
      <c r="B33" t="s">
        <v>49</v>
      </c>
      <c r="C33" s="12">
        <v>40</v>
      </c>
      <c r="D33" s="8">
        <v>3.52</v>
      </c>
      <c r="E33" s="12">
        <v>7</v>
      </c>
      <c r="F33" s="8">
        <v>1.22</v>
      </c>
      <c r="G33" s="12">
        <v>33</v>
      </c>
      <c r="H33" s="8">
        <v>6.19</v>
      </c>
      <c r="I33" s="12">
        <v>0</v>
      </c>
    </row>
    <row r="34" spans="2:9" ht="15" customHeight="1" x14ac:dyDescent="0.2">
      <c r="B34" t="s">
        <v>61</v>
      </c>
      <c r="C34" s="12">
        <v>39</v>
      </c>
      <c r="D34" s="8">
        <v>3.43</v>
      </c>
      <c r="E34" s="12">
        <v>33</v>
      </c>
      <c r="F34" s="8">
        <v>5.73</v>
      </c>
      <c r="G34" s="12">
        <v>6</v>
      </c>
      <c r="H34" s="8">
        <v>1.1299999999999999</v>
      </c>
      <c r="I34" s="12">
        <v>0</v>
      </c>
    </row>
    <row r="35" spans="2:9" ht="15" customHeight="1" x14ac:dyDescent="0.2">
      <c r="B35" t="s">
        <v>54</v>
      </c>
      <c r="C35" s="12">
        <v>34</v>
      </c>
      <c r="D35" s="8">
        <v>2.99</v>
      </c>
      <c r="E35" s="12">
        <v>17</v>
      </c>
      <c r="F35" s="8">
        <v>2.95</v>
      </c>
      <c r="G35" s="12">
        <v>17</v>
      </c>
      <c r="H35" s="8">
        <v>3.19</v>
      </c>
      <c r="I35" s="12">
        <v>0</v>
      </c>
    </row>
    <row r="36" spans="2:9" ht="15" customHeight="1" x14ac:dyDescent="0.2">
      <c r="B36" t="s">
        <v>55</v>
      </c>
      <c r="C36" s="12">
        <v>27</v>
      </c>
      <c r="D36" s="8">
        <v>2.38</v>
      </c>
      <c r="E36" s="12">
        <v>22</v>
      </c>
      <c r="F36" s="8">
        <v>3.82</v>
      </c>
      <c r="G36" s="12">
        <v>5</v>
      </c>
      <c r="H36" s="8">
        <v>0.94</v>
      </c>
      <c r="I36" s="12">
        <v>0</v>
      </c>
    </row>
    <row r="37" spans="2:9" ht="15" customHeight="1" x14ac:dyDescent="0.2">
      <c r="B37" t="s">
        <v>62</v>
      </c>
      <c r="C37" s="12">
        <v>24</v>
      </c>
      <c r="D37" s="8">
        <v>2.11</v>
      </c>
      <c r="E37" s="12">
        <v>1</v>
      </c>
      <c r="F37" s="8">
        <v>0.17</v>
      </c>
      <c r="G37" s="12">
        <v>22</v>
      </c>
      <c r="H37" s="8">
        <v>4.13</v>
      </c>
      <c r="I37" s="12">
        <v>0</v>
      </c>
    </row>
    <row r="38" spans="2:9" ht="15" customHeight="1" x14ac:dyDescent="0.2">
      <c r="B38" t="s">
        <v>56</v>
      </c>
      <c r="C38" s="12">
        <v>21</v>
      </c>
      <c r="D38" s="8">
        <v>1.85</v>
      </c>
      <c r="E38" s="12">
        <v>10</v>
      </c>
      <c r="F38" s="8">
        <v>1.74</v>
      </c>
      <c r="G38" s="12">
        <v>11</v>
      </c>
      <c r="H38" s="8">
        <v>2.06</v>
      </c>
      <c r="I38" s="12">
        <v>0</v>
      </c>
    </row>
    <row r="39" spans="2:9" ht="15" customHeight="1" x14ac:dyDescent="0.2">
      <c r="B39" t="s">
        <v>59</v>
      </c>
      <c r="C39" s="12">
        <v>18</v>
      </c>
      <c r="D39" s="8">
        <v>1.58</v>
      </c>
      <c r="E39" s="12">
        <v>7</v>
      </c>
      <c r="F39" s="8">
        <v>1.22</v>
      </c>
      <c r="G39" s="12">
        <v>10</v>
      </c>
      <c r="H39" s="8">
        <v>1.88</v>
      </c>
      <c r="I39" s="12">
        <v>1</v>
      </c>
    </row>
    <row r="40" spans="2:9" ht="15" customHeight="1" x14ac:dyDescent="0.2">
      <c r="B40" t="s">
        <v>46</v>
      </c>
      <c r="C40" s="12">
        <v>15</v>
      </c>
      <c r="D40" s="8">
        <v>1.32</v>
      </c>
      <c r="E40" s="12">
        <v>4</v>
      </c>
      <c r="F40" s="8">
        <v>0.69</v>
      </c>
      <c r="G40" s="12">
        <v>11</v>
      </c>
      <c r="H40" s="8">
        <v>2.06</v>
      </c>
      <c r="I40" s="12">
        <v>0</v>
      </c>
    </row>
    <row r="41" spans="2:9" ht="15" customHeight="1" x14ac:dyDescent="0.2">
      <c r="B41" t="s">
        <v>53</v>
      </c>
      <c r="C41" s="12">
        <v>15</v>
      </c>
      <c r="D41" s="8">
        <v>1.32</v>
      </c>
      <c r="E41" s="12">
        <v>4</v>
      </c>
      <c r="F41" s="8">
        <v>0.69</v>
      </c>
      <c r="G41" s="12">
        <v>11</v>
      </c>
      <c r="H41" s="8">
        <v>2.06</v>
      </c>
      <c r="I41" s="12">
        <v>0</v>
      </c>
    </row>
    <row r="42" spans="2:9" ht="15" customHeight="1" x14ac:dyDescent="0.2">
      <c r="B42" t="s">
        <v>64</v>
      </c>
      <c r="C42" s="12">
        <v>12</v>
      </c>
      <c r="D42" s="8">
        <v>1.06</v>
      </c>
      <c r="E42" s="12">
        <v>3</v>
      </c>
      <c r="F42" s="8">
        <v>0.52</v>
      </c>
      <c r="G42" s="12">
        <v>9</v>
      </c>
      <c r="H42" s="8">
        <v>1.69</v>
      </c>
      <c r="I42" s="12">
        <v>0</v>
      </c>
    </row>
    <row r="43" spans="2:9" ht="15" customHeight="1" x14ac:dyDescent="0.2">
      <c r="B43" t="s">
        <v>47</v>
      </c>
      <c r="C43" s="12">
        <v>12</v>
      </c>
      <c r="D43" s="8">
        <v>1.06</v>
      </c>
      <c r="E43" s="12">
        <v>2</v>
      </c>
      <c r="F43" s="8">
        <v>0.35</v>
      </c>
      <c r="G43" s="12">
        <v>10</v>
      </c>
      <c r="H43" s="8">
        <v>1.88</v>
      </c>
      <c r="I43" s="12">
        <v>0</v>
      </c>
    </row>
    <row r="46" spans="2:9" ht="33" customHeight="1" x14ac:dyDescent="0.2">
      <c r="B46" t="s">
        <v>202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110</v>
      </c>
      <c r="C47" s="12">
        <v>80</v>
      </c>
      <c r="D47" s="8">
        <v>7.04</v>
      </c>
      <c r="E47" s="12">
        <v>69</v>
      </c>
      <c r="F47" s="8">
        <v>11.98</v>
      </c>
      <c r="G47" s="12">
        <v>11</v>
      </c>
      <c r="H47" s="8">
        <v>2.06</v>
      </c>
      <c r="I47" s="12">
        <v>0</v>
      </c>
    </row>
    <row r="48" spans="2:9" ht="15" customHeight="1" x14ac:dyDescent="0.2">
      <c r="B48" t="s">
        <v>109</v>
      </c>
      <c r="C48" s="12">
        <v>46</v>
      </c>
      <c r="D48" s="8">
        <v>4.05</v>
      </c>
      <c r="E48" s="12">
        <v>43</v>
      </c>
      <c r="F48" s="8">
        <v>7.47</v>
      </c>
      <c r="G48" s="12">
        <v>3</v>
      </c>
      <c r="H48" s="8">
        <v>0.56000000000000005</v>
      </c>
      <c r="I48" s="12">
        <v>0</v>
      </c>
    </row>
    <row r="49" spans="2:9" ht="15" customHeight="1" x14ac:dyDescent="0.2">
      <c r="B49" t="s">
        <v>93</v>
      </c>
      <c r="C49" s="12">
        <v>35</v>
      </c>
      <c r="D49" s="8">
        <v>3.08</v>
      </c>
      <c r="E49" s="12">
        <v>3</v>
      </c>
      <c r="F49" s="8">
        <v>0.52</v>
      </c>
      <c r="G49" s="12">
        <v>32</v>
      </c>
      <c r="H49" s="8">
        <v>6</v>
      </c>
      <c r="I49" s="12">
        <v>0</v>
      </c>
    </row>
    <row r="50" spans="2:9" ht="15" customHeight="1" x14ac:dyDescent="0.2">
      <c r="B50" t="s">
        <v>99</v>
      </c>
      <c r="C50" s="12">
        <v>29</v>
      </c>
      <c r="D50" s="8">
        <v>2.5499999999999998</v>
      </c>
      <c r="E50" s="12">
        <v>18</v>
      </c>
      <c r="F50" s="8">
        <v>3.13</v>
      </c>
      <c r="G50" s="12">
        <v>11</v>
      </c>
      <c r="H50" s="8">
        <v>2.06</v>
      </c>
      <c r="I50" s="12">
        <v>0</v>
      </c>
    </row>
    <row r="51" spans="2:9" ht="15" customHeight="1" x14ac:dyDescent="0.2">
      <c r="B51" t="s">
        <v>112</v>
      </c>
      <c r="C51" s="12">
        <v>27</v>
      </c>
      <c r="D51" s="8">
        <v>2.38</v>
      </c>
      <c r="E51" s="12">
        <v>24</v>
      </c>
      <c r="F51" s="8">
        <v>4.17</v>
      </c>
      <c r="G51" s="12">
        <v>3</v>
      </c>
      <c r="H51" s="8">
        <v>0.56000000000000005</v>
      </c>
      <c r="I51" s="12">
        <v>0</v>
      </c>
    </row>
    <row r="52" spans="2:9" ht="15" customHeight="1" x14ac:dyDescent="0.2">
      <c r="B52" t="s">
        <v>101</v>
      </c>
      <c r="C52" s="12">
        <v>26</v>
      </c>
      <c r="D52" s="8">
        <v>2.29</v>
      </c>
      <c r="E52" s="12">
        <v>13</v>
      </c>
      <c r="F52" s="8">
        <v>2.2599999999999998</v>
      </c>
      <c r="G52" s="12">
        <v>12</v>
      </c>
      <c r="H52" s="8">
        <v>2.25</v>
      </c>
      <c r="I52" s="12">
        <v>1</v>
      </c>
    </row>
    <row r="53" spans="2:9" ht="15" customHeight="1" x14ac:dyDescent="0.2">
      <c r="B53" t="s">
        <v>95</v>
      </c>
      <c r="C53" s="12">
        <v>24</v>
      </c>
      <c r="D53" s="8">
        <v>2.11</v>
      </c>
      <c r="E53" s="12">
        <v>9</v>
      </c>
      <c r="F53" s="8">
        <v>1.56</v>
      </c>
      <c r="G53" s="12">
        <v>15</v>
      </c>
      <c r="H53" s="8">
        <v>2.81</v>
      </c>
      <c r="I53" s="12">
        <v>0</v>
      </c>
    </row>
    <row r="54" spans="2:9" ht="15" customHeight="1" x14ac:dyDescent="0.2">
      <c r="B54" t="s">
        <v>105</v>
      </c>
      <c r="C54" s="12">
        <v>23</v>
      </c>
      <c r="D54" s="8">
        <v>2.02</v>
      </c>
      <c r="E54" s="12">
        <v>21</v>
      </c>
      <c r="F54" s="8">
        <v>3.65</v>
      </c>
      <c r="G54" s="12">
        <v>2</v>
      </c>
      <c r="H54" s="8">
        <v>0.38</v>
      </c>
      <c r="I54" s="12">
        <v>0</v>
      </c>
    </row>
    <row r="55" spans="2:9" ht="15" customHeight="1" x14ac:dyDescent="0.2">
      <c r="B55" t="s">
        <v>107</v>
      </c>
      <c r="C55" s="12">
        <v>23</v>
      </c>
      <c r="D55" s="8">
        <v>2.02</v>
      </c>
      <c r="E55" s="12">
        <v>23</v>
      </c>
      <c r="F55" s="8">
        <v>3.99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111</v>
      </c>
      <c r="C56" s="12">
        <v>23</v>
      </c>
      <c r="D56" s="8">
        <v>2.02</v>
      </c>
      <c r="E56" s="12">
        <v>18</v>
      </c>
      <c r="F56" s="8">
        <v>3.13</v>
      </c>
      <c r="G56" s="12">
        <v>5</v>
      </c>
      <c r="H56" s="8">
        <v>0.94</v>
      </c>
      <c r="I56" s="12">
        <v>0</v>
      </c>
    </row>
    <row r="57" spans="2:9" ht="15" customHeight="1" x14ac:dyDescent="0.2">
      <c r="B57" t="s">
        <v>100</v>
      </c>
      <c r="C57" s="12">
        <v>22</v>
      </c>
      <c r="D57" s="8">
        <v>1.94</v>
      </c>
      <c r="E57" s="12">
        <v>6</v>
      </c>
      <c r="F57" s="8">
        <v>1.04</v>
      </c>
      <c r="G57" s="12">
        <v>16</v>
      </c>
      <c r="H57" s="8">
        <v>3</v>
      </c>
      <c r="I57" s="12">
        <v>0</v>
      </c>
    </row>
    <row r="58" spans="2:9" ht="15" customHeight="1" x14ac:dyDescent="0.2">
      <c r="B58" t="s">
        <v>103</v>
      </c>
      <c r="C58" s="12">
        <v>21</v>
      </c>
      <c r="D58" s="8">
        <v>1.85</v>
      </c>
      <c r="E58" s="12">
        <v>9</v>
      </c>
      <c r="F58" s="8">
        <v>1.56</v>
      </c>
      <c r="G58" s="12">
        <v>12</v>
      </c>
      <c r="H58" s="8">
        <v>2.25</v>
      </c>
      <c r="I58" s="12">
        <v>0</v>
      </c>
    </row>
    <row r="59" spans="2:9" ht="15" customHeight="1" x14ac:dyDescent="0.2">
      <c r="B59" t="s">
        <v>117</v>
      </c>
      <c r="C59" s="12">
        <v>21</v>
      </c>
      <c r="D59" s="8">
        <v>1.85</v>
      </c>
      <c r="E59" s="12">
        <v>9</v>
      </c>
      <c r="F59" s="8">
        <v>1.56</v>
      </c>
      <c r="G59" s="12">
        <v>12</v>
      </c>
      <c r="H59" s="8">
        <v>2.25</v>
      </c>
      <c r="I59" s="12">
        <v>0</v>
      </c>
    </row>
    <row r="60" spans="2:9" ht="15" customHeight="1" x14ac:dyDescent="0.2">
      <c r="B60" t="s">
        <v>114</v>
      </c>
      <c r="C60" s="12">
        <v>20</v>
      </c>
      <c r="D60" s="8">
        <v>1.76</v>
      </c>
      <c r="E60" s="12">
        <v>16</v>
      </c>
      <c r="F60" s="8">
        <v>2.78</v>
      </c>
      <c r="G60" s="12">
        <v>4</v>
      </c>
      <c r="H60" s="8">
        <v>0.75</v>
      </c>
      <c r="I60" s="12">
        <v>0</v>
      </c>
    </row>
    <row r="61" spans="2:9" ht="15" customHeight="1" x14ac:dyDescent="0.2">
      <c r="B61" t="s">
        <v>97</v>
      </c>
      <c r="C61" s="12">
        <v>19</v>
      </c>
      <c r="D61" s="8">
        <v>1.67</v>
      </c>
      <c r="E61" s="12">
        <v>2</v>
      </c>
      <c r="F61" s="8">
        <v>0.35</v>
      </c>
      <c r="G61" s="12">
        <v>17</v>
      </c>
      <c r="H61" s="8">
        <v>3.19</v>
      </c>
      <c r="I61" s="12">
        <v>0</v>
      </c>
    </row>
    <row r="62" spans="2:9" ht="15" customHeight="1" x14ac:dyDescent="0.2">
      <c r="B62" t="s">
        <v>123</v>
      </c>
      <c r="C62" s="12">
        <v>18</v>
      </c>
      <c r="D62" s="8">
        <v>1.58</v>
      </c>
      <c r="E62" s="12">
        <v>15</v>
      </c>
      <c r="F62" s="8">
        <v>2.6</v>
      </c>
      <c r="G62" s="12">
        <v>3</v>
      </c>
      <c r="H62" s="8">
        <v>0.56000000000000005</v>
      </c>
      <c r="I62" s="12">
        <v>0</v>
      </c>
    </row>
    <row r="63" spans="2:9" ht="15" customHeight="1" x14ac:dyDescent="0.2">
      <c r="B63" t="s">
        <v>115</v>
      </c>
      <c r="C63" s="12">
        <v>17</v>
      </c>
      <c r="D63" s="8">
        <v>1.5</v>
      </c>
      <c r="E63" s="12">
        <v>6</v>
      </c>
      <c r="F63" s="8">
        <v>1.04</v>
      </c>
      <c r="G63" s="12">
        <v>11</v>
      </c>
      <c r="H63" s="8">
        <v>2.06</v>
      </c>
      <c r="I63" s="12">
        <v>0</v>
      </c>
    </row>
    <row r="64" spans="2:9" ht="15" customHeight="1" x14ac:dyDescent="0.2">
      <c r="B64" t="s">
        <v>96</v>
      </c>
      <c r="C64" s="12">
        <v>17</v>
      </c>
      <c r="D64" s="8">
        <v>1.5</v>
      </c>
      <c r="E64" s="12">
        <v>10</v>
      </c>
      <c r="F64" s="8">
        <v>1.74</v>
      </c>
      <c r="G64" s="12">
        <v>7</v>
      </c>
      <c r="H64" s="8">
        <v>1.31</v>
      </c>
      <c r="I64" s="12">
        <v>0</v>
      </c>
    </row>
    <row r="65" spans="2:9" ht="15" customHeight="1" x14ac:dyDescent="0.2">
      <c r="B65" t="s">
        <v>113</v>
      </c>
      <c r="C65" s="12">
        <v>17</v>
      </c>
      <c r="D65" s="8">
        <v>1.5</v>
      </c>
      <c r="E65" s="12">
        <v>11</v>
      </c>
      <c r="F65" s="8">
        <v>1.91</v>
      </c>
      <c r="G65" s="12">
        <v>6</v>
      </c>
      <c r="H65" s="8">
        <v>1.1299999999999999</v>
      </c>
      <c r="I65" s="12">
        <v>0</v>
      </c>
    </row>
    <row r="66" spans="2:9" ht="15" customHeight="1" x14ac:dyDescent="0.2">
      <c r="B66" t="s">
        <v>94</v>
      </c>
      <c r="C66" s="12">
        <v>16</v>
      </c>
      <c r="D66" s="8">
        <v>1.41</v>
      </c>
      <c r="E66" s="12">
        <v>2</v>
      </c>
      <c r="F66" s="8">
        <v>0.35</v>
      </c>
      <c r="G66" s="12">
        <v>14</v>
      </c>
      <c r="H66" s="8">
        <v>2.63</v>
      </c>
      <c r="I66" s="12">
        <v>0</v>
      </c>
    </row>
    <row r="67" spans="2:9" ht="15" customHeight="1" x14ac:dyDescent="0.2">
      <c r="B67" t="s">
        <v>98</v>
      </c>
      <c r="C67" s="12">
        <v>16</v>
      </c>
      <c r="D67" s="8">
        <v>1.41</v>
      </c>
      <c r="E67" s="12">
        <v>11</v>
      </c>
      <c r="F67" s="8">
        <v>1.91</v>
      </c>
      <c r="G67" s="12">
        <v>5</v>
      </c>
      <c r="H67" s="8">
        <v>0.94</v>
      </c>
      <c r="I67" s="12">
        <v>0</v>
      </c>
    </row>
    <row r="69" spans="2:9" ht="15" customHeight="1" x14ac:dyDescent="0.2">
      <c r="B69" t="s">
        <v>203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D6D81-9AC3-4DA8-B237-E5EA7E18581D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217</v>
      </c>
    </row>
    <row r="4" spans="2:9" ht="33" customHeight="1" x14ac:dyDescent="0.2">
      <c r="B4" t="s">
        <v>199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59</v>
      </c>
      <c r="D6" s="8">
        <v>13.05</v>
      </c>
      <c r="E6" s="12">
        <v>23</v>
      </c>
      <c r="F6" s="8">
        <v>8.24</v>
      </c>
      <c r="G6" s="12">
        <v>36</v>
      </c>
      <c r="H6" s="8">
        <v>22.78</v>
      </c>
      <c r="I6" s="12">
        <v>0</v>
      </c>
    </row>
    <row r="7" spans="2:9" ht="15" customHeight="1" x14ac:dyDescent="0.2">
      <c r="B7" t="s">
        <v>22</v>
      </c>
      <c r="C7" s="12">
        <v>27</v>
      </c>
      <c r="D7" s="8">
        <v>5.97</v>
      </c>
      <c r="E7" s="12">
        <v>11</v>
      </c>
      <c r="F7" s="8">
        <v>3.94</v>
      </c>
      <c r="G7" s="12">
        <v>16</v>
      </c>
      <c r="H7" s="8">
        <v>10.130000000000001</v>
      </c>
      <c r="I7" s="12">
        <v>0</v>
      </c>
    </row>
    <row r="8" spans="2:9" ht="15" customHeight="1" x14ac:dyDescent="0.2">
      <c r="B8" t="s">
        <v>23</v>
      </c>
      <c r="C8" s="12">
        <v>1</v>
      </c>
      <c r="D8" s="8">
        <v>0.22</v>
      </c>
      <c r="E8" s="12">
        <v>0</v>
      </c>
      <c r="F8" s="8">
        <v>0</v>
      </c>
      <c r="G8" s="12">
        <v>1</v>
      </c>
      <c r="H8" s="8">
        <v>0.63</v>
      </c>
      <c r="I8" s="12">
        <v>0</v>
      </c>
    </row>
    <row r="9" spans="2:9" ht="15" customHeight="1" x14ac:dyDescent="0.2">
      <c r="B9" t="s">
        <v>24</v>
      </c>
      <c r="C9" s="12">
        <v>6</v>
      </c>
      <c r="D9" s="8">
        <v>1.33</v>
      </c>
      <c r="E9" s="12">
        <v>1</v>
      </c>
      <c r="F9" s="8">
        <v>0.36</v>
      </c>
      <c r="G9" s="12">
        <v>5</v>
      </c>
      <c r="H9" s="8">
        <v>3.16</v>
      </c>
      <c r="I9" s="12">
        <v>0</v>
      </c>
    </row>
    <row r="10" spans="2:9" ht="15" customHeight="1" x14ac:dyDescent="0.2">
      <c r="B10" t="s">
        <v>25</v>
      </c>
      <c r="C10" s="12">
        <v>8</v>
      </c>
      <c r="D10" s="8">
        <v>1.77</v>
      </c>
      <c r="E10" s="12">
        <v>3</v>
      </c>
      <c r="F10" s="8">
        <v>1.08</v>
      </c>
      <c r="G10" s="12">
        <v>5</v>
      </c>
      <c r="H10" s="8">
        <v>3.16</v>
      </c>
      <c r="I10" s="12">
        <v>0</v>
      </c>
    </row>
    <row r="11" spans="2:9" ht="15" customHeight="1" x14ac:dyDescent="0.2">
      <c r="B11" t="s">
        <v>26</v>
      </c>
      <c r="C11" s="12">
        <v>166</v>
      </c>
      <c r="D11" s="8">
        <v>36.729999999999997</v>
      </c>
      <c r="E11" s="12">
        <v>123</v>
      </c>
      <c r="F11" s="8">
        <v>44.09</v>
      </c>
      <c r="G11" s="12">
        <v>43</v>
      </c>
      <c r="H11" s="8">
        <v>27.22</v>
      </c>
      <c r="I11" s="12">
        <v>0</v>
      </c>
    </row>
    <row r="12" spans="2:9" ht="15" customHeight="1" x14ac:dyDescent="0.2">
      <c r="B12" t="s">
        <v>27</v>
      </c>
      <c r="C12" s="12">
        <v>2</v>
      </c>
      <c r="D12" s="8">
        <v>0.44</v>
      </c>
      <c r="E12" s="12">
        <v>0</v>
      </c>
      <c r="F12" s="8">
        <v>0</v>
      </c>
      <c r="G12" s="12">
        <v>2</v>
      </c>
      <c r="H12" s="8">
        <v>1.27</v>
      </c>
      <c r="I12" s="12">
        <v>0</v>
      </c>
    </row>
    <row r="13" spans="2:9" ht="15" customHeight="1" x14ac:dyDescent="0.2">
      <c r="B13" t="s">
        <v>28</v>
      </c>
      <c r="C13" s="12">
        <v>12</v>
      </c>
      <c r="D13" s="8">
        <v>2.65</v>
      </c>
      <c r="E13" s="12">
        <v>5</v>
      </c>
      <c r="F13" s="8">
        <v>1.79</v>
      </c>
      <c r="G13" s="12">
        <v>6</v>
      </c>
      <c r="H13" s="8">
        <v>3.8</v>
      </c>
      <c r="I13" s="12">
        <v>0</v>
      </c>
    </row>
    <row r="14" spans="2:9" ht="15" customHeight="1" x14ac:dyDescent="0.2">
      <c r="B14" t="s">
        <v>29</v>
      </c>
      <c r="C14" s="12">
        <v>12</v>
      </c>
      <c r="D14" s="8">
        <v>2.65</v>
      </c>
      <c r="E14" s="12">
        <v>8</v>
      </c>
      <c r="F14" s="8">
        <v>2.87</v>
      </c>
      <c r="G14" s="12">
        <v>4</v>
      </c>
      <c r="H14" s="8">
        <v>2.5299999999999998</v>
      </c>
      <c r="I14" s="12">
        <v>0</v>
      </c>
    </row>
    <row r="15" spans="2:9" ht="15" customHeight="1" x14ac:dyDescent="0.2">
      <c r="B15" t="s">
        <v>30</v>
      </c>
      <c r="C15" s="12">
        <v>45</v>
      </c>
      <c r="D15" s="8">
        <v>9.9600000000000009</v>
      </c>
      <c r="E15" s="12">
        <v>33</v>
      </c>
      <c r="F15" s="8">
        <v>11.83</v>
      </c>
      <c r="G15" s="12">
        <v>12</v>
      </c>
      <c r="H15" s="8">
        <v>7.59</v>
      </c>
      <c r="I15" s="12">
        <v>0</v>
      </c>
    </row>
    <row r="16" spans="2:9" ht="15" customHeight="1" x14ac:dyDescent="0.2">
      <c r="B16" t="s">
        <v>31</v>
      </c>
      <c r="C16" s="12">
        <v>47</v>
      </c>
      <c r="D16" s="8">
        <v>10.4</v>
      </c>
      <c r="E16" s="12">
        <v>41</v>
      </c>
      <c r="F16" s="8">
        <v>14.7</v>
      </c>
      <c r="G16" s="12">
        <v>6</v>
      </c>
      <c r="H16" s="8">
        <v>3.8</v>
      </c>
      <c r="I16" s="12">
        <v>0</v>
      </c>
    </row>
    <row r="17" spans="2:9" ht="15" customHeight="1" x14ac:dyDescent="0.2">
      <c r="B17" t="s">
        <v>32</v>
      </c>
      <c r="C17" s="12">
        <v>21</v>
      </c>
      <c r="D17" s="8">
        <v>4.6500000000000004</v>
      </c>
      <c r="E17" s="12">
        <v>11</v>
      </c>
      <c r="F17" s="8">
        <v>3.94</v>
      </c>
      <c r="G17" s="12">
        <v>2</v>
      </c>
      <c r="H17" s="8">
        <v>1.27</v>
      </c>
      <c r="I17" s="12">
        <v>0</v>
      </c>
    </row>
    <row r="18" spans="2:9" ht="15" customHeight="1" x14ac:dyDescent="0.2">
      <c r="B18" t="s">
        <v>33</v>
      </c>
      <c r="C18" s="12">
        <v>35</v>
      </c>
      <c r="D18" s="8">
        <v>7.74</v>
      </c>
      <c r="E18" s="12">
        <v>13</v>
      </c>
      <c r="F18" s="8">
        <v>4.66</v>
      </c>
      <c r="G18" s="12">
        <v>17</v>
      </c>
      <c r="H18" s="8">
        <v>10.76</v>
      </c>
      <c r="I18" s="12">
        <v>1</v>
      </c>
    </row>
    <row r="19" spans="2:9" ht="15" customHeight="1" x14ac:dyDescent="0.2">
      <c r="B19" t="s">
        <v>34</v>
      </c>
      <c r="C19" s="12">
        <v>11</v>
      </c>
      <c r="D19" s="8">
        <v>2.4300000000000002</v>
      </c>
      <c r="E19" s="12">
        <v>7</v>
      </c>
      <c r="F19" s="8">
        <v>2.5099999999999998</v>
      </c>
      <c r="G19" s="12">
        <v>3</v>
      </c>
      <c r="H19" s="8">
        <v>1.9</v>
      </c>
      <c r="I19" s="12">
        <v>0</v>
      </c>
    </row>
    <row r="20" spans="2:9" ht="15" customHeight="1" x14ac:dyDescent="0.2">
      <c r="B20" s="9" t="s">
        <v>200</v>
      </c>
      <c r="C20" s="12">
        <f>SUM(LTBL_35305[総数／事業所数])</f>
        <v>452</v>
      </c>
      <c r="E20" s="12">
        <f>SUBTOTAL(109,LTBL_35305[個人／事業所数])</f>
        <v>279</v>
      </c>
      <c r="G20" s="12">
        <f>SUBTOTAL(109,LTBL_35305[法人／事業所数])</f>
        <v>158</v>
      </c>
      <c r="I20" s="12">
        <f>SUBTOTAL(109,LTBL_35305[法人以外の団体／事業所数])</f>
        <v>1</v>
      </c>
    </row>
    <row r="21" spans="2:9" ht="15" customHeight="1" x14ac:dyDescent="0.2">
      <c r="E21" s="11">
        <f>LTBL_35305[[#Totals],[個人／事業所数]]/LTBL_35305[[#Totals],[総数／事業所数]]</f>
        <v>0.61725663716814161</v>
      </c>
      <c r="G21" s="11">
        <f>LTBL_35305[[#Totals],[法人／事業所数]]/LTBL_35305[[#Totals],[総数／事業所数]]</f>
        <v>0.34955752212389379</v>
      </c>
      <c r="I21" s="11">
        <f>LTBL_35305[[#Totals],[法人以外の団体／事業所数]]/LTBL_35305[[#Totals],[総数／事業所数]]</f>
        <v>2.2123893805309734E-3</v>
      </c>
    </row>
    <row r="23" spans="2:9" ht="33" customHeight="1" x14ac:dyDescent="0.2">
      <c r="B23" t="s">
        <v>201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52</v>
      </c>
      <c r="C24" s="12">
        <v>66</v>
      </c>
      <c r="D24" s="8">
        <v>14.6</v>
      </c>
      <c r="E24" s="12">
        <v>48</v>
      </c>
      <c r="F24" s="8">
        <v>17.2</v>
      </c>
      <c r="G24" s="12">
        <v>18</v>
      </c>
      <c r="H24" s="8">
        <v>11.39</v>
      </c>
      <c r="I24" s="12">
        <v>0</v>
      </c>
    </row>
    <row r="25" spans="2:9" ht="15" customHeight="1" x14ac:dyDescent="0.2">
      <c r="B25" t="s">
        <v>50</v>
      </c>
      <c r="C25" s="12">
        <v>54</v>
      </c>
      <c r="D25" s="8">
        <v>11.95</v>
      </c>
      <c r="E25" s="12">
        <v>46</v>
      </c>
      <c r="F25" s="8">
        <v>16.489999999999998</v>
      </c>
      <c r="G25" s="12">
        <v>8</v>
      </c>
      <c r="H25" s="8">
        <v>5.0599999999999996</v>
      </c>
      <c r="I25" s="12">
        <v>0</v>
      </c>
    </row>
    <row r="26" spans="2:9" ht="15" customHeight="1" x14ac:dyDescent="0.2">
      <c r="B26" t="s">
        <v>58</v>
      </c>
      <c r="C26" s="12">
        <v>43</v>
      </c>
      <c r="D26" s="8">
        <v>9.51</v>
      </c>
      <c r="E26" s="12">
        <v>41</v>
      </c>
      <c r="F26" s="8">
        <v>14.7</v>
      </c>
      <c r="G26" s="12">
        <v>2</v>
      </c>
      <c r="H26" s="8">
        <v>1.27</v>
      </c>
      <c r="I26" s="12">
        <v>0</v>
      </c>
    </row>
    <row r="27" spans="2:9" ht="15" customHeight="1" x14ac:dyDescent="0.2">
      <c r="B27" t="s">
        <v>43</v>
      </c>
      <c r="C27" s="12">
        <v>39</v>
      </c>
      <c r="D27" s="8">
        <v>8.6300000000000008</v>
      </c>
      <c r="E27" s="12">
        <v>13</v>
      </c>
      <c r="F27" s="8">
        <v>4.66</v>
      </c>
      <c r="G27" s="12">
        <v>26</v>
      </c>
      <c r="H27" s="8">
        <v>16.46</v>
      </c>
      <c r="I27" s="12">
        <v>0</v>
      </c>
    </row>
    <row r="28" spans="2:9" ht="15" customHeight="1" x14ac:dyDescent="0.2">
      <c r="B28" t="s">
        <v>57</v>
      </c>
      <c r="C28" s="12">
        <v>33</v>
      </c>
      <c r="D28" s="8">
        <v>7.3</v>
      </c>
      <c r="E28" s="12">
        <v>29</v>
      </c>
      <c r="F28" s="8">
        <v>10.39</v>
      </c>
      <c r="G28" s="12">
        <v>4</v>
      </c>
      <c r="H28" s="8">
        <v>2.5299999999999998</v>
      </c>
      <c r="I28" s="12">
        <v>0</v>
      </c>
    </row>
    <row r="29" spans="2:9" ht="15" customHeight="1" x14ac:dyDescent="0.2">
      <c r="B29" t="s">
        <v>62</v>
      </c>
      <c r="C29" s="12">
        <v>22</v>
      </c>
      <c r="D29" s="8">
        <v>4.87</v>
      </c>
      <c r="E29" s="12">
        <v>1</v>
      </c>
      <c r="F29" s="8">
        <v>0.36</v>
      </c>
      <c r="G29" s="12">
        <v>16</v>
      </c>
      <c r="H29" s="8">
        <v>10.130000000000001</v>
      </c>
      <c r="I29" s="12">
        <v>1</v>
      </c>
    </row>
    <row r="30" spans="2:9" ht="15" customHeight="1" x14ac:dyDescent="0.2">
      <c r="B30" t="s">
        <v>60</v>
      </c>
      <c r="C30" s="12">
        <v>21</v>
      </c>
      <c r="D30" s="8">
        <v>4.6500000000000004</v>
      </c>
      <c r="E30" s="12">
        <v>11</v>
      </c>
      <c r="F30" s="8">
        <v>3.94</v>
      </c>
      <c r="G30" s="12">
        <v>2</v>
      </c>
      <c r="H30" s="8">
        <v>1.27</v>
      </c>
      <c r="I30" s="12">
        <v>0</v>
      </c>
    </row>
    <row r="31" spans="2:9" ht="15" customHeight="1" x14ac:dyDescent="0.2">
      <c r="B31" t="s">
        <v>51</v>
      </c>
      <c r="C31" s="12">
        <v>15</v>
      </c>
      <c r="D31" s="8">
        <v>3.32</v>
      </c>
      <c r="E31" s="12">
        <v>10</v>
      </c>
      <c r="F31" s="8">
        <v>3.58</v>
      </c>
      <c r="G31" s="12">
        <v>5</v>
      </c>
      <c r="H31" s="8">
        <v>3.16</v>
      </c>
      <c r="I31" s="12">
        <v>0</v>
      </c>
    </row>
    <row r="32" spans="2:9" ht="15" customHeight="1" x14ac:dyDescent="0.2">
      <c r="B32" t="s">
        <v>49</v>
      </c>
      <c r="C32" s="12">
        <v>13</v>
      </c>
      <c r="D32" s="8">
        <v>2.88</v>
      </c>
      <c r="E32" s="12">
        <v>12</v>
      </c>
      <c r="F32" s="8">
        <v>4.3</v>
      </c>
      <c r="G32" s="12">
        <v>1</v>
      </c>
      <c r="H32" s="8">
        <v>0.63</v>
      </c>
      <c r="I32" s="12">
        <v>0</v>
      </c>
    </row>
    <row r="33" spans="2:9" ht="15" customHeight="1" x14ac:dyDescent="0.2">
      <c r="B33" t="s">
        <v>61</v>
      </c>
      <c r="C33" s="12">
        <v>13</v>
      </c>
      <c r="D33" s="8">
        <v>2.88</v>
      </c>
      <c r="E33" s="12">
        <v>12</v>
      </c>
      <c r="F33" s="8">
        <v>4.3</v>
      </c>
      <c r="G33" s="12">
        <v>1</v>
      </c>
      <c r="H33" s="8">
        <v>0.63</v>
      </c>
      <c r="I33" s="12">
        <v>0</v>
      </c>
    </row>
    <row r="34" spans="2:9" ht="15" customHeight="1" x14ac:dyDescent="0.2">
      <c r="B34" t="s">
        <v>44</v>
      </c>
      <c r="C34" s="12">
        <v>10</v>
      </c>
      <c r="D34" s="8">
        <v>2.21</v>
      </c>
      <c r="E34" s="12">
        <v>7</v>
      </c>
      <c r="F34" s="8">
        <v>2.5099999999999998</v>
      </c>
      <c r="G34" s="12">
        <v>3</v>
      </c>
      <c r="H34" s="8">
        <v>1.9</v>
      </c>
      <c r="I34" s="12">
        <v>0</v>
      </c>
    </row>
    <row r="35" spans="2:9" ht="15" customHeight="1" x14ac:dyDescent="0.2">
      <c r="B35" t="s">
        <v>45</v>
      </c>
      <c r="C35" s="12">
        <v>10</v>
      </c>
      <c r="D35" s="8">
        <v>2.21</v>
      </c>
      <c r="E35" s="12">
        <v>3</v>
      </c>
      <c r="F35" s="8">
        <v>1.08</v>
      </c>
      <c r="G35" s="12">
        <v>7</v>
      </c>
      <c r="H35" s="8">
        <v>4.43</v>
      </c>
      <c r="I35" s="12">
        <v>0</v>
      </c>
    </row>
    <row r="36" spans="2:9" ht="15" customHeight="1" x14ac:dyDescent="0.2">
      <c r="B36" t="s">
        <v>63</v>
      </c>
      <c r="C36" s="12">
        <v>9</v>
      </c>
      <c r="D36" s="8">
        <v>1.99</v>
      </c>
      <c r="E36" s="12">
        <v>4</v>
      </c>
      <c r="F36" s="8">
        <v>1.43</v>
      </c>
      <c r="G36" s="12">
        <v>5</v>
      </c>
      <c r="H36" s="8">
        <v>3.16</v>
      </c>
      <c r="I36" s="12">
        <v>0</v>
      </c>
    </row>
    <row r="37" spans="2:9" ht="15" customHeight="1" x14ac:dyDescent="0.2">
      <c r="B37" t="s">
        <v>69</v>
      </c>
      <c r="C37" s="12">
        <v>9</v>
      </c>
      <c r="D37" s="8">
        <v>1.99</v>
      </c>
      <c r="E37" s="12">
        <v>2</v>
      </c>
      <c r="F37" s="8">
        <v>0.72</v>
      </c>
      <c r="G37" s="12">
        <v>7</v>
      </c>
      <c r="H37" s="8">
        <v>4.43</v>
      </c>
      <c r="I37" s="12">
        <v>0</v>
      </c>
    </row>
    <row r="38" spans="2:9" ht="15" customHeight="1" x14ac:dyDescent="0.2">
      <c r="B38" t="s">
        <v>54</v>
      </c>
      <c r="C38" s="12">
        <v>8</v>
      </c>
      <c r="D38" s="8">
        <v>1.77</v>
      </c>
      <c r="E38" s="12">
        <v>3</v>
      </c>
      <c r="F38" s="8">
        <v>1.08</v>
      </c>
      <c r="G38" s="12">
        <v>4</v>
      </c>
      <c r="H38" s="8">
        <v>2.5299999999999998</v>
      </c>
      <c r="I38" s="12">
        <v>0</v>
      </c>
    </row>
    <row r="39" spans="2:9" ht="15" customHeight="1" x14ac:dyDescent="0.2">
      <c r="B39" t="s">
        <v>64</v>
      </c>
      <c r="C39" s="12">
        <v>7</v>
      </c>
      <c r="D39" s="8">
        <v>1.55</v>
      </c>
      <c r="E39" s="12">
        <v>4</v>
      </c>
      <c r="F39" s="8">
        <v>1.43</v>
      </c>
      <c r="G39" s="12">
        <v>3</v>
      </c>
      <c r="H39" s="8">
        <v>1.9</v>
      </c>
      <c r="I39" s="12">
        <v>0</v>
      </c>
    </row>
    <row r="40" spans="2:9" ht="15" customHeight="1" x14ac:dyDescent="0.2">
      <c r="B40" t="s">
        <v>55</v>
      </c>
      <c r="C40" s="12">
        <v>7</v>
      </c>
      <c r="D40" s="8">
        <v>1.55</v>
      </c>
      <c r="E40" s="12">
        <v>6</v>
      </c>
      <c r="F40" s="8">
        <v>2.15</v>
      </c>
      <c r="G40" s="12">
        <v>1</v>
      </c>
      <c r="H40" s="8">
        <v>0.63</v>
      </c>
      <c r="I40" s="12">
        <v>0</v>
      </c>
    </row>
    <row r="41" spans="2:9" ht="15" customHeight="1" x14ac:dyDescent="0.2">
      <c r="B41" t="s">
        <v>46</v>
      </c>
      <c r="C41" s="12">
        <v>6</v>
      </c>
      <c r="D41" s="8">
        <v>1.33</v>
      </c>
      <c r="E41" s="12">
        <v>1</v>
      </c>
      <c r="F41" s="8">
        <v>0.36</v>
      </c>
      <c r="G41" s="12">
        <v>5</v>
      </c>
      <c r="H41" s="8">
        <v>3.16</v>
      </c>
      <c r="I41" s="12">
        <v>0</v>
      </c>
    </row>
    <row r="42" spans="2:9" ht="15" customHeight="1" x14ac:dyDescent="0.2">
      <c r="B42" t="s">
        <v>78</v>
      </c>
      <c r="C42" s="12">
        <v>5</v>
      </c>
      <c r="D42" s="8">
        <v>1.1100000000000001</v>
      </c>
      <c r="E42" s="12">
        <v>2</v>
      </c>
      <c r="F42" s="8">
        <v>0.72</v>
      </c>
      <c r="G42" s="12">
        <v>2</v>
      </c>
      <c r="H42" s="8">
        <v>1.27</v>
      </c>
      <c r="I42" s="12">
        <v>0</v>
      </c>
    </row>
    <row r="43" spans="2:9" ht="15" customHeight="1" x14ac:dyDescent="0.2">
      <c r="B43" t="s">
        <v>68</v>
      </c>
      <c r="C43" s="12">
        <v>4</v>
      </c>
      <c r="D43" s="8">
        <v>0.88</v>
      </c>
      <c r="E43" s="12">
        <v>1</v>
      </c>
      <c r="F43" s="8">
        <v>0.36</v>
      </c>
      <c r="G43" s="12">
        <v>3</v>
      </c>
      <c r="H43" s="8">
        <v>1.9</v>
      </c>
      <c r="I43" s="12">
        <v>0</v>
      </c>
    </row>
    <row r="44" spans="2:9" ht="15" customHeight="1" x14ac:dyDescent="0.2">
      <c r="B44" t="s">
        <v>71</v>
      </c>
      <c r="C44" s="12">
        <v>4</v>
      </c>
      <c r="D44" s="8">
        <v>0.88</v>
      </c>
      <c r="E44" s="12">
        <v>4</v>
      </c>
      <c r="F44" s="8">
        <v>1.43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77</v>
      </c>
      <c r="C45" s="12">
        <v>4</v>
      </c>
      <c r="D45" s="8">
        <v>0.88</v>
      </c>
      <c r="E45" s="12">
        <v>2</v>
      </c>
      <c r="F45" s="8">
        <v>0.72</v>
      </c>
      <c r="G45" s="12">
        <v>2</v>
      </c>
      <c r="H45" s="8">
        <v>1.27</v>
      </c>
      <c r="I45" s="12">
        <v>0</v>
      </c>
    </row>
    <row r="46" spans="2:9" ht="15" customHeight="1" x14ac:dyDescent="0.2">
      <c r="B46" t="s">
        <v>53</v>
      </c>
      <c r="C46" s="12">
        <v>4</v>
      </c>
      <c r="D46" s="8">
        <v>0.88</v>
      </c>
      <c r="E46" s="12">
        <v>2</v>
      </c>
      <c r="F46" s="8">
        <v>0.72</v>
      </c>
      <c r="G46" s="12">
        <v>2</v>
      </c>
      <c r="H46" s="8">
        <v>1.27</v>
      </c>
      <c r="I46" s="12">
        <v>0</v>
      </c>
    </row>
    <row r="47" spans="2:9" ht="15" customHeight="1" x14ac:dyDescent="0.2">
      <c r="B47" t="s">
        <v>56</v>
      </c>
      <c r="C47" s="12">
        <v>4</v>
      </c>
      <c r="D47" s="8">
        <v>0.88</v>
      </c>
      <c r="E47" s="12">
        <v>2</v>
      </c>
      <c r="F47" s="8">
        <v>0.72</v>
      </c>
      <c r="G47" s="12">
        <v>2</v>
      </c>
      <c r="H47" s="8">
        <v>1.27</v>
      </c>
      <c r="I47" s="12">
        <v>0</v>
      </c>
    </row>
    <row r="50" spans="2:9" ht="33" customHeight="1" x14ac:dyDescent="0.2">
      <c r="B50" t="s">
        <v>202</v>
      </c>
      <c r="C50" s="10" t="s">
        <v>36</v>
      </c>
      <c r="D50" s="10" t="s">
        <v>37</v>
      </c>
      <c r="E50" s="10" t="s">
        <v>38</v>
      </c>
      <c r="F50" s="10" t="s">
        <v>39</v>
      </c>
      <c r="G50" s="10" t="s">
        <v>40</v>
      </c>
      <c r="H50" s="10" t="s">
        <v>41</v>
      </c>
      <c r="I50" s="10" t="s">
        <v>42</v>
      </c>
    </row>
    <row r="51" spans="2:9" ht="15" customHeight="1" x14ac:dyDescent="0.2">
      <c r="B51" t="s">
        <v>110</v>
      </c>
      <c r="C51" s="12">
        <v>25</v>
      </c>
      <c r="D51" s="8">
        <v>5.53</v>
      </c>
      <c r="E51" s="12">
        <v>23</v>
      </c>
      <c r="F51" s="8">
        <v>8.24</v>
      </c>
      <c r="G51" s="12">
        <v>2</v>
      </c>
      <c r="H51" s="8">
        <v>1.27</v>
      </c>
      <c r="I51" s="12">
        <v>0</v>
      </c>
    </row>
    <row r="52" spans="2:9" ht="15" customHeight="1" x14ac:dyDescent="0.2">
      <c r="B52" t="s">
        <v>98</v>
      </c>
      <c r="C52" s="12">
        <v>19</v>
      </c>
      <c r="D52" s="8">
        <v>4.2</v>
      </c>
      <c r="E52" s="12">
        <v>15</v>
      </c>
      <c r="F52" s="8">
        <v>5.38</v>
      </c>
      <c r="G52" s="12">
        <v>4</v>
      </c>
      <c r="H52" s="8">
        <v>2.5299999999999998</v>
      </c>
      <c r="I52" s="12">
        <v>0</v>
      </c>
    </row>
    <row r="53" spans="2:9" ht="15" customHeight="1" x14ac:dyDescent="0.2">
      <c r="B53" t="s">
        <v>93</v>
      </c>
      <c r="C53" s="12">
        <v>18</v>
      </c>
      <c r="D53" s="8">
        <v>3.98</v>
      </c>
      <c r="E53" s="12">
        <v>2</v>
      </c>
      <c r="F53" s="8">
        <v>0.72</v>
      </c>
      <c r="G53" s="12">
        <v>16</v>
      </c>
      <c r="H53" s="8">
        <v>10.130000000000001</v>
      </c>
      <c r="I53" s="12">
        <v>0</v>
      </c>
    </row>
    <row r="54" spans="2:9" ht="15" customHeight="1" x14ac:dyDescent="0.2">
      <c r="B54" t="s">
        <v>105</v>
      </c>
      <c r="C54" s="12">
        <v>15</v>
      </c>
      <c r="D54" s="8">
        <v>3.32</v>
      </c>
      <c r="E54" s="12">
        <v>11</v>
      </c>
      <c r="F54" s="8">
        <v>3.94</v>
      </c>
      <c r="G54" s="12">
        <v>4</v>
      </c>
      <c r="H54" s="8">
        <v>2.5299999999999998</v>
      </c>
      <c r="I54" s="12">
        <v>0</v>
      </c>
    </row>
    <row r="55" spans="2:9" ht="15" customHeight="1" x14ac:dyDescent="0.2">
      <c r="B55" t="s">
        <v>134</v>
      </c>
      <c r="C55" s="12">
        <v>14</v>
      </c>
      <c r="D55" s="8">
        <v>3.1</v>
      </c>
      <c r="E55" s="12">
        <v>8</v>
      </c>
      <c r="F55" s="8">
        <v>2.87</v>
      </c>
      <c r="G55" s="12">
        <v>6</v>
      </c>
      <c r="H55" s="8">
        <v>3.8</v>
      </c>
      <c r="I55" s="12">
        <v>0</v>
      </c>
    </row>
    <row r="56" spans="2:9" ht="15" customHeight="1" x14ac:dyDescent="0.2">
      <c r="B56" t="s">
        <v>109</v>
      </c>
      <c r="C56" s="12">
        <v>14</v>
      </c>
      <c r="D56" s="8">
        <v>3.1</v>
      </c>
      <c r="E56" s="12">
        <v>14</v>
      </c>
      <c r="F56" s="8">
        <v>5.0199999999999996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120</v>
      </c>
      <c r="C57" s="12">
        <v>13</v>
      </c>
      <c r="D57" s="8">
        <v>2.88</v>
      </c>
      <c r="E57" s="12">
        <v>13</v>
      </c>
      <c r="F57" s="8">
        <v>4.66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101</v>
      </c>
      <c r="C58" s="12">
        <v>13</v>
      </c>
      <c r="D58" s="8">
        <v>2.88</v>
      </c>
      <c r="E58" s="12">
        <v>12</v>
      </c>
      <c r="F58" s="8">
        <v>4.3</v>
      </c>
      <c r="G58" s="12">
        <v>1</v>
      </c>
      <c r="H58" s="8">
        <v>0.63</v>
      </c>
      <c r="I58" s="12">
        <v>0</v>
      </c>
    </row>
    <row r="59" spans="2:9" ht="15" customHeight="1" x14ac:dyDescent="0.2">
      <c r="B59" t="s">
        <v>136</v>
      </c>
      <c r="C59" s="12">
        <v>12</v>
      </c>
      <c r="D59" s="8">
        <v>2.65</v>
      </c>
      <c r="E59" s="12">
        <v>10</v>
      </c>
      <c r="F59" s="8">
        <v>3.58</v>
      </c>
      <c r="G59" s="12">
        <v>2</v>
      </c>
      <c r="H59" s="8">
        <v>1.27</v>
      </c>
      <c r="I59" s="12">
        <v>0</v>
      </c>
    </row>
    <row r="60" spans="2:9" ht="15" customHeight="1" x14ac:dyDescent="0.2">
      <c r="B60" t="s">
        <v>124</v>
      </c>
      <c r="C60" s="12">
        <v>11</v>
      </c>
      <c r="D60" s="8">
        <v>2.4300000000000002</v>
      </c>
      <c r="E60" s="12">
        <v>0</v>
      </c>
      <c r="F60" s="8">
        <v>0</v>
      </c>
      <c r="G60" s="12">
        <v>8</v>
      </c>
      <c r="H60" s="8">
        <v>5.0599999999999996</v>
      </c>
      <c r="I60" s="12">
        <v>0</v>
      </c>
    </row>
    <row r="61" spans="2:9" ht="15" customHeight="1" x14ac:dyDescent="0.2">
      <c r="B61" t="s">
        <v>113</v>
      </c>
      <c r="C61" s="12">
        <v>10</v>
      </c>
      <c r="D61" s="8">
        <v>2.21</v>
      </c>
      <c r="E61" s="12">
        <v>8</v>
      </c>
      <c r="F61" s="8">
        <v>2.87</v>
      </c>
      <c r="G61" s="12">
        <v>2</v>
      </c>
      <c r="H61" s="8">
        <v>1.27</v>
      </c>
      <c r="I61" s="12">
        <v>0</v>
      </c>
    </row>
    <row r="62" spans="2:9" ht="15" customHeight="1" x14ac:dyDescent="0.2">
      <c r="B62" t="s">
        <v>135</v>
      </c>
      <c r="C62" s="12">
        <v>10</v>
      </c>
      <c r="D62" s="8">
        <v>2.21</v>
      </c>
      <c r="E62" s="12">
        <v>3</v>
      </c>
      <c r="F62" s="8">
        <v>1.08</v>
      </c>
      <c r="G62" s="12">
        <v>7</v>
      </c>
      <c r="H62" s="8">
        <v>4.43</v>
      </c>
      <c r="I62" s="12">
        <v>0</v>
      </c>
    </row>
    <row r="63" spans="2:9" ht="15" customHeight="1" x14ac:dyDescent="0.2">
      <c r="B63" t="s">
        <v>111</v>
      </c>
      <c r="C63" s="12">
        <v>10</v>
      </c>
      <c r="D63" s="8">
        <v>2.21</v>
      </c>
      <c r="E63" s="12">
        <v>8</v>
      </c>
      <c r="F63" s="8">
        <v>2.87</v>
      </c>
      <c r="G63" s="12">
        <v>2</v>
      </c>
      <c r="H63" s="8">
        <v>1.27</v>
      </c>
      <c r="I63" s="12">
        <v>0</v>
      </c>
    </row>
    <row r="64" spans="2:9" ht="15" customHeight="1" x14ac:dyDescent="0.2">
      <c r="B64" t="s">
        <v>99</v>
      </c>
      <c r="C64" s="12">
        <v>9</v>
      </c>
      <c r="D64" s="8">
        <v>1.99</v>
      </c>
      <c r="E64" s="12">
        <v>5</v>
      </c>
      <c r="F64" s="8">
        <v>1.79</v>
      </c>
      <c r="G64" s="12">
        <v>4</v>
      </c>
      <c r="H64" s="8">
        <v>2.5299999999999998</v>
      </c>
      <c r="I64" s="12">
        <v>0</v>
      </c>
    </row>
    <row r="65" spans="2:9" ht="15" customHeight="1" x14ac:dyDescent="0.2">
      <c r="B65" t="s">
        <v>131</v>
      </c>
      <c r="C65" s="12">
        <v>8</v>
      </c>
      <c r="D65" s="8">
        <v>1.77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137</v>
      </c>
      <c r="C66" s="12">
        <v>8</v>
      </c>
      <c r="D66" s="8">
        <v>1.77</v>
      </c>
      <c r="E66" s="12">
        <v>7</v>
      </c>
      <c r="F66" s="8">
        <v>2.5099999999999998</v>
      </c>
      <c r="G66" s="12">
        <v>1</v>
      </c>
      <c r="H66" s="8">
        <v>0.63</v>
      </c>
      <c r="I66" s="12">
        <v>0</v>
      </c>
    </row>
    <row r="67" spans="2:9" ht="15" customHeight="1" x14ac:dyDescent="0.2">
      <c r="B67" t="s">
        <v>94</v>
      </c>
      <c r="C67" s="12">
        <v>7</v>
      </c>
      <c r="D67" s="8">
        <v>1.55</v>
      </c>
      <c r="E67" s="12">
        <v>3</v>
      </c>
      <c r="F67" s="8">
        <v>1.08</v>
      </c>
      <c r="G67" s="12">
        <v>4</v>
      </c>
      <c r="H67" s="8">
        <v>2.5299999999999998</v>
      </c>
      <c r="I67" s="12">
        <v>0</v>
      </c>
    </row>
    <row r="68" spans="2:9" ht="15" customHeight="1" x14ac:dyDescent="0.2">
      <c r="B68" t="s">
        <v>115</v>
      </c>
      <c r="C68" s="12">
        <v>7</v>
      </c>
      <c r="D68" s="8">
        <v>1.55</v>
      </c>
      <c r="E68" s="12">
        <v>5</v>
      </c>
      <c r="F68" s="8">
        <v>1.79</v>
      </c>
      <c r="G68" s="12">
        <v>2</v>
      </c>
      <c r="H68" s="8">
        <v>1.27</v>
      </c>
      <c r="I68" s="12">
        <v>0</v>
      </c>
    </row>
    <row r="69" spans="2:9" ht="15" customHeight="1" x14ac:dyDescent="0.2">
      <c r="B69" t="s">
        <v>97</v>
      </c>
      <c r="C69" s="12">
        <v>7</v>
      </c>
      <c r="D69" s="8">
        <v>1.55</v>
      </c>
      <c r="E69" s="12">
        <v>7</v>
      </c>
      <c r="F69" s="8">
        <v>2.5099999999999998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100</v>
      </c>
      <c r="C70" s="12">
        <v>7</v>
      </c>
      <c r="D70" s="8">
        <v>1.55</v>
      </c>
      <c r="E70" s="12">
        <v>5</v>
      </c>
      <c r="F70" s="8">
        <v>1.79</v>
      </c>
      <c r="G70" s="12">
        <v>2</v>
      </c>
      <c r="H70" s="8">
        <v>1.27</v>
      </c>
      <c r="I70" s="12">
        <v>0</v>
      </c>
    </row>
    <row r="72" spans="2:9" ht="15" customHeight="1" x14ac:dyDescent="0.2">
      <c r="B72" t="s">
        <v>203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DBAF1-FEF7-492E-A9E4-30FC6F2A2F39}">
  <sheetPr>
    <pageSetUpPr fitToPage="1"/>
  </sheetPr>
  <dimension ref="A1:H321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35</v>
      </c>
      <c r="B1" s="7" t="s">
        <v>36</v>
      </c>
      <c r="C1" s="7" t="s">
        <v>37</v>
      </c>
      <c r="D1" s="7" t="s">
        <v>38</v>
      </c>
      <c r="E1" s="7" t="s">
        <v>39</v>
      </c>
      <c r="F1" s="7" t="s">
        <v>40</v>
      </c>
      <c r="G1" s="7" t="s">
        <v>41</v>
      </c>
      <c r="H1" s="7" t="s">
        <v>42</v>
      </c>
    </row>
    <row r="2" spans="1:8" x14ac:dyDescent="0.2">
      <c r="A2" s="1" t="s">
        <v>0</v>
      </c>
      <c r="B2" s="4">
        <v>31214</v>
      </c>
      <c r="C2" s="5">
        <v>100.00999999999999</v>
      </c>
      <c r="D2" s="4">
        <v>15922</v>
      </c>
      <c r="E2" s="5">
        <v>100.01999999999998</v>
      </c>
      <c r="F2" s="4">
        <v>14780</v>
      </c>
      <c r="G2" s="5">
        <v>100.00000000000003</v>
      </c>
      <c r="H2" s="4">
        <v>76</v>
      </c>
    </row>
    <row r="3" spans="1:8" x14ac:dyDescent="0.2">
      <c r="A3" s="2" t="s">
        <v>20</v>
      </c>
      <c r="B3" s="4">
        <v>10</v>
      </c>
      <c r="C3" s="5">
        <v>0.03</v>
      </c>
      <c r="D3" s="4">
        <v>2</v>
      </c>
      <c r="E3" s="5">
        <v>0.01</v>
      </c>
      <c r="F3" s="4">
        <v>8</v>
      </c>
      <c r="G3" s="5">
        <v>0.05</v>
      </c>
      <c r="H3" s="4">
        <v>0</v>
      </c>
    </row>
    <row r="4" spans="1:8" x14ac:dyDescent="0.2">
      <c r="A4" s="2" t="s">
        <v>21</v>
      </c>
      <c r="B4" s="4">
        <v>4661</v>
      </c>
      <c r="C4" s="5">
        <v>14.93</v>
      </c>
      <c r="D4" s="4">
        <v>1361</v>
      </c>
      <c r="E4" s="5">
        <v>8.5500000000000007</v>
      </c>
      <c r="F4" s="4">
        <v>3300</v>
      </c>
      <c r="G4" s="5">
        <v>22.33</v>
      </c>
      <c r="H4" s="4">
        <v>0</v>
      </c>
    </row>
    <row r="5" spans="1:8" x14ac:dyDescent="0.2">
      <c r="A5" s="2" t="s">
        <v>22</v>
      </c>
      <c r="B5" s="4">
        <v>1793</v>
      </c>
      <c r="C5" s="5">
        <v>5.74</v>
      </c>
      <c r="D5" s="4">
        <v>625</v>
      </c>
      <c r="E5" s="5">
        <v>3.93</v>
      </c>
      <c r="F5" s="4">
        <v>1166</v>
      </c>
      <c r="G5" s="5">
        <v>7.89</v>
      </c>
      <c r="H5" s="4">
        <v>1</v>
      </c>
    </row>
    <row r="6" spans="1:8" x14ac:dyDescent="0.2">
      <c r="A6" s="2" t="s">
        <v>23</v>
      </c>
      <c r="B6" s="4">
        <v>63</v>
      </c>
      <c r="C6" s="5">
        <v>0.2</v>
      </c>
      <c r="D6" s="4">
        <v>1</v>
      </c>
      <c r="E6" s="5">
        <v>0.01</v>
      </c>
      <c r="F6" s="4">
        <v>44</v>
      </c>
      <c r="G6" s="5">
        <v>0.3</v>
      </c>
      <c r="H6" s="4">
        <v>0</v>
      </c>
    </row>
    <row r="7" spans="1:8" x14ac:dyDescent="0.2">
      <c r="A7" s="2" t="s">
        <v>24</v>
      </c>
      <c r="B7" s="4">
        <v>234</v>
      </c>
      <c r="C7" s="5">
        <v>0.75</v>
      </c>
      <c r="D7" s="4">
        <v>18</v>
      </c>
      <c r="E7" s="5">
        <v>0.11</v>
      </c>
      <c r="F7" s="4">
        <v>215</v>
      </c>
      <c r="G7" s="5">
        <v>1.45</v>
      </c>
      <c r="H7" s="4">
        <v>1</v>
      </c>
    </row>
    <row r="8" spans="1:8" x14ac:dyDescent="0.2">
      <c r="A8" s="2" t="s">
        <v>25</v>
      </c>
      <c r="B8" s="4">
        <v>368</v>
      </c>
      <c r="C8" s="5">
        <v>1.18</v>
      </c>
      <c r="D8" s="4">
        <v>73</v>
      </c>
      <c r="E8" s="5">
        <v>0.46</v>
      </c>
      <c r="F8" s="4">
        <v>290</v>
      </c>
      <c r="G8" s="5">
        <v>1.96</v>
      </c>
      <c r="H8" s="4">
        <v>3</v>
      </c>
    </row>
    <row r="9" spans="1:8" x14ac:dyDescent="0.2">
      <c r="A9" s="2" t="s">
        <v>26</v>
      </c>
      <c r="B9" s="4">
        <v>8253</v>
      </c>
      <c r="C9" s="5">
        <v>26.44</v>
      </c>
      <c r="D9" s="4">
        <v>3974</v>
      </c>
      <c r="E9" s="5">
        <v>24.96</v>
      </c>
      <c r="F9" s="4">
        <v>4263</v>
      </c>
      <c r="G9" s="5">
        <v>28.84</v>
      </c>
      <c r="H9" s="4">
        <v>16</v>
      </c>
    </row>
    <row r="10" spans="1:8" x14ac:dyDescent="0.2">
      <c r="A10" s="2" t="s">
        <v>27</v>
      </c>
      <c r="B10" s="4">
        <v>292</v>
      </c>
      <c r="C10" s="5">
        <v>0.94</v>
      </c>
      <c r="D10" s="4">
        <v>54</v>
      </c>
      <c r="E10" s="5">
        <v>0.34</v>
      </c>
      <c r="F10" s="4">
        <v>238</v>
      </c>
      <c r="G10" s="5">
        <v>1.61</v>
      </c>
      <c r="H10" s="4">
        <v>0</v>
      </c>
    </row>
    <row r="11" spans="1:8" x14ac:dyDescent="0.2">
      <c r="A11" s="2" t="s">
        <v>28</v>
      </c>
      <c r="B11" s="4">
        <v>2474</v>
      </c>
      <c r="C11" s="5">
        <v>7.93</v>
      </c>
      <c r="D11" s="4">
        <v>936</v>
      </c>
      <c r="E11" s="5">
        <v>5.88</v>
      </c>
      <c r="F11" s="4">
        <v>1532</v>
      </c>
      <c r="G11" s="5">
        <v>10.37</v>
      </c>
      <c r="H11" s="4">
        <v>2</v>
      </c>
    </row>
    <row r="12" spans="1:8" x14ac:dyDescent="0.2">
      <c r="A12" s="2" t="s">
        <v>29</v>
      </c>
      <c r="B12" s="4">
        <v>1608</v>
      </c>
      <c r="C12" s="5">
        <v>5.15</v>
      </c>
      <c r="D12" s="4">
        <v>853</v>
      </c>
      <c r="E12" s="5">
        <v>5.36</v>
      </c>
      <c r="F12" s="4">
        <v>744</v>
      </c>
      <c r="G12" s="5">
        <v>5.03</v>
      </c>
      <c r="H12" s="4">
        <v>4</v>
      </c>
    </row>
    <row r="13" spans="1:8" x14ac:dyDescent="0.2">
      <c r="A13" s="2" t="s">
        <v>30</v>
      </c>
      <c r="B13" s="4">
        <v>3535</v>
      </c>
      <c r="C13" s="5">
        <v>11.33</v>
      </c>
      <c r="D13" s="4">
        <v>2862</v>
      </c>
      <c r="E13" s="5">
        <v>17.98</v>
      </c>
      <c r="F13" s="4">
        <v>654</v>
      </c>
      <c r="G13" s="5">
        <v>4.42</v>
      </c>
      <c r="H13" s="4">
        <v>5</v>
      </c>
    </row>
    <row r="14" spans="1:8" x14ac:dyDescent="0.2">
      <c r="A14" s="2" t="s">
        <v>31</v>
      </c>
      <c r="B14" s="4">
        <v>4157</v>
      </c>
      <c r="C14" s="5">
        <v>13.32</v>
      </c>
      <c r="D14" s="4">
        <v>3231</v>
      </c>
      <c r="E14" s="5">
        <v>20.29</v>
      </c>
      <c r="F14" s="4">
        <v>907</v>
      </c>
      <c r="G14" s="5">
        <v>6.14</v>
      </c>
      <c r="H14" s="4">
        <v>8</v>
      </c>
    </row>
    <row r="15" spans="1:8" x14ac:dyDescent="0.2">
      <c r="A15" s="2" t="s">
        <v>32</v>
      </c>
      <c r="B15" s="4">
        <v>1213</v>
      </c>
      <c r="C15" s="5">
        <v>3.89</v>
      </c>
      <c r="D15" s="4">
        <v>772</v>
      </c>
      <c r="E15" s="5">
        <v>4.8499999999999996</v>
      </c>
      <c r="F15" s="4">
        <v>264</v>
      </c>
      <c r="G15" s="5">
        <v>1.79</v>
      </c>
      <c r="H15" s="4">
        <v>5</v>
      </c>
    </row>
    <row r="16" spans="1:8" x14ac:dyDescent="0.2">
      <c r="A16" s="2" t="s">
        <v>33</v>
      </c>
      <c r="B16" s="4">
        <v>1444</v>
      </c>
      <c r="C16" s="5">
        <v>4.63</v>
      </c>
      <c r="D16" s="4">
        <v>799</v>
      </c>
      <c r="E16" s="5">
        <v>5.0199999999999996</v>
      </c>
      <c r="F16" s="4">
        <v>523</v>
      </c>
      <c r="G16" s="5">
        <v>3.54</v>
      </c>
      <c r="H16" s="4">
        <v>17</v>
      </c>
    </row>
    <row r="17" spans="1:8" x14ac:dyDescent="0.2">
      <c r="A17" s="2" t="s">
        <v>34</v>
      </c>
      <c r="B17" s="4">
        <v>1109</v>
      </c>
      <c r="C17" s="5">
        <v>3.55</v>
      </c>
      <c r="D17" s="4">
        <v>361</v>
      </c>
      <c r="E17" s="5">
        <v>2.27</v>
      </c>
      <c r="F17" s="4">
        <v>632</v>
      </c>
      <c r="G17" s="5">
        <v>4.28</v>
      </c>
      <c r="H17" s="4">
        <v>14</v>
      </c>
    </row>
    <row r="18" spans="1:8" x14ac:dyDescent="0.2">
      <c r="A18" s="1" t="s">
        <v>1</v>
      </c>
      <c r="B18" s="4">
        <v>6332</v>
      </c>
      <c r="C18" s="5">
        <v>99.99</v>
      </c>
      <c r="D18" s="4">
        <v>3205</v>
      </c>
      <c r="E18" s="5">
        <v>100.00999999999999</v>
      </c>
      <c r="F18" s="4">
        <v>3041</v>
      </c>
      <c r="G18" s="5">
        <v>100</v>
      </c>
      <c r="H18" s="4">
        <v>10</v>
      </c>
    </row>
    <row r="19" spans="1:8" x14ac:dyDescent="0.2">
      <c r="A19" s="2" t="s">
        <v>20</v>
      </c>
      <c r="B19" s="4">
        <v>1</v>
      </c>
      <c r="C19" s="5">
        <v>0.02</v>
      </c>
      <c r="D19" s="4">
        <v>0</v>
      </c>
      <c r="E19" s="5">
        <v>0</v>
      </c>
      <c r="F19" s="4">
        <v>1</v>
      </c>
      <c r="G19" s="5">
        <v>0.03</v>
      </c>
      <c r="H19" s="4">
        <v>0</v>
      </c>
    </row>
    <row r="20" spans="1:8" x14ac:dyDescent="0.2">
      <c r="A20" s="2" t="s">
        <v>21</v>
      </c>
      <c r="B20" s="4">
        <v>777</v>
      </c>
      <c r="C20" s="5">
        <v>12.27</v>
      </c>
      <c r="D20" s="4">
        <v>206</v>
      </c>
      <c r="E20" s="5">
        <v>6.43</v>
      </c>
      <c r="F20" s="4">
        <v>571</v>
      </c>
      <c r="G20" s="5">
        <v>18.78</v>
      </c>
      <c r="H20" s="4">
        <v>0</v>
      </c>
    </row>
    <row r="21" spans="1:8" x14ac:dyDescent="0.2">
      <c r="A21" s="2" t="s">
        <v>22</v>
      </c>
      <c r="B21" s="4">
        <v>353</v>
      </c>
      <c r="C21" s="5">
        <v>5.57</v>
      </c>
      <c r="D21" s="4">
        <v>74</v>
      </c>
      <c r="E21" s="5">
        <v>2.31</v>
      </c>
      <c r="F21" s="4">
        <v>279</v>
      </c>
      <c r="G21" s="5">
        <v>9.17</v>
      </c>
      <c r="H21" s="4">
        <v>0</v>
      </c>
    </row>
    <row r="22" spans="1:8" x14ac:dyDescent="0.2">
      <c r="A22" s="2" t="s">
        <v>23</v>
      </c>
      <c r="B22" s="4">
        <v>4</v>
      </c>
      <c r="C22" s="5">
        <v>0.06</v>
      </c>
      <c r="D22" s="4">
        <v>0</v>
      </c>
      <c r="E22" s="5">
        <v>0</v>
      </c>
      <c r="F22" s="4">
        <v>4</v>
      </c>
      <c r="G22" s="5">
        <v>0.13</v>
      </c>
      <c r="H22" s="4">
        <v>0</v>
      </c>
    </row>
    <row r="23" spans="1:8" x14ac:dyDescent="0.2">
      <c r="A23" s="2" t="s">
        <v>24</v>
      </c>
      <c r="B23" s="4">
        <v>35</v>
      </c>
      <c r="C23" s="5">
        <v>0.55000000000000004</v>
      </c>
      <c r="D23" s="4">
        <v>1</v>
      </c>
      <c r="E23" s="5">
        <v>0.03</v>
      </c>
      <c r="F23" s="4">
        <v>34</v>
      </c>
      <c r="G23" s="5">
        <v>1.1200000000000001</v>
      </c>
      <c r="H23" s="4">
        <v>0</v>
      </c>
    </row>
    <row r="24" spans="1:8" x14ac:dyDescent="0.2">
      <c r="A24" s="2" t="s">
        <v>25</v>
      </c>
      <c r="B24" s="4">
        <v>91</v>
      </c>
      <c r="C24" s="5">
        <v>1.44</v>
      </c>
      <c r="D24" s="4">
        <v>22</v>
      </c>
      <c r="E24" s="5">
        <v>0.69</v>
      </c>
      <c r="F24" s="4">
        <v>68</v>
      </c>
      <c r="G24" s="5">
        <v>2.2400000000000002</v>
      </c>
      <c r="H24" s="4">
        <v>0</v>
      </c>
    </row>
    <row r="25" spans="1:8" x14ac:dyDescent="0.2">
      <c r="A25" s="2" t="s">
        <v>26</v>
      </c>
      <c r="B25" s="4">
        <v>1734</v>
      </c>
      <c r="C25" s="5">
        <v>27.38</v>
      </c>
      <c r="D25" s="4">
        <v>801</v>
      </c>
      <c r="E25" s="5">
        <v>24.99</v>
      </c>
      <c r="F25" s="4">
        <v>933</v>
      </c>
      <c r="G25" s="5">
        <v>30.68</v>
      </c>
      <c r="H25" s="4">
        <v>0</v>
      </c>
    </row>
    <row r="26" spans="1:8" x14ac:dyDescent="0.2">
      <c r="A26" s="2" t="s">
        <v>27</v>
      </c>
      <c r="B26" s="4">
        <v>57</v>
      </c>
      <c r="C26" s="5">
        <v>0.9</v>
      </c>
      <c r="D26" s="4">
        <v>10</v>
      </c>
      <c r="E26" s="5">
        <v>0.31</v>
      </c>
      <c r="F26" s="4">
        <v>47</v>
      </c>
      <c r="G26" s="5">
        <v>1.55</v>
      </c>
      <c r="H26" s="4">
        <v>0</v>
      </c>
    </row>
    <row r="27" spans="1:8" x14ac:dyDescent="0.2">
      <c r="A27" s="2" t="s">
        <v>28</v>
      </c>
      <c r="B27" s="4">
        <v>635</v>
      </c>
      <c r="C27" s="5">
        <v>10.029999999999999</v>
      </c>
      <c r="D27" s="4">
        <v>255</v>
      </c>
      <c r="E27" s="5">
        <v>7.96</v>
      </c>
      <c r="F27" s="4">
        <v>379</v>
      </c>
      <c r="G27" s="5">
        <v>12.46</v>
      </c>
      <c r="H27" s="4">
        <v>1</v>
      </c>
    </row>
    <row r="28" spans="1:8" x14ac:dyDescent="0.2">
      <c r="A28" s="2" t="s">
        <v>29</v>
      </c>
      <c r="B28" s="4">
        <v>310</v>
      </c>
      <c r="C28" s="5">
        <v>4.9000000000000004</v>
      </c>
      <c r="D28" s="4">
        <v>161</v>
      </c>
      <c r="E28" s="5">
        <v>5.0199999999999996</v>
      </c>
      <c r="F28" s="4">
        <v>147</v>
      </c>
      <c r="G28" s="5">
        <v>4.83</v>
      </c>
      <c r="H28" s="4">
        <v>1</v>
      </c>
    </row>
    <row r="29" spans="1:8" x14ac:dyDescent="0.2">
      <c r="A29" s="2" t="s">
        <v>30</v>
      </c>
      <c r="B29" s="4">
        <v>761</v>
      </c>
      <c r="C29" s="5">
        <v>12.02</v>
      </c>
      <c r="D29" s="4">
        <v>623</v>
      </c>
      <c r="E29" s="5">
        <v>19.440000000000001</v>
      </c>
      <c r="F29" s="4">
        <v>132</v>
      </c>
      <c r="G29" s="5">
        <v>4.34</v>
      </c>
      <c r="H29" s="4">
        <v>2</v>
      </c>
    </row>
    <row r="30" spans="1:8" x14ac:dyDescent="0.2">
      <c r="A30" s="2" t="s">
        <v>31</v>
      </c>
      <c r="B30" s="4">
        <v>799</v>
      </c>
      <c r="C30" s="5">
        <v>12.62</v>
      </c>
      <c r="D30" s="4">
        <v>624</v>
      </c>
      <c r="E30" s="5">
        <v>19.47</v>
      </c>
      <c r="F30" s="4">
        <v>166</v>
      </c>
      <c r="G30" s="5">
        <v>5.46</v>
      </c>
      <c r="H30" s="4">
        <v>5</v>
      </c>
    </row>
    <row r="31" spans="1:8" x14ac:dyDescent="0.2">
      <c r="A31" s="2" t="s">
        <v>32</v>
      </c>
      <c r="B31" s="4">
        <v>242</v>
      </c>
      <c r="C31" s="5">
        <v>3.82</v>
      </c>
      <c r="D31" s="4">
        <v>167</v>
      </c>
      <c r="E31" s="5">
        <v>5.21</v>
      </c>
      <c r="F31" s="4">
        <v>46</v>
      </c>
      <c r="G31" s="5">
        <v>1.51</v>
      </c>
      <c r="H31" s="4">
        <v>0</v>
      </c>
    </row>
    <row r="32" spans="1:8" x14ac:dyDescent="0.2">
      <c r="A32" s="2" t="s">
        <v>33</v>
      </c>
      <c r="B32" s="4">
        <v>325</v>
      </c>
      <c r="C32" s="5">
        <v>5.13</v>
      </c>
      <c r="D32" s="4">
        <v>197</v>
      </c>
      <c r="E32" s="5">
        <v>6.15</v>
      </c>
      <c r="F32" s="4">
        <v>97</v>
      </c>
      <c r="G32" s="5">
        <v>3.19</v>
      </c>
      <c r="H32" s="4">
        <v>0</v>
      </c>
    </row>
    <row r="33" spans="1:8" x14ac:dyDescent="0.2">
      <c r="A33" s="2" t="s">
        <v>34</v>
      </c>
      <c r="B33" s="4">
        <v>208</v>
      </c>
      <c r="C33" s="5">
        <v>3.28</v>
      </c>
      <c r="D33" s="4">
        <v>64</v>
      </c>
      <c r="E33" s="5">
        <v>2</v>
      </c>
      <c r="F33" s="4">
        <v>137</v>
      </c>
      <c r="G33" s="5">
        <v>4.51</v>
      </c>
      <c r="H33" s="4">
        <v>1</v>
      </c>
    </row>
    <row r="34" spans="1:8" x14ac:dyDescent="0.2">
      <c r="A34" s="1" t="s">
        <v>2</v>
      </c>
      <c r="B34" s="4">
        <v>3437</v>
      </c>
      <c r="C34" s="5">
        <v>99.990000000000009</v>
      </c>
      <c r="D34" s="4">
        <v>1717</v>
      </c>
      <c r="E34" s="5">
        <v>99.99</v>
      </c>
      <c r="F34" s="4">
        <v>1679</v>
      </c>
      <c r="G34" s="5">
        <v>100.00999999999998</v>
      </c>
      <c r="H34" s="4">
        <v>7</v>
      </c>
    </row>
    <row r="35" spans="1:8" x14ac:dyDescent="0.2">
      <c r="A35" s="2" t="s">
        <v>20</v>
      </c>
      <c r="B35" s="4">
        <v>1</v>
      </c>
      <c r="C35" s="5">
        <v>0.03</v>
      </c>
      <c r="D35" s="4">
        <v>0</v>
      </c>
      <c r="E35" s="5">
        <v>0</v>
      </c>
      <c r="F35" s="4">
        <v>1</v>
      </c>
      <c r="G35" s="5">
        <v>0.06</v>
      </c>
      <c r="H35" s="4">
        <v>0</v>
      </c>
    </row>
    <row r="36" spans="1:8" x14ac:dyDescent="0.2">
      <c r="A36" s="2" t="s">
        <v>21</v>
      </c>
      <c r="B36" s="4">
        <v>554</v>
      </c>
      <c r="C36" s="5">
        <v>16.12</v>
      </c>
      <c r="D36" s="4">
        <v>147</v>
      </c>
      <c r="E36" s="5">
        <v>8.56</v>
      </c>
      <c r="F36" s="4">
        <v>407</v>
      </c>
      <c r="G36" s="5">
        <v>24.24</v>
      </c>
      <c r="H36" s="4">
        <v>0</v>
      </c>
    </row>
    <row r="37" spans="1:8" x14ac:dyDescent="0.2">
      <c r="A37" s="2" t="s">
        <v>22</v>
      </c>
      <c r="B37" s="4">
        <v>182</v>
      </c>
      <c r="C37" s="5">
        <v>5.3</v>
      </c>
      <c r="D37" s="4">
        <v>55</v>
      </c>
      <c r="E37" s="5">
        <v>3.2</v>
      </c>
      <c r="F37" s="4">
        <v>127</v>
      </c>
      <c r="G37" s="5">
        <v>7.56</v>
      </c>
      <c r="H37" s="4">
        <v>0</v>
      </c>
    </row>
    <row r="38" spans="1:8" x14ac:dyDescent="0.2">
      <c r="A38" s="2" t="s">
        <v>23</v>
      </c>
      <c r="B38" s="4">
        <v>2</v>
      </c>
      <c r="C38" s="5">
        <v>0.06</v>
      </c>
      <c r="D38" s="4">
        <v>0</v>
      </c>
      <c r="E38" s="5">
        <v>0</v>
      </c>
      <c r="F38" s="4">
        <v>1</v>
      </c>
      <c r="G38" s="5">
        <v>0.06</v>
      </c>
      <c r="H38" s="4">
        <v>0</v>
      </c>
    </row>
    <row r="39" spans="1:8" x14ac:dyDescent="0.2">
      <c r="A39" s="2" t="s">
        <v>24</v>
      </c>
      <c r="B39" s="4">
        <v>28</v>
      </c>
      <c r="C39" s="5">
        <v>0.81</v>
      </c>
      <c r="D39" s="4">
        <v>2</v>
      </c>
      <c r="E39" s="5">
        <v>0.12</v>
      </c>
      <c r="F39" s="4">
        <v>26</v>
      </c>
      <c r="G39" s="5">
        <v>1.55</v>
      </c>
      <c r="H39" s="4">
        <v>0</v>
      </c>
    </row>
    <row r="40" spans="1:8" x14ac:dyDescent="0.2">
      <c r="A40" s="2" t="s">
        <v>25</v>
      </c>
      <c r="B40" s="4">
        <v>30</v>
      </c>
      <c r="C40" s="5">
        <v>0.87</v>
      </c>
      <c r="D40" s="4">
        <v>3</v>
      </c>
      <c r="E40" s="5">
        <v>0.17</v>
      </c>
      <c r="F40" s="4">
        <v>26</v>
      </c>
      <c r="G40" s="5">
        <v>1.55</v>
      </c>
      <c r="H40" s="4">
        <v>0</v>
      </c>
    </row>
    <row r="41" spans="1:8" x14ac:dyDescent="0.2">
      <c r="A41" s="2" t="s">
        <v>26</v>
      </c>
      <c r="B41" s="4">
        <v>892</v>
      </c>
      <c r="C41" s="5">
        <v>25.95</v>
      </c>
      <c r="D41" s="4">
        <v>412</v>
      </c>
      <c r="E41" s="5">
        <v>24</v>
      </c>
      <c r="F41" s="4">
        <v>480</v>
      </c>
      <c r="G41" s="5">
        <v>28.59</v>
      </c>
      <c r="H41" s="4">
        <v>0</v>
      </c>
    </row>
    <row r="42" spans="1:8" x14ac:dyDescent="0.2">
      <c r="A42" s="2" t="s">
        <v>27</v>
      </c>
      <c r="B42" s="4">
        <v>35</v>
      </c>
      <c r="C42" s="5">
        <v>1.02</v>
      </c>
      <c r="D42" s="4">
        <v>6</v>
      </c>
      <c r="E42" s="5">
        <v>0.35</v>
      </c>
      <c r="F42" s="4">
        <v>29</v>
      </c>
      <c r="G42" s="5">
        <v>1.73</v>
      </c>
      <c r="H42" s="4">
        <v>0</v>
      </c>
    </row>
    <row r="43" spans="1:8" x14ac:dyDescent="0.2">
      <c r="A43" s="2" t="s">
        <v>28</v>
      </c>
      <c r="B43" s="4">
        <v>216</v>
      </c>
      <c r="C43" s="5">
        <v>6.28</v>
      </c>
      <c r="D43" s="4">
        <v>43</v>
      </c>
      <c r="E43" s="5">
        <v>2.5</v>
      </c>
      <c r="F43" s="4">
        <v>173</v>
      </c>
      <c r="G43" s="5">
        <v>10.3</v>
      </c>
      <c r="H43" s="4">
        <v>0</v>
      </c>
    </row>
    <row r="44" spans="1:8" x14ac:dyDescent="0.2">
      <c r="A44" s="2" t="s">
        <v>29</v>
      </c>
      <c r="B44" s="4">
        <v>166</v>
      </c>
      <c r="C44" s="5">
        <v>4.83</v>
      </c>
      <c r="D44" s="4">
        <v>90</v>
      </c>
      <c r="E44" s="5">
        <v>5.24</v>
      </c>
      <c r="F44" s="4">
        <v>74</v>
      </c>
      <c r="G44" s="5">
        <v>4.41</v>
      </c>
      <c r="H44" s="4">
        <v>1</v>
      </c>
    </row>
    <row r="45" spans="1:8" x14ac:dyDescent="0.2">
      <c r="A45" s="2" t="s">
        <v>30</v>
      </c>
      <c r="B45" s="4">
        <v>410</v>
      </c>
      <c r="C45" s="5">
        <v>11.93</v>
      </c>
      <c r="D45" s="4">
        <v>351</v>
      </c>
      <c r="E45" s="5">
        <v>20.440000000000001</v>
      </c>
      <c r="F45" s="4">
        <v>56</v>
      </c>
      <c r="G45" s="5">
        <v>3.34</v>
      </c>
      <c r="H45" s="4">
        <v>1</v>
      </c>
    </row>
    <row r="46" spans="1:8" x14ac:dyDescent="0.2">
      <c r="A46" s="2" t="s">
        <v>31</v>
      </c>
      <c r="B46" s="4">
        <v>526</v>
      </c>
      <c r="C46" s="5">
        <v>15.3</v>
      </c>
      <c r="D46" s="4">
        <v>389</v>
      </c>
      <c r="E46" s="5">
        <v>22.66</v>
      </c>
      <c r="F46" s="4">
        <v>137</v>
      </c>
      <c r="G46" s="5">
        <v>8.16</v>
      </c>
      <c r="H46" s="4">
        <v>0</v>
      </c>
    </row>
    <row r="47" spans="1:8" x14ac:dyDescent="0.2">
      <c r="A47" s="2" t="s">
        <v>32</v>
      </c>
      <c r="B47" s="4">
        <v>118</v>
      </c>
      <c r="C47" s="5">
        <v>3.43</v>
      </c>
      <c r="D47" s="4">
        <v>90</v>
      </c>
      <c r="E47" s="5">
        <v>5.24</v>
      </c>
      <c r="F47" s="4">
        <v>26</v>
      </c>
      <c r="G47" s="5">
        <v>1.55</v>
      </c>
      <c r="H47" s="4">
        <v>1</v>
      </c>
    </row>
    <row r="48" spans="1:8" x14ac:dyDescent="0.2">
      <c r="A48" s="2" t="s">
        <v>33</v>
      </c>
      <c r="B48" s="4">
        <v>135</v>
      </c>
      <c r="C48" s="5">
        <v>3.93</v>
      </c>
      <c r="D48" s="4">
        <v>89</v>
      </c>
      <c r="E48" s="5">
        <v>5.18</v>
      </c>
      <c r="F48" s="4">
        <v>41</v>
      </c>
      <c r="G48" s="5">
        <v>2.44</v>
      </c>
      <c r="H48" s="4">
        <v>3</v>
      </c>
    </row>
    <row r="49" spans="1:8" x14ac:dyDescent="0.2">
      <c r="A49" s="2" t="s">
        <v>34</v>
      </c>
      <c r="B49" s="4">
        <v>142</v>
      </c>
      <c r="C49" s="5">
        <v>4.13</v>
      </c>
      <c r="D49" s="4">
        <v>40</v>
      </c>
      <c r="E49" s="5">
        <v>2.33</v>
      </c>
      <c r="F49" s="4">
        <v>75</v>
      </c>
      <c r="G49" s="5">
        <v>4.47</v>
      </c>
      <c r="H49" s="4">
        <v>1</v>
      </c>
    </row>
    <row r="50" spans="1:8" x14ac:dyDescent="0.2">
      <c r="A50" s="1" t="s">
        <v>3</v>
      </c>
      <c r="B50" s="4">
        <v>3966</v>
      </c>
      <c r="C50" s="5">
        <v>100.01</v>
      </c>
      <c r="D50" s="4">
        <v>1774</v>
      </c>
      <c r="E50" s="5">
        <v>100.00000000000001</v>
      </c>
      <c r="F50" s="4">
        <v>2158</v>
      </c>
      <c r="G50" s="5">
        <v>99.999999999999972</v>
      </c>
      <c r="H50" s="4">
        <v>19</v>
      </c>
    </row>
    <row r="51" spans="1:8" x14ac:dyDescent="0.2">
      <c r="A51" s="2" t="s">
        <v>20</v>
      </c>
      <c r="B51" s="4">
        <v>4</v>
      </c>
      <c r="C51" s="5">
        <v>0.1</v>
      </c>
      <c r="D51" s="4">
        <v>2</v>
      </c>
      <c r="E51" s="5">
        <v>0.11</v>
      </c>
      <c r="F51" s="4">
        <v>2</v>
      </c>
      <c r="G51" s="5">
        <v>0.09</v>
      </c>
      <c r="H51" s="4">
        <v>0</v>
      </c>
    </row>
    <row r="52" spans="1:8" x14ac:dyDescent="0.2">
      <c r="A52" s="2" t="s">
        <v>21</v>
      </c>
      <c r="B52" s="4">
        <v>568</v>
      </c>
      <c r="C52" s="5">
        <v>14.32</v>
      </c>
      <c r="D52" s="4">
        <v>148</v>
      </c>
      <c r="E52" s="5">
        <v>8.34</v>
      </c>
      <c r="F52" s="4">
        <v>420</v>
      </c>
      <c r="G52" s="5">
        <v>19.46</v>
      </c>
      <c r="H52" s="4">
        <v>0</v>
      </c>
    </row>
    <row r="53" spans="1:8" x14ac:dyDescent="0.2">
      <c r="A53" s="2" t="s">
        <v>22</v>
      </c>
      <c r="B53" s="4">
        <v>154</v>
      </c>
      <c r="C53" s="5">
        <v>3.88</v>
      </c>
      <c r="D53" s="4">
        <v>56</v>
      </c>
      <c r="E53" s="5">
        <v>3.16</v>
      </c>
      <c r="F53" s="4">
        <v>98</v>
      </c>
      <c r="G53" s="5">
        <v>4.54</v>
      </c>
      <c r="H53" s="4">
        <v>0</v>
      </c>
    </row>
    <row r="54" spans="1:8" x14ac:dyDescent="0.2">
      <c r="A54" s="2" t="s">
        <v>23</v>
      </c>
      <c r="B54" s="4">
        <v>9</v>
      </c>
      <c r="C54" s="5">
        <v>0.23</v>
      </c>
      <c r="D54" s="4">
        <v>0</v>
      </c>
      <c r="E54" s="5">
        <v>0</v>
      </c>
      <c r="F54" s="4">
        <v>9</v>
      </c>
      <c r="G54" s="5">
        <v>0.42</v>
      </c>
      <c r="H54" s="4">
        <v>0</v>
      </c>
    </row>
    <row r="55" spans="1:8" x14ac:dyDescent="0.2">
      <c r="A55" s="2" t="s">
        <v>24</v>
      </c>
      <c r="B55" s="4">
        <v>41</v>
      </c>
      <c r="C55" s="5">
        <v>1.03</v>
      </c>
      <c r="D55" s="4">
        <v>0</v>
      </c>
      <c r="E55" s="5">
        <v>0</v>
      </c>
      <c r="F55" s="4">
        <v>41</v>
      </c>
      <c r="G55" s="5">
        <v>1.9</v>
      </c>
      <c r="H55" s="4">
        <v>0</v>
      </c>
    </row>
    <row r="56" spans="1:8" x14ac:dyDescent="0.2">
      <c r="A56" s="2" t="s">
        <v>25</v>
      </c>
      <c r="B56" s="4">
        <v>34</v>
      </c>
      <c r="C56" s="5">
        <v>0.86</v>
      </c>
      <c r="D56" s="4">
        <v>5</v>
      </c>
      <c r="E56" s="5">
        <v>0.28000000000000003</v>
      </c>
      <c r="F56" s="4">
        <v>28</v>
      </c>
      <c r="G56" s="5">
        <v>1.3</v>
      </c>
      <c r="H56" s="4">
        <v>1</v>
      </c>
    </row>
    <row r="57" spans="1:8" x14ac:dyDescent="0.2">
      <c r="A57" s="2" t="s">
        <v>26</v>
      </c>
      <c r="B57" s="4">
        <v>1077</v>
      </c>
      <c r="C57" s="5">
        <v>27.16</v>
      </c>
      <c r="D57" s="4">
        <v>425</v>
      </c>
      <c r="E57" s="5">
        <v>23.96</v>
      </c>
      <c r="F57" s="4">
        <v>650</v>
      </c>
      <c r="G57" s="5">
        <v>30.12</v>
      </c>
      <c r="H57" s="4">
        <v>2</v>
      </c>
    </row>
    <row r="58" spans="1:8" x14ac:dyDescent="0.2">
      <c r="A58" s="2" t="s">
        <v>27</v>
      </c>
      <c r="B58" s="4">
        <v>55</v>
      </c>
      <c r="C58" s="5">
        <v>1.39</v>
      </c>
      <c r="D58" s="4">
        <v>2</v>
      </c>
      <c r="E58" s="5">
        <v>0.11</v>
      </c>
      <c r="F58" s="4">
        <v>53</v>
      </c>
      <c r="G58" s="5">
        <v>2.46</v>
      </c>
      <c r="H58" s="4">
        <v>0</v>
      </c>
    </row>
    <row r="59" spans="1:8" x14ac:dyDescent="0.2">
      <c r="A59" s="2" t="s">
        <v>28</v>
      </c>
      <c r="B59" s="4">
        <v>356</v>
      </c>
      <c r="C59" s="5">
        <v>8.98</v>
      </c>
      <c r="D59" s="4">
        <v>125</v>
      </c>
      <c r="E59" s="5">
        <v>7.05</v>
      </c>
      <c r="F59" s="4">
        <v>231</v>
      </c>
      <c r="G59" s="5">
        <v>10.7</v>
      </c>
      <c r="H59" s="4">
        <v>0</v>
      </c>
    </row>
    <row r="60" spans="1:8" x14ac:dyDescent="0.2">
      <c r="A60" s="2" t="s">
        <v>29</v>
      </c>
      <c r="B60" s="4">
        <v>268</v>
      </c>
      <c r="C60" s="5">
        <v>6.76</v>
      </c>
      <c r="D60" s="4">
        <v>121</v>
      </c>
      <c r="E60" s="5">
        <v>6.82</v>
      </c>
      <c r="F60" s="4">
        <v>145</v>
      </c>
      <c r="G60" s="5">
        <v>6.72</v>
      </c>
      <c r="H60" s="4">
        <v>1</v>
      </c>
    </row>
    <row r="61" spans="1:8" x14ac:dyDescent="0.2">
      <c r="A61" s="2" t="s">
        <v>30</v>
      </c>
      <c r="B61" s="4">
        <v>391</v>
      </c>
      <c r="C61" s="5">
        <v>9.86</v>
      </c>
      <c r="D61" s="4">
        <v>289</v>
      </c>
      <c r="E61" s="5">
        <v>16.29</v>
      </c>
      <c r="F61" s="4">
        <v>101</v>
      </c>
      <c r="G61" s="5">
        <v>4.68</v>
      </c>
      <c r="H61" s="4">
        <v>1</v>
      </c>
    </row>
    <row r="62" spans="1:8" x14ac:dyDescent="0.2">
      <c r="A62" s="2" t="s">
        <v>31</v>
      </c>
      <c r="B62" s="4">
        <v>528</v>
      </c>
      <c r="C62" s="5">
        <v>13.31</v>
      </c>
      <c r="D62" s="4">
        <v>380</v>
      </c>
      <c r="E62" s="5">
        <v>21.42</v>
      </c>
      <c r="F62" s="4">
        <v>146</v>
      </c>
      <c r="G62" s="5">
        <v>6.77</v>
      </c>
      <c r="H62" s="4">
        <v>0</v>
      </c>
    </row>
    <row r="63" spans="1:8" x14ac:dyDescent="0.2">
      <c r="A63" s="2" t="s">
        <v>32</v>
      </c>
      <c r="B63" s="4">
        <v>153</v>
      </c>
      <c r="C63" s="5">
        <v>3.86</v>
      </c>
      <c r="D63" s="4">
        <v>92</v>
      </c>
      <c r="E63" s="5">
        <v>5.19</v>
      </c>
      <c r="F63" s="4">
        <v>53</v>
      </c>
      <c r="G63" s="5">
        <v>2.46</v>
      </c>
      <c r="H63" s="4">
        <v>2</v>
      </c>
    </row>
    <row r="64" spans="1:8" x14ac:dyDescent="0.2">
      <c r="A64" s="2" t="s">
        <v>33</v>
      </c>
      <c r="B64" s="4">
        <v>184</v>
      </c>
      <c r="C64" s="5">
        <v>4.6399999999999997</v>
      </c>
      <c r="D64" s="4">
        <v>90</v>
      </c>
      <c r="E64" s="5">
        <v>5.07</v>
      </c>
      <c r="F64" s="4">
        <v>84</v>
      </c>
      <c r="G64" s="5">
        <v>3.89</v>
      </c>
      <c r="H64" s="4">
        <v>7</v>
      </c>
    </row>
    <row r="65" spans="1:8" x14ac:dyDescent="0.2">
      <c r="A65" s="2" t="s">
        <v>34</v>
      </c>
      <c r="B65" s="4">
        <v>144</v>
      </c>
      <c r="C65" s="5">
        <v>3.63</v>
      </c>
      <c r="D65" s="4">
        <v>39</v>
      </c>
      <c r="E65" s="5">
        <v>2.2000000000000002</v>
      </c>
      <c r="F65" s="4">
        <v>97</v>
      </c>
      <c r="G65" s="5">
        <v>4.49</v>
      </c>
      <c r="H65" s="4">
        <v>5</v>
      </c>
    </row>
    <row r="66" spans="1:8" x14ac:dyDescent="0.2">
      <c r="A66" s="1" t="s">
        <v>4</v>
      </c>
      <c r="B66" s="4">
        <v>1665</v>
      </c>
      <c r="C66" s="5">
        <v>99.99</v>
      </c>
      <c r="D66" s="4">
        <v>989</v>
      </c>
      <c r="E66" s="5">
        <v>99.99</v>
      </c>
      <c r="F66" s="4">
        <v>632</v>
      </c>
      <c r="G66" s="5">
        <v>100.01</v>
      </c>
      <c r="H66" s="4">
        <v>6</v>
      </c>
    </row>
    <row r="67" spans="1:8" x14ac:dyDescent="0.2">
      <c r="A67" s="2" t="s">
        <v>20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21</v>
      </c>
      <c r="B68" s="4">
        <v>200</v>
      </c>
      <c r="C68" s="5">
        <v>12.01</v>
      </c>
      <c r="D68" s="4">
        <v>105</v>
      </c>
      <c r="E68" s="5">
        <v>10.62</v>
      </c>
      <c r="F68" s="4">
        <v>95</v>
      </c>
      <c r="G68" s="5">
        <v>15.03</v>
      </c>
      <c r="H68" s="4">
        <v>0</v>
      </c>
    </row>
    <row r="69" spans="1:8" x14ac:dyDescent="0.2">
      <c r="A69" s="2" t="s">
        <v>22</v>
      </c>
      <c r="B69" s="4">
        <v>179</v>
      </c>
      <c r="C69" s="5">
        <v>10.75</v>
      </c>
      <c r="D69" s="4">
        <v>103</v>
      </c>
      <c r="E69" s="5">
        <v>10.41</v>
      </c>
      <c r="F69" s="4">
        <v>76</v>
      </c>
      <c r="G69" s="5">
        <v>12.03</v>
      </c>
      <c r="H69" s="4">
        <v>0</v>
      </c>
    </row>
    <row r="70" spans="1:8" x14ac:dyDescent="0.2">
      <c r="A70" s="2" t="s">
        <v>23</v>
      </c>
      <c r="B70" s="4">
        <v>5</v>
      </c>
      <c r="C70" s="5">
        <v>0.3</v>
      </c>
      <c r="D70" s="4">
        <v>1</v>
      </c>
      <c r="E70" s="5">
        <v>0.1</v>
      </c>
      <c r="F70" s="4">
        <v>1</v>
      </c>
      <c r="G70" s="5">
        <v>0.16</v>
      </c>
      <c r="H70" s="4">
        <v>0</v>
      </c>
    </row>
    <row r="71" spans="1:8" x14ac:dyDescent="0.2">
      <c r="A71" s="2" t="s">
        <v>24</v>
      </c>
      <c r="B71" s="4">
        <v>16</v>
      </c>
      <c r="C71" s="5">
        <v>0.96</v>
      </c>
      <c r="D71" s="4">
        <v>2</v>
      </c>
      <c r="E71" s="5">
        <v>0.2</v>
      </c>
      <c r="F71" s="4">
        <v>13</v>
      </c>
      <c r="G71" s="5">
        <v>2.06</v>
      </c>
      <c r="H71" s="4">
        <v>1</v>
      </c>
    </row>
    <row r="72" spans="1:8" x14ac:dyDescent="0.2">
      <c r="A72" s="2" t="s">
        <v>25</v>
      </c>
      <c r="B72" s="4">
        <v>18</v>
      </c>
      <c r="C72" s="5">
        <v>1.08</v>
      </c>
      <c r="D72" s="4">
        <v>3</v>
      </c>
      <c r="E72" s="5">
        <v>0.3</v>
      </c>
      <c r="F72" s="4">
        <v>15</v>
      </c>
      <c r="G72" s="5">
        <v>2.37</v>
      </c>
      <c r="H72" s="4">
        <v>0</v>
      </c>
    </row>
    <row r="73" spans="1:8" x14ac:dyDescent="0.2">
      <c r="A73" s="2" t="s">
        <v>26</v>
      </c>
      <c r="B73" s="4">
        <v>463</v>
      </c>
      <c r="C73" s="5">
        <v>27.81</v>
      </c>
      <c r="D73" s="4">
        <v>278</v>
      </c>
      <c r="E73" s="5">
        <v>28.11</v>
      </c>
      <c r="F73" s="4">
        <v>183</v>
      </c>
      <c r="G73" s="5">
        <v>28.96</v>
      </c>
      <c r="H73" s="4">
        <v>2</v>
      </c>
    </row>
    <row r="74" spans="1:8" x14ac:dyDescent="0.2">
      <c r="A74" s="2" t="s">
        <v>27</v>
      </c>
      <c r="B74" s="4">
        <v>14</v>
      </c>
      <c r="C74" s="5">
        <v>0.84</v>
      </c>
      <c r="D74" s="4">
        <v>9</v>
      </c>
      <c r="E74" s="5">
        <v>0.91</v>
      </c>
      <c r="F74" s="4">
        <v>5</v>
      </c>
      <c r="G74" s="5">
        <v>0.79</v>
      </c>
      <c r="H74" s="4">
        <v>0</v>
      </c>
    </row>
    <row r="75" spans="1:8" x14ac:dyDescent="0.2">
      <c r="A75" s="2" t="s">
        <v>28</v>
      </c>
      <c r="B75" s="4">
        <v>88</v>
      </c>
      <c r="C75" s="5">
        <v>5.29</v>
      </c>
      <c r="D75" s="4">
        <v>36</v>
      </c>
      <c r="E75" s="5">
        <v>3.64</v>
      </c>
      <c r="F75" s="4">
        <v>50</v>
      </c>
      <c r="G75" s="5">
        <v>7.91</v>
      </c>
      <c r="H75" s="4">
        <v>1</v>
      </c>
    </row>
    <row r="76" spans="1:8" x14ac:dyDescent="0.2">
      <c r="A76" s="2" t="s">
        <v>29</v>
      </c>
      <c r="B76" s="4">
        <v>55</v>
      </c>
      <c r="C76" s="5">
        <v>3.3</v>
      </c>
      <c r="D76" s="4">
        <v>30</v>
      </c>
      <c r="E76" s="5">
        <v>3.03</v>
      </c>
      <c r="F76" s="4">
        <v>24</v>
      </c>
      <c r="G76" s="5">
        <v>3.8</v>
      </c>
      <c r="H76" s="4">
        <v>0</v>
      </c>
    </row>
    <row r="77" spans="1:8" x14ac:dyDescent="0.2">
      <c r="A77" s="2" t="s">
        <v>30</v>
      </c>
      <c r="B77" s="4">
        <v>217</v>
      </c>
      <c r="C77" s="5">
        <v>13.03</v>
      </c>
      <c r="D77" s="4">
        <v>188</v>
      </c>
      <c r="E77" s="5">
        <v>19.010000000000002</v>
      </c>
      <c r="F77" s="4">
        <v>29</v>
      </c>
      <c r="G77" s="5">
        <v>4.59</v>
      </c>
      <c r="H77" s="4">
        <v>0</v>
      </c>
    </row>
    <row r="78" spans="1:8" x14ac:dyDescent="0.2">
      <c r="A78" s="2" t="s">
        <v>31</v>
      </c>
      <c r="B78" s="4">
        <v>186</v>
      </c>
      <c r="C78" s="5">
        <v>11.17</v>
      </c>
      <c r="D78" s="4">
        <v>150</v>
      </c>
      <c r="E78" s="5">
        <v>15.17</v>
      </c>
      <c r="F78" s="4">
        <v>36</v>
      </c>
      <c r="G78" s="5">
        <v>5.7</v>
      </c>
      <c r="H78" s="4">
        <v>0</v>
      </c>
    </row>
    <row r="79" spans="1:8" x14ac:dyDescent="0.2">
      <c r="A79" s="2" t="s">
        <v>32</v>
      </c>
      <c r="B79" s="4">
        <v>63</v>
      </c>
      <c r="C79" s="5">
        <v>3.78</v>
      </c>
      <c r="D79" s="4">
        <v>37</v>
      </c>
      <c r="E79" s="5">
        <v>3.74</v>
      </c>
      <c r="F79" s="4">
        <v>9</v>
      </c>
      <c r="G79" s="5">
        <v>1.42</v>
      </c>
      <c r="H79" s="4">
        <v>0</v>
      </c>
    </row>
    <row r="80" spans="1:8" x14ac:dyDescent="0.2">
      <c r="A80" s="2" t="s">
        <v>33</v>
      </c>
      <c r="B80" s="4">
        <v>108</v>
      </c>
      <c r="C80" s="5">
        <v>6.49</v>
      </c>
      <c r="D80" s="4">
        <v>37</v>
      </c>
      <c r="E80" s="5">
        <v>3.74</v>
      </c>
      <c r="F80" s="4">
        <v>58</v>
      </c>
      <c r="G80" s="5">
        <v>9.18</v>
      </c>
      <c r="H80" s="4">
        <v>1</v>
      </c>
    </row>
    <row r="81" spans="1:8" x14ac:dyDescent="0.2">
      <c r="A81" s="2" t="s">
        <v>34</v>
      </c>
      <c r="B81" s="4">
        <v>53</v>
      </c>
      <c r="C81" s="5">
        <v>3.18</v>
      </c>
      <c r="D81" s="4">
        <v>10</v>
      </c>
      <c r="E81" s="5">
        <v>1.01</v>
      </c>
      <c r="F81" s="4">
        <v>38</v>
      </c>
      <c r="G81" s="5">
        <v>6.01</v>
      </c>
      <c r="H81" s="4">
        <v>1</v>
      </c>
    </row>
    <row r="82" spans="1:8" x14ac:dyDescent="0.2">
      <c r="A82" s="1" t="s">
        <v>5</v>
      </c>
      <c r="B82" s="4">
        <v>2293</v>
      </c>
      <c r="C82" s="5">
        <v>100.02000000000001</v>
      </c>
      <c r="D82" s="4">
        <v>1245</v>
      </c>
      <c r="E82" s="5">
        <v>100</v>
      </c>
      <c r="F82" s="4">
        <v>1019</v>
      </c>
      <c r="G82" s="5">
        <v>100</v>
      </c>
      <c r="H82" s="4">
        <v>2</v>
      </c>
    </row>
    <row r="83" spans="1:8" x14ac:dyDescent="0.2">
      <c r="A83" s="2" t="s">
        <v>20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21</v>
      </c>
      <c r="B84" s="4">
        <v>335</v>
      </c>
      <c r="C84" s="5">
        <v>14.61</v>
      </c>
      <c r="D84" s="4">
        <v>108</v>
      </c>
      <c r="E84" s="5">
        <v>8.67</v>
      </c>
      <c r="F84" s="4">
        <v>227</v>
      </c>
      <c r="G84" s="5">
        <v>22.28</v>
      </c>
      <c r="H84" s="4">
        <v>0</v>
      </c>
    </row>
    <row r="85" spans="1:8" x14ac:dyDescent="0.2">
      <c r="A85" s="2" t="s">
        <v>22</v>
      </c>
      <c r="B85" s="4">
        <v>121</v>
      </c>
      <c r="C85" s="5">
        <v>5.28</v>
      </c>
      <c r="D85" s="4">
        <v>48</v>
      </c>
      <c r="E85" s="5">
        <v>3.86</v>
      </c>
      <c r="F85" s="4">
        <v>73</v>
      </c>
      <c r="G85" s="5">
        <v>7.16</v>
      </c>
      <c r="H85" s="4">
        <v>0</v>
      </c>
    </row>
    <row r="86" spans="1:8" x14ac:dyDescent="0.2">
      <c r="A86" s="2" t="s">
        <v>23</v>
      </c>
      <c r="B86" s="4">
        <v>4</v>
      </c>
      <c r="C86" s="5">
        <v>0.17</v>
      </c>
      <c r="D86" s="4">
        <v>0</v>
      </c>
      <c r="E86" s="5">
        <v>0</v>
      </c>
      <c r="F86" s="4">
        <v>4</v>
      </c>
      <c r="G86" s="5">
        <v>0.39</v>
      </c>
      <c r="H86" s="4">
        <v>0</v>
      </c>
    </row>
    <row r="87" spans="1:8" x14ac:dyDescent="0.2">
      <c r="A87" s="2" t="s">
        <v>24</v>
      </c>
      <c r="B87" s="4">
        <v>13</v>
      </c>
      <c r="C87" s="5">
        <v>0.56999999999999995</v>
      </c>
      <c r="D87" s="4">
        <v>2</v>
      </c>
      <c r="E87" s="5">
        <v>0.16</v>
      </c>
      <c r="F87" s="4">
        <v>11</v>
      </c>
      <c r="G87" s="5">
        <v>1.08</v>
      </c>
      <c r="H87" s="4">
        <v>0</v>
      </c>
    </row>
    <row r="88" spans="1:8" x14ac:dyDescent="0.2">
      <c r="A88" s="2" t="s">
        <v>25</v>
      </c>
      <c r="B88" s="4">
        <v>28</v>
      </c>
      <c r="C88" s="5">
        <v>1.22</v>
      </c>
      <c r="D88" s="4">
        <v>3</v>
      </c>
      <c r="E88" s="5">
        <v>0.24</v>
      </c>
      <c r="F88" s="4">
        <v>25</v>
      </c>
      <c r="G88" s="5">
        <v>2.4500000000000002</v>
      </c>
      <c r="H88" s="4">
        <v>0</v>
      </c>
    </row>
    <row r="89" spans="1:8" x14ac:dyDescent="0.2">
      <c r="A89" s="2" t="s">
        <v>26</v>
      </c>
      <c r="B89" s="4">
        <v>578</v>
      </c>
      <c r="C89" s="5">
        <v>25.21</v>
      </c>
      <c r="D89" s="4">
        <v>315</v>
      </c>
      <c r="E89" s="5">
        <v>25.3</v>
      </c>
      <c r="F89" s="4">
        <v>263</v>
      </c>
      <c r="G89" s="5">
        <v>25.81</v>
      </c>
      <c r="H89" s="4">
        <v>0</v>
      </c>
    </row>
    <row r="90" spans="1:8" x14ac:dyDescent="0.2">
      <c r="A90" s="2" t="s">
        <v>27</v>
      </c>
      <c r="B90" s="4">
        <v>22</v>
      </c>
      <c r="C90" s="5">
        <v>0.96</v>
      </c>
      <c r="D90" s="4">
        <v>7</v>
      </c>
      <c r="E90" s="5">
        <v>0.56000000000000005</v>
      </c>
      <c r="F90" s="4">
        <v>15</v>
      </c>
      <c r="G90" s="5">
        <v>1.47</v>
      </c>
      <c r="H90" s="4">
        <v>0</v>
      </c>
    </row>
    <row r="91" spans="1:8" x14ac:dyDescent="0.2">
      <c r="A91" s="2" t="s">
        <v>28</v>
      </c>
      <c r="B91" s="4">
        <v>218</v>
      </c>
      <c r="C91" s="5">
        <v>9.51</v>
      </c>
      <c r="D91" s="4">
        <v>93</v>
      </c>
      <c r="E91" s="5">
        <v>7.47</v>
      </c>
      <c r="F91" s="4">
        <v>125</v>
      </c>
      <c r="G91" s="5">
        <v>12.27</v>
      </c>
      <c r="H91" s="4">
        <v>0</v>
      </c>
    </row>
    <row r="92" spans="1:8" x14ac:dyDescent="0.2">
      <c r="A92" s="2" t="s">
        <v>29</v>
      </c>
      <c r="B92" s="4">
        <v>121</v>
      </c>
      <c r="C92" s="5">
        <v>5.28</v>
      </c>
      <c r="D92" s="4">
        <v>59</v>
      </c>
      <c r="E92" s="5">
        <v>4.74</v>
      </c>
      <c r="F92" s="4">
        <v>60</v>
      </c>
      <c r="G92" s="5">
        <v>5.89</v>
      </c>
      <c r="H92" s="4">
        <v>1</v>
      </c>
    </row>
    <row r="93" spans="1:8" x14ac:dyDescent="0.2">
      <c r="A93" s="2" t="s">
        <v>30</v>
      </c>
      <c r="B93" s="4">
        <v>223</v>
      </c>
      <c r="C93" s="5">
        <v>9.73</v>
      </c>
      <c r="D93" s="4">
        <v>181</v>
      </c>
      <c r="E93" s="5">
        <v>14.54</v>
      </c>
      <c r="F93" s="4">
        <v>42</v>
      </c>
      <c r="G93" s="5">
        <v>4.12</v>
      </c>
      <c r="H93" s="4">
        <v>0</v>
      </c>
    </row>
    <row r="94" spans="1:8" x14ac:dyDescent="0.2">
      <c r="A94" s="2" t="s">
        <v>31</v>
      </c>
      <c r="B94" s="4">
        <v>340</v>
      </c>
      <c r="C94" s="5">
        <v>14.83</v>
      </c>
      <c r="D94" s="4">
        <v>269</v>
      </c>
      <c r="E94" s="5">
        <v>21.61</v>
      </c>
      <c r="F94" s="4">
        <v>71</v>
      </c>
      <c r="G94" s="5">
        <v>6.97</v>
      </c>
      <c r="H94" s="4">
        <v>0</v>
      </c>
    </row>
    <row r="95" spans="1:8" x14ac:dyDescent="0.2">
      <c r="A95" s="2" t="s">
        <v>32</v>
      </c>
      <c r="B95" s="4">
        <v>106</v>
      </c>
      <c r="C95" s="5">
        <v>4.62</v>
      </c>
      <c r="D95" s="4">
        <v>69</v>
      </c>
      <c r="E95" s="5">
        <v>5.54</v>
      </c>
      <c r="F95" s="4">
        <v>21</v>
      </c>
      <c r="G95" s="5">
        <v>2.06</v>
      </c>
      <c r="H95" s="4">
        <v>1</v>
      </c>
    </row>
    <row r="96" spans="1:8" x14ac:dyDescent="0.2">
      <c r="A96" s="2" t="s">
        <v>33</v>
      </c>
      <c r="B96" s="4">
        <v>96</v>
      </c>
      <c r="C96" s="5">
        <v>4.1900000000000004</v>
      </c>
      <c r="D96" s="4">
        <v>59</v>
      </c>
      <c r="E96" s="5">
        <v>4.74</v>
      </c>
      <c r="F96" s="4">
        <v>29</v>
      </c>
      <c r="G96" s="5">
        <v>2.85</v>
      </c>
      <c r="H96" s="4">
        <v>0</v>
      </c>
    </row>
    <row r="97" spans="1:8" x14ac:dyDescent="0.2">
      <c r="A97" s="2" t="s">
        <v>34</v>
      </c>
      <c r="B97" s="4">
        <v>88</v>
      </c>
      <c r="C97" s="5">
        <v>3.84</v>
      </c>
      <c r="D97" s="4">
        <v>32</v>
      </c>
      <c r="E97" s="5">
        <v>2.57</v>
      </c>
      <c r="F97" s="4">
        <v>53</v>
      </c>
      <c r="G97" s="5">
        <v>5.2</v>
      </c>
      <c r="H97" s="4">
        <v>0</v>
      </c>
    </row>
    <row r="98" spans="1:8" x14ac:dyDescent="0.2">
      <c r="A98" s="1" t="s">
        <v>6</v>
      </c>
      <c r="B98" s="4">
        <v>1055</v>
      </c>
      <c r="C98" s="5">
        <v>99.98</v>
      </c>
      <c r="D98" s="4">
        <v>398</v>
      </c>
      <c r="E98" s="5">
        <v>99.990000000000009</v>
      </c>
      <c r="F98" s="4">
        <v>648</v>
      </c>
      <c r="G98" s="5">
        <v>99.989999999999981</v>
      </c>
      <c r="H98" s="4">
        <v>0</v>
      </c>
    </row>
    <row r="99" spans="1:8" x14ac:dyDescent="0.2">
      <c r="A99" s="2" t="s">
        <v>20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21</v>
      </c>
      <c r="B100" s="4">
        <v>168</v>
      </c>
      <c r="C100" s="5">
        <v>15.92</v>
      </c>
      <c r="D100" s="4">
        <v>19</v>
      </c>
      <c r="E100" s="5">
        <v>4.7699999999999996</v>
      </c>
      <c r="F100" s="4">
        <v>149</v>
      </c>
      <c r="G100" s="5">
        <v>22.99</v>
      </c>
      <c r="H100" s="4">
        <v>0</v>
      </c>
    </row>
    <row r="101" spans="1:8" x14ac:dyDescent="0.2">
      <c r="A101" s="2" t="s">
        <v>22</v>
      </c>
      <c r="B101" s="4">
        <v>82</v>
      </c>
      <c r="C101" s="5">
        <v>7.77</v>
      </c>
      <c r="D101" s="4">
        <v>17</v>
      </c>
      <c r="E101" s="5">
        <v>4.2699999999999996</v>
      </c>
      <c r="F101" s="4">
        <v>65</v>
      </c>
      <c r="G101" s="5">
        <v>10.029999999999999</v>
      </c>
      <c r="H101" s="4">
        <v>0</v>
      </c>
    </row>
    <row r="102" spans="1:8" x14ac:dyDescent="0.2">
      <c r="A102" s="2" t="s">
        <v>23</v>
      </c>
      <c r="B102" s="4">
        <v>0</v>
      </c>
      <c r="C102" s="5">
        <v>0</v>
      </c>
      <c r="D102" s="4">
        <v>0</v>
      </c>
      <c r="E102" s="5">
        <v>0</v>
      </c>
      <c r="F102" s="4">
        <v>0</v>
      </c>
      <c r="G102" s="5">
        <v>0</v>
      </c>
      <c r="H102" s="4">
        <v>0</v>
      </c>
    </row>
    <row r="103" spans="1:8" x14ac:dyDescent="0.2">
      <c r="A103" s="2" t="s">
        <v>24</v>
      </c>
      <c r="B103" s="4">
        <v>7</v>
      </c>
      <c r="C103" s="5">
        <v>0.66</v>
      </c>
      <c r="D103" s="4">
        <v>0</v>
      </c>
      <c r="E103" s="5">
        <v>0</v>
      </c>
      <c r="F103" s="4">
        <v>7</v>
      </c>
      <c r="G103" s="5">
        <v>1.08</v>
      </c>
      <c r="H103" s="4">
        <v>0</v>
      </c>
    </row>
    <row r="104" spans="1:8" x14ac:dyDescent="0.2">
      <c r="A104" s="2" t="s">
        <v>25</v>
      </c>
      <c r="B104" s="4">
        <v>8</v>
      </c>
      <c r="C104" s="5">
        <v>0.76</v>
      </c>
      <c r="D104" s="4">
        <v>1</v>
      </c>
      <c r="E104" s="5">
        <v>0.25</v>
      </c>
      <c r="F104" s="4">
        <v>7</v>
      </c>
      <c r="G104" s="5">
        <v>1.08</v>
      </c>
      <c r="H104" s="4">
        <v>0</v>
      </c>
    </row>
    <row r="105" spans="1:8" x14ac:dyDescent="0.2">
      <c r="A105" s="2" t="s">
        <v>26</v>
      </c>
      <c r="B105" s="4">
        <v>309</v>
      </c>
      <c r="C105" s="5">
        <v>29.29</v>
      </c>
      <c r="D105" s="4">
        <v>102</v>
      </c>
      <c r="E105" s="5">
        <v>25.63</v>
      </c>
      <c r="F105" s="4">
        <v>207</v>
      </c>
      <c r="G105" s="5">
        <v>31.94</v>
      </c>
      <c r="H105" s="4">
        <v>0</v>
      </c>
    </row>
    <row r="106" spans="1:8" x14ac:dyDescent="0.2">
      <c r="A106" s="2" t="s">
        <v>27</v>
      </c>
      <c r="B106" s="4">
        <v>9</v>
      </c>
      <c r="C106" s="5">
        <v>0.85</v>
      </c>
      <c r="D106" s="4">
        <v>1</v>
      </c>
      <c r="E106" s="5">
        <v>0.25</v>
      </c>
      <c r="F106" s="4">
        <v>8</v>
      </c>
      <c r="G106" s="5">
        <v>1.23</v>
      </c>
      <c r="H106" s="4">
        <v>0</v>
      </c>
    </row>
    <row r="107" spans="1:8" x14ac:dyDescent="0.2">
      <c r="A107" s="2" t="s">
        <v>28</v>
      </c>
      <c r="B107" s="4">
        <v>69</v>
      </c>
      <c r="C107" s="5">
        <v>6.54</v>
      </c>
      <c r="D107" s="4">
        <v>14</v>
      </c>
      <c r="E107" s="5">
        <v>3.52</v>
      </c>
      <c r="F107" s="4">
        <v>55</v>
      </c>
      <c r="G107" s="5">
        <v>8.49</v>
      </c>
      <c r="H107" s="4">
        <v>0</v>
      </c>
    </row>
    <row r="108" spans="1:8" x14ac:dyDescent="0.2">
      <c r="A108" s="2" t="s">
        <v>29</v>
      </c>
      <c r="B108" s="4">
        <v>53</v>
      </c>
      <c r="C108" s="5">
        <v>5.0199999999999996</v>
      </c>
      <c r="D108" s="4">
        <v>25</v>
      </c>
      <c r="E108" s="5">
        <v>6.28</v>
      </c>
      <c r="F108" s="4">
        <v>28</v>
      </c>
      <c r="G108" s="5">
        <v>4.32</v>
      </c>
      <c r="H108" s="4">
        <v>0</v>
      </c>
    </row>
    <row r="109" spans="1:8" x14ac:dyDescent="0.2">
      <c r="A109" s="2" t="s">
        <v>30</v>
      </c>
      <c r="B109" s="4">
        <v>71</v>
      </c>
      <c r="C109" s="5">
        <v>6.73</v>
      </c>
      <c r="D109" s="4">
        <v>47</v>
      </c>
      <c r="E109" s="5">
        <v>11.81</v>
      </c>
      <c r="F109" s="4">
        <v>23</v>
      </c>
      <c r="G109" s="5">
        <v>3.55</v>
      </c>
      <c r="H109" s="4">
        <v>0</v>
      </c>
    </row>
    <row r="110" spans="1:8" x14ac:dyDescent="0.2">
      <c r="A110" s="2" t="s">
        <v>31</v>
      </c>
      <c r="B110" s="4">
        <v>157</v>
      </c>
      <c r="C110" s="5">
        <v>14.88</v>
      </c>
      <c r="D110" s="4">
        <v>115</v>
      </c>
      <c r="E110" s="5">
        <v>28.89</v>
      </c>
      <c r="F110" s="4">
        <v>41</v>
      </c>
      <c r="G110" s="5">
        <v>6.33</v>
      </c>
      <c r="H110" s="4">
        <v>0</v>
      </c>
    </row>
    <row r="111" spans="1:8" x14ac:dyDescent="0.2">
      <c r="A111" s="2" t="s">
        <v>32</v>
      </c>
      <c r="B111" s="4">
        <v>37</v>
      </c>
      <c r="C111" s="5">
        <v>3.51</v>
      </c>
      <c r="D111" s="4">
        <v>18</v>
      </c>
      <c r="E111" s="5">
        <v>4.5199999999999996</v>
      </c>
      <c r="F111" s="4">
        <v>14</v>
      </c>
      <c r="G111" s="5">
        <v>2.16</v>
      </c>
      <c r="H111" s="4">
        <v>0</v>
      </c>
    </row>
    <row r="112" spans="1:8" x14ac:dyDescent="0.2">
      <c r="A112" s="2" t="s">
        <v>33</v>
      </c>
      <c r="B112" s="4">
        <v>36</v>
      </c>
      <c r="C112" s="5">
        <v>3.41</v>
      </c>
      <c r="D112" s="4">
        <v>24</v>
      </c>
      <c r="E112" s="5">
        <v>6.03</v>
      </c>
      <c r="F112" s="4">
        <v>12</v>
      </c>
      <c r="G112" s="5">
        <v>1.85</v>
      </c>
      <c r="H112" s="4">
        <v>0</v>
      </c>
    </row>
    <row r="113" spans="1:8" x14ac:dyDescent="0.2">
      <c r="A113" s="2" t="s">
        <v>34</v>
      </c>
      <c r="B113" s="4">
        <v>49</v>
      </c>
      <c r="C113" s="5">
        <v>4.6399999999999997</v>
      </c>
      <c r="D113" s="4">
        <v>15</v>
      </c>
      <c r="E113" s="5">
        <v>3.77</v>
      </c>
      <c r="F113" s="4">
        <v>32</v>
      </c>
      <c r="G113" s="5">
        <v>4.9400000000000004</v>
      </c>
      <c r="H113" s="4">
        <v>0</v>
      </c>
    </row>
    <row r="114" spans="1:8" x14ac:dyDescent="0.2">
      <c r="A114" s="1" t="s">
        <v>7</v>
      </c>
      <c r="B114" s="4">
        <v>2824</v>
      </c>
      <c r="C114" s="5">
        <v>99.99</v>
      </c>
      <c r="D114" s="4">
        <v>1366</v>
      </c>
      <c r="E114" s="5">
        <v>100.00000000000001</v>
      </c>
      <c r="F114" s="4">
        <v>1393</v>
      </c>
      <c r="G114" s="5">
        <v>100.00999999999999</v>
      </c>
      <c r="H114" s="4">
        <v>8</v>
      </c>
    </row>
    <row r="115" spans="1:8" x14ac:dyDescent="0.2">
      <c r="A115" s="2" t="s">
        <v>20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21</v>
      </c>
      <c r="B116" s="4">
        <v>535</v>
      </c>
      <c r="C116" s="5">
        <v>18.940000000000001</v>
      </c>
      <c r="D116" s="4">
        <v>134</v>
      </c>
      <c r="E116" s="5">
        <v>9.81</v>
      </c>
      <c r="F116" s="4">
        <v>401</v>
      </c>
      <c r="G116" s="5">
        <v>28.79</v>
      </c>
      <c r="H116" s="4">
        <v>0</v>
      </c>
    </row>
    <row r="117" spans="1:8" x14ac:dyDescent="0.2">
      <c r="A117" s="2" t="s">
        <v>22</v>
      </c>
      <c r="B117" s="4">
        <v>167</v>
      </c>
      <c r="C117" s="5">
        <v>5.91</v>
      </c>
      <c r="D117" s="4">
        <v>53</v>
      </c>
      <c r="E117" s="5">
        <v>3.88</v>
      </c>
      <c r="F117" s="4">
        <v>113</v>
      </c>
      <c r="G117" s="5">
        <v>8.11</v>
      </c>
      <c r="H117" s="4">
        <v>0</v>
      </c>
    </row>
    <row r="118" spans="1:8" x14ac:dyDescent="0.2">
      <c r="A118" s="2" t="s">
        <v>23</v>
      </c>
      <c r="B118" s="4">
        <v>11</v>
      </c>
      <c r="C118" s="5">
        <v>0.39</v>
      </c>
      <c r="D118" s="4">
        <v>0</v>
      </c>
      <c r="E118" s="5">
        <v>0</v>
      </c>
      <c r="F118" s="4">
        <v>6</v>
      </c>
      <c r="G118" s="5">
        <v>0.43</v>
      </c>
      <c r="H118" s="4">
        <v>0</v>
      </c>
    </row>
    <row r="119" spans="1:8" x14ac:dyDescent="0.2">
      <c r="A119" s="2" t="s">
        <v>24</v>
      </c>
      <c r="B119" s="4">
        <v>22</v>
      </c>
      <c r="C119" s="5">
        <v>0.78</v>
      </c>
      <c r="D119" s="4">
        <v>0</v>
      </c>
      <c r="E119" s="5">
        <v>0</v>
      </c>
      <c r="F119" s="4">
        <v>22</v>
      </c>
      <c r="G119" s="5">
        <v>1.58</v>
      </c>
      <c r="H119" s="4">
        <v>0</v>
      </c>
    </row>
    <row r="120" spans="1:8" x14ac:dyDescent="0.2">
      <c r="A120" s="2" t="s">
        <v>25</v>
      </c>
      <c r="B120" s="4">
        <v>38</v>
      </c>
      <c r="C120" s="5">
        <v>1.35</v>
      </c>
      <c r="D120" s="4">
        <v>4</v>
      </c>
      <c r="E120" s="5">
        <v>0.28999999999999998</v>
      </c>
      <c r="F120" s="4">
        <v>33</v>
      </c>
      <c r="G120" s="5">
        <v>2.37</v>
      </c>
      <c r="H120" s="4">
        <v>1</v>
      </c>
    </row>
    <row r="121" spans="1:8" x14ac:dyDescent="0.2">
      <c r="A121" s="2" t="s">
        <v>26</v>
      </c>
      <c r="B121" s="4">
        <v>718</v>
      </c>
      <c r="C121" s="5">
        <v>25.42</v>
      </c>
      <c r="D121" s="4">
        <v>384</v>
      </c>
      <c r="E121" s="5">
        <v>28.11</v>
      </c>
      <c r="F121" s="4">
        <v>330</v>
      </c>
      <c r="G121" s="5">
        <v>23.69</v>
      </c>
      <c r="H121" s="4">
        <v>4</v>
      </c>
    </row>
    <row r="122" spans="1:8" x14ac:dyDescent="0.2">
      <c r="A122" s="2" t="s">
        <v>27</v>
      </c>
      <c r="B122" s="4">
        <v>26</v>
      </c>
      <c r="C122" s="5">
        <v>0.92</v>
      </c>
      <c r="D122" s="4">
        <v>5</v>
      </c>
      <c r="E122" s="5">
        <v>0.37</v>
      </c>
      <c r="F122" s="4">
        <v>21</v>
      </c>
      <c r="G122" s="5">
        <v>1.51</v>
      </c>
      <c r="H122" s="4">
        <v>0</v>
      </c>
    </row>
    <row r="123" spans="1:8" x14ac:dyDescent="0.2">
      <c r="A123" s="2" t="s">
        <v>28</v>
      </c>
      <c r="B123" s="4">
        <v>177</v>
      </c>
      <c r="C123" s="5">
        <v>6.27</v>
      </c>
      <c r="D123" s="4">
        <v>55</v>
      </c>
      <c r="E123" s="5">
        <v>4.03</v>
      </c>
      <c r="F123" s="4">
        <v>121</v>
      </c>
      <c r="G123" s="5">
        <v>8.69</v>
      </c>
      <c r="H123" s="4">
        <v>0</v>
      </c>
    </row>
    <row r="124" spans="1:8" x14ac:dyDescent="0.2">
      <c r="A124" s="2" t="s">
        <v>29</v>
      </c>
      <c r="B124" s="4">
        <v>153</v>
      </c>
      <c r="C124" s="5">
        <v>5.42</v>
      </c>
      <c r="D124" s="4">
        <v>81</v>
      </c>
      <c r="E124" s="5">
        <v>5.93</v>
      </c>
      <c r="F124" s="4">
        <v>70</v>
      </c>
      <c r="G124" s="5">
        <v>5.03</v>
      </c>
      <c r="H124" s="4">
        <v>0</v>
      </c>
    </row>
    <row r="125" spans="1:8" x14ac:dyDescent="0.2">
      <c r="A125" s="2" t="s">
        <v>30</v>
      </c>
      <c r="B125" s="4">
        <v>268</v>
      </c>
      <c r="C125" s="5">
        <v>9.49</v>
      </c>
      <c r="D125" s="4">
        <v>208</v>
      </c>
      <c r="E125" s="5">
        <v>15.23</v>
      </c>
      <c r="F125" s="4">
        <v>59</v>
      </c>
      <c r="G125" s="5">
        <v>4.24</v>
      </c>
      <c r="H125" s="4">
        <v>0</v>
      </c>
    </row>
    <row r="126" spans="1:8" x14ac:dyDescent="0.2">
      <c r="A126" s="2" t="s">
        <v>31</v>
      </c>
      <c r="B126" s="4">
        <v>355</v>
      </c>
      <c r="C126" s="5">
        <v>12.57</v>
      </c>
      <c r="D126" s="4">
        <v>279</v>
      </c>
      <c r="E126" s="5">
        <v>20.420000000000002</v>
      </c>
      <c r="F126" s="4">
        <v>75</v>
      </c>
      <c r="G126" s="5">
        <v>5.38</v>
      </c>
      <c r="H126" s="4">
        <v>1</v>
      </c>
    </row>
    <row r="127" spans="1:8" x14ac:dyDescent="0.2">
      <c r="A127" s="2" t="s">
        <v>32</v>
      </c>
      <c r="B127" s="4">
        <v>108</v>
      </c>
      <c r="C127" s="5">
        <v>3.82</v>
      </c>
      <c r="D127" s="4">
        <v>55</v>
      </c>
      <c r="E127" s="5">
        <v>4.03</v>
      </c>
      <c r="F127" s="4">
        <v>30</v>
      </c>
      <c r="G127" s="5">
        <v>2.15</v>
      </c>
      <c r="H127" s="4">
        <v>0</v>
      </c>
    </row>
    <row r="128" spans="1:8" x14ac:dyDescent="0.2">
      <c r="A128" s="2" t="s">
        <v>33</v>
      </c>
      <c r="B128" s="4">
        <v>151</v>
      </c>
      <c r="C128" s="5">
        <v>5.35</v>
      </c>
      <c r="D128" s="4">
        <v>70</v>
      </c>
      <c r="E128" s="5">
        <v>5.12</v>
      </c>
      <c r="F128" s="4">
        <v>63</v>
      </c>
      <c r="G128" s="5">
        <v>4.5199999999999996</v>
      </c>
      <c r="H128" s="4">
        <v>1</v>
      </c>
    </row>
    <row r="129" spans="1:8" x14ac:dyDescent="0.2">
      <c r="A129" s="2" t="s">
        <v>34</v>
      </c>
      <c r="B129" s="4">
        <v>95</v>
      </c>
      <c r="C129" s="5">
        <v>3.36</v>
      </c>
      <c r="D129" s="4">
        <v>38</v>
      </c>
      <c r="E129" s="5">
        <v>2.78</v>
      </c>
      <c r="F129" s="4">
        <v>49</v>
      </c>
      <c r="G129" s="5">
        <v>3.52</v>
      </c>
      <c r="H129" s="4">
        <v>1</v>
      </c>
    </row>
    <row r="130" spans="1:8" x14ac:dyDescent="0.2">
      <c r="A130" s="1" t="s">
        <v>8</v>
      </c>
      <c r="B130" s="4">
        <v>976</v>
      </c>
      <c r="C130" s="5">
        <v>99.990000000000009</v>
      </c>
      <c r="D130" s="4">
        <v>545</v>
      </c>
      <c r="E130" s="5">
        <v>100</v>
      </c>
      <c r="F130" s="4">
        <v>409</v>
      </c>
      <c r="G130" s="5">
        <v>99.979999999999976</v>
      </c>
      <c r="H130" s="4">
        <v>3</v>
      </c>
    </row>
    <row r="131" spans="1:8" x14ac:dyDescent="0.2">
      <c r="A131" s="2" t="s">
        <v>20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21</v>
      </c>
      <c r="B132" s="4">
        <v>156</v>
      </c>
      <c r="C132" s="5">
        <v>15.98</v>
      </c>
      <c r="D132" s="4">
        <v>45</v>
      </c>
      <c r="E132" s="5">
        <v>8.26</v>
      </c>
      <c r="F132" s="4">
        <v>111</v>
      </c>
      <c r="G132" s="5">
        <v>27.14</v>
      </c>
      <c r="H132" s="4">
        <v>0</v>
      </c>
    </row>
    <row r="133" spans="1:8" x14ac:dyDescent="0.2">
      <c r="A133" s="2" t="s">
        <v>22</v>
      </c>
      <c r="B133" s="4">
        <v>48</v>
      </c>
      <c r="C133" s="5">
        <v>4.92</v>
      </c>
      <c r="D133" s="4">
        <v>18</v>
      </c>
      <c r="E133" s="5">
        <v>3.3</v>
      </c>
      <c r="F133" s="4">
        <v>30</v>
      </c>
      <c r="G133" s="5">
        <v>7.33</v>
      </c>
      <c r="H133" s="4">
        <v>0</v>
      </c>
    </row>
    <row r="134" spans="1:8" x14ac:dyDescent="0.2">
      <c r="A134" s="2" t="s">
        <v>23</v>
      </c>
      <c r="B134" s="4">
        <v>0</v>
      </c>
      <c r="C134" s="5">
        <v>0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2">
      <c r="A135" s="2" t="s">
        <v>24</v>
      </c>
      <c r="B135" s="4">
        <v>4</v>
      </c>
      <c r="C135" s="5">
        <v>0.41</v>
      </c>
      <c r="D135" s="4">
        <v>1</v>
      </c>
      <c r="E135" s="5">
        <v>0.18</v>
      </c>
      <c r="F135" s="4">
        <v>3</v>
      </c>
      <c r="G135" s="5">
        <v>0.73</v>
      </c>
      <c r="H135" s="4">
        <v>0</v>
      </c>
    </row>
    <row r="136" spans="1:8" x14ac:dyDescent="0.2">
      <c r="A136" s="2" t="s">
        <v>25</v>
      </c>
      <c r="B136" s="4">
        <v>7</v>
      </c>
      <c r="C136" s="5">
        <v>0.72</v>
      </c>
      <c r="D136" s="4">
        <v>2</v>
      </c>
      <c r="E136" s="5">
        <v>0.37</v>
      </c>
      <c r="F136" s="4">
        <v>5</v>
      </c>
      <c r="G136" s="5">
        <v>1.22</v>
      </c>
      <c r="H136" s="4">
        <v>0</v>
      </c>
    </row>
    <row r="137" spans="1:8" x14ac:dyDescent="0.2">
      <c r="A137" s="2" t="s">
        <v>26</v>
      </c>
      <c r="B137" s="4">
        <v>257</v>
      </c>
      <c r="C137" s="5">
        <v>26.33</v>
      </c>
      <c r="D137" s="4">
        <v>125</v>
      </c>
      <c r="E137" s="5">
        <v>22.94</v>
      </c>
      <c r="F137" s="4">
        <v>131</v>
      </c>
      <c r="G137" s="5">
        <v>32.03</v>
      </c>
      <c r="H137" s="4">
        <v>1</v>
      </c>
    </row>
    <row r="138" spans="1:8" x14ac:dyDescent="0.2">
      <c r="A138" s="2" t="s">
        <v>27</v>
      </c>
      <c r="B138" s="4">
        <v>9</v>
      </c>
      <c r="C138" s="5">
        <v>0.92</v>
      </c>
      <c r="D138" s="4">
        <v>4</v>
      </c>
      <c r="E138" s="5">
        <v>0.73</v>
      </c>
      <c r="F138" s="4">
        <v>5</v>
      </c>
      <c r="G138" s="5">
        <v>1.22</v>
      </c>
      <c r="H138" s="4">
        <v>0</v>
      </c>
    </row>
    <row r="139" spans="1:8" x14ac:dyDescent="0.2">
      <c r="A139" s="2" t="s">
        <v>28</v>
      </c>
      <c r="B139" s="4">
        <v>46</v>
      </c>
      <c r="C139" s="5">
        <v>4.71</v>
      </c>
      <c r="D139" s="4">
        <v>8</v>
      </c>
      <c r="E139" s="5">
        <v>1.47</v>
      </c>
      <c r="F139" s="4">
        <v>38</v>
      </c>
      <c r="G139" s="5">
        <v>9.2899999999999991</v>
      </c>
      <c r="H139" s="4">
        <v>0</v>
      </c>
    </row>
    <row r="140" spans="1:8" x14ac:dyDescent="0.2">
      <c r="A140" s="2" t="s">
        <v>29</v>
      </c>
      <c r="B140" s="4">
        <v>45</v>
      </c>
      <c r="C140" s="5">
        <v>4.6100000000000003</v>
      </c>
      <c r="D140" s="4">
        <v>33</v>
      </c>
      <c r="E140" s="5">
        <v>6.06</v>
      </c>
      <c r="F140" s="4">
        <v>12</v>
      </c>
      <c r="G140" s="5">
        <v>2.93</v>
      </c>
      <c r="H140" s="4">
        <v>0</v>
      </c>
    </row>
    <row r="141" spans="1:8" x14ac:dyDescent="0.2">
      <c r="A141" s="2" t="s">
        <v>30</v>
      </c>
      <c r="B141" s="4">
        <v>110</v>
      </c>
      <c r="C141" s="5">
        <v>11.27</v>
      </c>
      <c r="D141" s="4">
        <v>94</v>
      </c>
      <c r="E141" s="5">
        <v>17.25</v>
      </c>
      <c r="F141" s="4">
        <v>16</v>
      </c>
      <c r="G141" s="5">
        <v>3.91</v>
      </c>
      <c r="H141" s="4">
        <v>0</v>
      </c>
    </row>
    <row r="142" spans="1:8" x14ac:dyDescent="0.2">
      <c r="A142" s="2" t="s">
        <v>31</v>
      </c>
      <c r="B142" s="4">
        <v>167</v>
      </c>
      <c r="C142" s="5">
        <v>17.11</v>
      </c>
      <c r="D142" s="4">
        <v>136</v>
      </c>
      <c r="E142" s="5">
        <v>24.95</v>
      </c>
      <c r="F142" s="4">
        <v>29</v>
      </c>
      <c r="G142" s="5">
        <v>7.09</v>
      </c>
      <c r="H142" s="4">
        <v>1</v>
      </c>
    </row>
    <row r="143" spans="1:8" x14ac:dyDescent="0.2">
      <c r="A143" s="2" t="s">
        <v>32</v>
      </c>
      <c r="B143" s="4">
        <v>54</v>
      </c>
      <c r="C143" s="5">
        <v>5.53</v>
      </c>
      <c r="D143" s="4">
        <v>32</v>
      </c>
      <c r="E143" s="5">
        <v>5.87</v>
      </c>
      <c r="F143" s="4">
        <v>8</v>
      </c>
      <c r="G143" s="5">
        <v>1.96</v>
      </c>
      <c r="H143" s="4">
        <v>0</v>
      </c>
    </row>
    <row r="144" spans="1:8" x14ac:dyDescent="0.2">
      <c r="A144" s="2" t="s">
        <v>33</v>
      </c>
      <c r="B144" s="4">
        <v>50</v>
      </c>
      <c r="C144" s="5">
        <v>5.12</v>
      </c>
      <c r="D144" s="4">
        <v>35</v>
      </c>
      <c r="E144" s="5">
        <v>6.42</v>
      </c>
      <c r="F144" s="4">
        <v>10</v>
      </c>
      <c r="G144" s="5">
        <v>2.44</v>
      </c>
      <c r="H144" s="4">
        <v>1</v>
      </c>
    </row>
    <row r="145" spans="1:8" x14ac:dyDescent="0.2">
      <c r="A145" s="2" t="s">
        <v>34</v>
      </c>
      <c r="B145" s="4">
        <v>23</v>
      </c>
      <c r="C145" s="5">
        <v>2.36</v>
      </c>
      <c r="D145" s="4">
        <v>12</v>
      </c>
      <c r="E145" s="5">
        <v>2.2000000000000002</v>
      </c>
      <c r="F145" s="4">
        <v>11</v>
      </c>
      <c r="G145" s="5">
        <v>2.69</v>
      </c>
      <c r="H145" s="4">
        <v>0</v>
      </c>
    </row>
    <row r="146" spans="1:8" x14ac:dyDescent="0.2">
      <c r="A146" s="1" t="s">
        <v>9</v>
      </c>
      <c r="B146" s="4">
        <v>901</v>
      </c>
      <c r="C146" s="5">
        <v>99.98</v>
      </c>
      <c r="D146" s="4">
        <v>545</v>
      </c>
      <c r="E146" s="5">
        <v>99.98</v>
      </c>
      <c r="F146" s="4">
        <v>351</v>
      </c>
      <c r="G146" s="5">
        <v>99.99</v>
      </c>
      <c r="H146" s="4">
        <v>0</v>
      </c>
    </row>
    <row r="147" spans="1:8" x14ac:dyDescent="0.2">
      <c r="A147" s="2" t="s">
        <v>20</v>
      </c>
      <c r="B147" s="4">
        <v>1</v>
      </c>
      <c r="C147" s="5">
        <v>0.11</v>
      </c>
      <c r="D147" s="4">
        <v>0</v>
      </c>
      <c r="E147" s="5">
        <v>0</v>
      </c>
      <c r="F147" s="4">
        <v>1</v>
      </c>
      <c r="G147" s="5">
        <v>0.28000000000000003</v>
      </c>
      <c r="H147" s="4">
        <v>0</v>
      </c>
    </row>
    <row r="148" spans="1:8" x14ac:dyDescent="0.2">
      <c r="A148" s="2" t="s">
        <v>21</v>
      </c>
      <c r="B148" s="4">
        <v>120</v>
      </c>
      <c r="C148" s="5">
        <v>13.32</v>
      </c>
      <c r="D148" s="4">
        <v>53</v>
      </c>
      <c r="E148" s="5">
        <v>9.7200000000000006</v>
      </c>
      <c r="F148" s="4">
        <v>67</v>
      </c>
      <c r="G148" s="5">
        <v>19.09</v>
      </c>
      <c r="H148" s="4">
        <v>0</v>
      </c>
    </row>
    <row r="149" spans="1:8" x14ac:dyDescent="0.2">
      <c r="A149" s="2" t="s">
        <v>22</v>
      </c>
      <c r="B149" s="4">
        <v>94</v>
      </c>
      <c r="C149" s="5">
        <v>10.43</v>
      </c>
      <c r="D149" s="4">
        <v>52</v>
      </c>
      <c r="E149" s="5">
        <v>9.5399999999999991</v>
      </c>
      <c r="F149" s="4">
        <v>42</v>
      </c>
      <c r="G149" s="5">
        <v>11.97</v>
      </c>
      <c r="H149" s="4">
        <v>0</v>
      </c>
    </row>
    <row r="150" spans="1:8" x14ac:dyDescent="0.2">
      <c r="A150" s="2" t="s">
        <v>23</v>
      </c>
      <c r="B150" s="4">
        <v>1</v>
      </c>
      <c r="C150" s="5">
        <v>0.11</v>
      </c>
      <c r="D150" s="4">
        <v>0</v>
      </c>
      <c r="E150" s="5">
        <v>0</v>
      </c>
      <c r="F150" s="4">
        <v>0</v>
      </c>
      <c r="G150" s="5">
        <v>0</v>
      </c>
      <c r="H150" s="4">
        <v>0</v>
      </c>
    </row>
    <row r="151" spans="1:8" x14ac:dyDescent="0.2">
      <c r="A151" s="2" t="s">
        <v>24</v>
      </c>
      <c r="B151" s="4">
        <v>3</v>
      </c>
      <c r="C151" s="5">
        <v>0.33</v>
      </c>
      <c r="D151" s="4">
        <v>1</v>
      </c>
      <c r="E151" s="5">
        <v>0.18</v>
      </c>
      <c r="F151" s="4">
        <v>2</v>
      </c>
      <c r="G151" s="5">
        <v>0.56999999999999995</v>
      </c>
      <c r="H151" s="4">
        <v>0</v>
      </c>
    </row>
    <row r="152" spans="1:8" x14ac:dyDescent="0.2">
      <c r="A152" s="2" t="s">
        <v>25</v>
      </c>
      <c r="B152" s="4">
        <v>4</v>
      </c>
      <c r="C152" s="5">
        <v>0.44</v>
      </c>
      <c r="D152" s="4">
        <v>1</v>
      </c>
      <c r="E152" s="5">
        <v>0.18</v>
      </c>
      <c r="F152" s="4">
        <v>3</v>
      </c>
      <c r="G152" s="5">
        <v>0.85</v>
      </c>
      <c r="H152" s="4">
        <v>0</v>
      </c>
    </row>
    <row r="153" spans="1:8" x14ac:dyDescent="0.2">
      <c r="A153" s="2" t="s">
        <v>26</v>
      </c>
      <c r="B153" s="4">
        <v>278</v>
      </c>
      <c r="C153" s="5">
        <v>30.85</v>
      </c>
      <c r="D153" s="4">
        <v>143</v>
      </c>
      <c r="E153" s="5">
        <v>26.24</v>
      </c>
      <c r="F153" s="4">
        <v>135</v>
      </c>
      <c r="G153" s="5">
        <v>38.46</v>
      </c>
      <c r="H153" s="4">
        <v>0</v>
      </c>
    </row>
    <row r="154" spans="1:8" x14ac:dyDescent="0.2">
      <c r="A154" s="2" t="s">
        <v>27</v>
      </c>
      <c r="B154" s="4">
        <v>6</v>
      </c>
      <c r="C154" s="5">
        <v>0.67</v>
      </c>
      <c r="D154" s="4">
        <v>1</v>
      </c>
      <c r="E154" s="5">
        <v>0.18</v>
      </c>
      <c r="F154" s="4">
        <v>5</v>
      </c>
      <c r="G154" s="5">
        <v>1.42</v>
      </c>
      <c r="H154" s="4">
        <v>0</v>
      </c>
    </row>
    <row r="155" spans="1:8" x14ac:dyDescent="0.2">
      <c r="A155" s="2" t="s">
        <v>28</v>
      </c>
      <c r="B155" s="4">
        <v>35</v>
      </c>
      <c r="C155" s="5">
        <v>3.88</v>
      </c>
      <c r="D155" s="4">
        <v>15</v>
      </c>
      <c r="E155" s="5">
        <v>2.75</v>
      </c>
      <c r="F155" s="4">
        <v>20</v>
      </c>
      <c r="G155" s="5">
        <v>5.7</v>
      </c>
      <c r="H155" s="4">
        <v>0</v>
      </c>
    </row>
    <row r="156" spans="1:8" x14ac:dyDescent="0.2">
      <c r="A156" s="2" t="s">
        <v>29</v>
      </c>
      <c r="B156" s="4">
        <v>36</v>
      </c>
      <c r="C156" s="5">
        <v>4</v>
      </c>
      <c r="D156" s="4">
        <v>27</v>
      </c>
      <c r="E156" s="5">
        <v>4.95</v>
      </c>
      <c r="F156" s="4">
        <v>9</v>
      </c>
      <c r="G156" s="5">
        <v>2.56</v>
      </c>
      <c r="H156" s="4">
        <v>0</v>
      </c>
    </row>
    <row r="157" spans="1:8" x14ac:dyDescent="0.2">
      <c r="A157" s="2" t="s">
        <v>30</v>
      </c>
      <c r="B157" s="4">
        <v>150</v>
      </c>
      <c r="C157" s="5">
        <v>16.649999999999999</v>
      </c>
      <c r="D157" s="4">
        <v>124</v>
      </c>
      <c r="E157" s="5">
        <v>22.75</v>
      </c>
      <c r="F157" s="4">
        <v>26</v>
      </c>
      <c r="G157" s="5">
        <v>7.41</v>
      </c>
      <c r="H157" s="4">
        <v>0</v>
      </c>
    </row>
    <row r="158" spans="1:8" x14ac:dyDescent="0.2">
      <c r="A158" s="2" t="s">
        <v>31</v>
      </c>
      <c r="B158" s="4">
        <v>95</v>
      </c>
      <c r="C158" s="5">
        <v>10.54</v>
      </c>
      <c r="D158" s="4">
        <v>79</v>
      </c>
      <c r="E158" s="5">
        <v>14.5</v>
      </c>
      <c r="F158" s="4">
        <v>16</v>
      </c>
      <c r="G158" s="5">
        <v>4.5599999999999996</v>
      </c>
      <c r="H158" s="4">
        <v>0</v>
      </c>
    </row>
    <row r="159" spans="1:8" x14ac:dyDescent="0.2">
      <c r="A159" s="2" t="s">
        <v>32</v>
      </c>
      <c r="B159" s="4">
        <v>29</v>
      </c>
      <c r="C159" s="5">
        <v>3.22</v>
      </c>
      <c r="D159" s="4">
        <v>22</v>
      </c>
      <c r="E159" s="5">
        <v>4.04</v>
      </c>
      <c r="F159" s="4">
        <v>4</v>
      </c>
      <c r="G159" s="5">
        <v>1.1399999999999999</v>
      </c>
      <c r="H159" s="4">
        <v>0</v>
      </c>
    </row>
    <row r="160" spans="1:8" x14ac:dyDescent="0.2">
      <c r="A160" s="2" t="s">
        <v>33</v>
      </c>
      <c r="B160" s="4">
        <v>35</v>
      </c>
      <c r="C160" s="5">
        <v>3.88</v>
      </c>
      <c r="D160" s="4">
        <v>21</v>
      </c>
      <c r="E160" s="5">
        <v>3.85</v>
      </c>
      <c r="F160" s="4">
        <v>14</v>
      </c>
      <c r="G160" s="5">
        <v>3.99</v>
      </c>
      <c r="H160" s="4">
        <v>0</v>
      </c>
    </row>
    <row r="161" spans="1:8" x14ac:dyDescent="0.2">
      <c r="A161" s="2" t="s">
        <v>34</v>
      </c>
      <c r="B161" s="4">
        <v>14</v>
      </c>
      <c r="C161" s="5">
        <v>1.55</v>
      </c>
      <c r="D161" s="4">
        <v>6</v>
      </c>
      <c r="E161" s="5">
        <v>1.1000000000000001</v>
      </c>
      <c r="F161" s="4">
        <v>7</v>
      </c>
      <c r="G161" s="5">
        <v>1.99</v>
      </c>
      <c r="H161" s="4">
        <v>0</v>
      </c>
    </row>
    <row r="162" spans="1:8" x14ac:dyDescent="0.2">
      <c r="A162" s="1" t="s">
        <v>10</v>
      </c>
      <c r="B162" s="4">
        <v>1079</v>
      </c>
      <c r="C162" s="5">
        <v>100</v>
      </c>
      <c r="D162" s="4">
        <v>645</v>
      </c>
      <c r="E162" s="5">
        <v>100.01000000000002</v>
      </c>
      <c r="F162" s="4">
        <v>415</v>
      </c>
      <c r="G162" s="5">
        <v>100.00999999999998</v>
      </c>
      <c r="H162" s="4">
        <v>5</v>
      </c>
    </row>
    <row r="163" spans="1:8" x14ac:dyDescent="0.2">
      <c r="A163" s="2" t="s">
        <v>20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21</v>
      </c>
      <c r="B164" s="4">
        <v>125</v>
      </c>
      <c r="C164" s="5">
        <v>11.58</v>
      </c>
      <c r="D164" s="4">
        <v>42</v>
      </c>
      <c r="E164" s="5">
        <v>6.51</v>
      </c>
      <c r="F164" s="4">
        <v>83</v>
      </c>
      <c r="G164" s="5">
        <v>20</v>
      </c>
      <c r="H164" s="4">
        <v>0</v>
      </c>
    </row>
    <row r="165" spans="1:8" x14ac:dyDescent="0.2">
      <c r="A165" s="2" t="s">
        <v>22</v>
      </c>
      <c r="B165" s="4">
        <v>47</v>
      </c>
      <c r="C165" s="5">
        <v>4.3600000000000003</v>
      </c>
      <c r="D165" s="4">
        <v>23</v>
      </c>
      <c r="E165" s="5">
        <v>3.57</v>
      </c>
      <c r="F165" s="4">
        <v>24</v>
      </c>
      <c r="G165" s="5">
        <v>5.78</v>
      </c>
      <c r="H165" s="4">
        <v>0</v>
      </c>
    </row>
    <row r="166" spans="1:8" x14ac:dyDescent="0.2">
      <c r="A166" s="2" t="s">
        <v>23</v>
      </c>
      <c r="B166" s="4">
        <v>6</v>
      </c>
      <c r="C166" s="5">
        <v>0.56000000000000005</v>
      </c>
      <c r="D166" s="4">
        <v>0</v>
      </c>
      <c r="E166" s="5">
        <v>0</v>
      </c>
      <c r="F166" s="4">
        <v>6</v>
      </c>
      <c r="G166" s="5">
        <v>1.45</v>
      </c>
      <c r="H166" s="4">
        <v>0</v>
      </c>
    </row>
    <row r="167" spans="1:8" x14ac:dyDescent="0.2">
      <c r="A167" s="2" t="s">
        <v>24</v>
      </c>
      <c r="B167" s="4">
        <v>10</v>
      </c>
      <c r="C167" s="5">
        <v>0.93</v>
      </c>
      <c r="D167" s="4">
        <v>2</v>
      </c>
      <c r="E167" s="5">
        <v>0.31</v>
      </c>
      <c r="F167" s="4">
        <v>8</v>
      </c>
      <c r="G167" s="5">
        <v>1.93</v>
      </c>
      <c r="H167" s="4">
        <v>0</v>
      </c>
    </row>
    <row r="168" spans="1:8" x14ac:dyDescent="0.2">
      <c r="A168" s="2" t="s">
        <v>25</v>
      </c>
      <c r="B168" s="4">
        <v>12</v>
      </c>
      <c r="C168" s="5">
        <v>1.1100000000000001</v>
      </c>
      <c r="D168" s="4">
        <v>3</v>
      </c>
      <c r="E168" s="5">
        <v>0.47</v>
      </c>
      <c r="F168" s="4">
        <v>8</v>
      </c>
      <c r="G168" s="5">
        <v>1.93</v>
      </c>
      <c r="H168" s="4">
        <v>1</v>
      </c>
    </row>
    <row r="169" spans="1:8" x14ac:dyDescent="0.2">
      <c r="A169" s="2" t="s">
        <v>26</v>
      </c>
      <c r="B169" s="4">
        <v>258</v>
      </c>
      <c r="C169" s="5">
        <v>23.91</v>
      </c>
      <c r="D169" s="4">
        <v>139</v>
      </c>
      <c r="E169" s="5">
        <v>21.55</v>
      </c>
      <c r="F169" s="4">
        <v>118</v>
      </c>
      <c r="G169" s="5">
        <v>28.43</v>
      </c>
      <c r="H169" s="4">
        <v>1</v>
      </c>
    </row>
    <row r="170" spans="1:8" x14ac:dyDescent="0.2">
      <c r="A170" s="2" t="s">
        <v>27</v>
      </c>
      <c r="B170" s="4">
        <v>12</v>
      </c>
      <c r="C170" s="5">
        <v>1.1100000000000001</v>
      </c>
      <c r="D170" s="4">
        <v>4</v>
      </c>
      <c r="E170" s="5">
        <v>0.62</v>
      </c>
      <c r="F170" s="4">
        <v>8</v>
      </c>
      <c r="G170" s="5">
        <v>1.93</v>
      </c>
      <c r="H170" s="4">
        <v>0</v>
      </c>
    </row>
    <row r="171" spans="1:8" x14ac:dyDescent="0.2">
      <c r="A171" s="2" t="s">
        <v>28</v>
      </c>
      <c r="B171" s="4">
        <v>87</v>
      </c>
      <c r="C171" s="5">
        <v>8.06</v>
      </c>
      <c r="D171" s="4">
        <v>45</v>
      </c>
      <c r="E171" s="5">
        <v>6.98</v>
      </c>
      <c r="F171" s="4">
        <v>42</v>
      </c>
      <c r="G171" s="5">
        <v>10.119999999999999</v>
      </c>
      <c r="H171" s="4">
        <v>0</v>
      </c>
    </row>
    <row r="172" spans="1:8" x14ac:dyDescent="0.2">
      <c r="A172" s="2" t="s">
        <v>29</v>
      </c>
      <c r="B172" s="4">
        <v>64</v>
      </c>
      <c r="C172" s="5">
        <v>5.93</v>
      </c>
      <c r="D172" s="4">
        <v>38</v>
      </c>
      <c r="E172" s="5">
        <v>5.89</v>
      </c>
      <c r="F172" s="4">
        <v>26</v>
      </c>
      <c r="G172" s="5">
        <v>6.27</v>
      </c>
      <c r="H172" s="4">
        <v>0</v>
      </c>
    </row>
    <row r="173" spans="1:8" x14ac:dyDescent="0.2">
      <c r="A173" s="2" t="s">
        <v>30</v>
      </c>
      <c r="B173" s="4">
        <v>170</v>
      </c>
      <c r="C173" s="5">
        <v>15.76</v>
      </c>
      <c r="D173" s="4">
        <v>138</v>
      </c>
      <c r="E173" s="5">
        <v>21.4</v>
      </c>
      <c r="F173" s="4">
        <v>31</v>
      </c>
      <c r="G173" s="5">
        <v>7.47</v>
      </c>
      <c r="H173" s="4">
        <v>0</v>
      </c>
    </row>
    <row r="174" spans="1:8" x14ac:dyDescent="0.2">
      <c r="A174" s="2" t="s">
        <v>31</v>
      </c>
      <c r="B174" s="4">
        <v>141</v>
      </c>
      <c r="C174" s="5">
        <v>13.07</v>
      </c>
      <c r="D174" s="4">
        <v>115</v>
      </c>
      <c r="E174" s="5">
        <v>17.829999999999998</v>
      </c>
      <c r="F174" s="4">
        <v>26</v>
      </c>
      <c r="G174" s="5">
        <v>6.27</v>
      </c>
      <c r="H174" s="4">
        <v>0</v>
      </c>
    </row>
    <row r="175" spans="1:8" x14ac:dyDescent="0.2">
      <c r="A175" s="2" t="s">
        <v>32</v>
      </c>
      <c r="B175" s="4">
        <v>60</v>
      </c>
      <c r="C175" s="5">
        <v>5.56</v>
      </c>
      <c r="D175" s="4">
        <v>44</v>
      </c>
      <c r="E175" s="5">
        <v>6.82</v>
      </c>
      <c r="F175" s="4">
        <v>10</v>
      </c>
      <c r="G175" s="5">
        <v>2.41</v>
      </c>
      <c r="H175" s="4">
        <v>1</v>
      </c>
    </row>
    <row r="176" spans="1:8" x14ac:dyDescent="0.2">
      <c r="A176" s="2" t="s">
        <v>33</v>
      </c>
      <c r="B176" s="4">
        <v>53</v>
      </c>
      <c r="C176" s="5">
        <v>4.91</v>
      </c>
      <c r="D176" s="4">
        <v>36</v>
      </c>
      <c r="E176" s="5">
        <v>5.58</v>
      </c>
      <c r="F176" s="4">
        <v>13</v>
      </c>
      <c r="G176" s="5">
        <v>3.13</v>
      </c>
      <c r="H176" s="4">
        <v>1</v>
      </c>
    </row>
    <row r="177" spans="1:8" x14ac:dyDescent="0.2">
      <c r="A177" s="2" t="s">
        <v>34</v>
      </c>
      <c r="B177" s="4">
        <v>34</v>
      </c>
      <c r="C177" s="5">
        <v>3.15</v>
      </c>
      <c r="D177" s="4">
        <v>16</v>
      </c>
      <c r="E177" s="5">
        <v>2.48</v>
      </c>
      <c r="F177" s="4">
        <v>12</v>
      </c>
      <c r="G177" s="5">
        <v>2.89</v>
      </c>
      <c r="H177" s="4">
        <v>1</v>
      </c>
    </row>
    <row r="178" spans="1:8" x14ac:dyDescent="0.2">
      <c r="A178" s="1" t="s">
        <v>11</v>
      </c>
      <c r="B178" s="4">
        <v>549</v>
      </c>
      <c r="C178" s="5">
        <v>99.999999999999986</v>
      </c>
      <c r="D178" s="4">
        <v>286</v>
      </c>
      <c r="E178" s="5">
        <v>100.02000000000001</v>
      </c>
      <c r="F178" s="4">
        <v>240</v>
      </c>
      <c r="G178" s="5">
        <v>99.99</v>
      </c>
      <c r="H178" s="4">
        <v>1</v>
      </c>
    </row>
    <row r="179" spans="1:8" x14ac:dyDescent="0.2">
      <c r="A179" s="2" t="s">
        <v>20</v>
      </c>
      <c r="B179" s="4">
        <v>3</v>
      </c>
      <c r="C179" s="5">
        <v>0.55000000000000004</v>
      </c>
      <c r="D179" s="4">
        <v>0</v>
      </c>
      <c r="E179" s="5">
        <v>0</v>
      </c>
      <c r="F179" s="4">
        <v>3</v>
      </c>
      <c r="G179" s="5">
        <v>1.25</v>
      </c>
      <c r="H179" s="4">
        <v>0</v>
      </c>
    </row>
    <row r="180" spans="1:8" x14ac:dyDescent="0.2">
      <c r="A180" s="2" t="s">
        <v>21</v>
      </c>
      <c r="B180" s="4">
        <v>101</v>
      </c>
      <c r="C180" s="5">
        <v>18.399999999999999</v>
      </c>
      <c r="D180" s="4">
        <v>31</v>
      </c>
      <c r="E180" s="5">
        <v>10.84</v>
      </c>
      <c r="F180" s="4">
        <v>70</v>
      </c>
      <c r="G180" s="5">
        <v>29.17</v>
      </c>
      <c r="H180" s="4">
        <v>0</v>
      </c>
    </row>
    <row r="181" spans="1:8" x14ac:dyDescent="0.2">
      <c r="A181" s="2" t="s">
        <v>22</v>
      </c>
      <c r="B181" s="4">
        <v>43</v>
      </c>
      <c r="C181" s="5">
        <v>7.83</v>
      </c>
      <c r="D181" s="4">
        <v>14</v>
      </c>
      <c r="E181" s="5">
        <v>4.9000000000000004</v>
      </c>
      <c r="F181" s="4">
        <v>29</v>
      </c>
      <c r="G181" s="5">
        <v>12.08</v>
      </c>
      <c r="H181" s="4">
        <v>0</v>
      </c>
    </row>
    <row r="182" spans="1:8" x14ac:dyDescent="0.2">
      <c r="A182" s="2" t="s">
        <v>23</v>
      </c>
      <c r="B182" s="4">
        <v>2</v>
      </c>
      <c r="C182" s="5">
        <v>0.36</v>
      </c>
      <c r="D182" s="4">
        <v>0</v>
      </c>
      <c r="E182" s="5">
        <v>0</v>
      </c>
      <c r="F182" s="4">
        <v>1</v>
      </c>
      <c r="G182" s="5">
        <v>0.42</v>
      </c>
      <c r="H182" s="4">
        <v>0</v>
      </c>
    </row>
    <row r="183" spans="1:8" x14ac:dyDescent="0.2">
      <c r="A183" s="2" t="s">
        <v>24</v>
      </c>
      <c r="B183" s="4">
        <v>4</v>
      </c>
      <c r="C183" s="5">
        <v>0.73</v>
      </c>
      <c r="D183" s="4">
        <v>1</v>
      </c>
      <c r="E183" s="5">
        <v>0.35</v>
      </c>
      <c r="F183" s="4">
        <v>3</v>
      </c>
      <c r="G183" s="5">
        <v>1.25</v>
      </c>
      <c r="H183" s="4">
        <v>0</v>
      </c>
    </row>
    <row r="184" spans="1:8" x14ac:dyDescent="0.2">
      <c r="A184" s="2" t="s">
        <v>25</v>
      </c>
      <c r="B184" s="4">
        <v>1</v>
      </c>
      <c r="C184" s="5">
        <v>0.18</v>
      </c>
      <c r="D184" s="4">
        <v>0</v>
      </c>
      <c r="E184" s="5">
        <v>0</v>
      </c>
      <c r="F184" s="4">
        <v>1</v>
      </c>
      <c r="G184" s="5">
        <v>0.42</v>
      </c>
      <c r="H184" s="4">
        <v>0</v>
      </c>
    </row>
    <row r="185" spans="1:8" x14ac:dyDescent="0.2">
      <c r="A185" s="2" t="s">
        <v>26</v>
      </c>
      <c r="B185" s="4">
        <v>161</v>
      </c>
      <c r="C185" s="5">
        <v>29.33</v>
      </c>
      <c r="D185" s="4">
        <v>85</v>
      </c>
      <c r="E185" s="5">
        <v>29.72</v>
      </c>
      <c r="F185" s="4">
        <v>76</v>
      </c>
      <c r="G185" s="5">
        <v>31.67</v>
      </c>
      <c r="H185" s="4">
        <v>0</v>
      </c>
    </row>
    <row r="186" spans="1:8" x14ac:dyDescent="0.2">
      <c r="A186" s="2" t="s">
        <v>27</v>
      </c>
      <c r="B186" s="4">
        <v>2</v>
      </c>
      <c r="C186" s="5">
        <v>0.36</v>
      </c>
      <c r="D186" s="4">
        <v>0</v>
      </c>
      <c r="E186" s="5">
        <v>0</v>
      </c>
      <c r="F186" s="4">
        <v>2</v>
      </c>
      <c r="G186" s="5">
        <v>0.83</v>
      </c>
      <c r="H186" s="4">
        <v>0</v>
      </c>
    </row>
    <row r="187" spans="1:8" x14ac:dyDescent="0.2">
      <c r="A187" s="2" t="s">
        <v>28</v>
      </c>
      <c r="B187" s="4">
        <v>16</v>
      </c>
      <c r="C187" s="5">
        <v>2.91</v>
      </c>
      <c r="D187" s="4">
        <v>5</v>
      </c>
      <c r="E187" s="5">
        <v>1.75</v>
      </c>
      <c r="F187" s="4">
        <v>11</v>
      </c>
      <c r="G187" s="5">
        <v>4.58</v>
      </c>
      <c r="H187" s="4">
        <v>0</v>
      </c>
    </row>
    <row r="188" spans="1:8" x14ac:dyDescent="0.2">
      <c r="A188" s="2" t="s">
        <v>29</v>
      </c>
      <c r="B188" s="4">
        <v>21</v>
      </c>
      <c r="C188" s="5">
        <v>3.83</v>
      </c>
      <c r="D188" s="4">
        <v>12</v>
      </c>
      <c r="E188" s="5">
        <v>4.2</v>
      </c>
      <c r="F188" s="4">
        <v>9</v>
      </c>
      <c r="G188" s="5">
        <v>3.75</v>
      </c>
      <c r="H188" s="4">
        <v>0</v>
      </c>
    </row>
    <row r="189" spans="1:8" x14ac:dyDescent="0.2">
      <c r="A189" s="2" t="s">
        <v>30</v>
      </c>
      <c r="B189" s="4">
        <v>60</v>
      </c>
      <c r="C189" s="5">
        <v>10.93</v>
      </c>
      <c r="D189" s="4">
        <v>45</v>
      </c>
      <c r="E189" s="5">
        <v>15.73</v>
      </c>
      <c r="F189" s="4">
        <v>14</v>
      </c>
      <c r="G189" s="5">
        <v>5.83</v>
      </c>
      <c r="H189" s="4">
        <v>1</v>
      </c>
    </row>
    <row r="190" spans="1:8" x14ac:dyDescent="0.2">
      <c r="A190" s="2" t="s">
        <v>31</v>
      </c>
      <c r="B190" s="4">
        <v>75</v>
      </c>
      <c r="C190" s="5">
        <v>13.66</v>
      </c>
      <c r="D190" s="4">
        <v>69</v>
      </c>
      <c r="E190" s="5">
        <v>24.13</v>
      </c>
      <c r="F190" s="4">
        <v>5</v>
      </c>
      <c r="G190" s="5">
        <v>2.08</v>
      </c>
      <c r="H190" s="4">
        <v>0</v>
      </c>
    </row>
    <row r="191" spans="1:8" x14ac:dyDescent="0.2">
      <c r="A191" s="2" t="s">
        <v>32</v>
      </c>
      <c r="B191" s="4">
        <v>24</v>
      </c>
      <c r="C191" s="5">
        <v>4.37</v>
      </c>
      <c r="D191" s="4">
        <v>8</v>
      </c>
      <c r="E191" s="5">
        <v>2.8</v>
      </c>
      <c r="F191" s="4">
        <v>2</v>
      </c>
      <c r="G191" s="5">
        <v>0.83</v>
      </c>
      <c r="H191" s="4">
        <v>0</v>
      </c>
    </row>
    <row r="192" spans="1:8" x14ac:dyDescent="0.2">
      <c r="A192" s="2" t="s">
        <v>33</v>
      </c>
      <c r="B192" s="4">
        <v>17</v>
      </c>
      <c r="C192" s="5">
        <v>3.1</v>
      </c>
      <c r="D192" s="4">
        <v>12</v>
      </c>
      <c r="E192" s="5">
        <v>4.2</v>
      </c>
      <c r="F192" s="4">
        <v>3</v>
      </c>
      <c r="G192" s="5">
        <v>1.25</v>
      </c>
      <c r="H192" s="4">
        <v>0</v>
      </c>
    </row>
    <row r="193" spans="1:8" x14ac:dyDescent="0.2">
      <c r="A193" s="2" t="s">
        <v>34</v>
      </c>
      <c r="B193" s="4">
        <v>19</v>
      </c>
      <c r="C193" s="5">
        <v>3.46</v>
      </c>
      <c r="D193" s="4">
        <v>4</v>
      </c>
      <c r="E193" s="5">
        <v>1.4</v>
      </c>
      <c r="F193" s="4">
        <v>11</v>
      </c>
      <c r="G193" s="5">
        <v>4.58</v>
      </c>
      <c r="H193" s="4">
        <v>0</v>
      </c>
    </row>
    <row r="194" spans="1:8" x14ac:dyDescent="0.2">
      <c r="A194" s="1" t="s">
        <v>12</v>
      </c>
      <c r="B194" s="4">
        <v>3678</v>
      </c>
      <c r="C194" s="5">
        <v>99.99</v>
      </c>
      <c r="D194" s="4">
        <v>1846</v>
      </c>
      <c r="E194" s="5">
        <v>100.01</v>
      </c>
      <c r="F194" s="4">
        <v>1771</v>
      </c>
      <c r="G194" s="5">
        <v>99.990000000000009</v>
      </c>
      <c r="H194" s="4">
        <v>6</v>
      </c>
    </row>
    <row r="195" spans="1:8" x14ac:dyDescent="0.2">
      <c r="A195" s="2" t="s">
        <v>20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21</v>
      </c>
      <c r="B196" s="4">
        <v>595</v>
      </c>
      <c r="C196" s="5">
        <v>16.18</v>
      </c>
      <c r="D196" s="4">
        <v>174</v>
      </c>
      <c r="E196" s="5">
        <v>9.43</v>
      </c>
      <c r="F196" s="4">
        <v>421</v>
      </c>
      <c r="G196" s="5">
        <v>23.77</v>
      </c>
      <c r="H196" s="4">
        <v>0</v>
      </c>
    </row>
    <row r="197" spans="1:8" x14ac:dyDescent="0.2">
      <c r="A197" s="2" t="s">
        <v>22</v>
      </c>
      <c r="B197" s="4">
        <v>147</v>
      </c>
      <c r="C197" s="5">
        <v>4</v>
      </c>
      <c r="D197" s="4">
        <v>48</v>
      </c>
      <c r="E197" s="5">
        <v>2.6</v>
      </c>
      <c r="F197" s="4">
        <v>98</v>
      </c>
      <c r="G197" s="5">
        <v>5.53</v>
      </c>
      <c r="H197" s="4">
        <v>1</v>
      </c>
    </row>
    <row r="198" spans="1:8" x14ac:dyDescent="0.2">
      <c r="A198" s="2" t="s">
        <v>23</v>
      </c>
      <c r="B198" s="4">
        <v>10</v>
      </c>
      <c r="C198" s="5">
        <v>0.27</v>
      </c>
      <c r="D198" s="4">
        <v>0</v>
      </c>
      <c r="E198" s="5">
        <v>0</v>
      </c>
      <c r="F198" s="4">
        <v>7</v>
      </c>
      <c r="G198" s="5">
        <v>0.4</v>
      </c>
      <c r="H198" s="4">
        <v>0</v>
      </c>
    </row>
    <row r="199" spans="1:8" x14ac:dyDescent="0.2">
      <c r="A199" s="2" t="s">
        <v>24</v>
      </c>
      <c r="B199" s="4">
        <v>35</v>
      </c>
      <c r="C199" s="5">
        <v>0.95</v>
      </c>
      <c r="D199" s="4">
        <v>5</v>
      </c>
      <c r="E199" s="5">
        <v>0.27</v>
      </c>
      <c r="F199" s="4">
        <v>30</v>
      </c>
      <c r="G199" s="5">
        <v>1.69</v>
      </c>
      <c r="H199" s="4">
        <v>0</v>
      </c>
    </row>
    <row r="200" spans="1:8" x14ac:dyDescent="0.2">
      <c r="A200" s="2" t="s">
        <v>25</v>
      </c>
      <c r="B200" s="4">
        <v>58</v>
      </c>
      <c r="C200" s="5">
        <v>1.58</v>
      </c>
      <c r="D200" s="4">
        <v>11</v>
      </c>
      <c r="E200" s="5">
        <v>0.6</v>
      </c>
      <c r="F200" s="4">
        <v>47</v>
      </c>
      <c r="G200" s="5">
        <v>2.65</v>
      </c>
      <c r="H200" s="4">
        <v>0</v>
      </c>
    </row>
    <row r="201" spans="1:8" x14ac:dyDescent="0.2">
      <c r="A201" s="2" t="s">
        <v>26</v>
      </c>
      <c r="B201" s="4">
        <v>850</v>
      </c>
      <c r="C201" s="5">
        <v>23.11</v>
      </c>
      <c r="D201" s="4">
        <v>371</v>
      </c>
      <c r="E201" s="5">
        <v>20.100000000000001</v>
      </c>
      <c r="F201" s="4">
        <v>478</v>
      </c>
      <c r="G201" s="5">
        <v>26.99</v>
      </c>
      <c r="H201" s="4">
        <v>1</v>
      </c>
    </row>
    <row r="202" spans="1:8" x14ac:dyDescent="0.2">
      <c r="A202" s="2" t="s">
        <v>27</v>
      </c>
      <c r="B202" s="4">
        <v>34</v>
      </c>
      <c r="C202" s="5">
        <v>0.92</v>
      </c>
      <c r="D202" s="4">
        <v>3</v>
      </c>
      <c r="E202" s="5">
        <v>0.16</v>
      </c>
      <c r="F202" s="4">
        <v>31</v>
      </c>
      <c r="G202" s="5">
        <v>1.75</v>
      </c>
      <c r="H202" s="4">
        <v>0</v>
      </c>
    </row>
    <row r="203" spans="1:8" x14ac:dyDescent="0.2">
      <c r="A203" s="2" t="s">
        <v>28</v>
      </c>
      <c r="B203" s="4">
        <v>438</v>
      </c>
      <c r="C203" s="5">
        <v>11.91</v>
      </c>
      <c r="D203" s="4">
        <v>206</v>
      </c>
      <c r="E203" s="5">
        <v>11.16</v>
      </c>
      <c r="F203" s="4">
        <v>232</v>
      </c>
      <c r="G203" s="5">
        <v>13.1</v>
      </c>
      <c r="H203" s="4">
        <v>0</v>
      </c>
    </row>
    <row r="204" spans="1:8" x14ac:dyDescent="0.2">
      <c r="A204" s="2" t="s">
        <v>29</v>
      </c>
      <c r="B204" s="4">
        <v>218</v>
      </c>
      <c r="C204" s="5">
        <v>5.93</v>
      </c>
      <c r="D204" s="4">
        <v>113</v>
      </c>
      <c r="E204" s="5">
        <v>6.12</v>
      </c>
      <c r="F204" s="4">
        <v>105</v>
      </c>
      <c r="G204" s="5">
        <v>5.93</v>
      </c>
      <c r="H204" s="4">
        <v>0</v>
      </c>
    </row>
    <row r="205" spans="1:8" x14ac:dyDescent="0.2">
      <c r="A205" s="2" t="s">
        <v>30</v>
      </c>
      <c r="B205" s="4">
        <v>463</v>
      </c>
      <c r="C205" s="5">
        <v>12.59</v>
      </c>
      <c r="D205" s="4">
        <v>379</v>
      </c>
      <c r="E205" s="5">
        <v>20.53</v>
      </c>
      <c r="F205" s="4">
        <v>79</v>
      </c>
      <c r="G205" s="5">
        <v>4.46</v>
      </c>
      <c r="H205" s="4">
        <v>0</v>
      </c>
    </row>
    <row r="206" spans="1:8" x14ac:dyDescent="0.2">
      <c r="A206" s="2" t="s">
        <v>31</v>
      </c>
      <c r="B206" s="4">
        <v>443</v>
      </c>
      <c r="C206" s="5">
        <v>12.04</v>
      </c>
      <c r="D206" s="4">
        <v>343</v>
      </c>
      <c r="E206" s="5">
        <v>18.579999999999998</v>
      </c>
      <c r="F206" s="4">
        <v>100</v>
      </c>
      <c r="G206" s="5">
        <v>5.65</v>
      </c>
      <c r="H206" s="4">
        <v>0</v>
      </c>
    </row>
    <row r="207" spans="1:8" x14ac:dyDescent="0.2">
      <c r="A207" s="2" t="s">
        <v>32</v>
      </c>
      <c r="B207" s="4">
        <v>105</v>
      </c>
      <c r="C207" s="5">
        <v>2.85</v>
      </c>
      <c r="D207" s="4">
        <v>75</v>
      </c>
      <c r="E207" s="5">
        <v>4.0599999999999996</v>
      </c>
      <c r="F207" s="4">
        <v>27</v>
      </c>
      <c r="G207" s="5">
        <v>1.52</v>
      </c>
      <c r="H207" s="4">
        <v>0</v>
      </c>
    </row>
    <row r="208" spans="1:8" x14ac:dyDescent="0.2">
      <c r="A208" s="2" t="s">
        <v>33</v>
      </c>
      <c r="B208" s="4">
        <v>120</v>
      </c>
      <c r="C208" s="5">
        <v>3.26</v>
      </c>
      <c r="D208" s="4">
        <v>64</v>
      </c>
      <c r="E208" s="5">
        <v>3.47</v>
      </c>
      <c r="F208" s="4">
        <v>45</v>
      </c>
      <c r="G208" s="5">
        <v>2.54</v>
      </c>
      <c r="H208" s="4">
        <v>1</v>
      </c>
    </row>
    <row r="209" spans="1:8" x14ac:dyDescent="0.2">
      <c r="A209" s="2" t="s">
        <v>34</v>
      </c>
      <c r="B209" s="4">
        <v>162</v>
      </c>
      <c r="C209" s="5">
        <v>4.4000000000000004</v>
      </c>
      <c r="D209" s="4">
        <v>54</v>
      </c>
      <c r="E209" s="5">
        <v>2.93</v>
      </c>
      <c r="F209" s="4">
        <v>71</v>
      </c>
      <c r="G209" s="5">
        <v>4.01</v>
      </c>
      <c r="H209" s="4">
        <v>3</v>
      </c>
    </row>
    <row r="210" spans="1:8" x14ac:dyDescent="0.2">
      <c r="A210" s="1" t="s">
        <v>13</v>
      </c>
      <c r="B210" s="4">
        <v>1136</v>
      </c>
      <c r="C210" s="5">
        <v>100.02</v>
      </c>
      <c r="D210" s="4">
        <v>576</v>
      </c>
      <c r="E210" s="5">
        <v>99.990000000000009</v>
      </c>
      <c r="F210" s="4">
        <v>533</v>
      </c>
      <c r="G210" s="5">
        <v>100</v>
      </c>
      <c r="H210" s="4">
        <v>4</v>
      </c>
    </row>
    <row r="211" spans="1:8" x14ac:dyDescent="0.2">
      <c r="A211" s="2" t="s">
        <v>20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21</v>
      </c>
      <c r="B212" s="4">
        <v>189</v>
      </c>
      <c r="C212" s="5">
        <v>16.64</v>
      </c>
      <c r="D212" s="4">
        <v>58</v>
      </c>
      <c r="E212" s="5">
        <v>10.07</v>
      </c>
      <c r="F212" s="4">
        <v>131</v>
      </c>
      <c r="G212" s="5">
        <v>24.58</v>
      </c>
      <c r="H212" s="4">
        <v>0</v>
      </c>
    </row>
    <row r="213" spans="1:8" x14ac:dyDescent="0.2">
      <c r="A213" s="2" t="s">
        <v>22</v>
      </c>
      <c r="B213" s="4">
        <v>71</v>
      </c>
      <c r="C213" s="5">
        <v>6.25</v>
      </c>
      <c r="D213" s="4">
        <v>19</v>
      </c>
      <c r="E213" s="5">
        <v>3.3</v>
      </c>
      <c r="F213" s="4">
        <v>52</v>
      </c>
      <c r="G213" s="5">
        <v>9.76</v>
      </c>
      <c r="H213" s="4">
        <v>0</v>
      </c>
    </row>
    <row r="214" spans="1:8" x14ac:dyDescent="0.2">
      <c r="A214" s="2" t="s">
        <v>23</v>
      </c>
      <c r="B214" s="4">
        <v>2</v>
      </c>
      <c r="C214" s="5">
        <v>0.18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2">
      <c r="A215" s="2" t="s">
        <v>24</v>
      </c>
      <c r="B215" s="4">
        <v>4</v>
      </c>
      <c r="C215" s="5">
        <v>0.35</v>
      </c>
      <c r="D215" s="4">
        <v>0</v>
      </c>
      <c r="E215" s="5">
        <v>0</v>
      </c>
      <c r="F215" s="4">
        <v>4</v>
      </c>
      <c r="G215" s="5">
        <v>0.75</v>
      </c>
      <c r="H215" s="4">
        <v>0</v>
      </c>
    </row>
    <row r="216" spans="1:8" x14ac:dyDescent="0.2">
      <c r="A216" s="2" t="s">
        <v>25</v>
      </c>
      <c r="B216" s="4">
        <v>12</v>
      </c>
      <c r="C216" s="5">
        <v>1.06</v>
      </c>
      <c r="D216" s="4">
        <v>4</v>
      </c>
      <c r="E216" s="5">
        <v>0.69</v>
      </c>
      <c r="F216" s="4">
        <v>8</v>
      </c>
      <c r="G216" s="5">
        <v>1.5</v>
      </c>
      <c r="H216" s="4">
        <v>0</v>
      </c>
    </row>
    <row r="217" spans="1:8" x14ac:dyDescent="0.2">
      <c r="A217" s="2" t="s">
        <v>26</v>
      </c>
      <c r="B217" s="4">
        <v>301</v>
      </c>
      <c r="C217" s="5">
        <v>26.5</v>
      </c>
      <c r="D217" s="4">
        <v>129</v>
      </c>
      <c r="E217" s="5">
        <v>22.4</v>
      </c>
      <c r="F217" s="4">
        <v>169</v>
      </c>
      <c r="G217" s="5">
        <v>31.71</v>
      </c>
      <c r="H217" s="4">
        <v>3</v>
      </c>
    </row>
    <row r="218" spans="1:8" x14ac:dyDescent="0.2">
      <c r="A218" s="2" t="s">
        <v>27</v>
      </c>
      <c r="B218" s="4">
        <v>4</v>
      </c>
      <c r="C218" s="5">
        <v>0.35</v>
      </c>
      <c r="D218" s="4">
        <v>1</v>
      </c>
      <c r="E218" s="5">
        <v>0.17</v>
      </c>
      <c r="F218" s="4">
        <v>3</v>
      </c>
      <c r="G218" s="5">
        <v>0.56000000000000005</v>
      </c>
      <c r="H218" s="4">
        <v>0</v>
      </c>
    </row>
    <row r="219" spans="1:8" x14ac:dyDescent="0.2">
      <c r="A219" s="2" t="s">
        <v>28</v>
      </c>
      <c r="B219" s="4">
        <v>53</v>
      </c>
      <c r="C219" s="5">
        <v>4.67</v>
      </c>
      <c r="D219" s="4">
        <v>22</v>
      </c>
      <c r="E219" s="5">
        <v>3.82</v>
      </c>
      <c r="F219" s="4">
        <v>31</v>
      </c>
      <c r="G219" s="5">
        <v>5.82</v>
      </c>
      <c r="H219" s="4">
        <v>0</v>
      </c>
    </row>
    <row r="220" spans="1:8" x14ac:dyDescent="0.2">
      <c r="A220" s="2" t="s">
        <v>29</v>
      </c>
      <c r="B220" s="4">
        <v>52</v>
      </c>
      <c r="C220" s="5">
        <v>4.58</v>
      </c>
      <c r="D220" s="4">
        <v>33</v>
      </c>
      <c r="E220" s="5">
        <v>5.73</v>
      </c>
      <c r="F220" s="4">
        <v>19</v>
      </c>
      <c r="G220" s="5">
        <v>3.56</v>
      </c>
      <c r="H220" s="4">
        <v>0</v>
      </c>
    </row>
    <row r="221" spans="1:8" x14ac:dyDescent="0.2">
      <c r="A221" s="2" t="s">
        <v>30</v>
      </c>
      <c r="B221" s="4">
        <v>109</v>
      </c>
      <c r="C221" s="5">
        <v>9.6</v>
      </c>
      <c r="D221" s="4">
        <v>91</v>
      </c>
      <c r="E221" s="5">
        <v>15.8</v>
      </c>
      <c r="F221" s="4">
        <v>18</v>
      </c>
      <c r="G221" s="5">
        <v>3.38</v>
      </c>
      <c r="H221" s="4">
        <v>0</v>
      </c>
    </row>
    <row r="222" spans="1:8" x14ac:dyDescent="0.2">
      <c r="A222" s="2" t="s">
        <v>31</v>
      </c>
      <c r="B222" s="4">
        <v>182</v>
      </c>
      <c r="C222" s="5">
        <v>16.02</v>
      </c>
      <c r="D222" s="4">
        <v>139</v>
      </c>
      <c r="E222" s="5">
        <v>24.13</v>
      </c>
      <c r="F222" s="4">
        <v>41</v>
      </c>
      <c r="G222" s="5">
        <v>7.69</v>
      </c>
      <c r="H222" s="4">
        <v>1</v>
      </c>
    </row>
    <row r="223" spans="1:8" x14ac:dyDescent="0.2">
      <c r="A223" s="2" t="s">
        <v>32</v>
      </c>
      <c r="B223" s="4">
        <v>59</v>
      </c>
      <c r="C223" s="5">
        <v>5.19</v>
      </c>
      <c r="D223" s="4">
        <v>34</v>
      </c>
      <c r="E223" s="5">
        <v>5.9</v>
      </c>
      <c r="F223" s="4">
        <v>10</v>
      </c>
      <c r="G223" s="5">
        <v>1.88</v>
      </c>
      <c r="H223" s="4">
        <v>0</v>
      </c>
    </row>
    <row r="224" spans="1:8" x14ac:dyDescent="0.2">
      <c r="A224" s="2" t="s">
        <v>33</v>
      </c>
      <c r="B224" s="4">
        <v>63</v>
      </c>
      <c r="C224" s="5">
        <v>5.55</v>
      </c>
      <c r="D224" s="4">
        <v>34</v>
      </c>
      <c r="E224" s="5">
        <v>5.9</v>
      </c>
      <c r="F224" s="4">
        <v>28</v>
      </c>
      <c r="G224" s="5">
        <v>5.25</v>
      </c>
      <c r="H224" s="4">
        <v>0</v>
      </c>
    </row>
    <row r="225" spans="1:8" x14ac:dyDescent="0.2">
      <c r="A225" s="2" t="s">
        <v>34</v>
      </c>
      <c r="B225" s="4">
        <v>35</v>
      </c>
      <c r="C225" s="5">
        <v>3.08</v>
      </c>
      <c r="D225" s="4">
        <v>12</v>
      </c>
      <c r="E225" s="5">
        <v>2.08</v>
      </c>
      <c r="F225" s="4">
        <v>19</v>
      </c>
      <c r="G225" s="5">
        <v>3.56</v>
      </c>
      <c r="H225" s="4">
        <v>0</v>
      </c>
    </row>
    <row r="226" spans="1:8" x14ac:dyDescent="0.2">
      <c r="A226" s="1" t="s">
        <v>14</v>
      </c>
      <c r="B226" s="4">
        <v>452</v>
      </c>
      <c r="C226" s="5">
        <v>99.99</v>
      </c>
      <c r="D226" s="4">
        <v>279</v>
      </c>
      <c r="E226" s="5">
        <v>100.01</v>
      </c>
      <c r="F226" s="4">
        <v>158</v>
      </c>
      <c r="G226" s="5">
        <v>100</v>
      </c>
      <c r="H226" s="4">
        <v>1</v>
      </c>
    </row>
    <row r="227" spans="1:8" x14ac:dyDescent="0.2">
      <c r="A227" s="2" t="s">
        <v>20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21</v>
      </c>
      <c r="B228" s="4">
        <v>59</v>
      </c>
      <c r="C228" s="5">
        <v>13.05</v>
      </c>
      <c r="D228" s="4">
        <v>23</v>
      </c>
      <c r="E228" s="5">
        <v>8.24</v>
      </c>
      <c r="F228" s="4">
        <v>36</v>
      </c>
      <c r="G228" s="5">
        <v>22.78</v>
      </c>
      <c r="H228" s="4">
        <v>0</v>
      </c>
    </row>
    <row r="229" spans="1:8" x14ac:dyDescent="0.2">
      <c r="A229" s="2" t="s">
        <v>22</v>
      </c>
      <c r="B229" s="4">
        <v>27</v>
      </c>
      <c r="C229" s="5">
        <v>5.97</v>
      </c>
      <c r="D229" s="4">
        <v>11</v>
      </c>
      <c r="E229" s="5">
        <v>3.94</v>
      </c>
      <c r="F229" s="4">
        <v>16</v>
      </c>
      <c r="G229" s="5">
        <v>10.130000000000001</v>
      </c>
      <c r="H229" s="4">
        <v>0</v>
      </c>
    </row>
    <row r="230" spans="1:8" x14ac:dyDescent="0.2">
      <c r="A230" s="2" t="s">
        <v>23</v>
      </c>
      <c r="B230" s="4">
        <v>1</v>
      </c>
      <c r="C230" s="5">
        <v>0.22</v>
      </c>
      <c r="D230" s="4">
        <v>0</v>
      </c>
      <c r="E230" s="5">
        <v>0</v>
      </c>
      <c r="F230" s="4">
        <v>1</v>
      </c>
      <c r="G230" s="5">
        <v>0.63</v>
      </c>
      <c r="H230" s="4">
        <v>0</v>
      </c>
    </row>
    <row r="231" spans="1:8" x14ac:dyDescent="0.2">
      <c r="A231" s="2" t="s">
        <v>24</v>
      </c>
      <c r="B231" s="4">
        <v>6</v>
      </c>
      <c r="C231" s="5">
        <v>1.33</v>
      </c>
      <c r="D231" s="4">
        <v>1</v>
      </c>
      <c r="E231" s="5">
        <v>0.36</v>
      </c>
      <c r="F231" s="4">
        <v>5</v>
      </c>
      <c r="G231" s="5">
        <v>3.16</v>
      </c>
      <c r="H231" s="4">
        <v>0</v>
      </c>
    </row>
    <row r="232" spans="1:8" x14ac:dyDescent="0.2">
      <c r="A232" s="2" t="s">
        <v>25</v>
      </c>
      <c r="B232" s="4">
        <v>8</v>
      </c>
      <c r="C232" s="5">
        <v>1.77</v>
      </c>
      <c r="D232" s="4">
        <v>3</v>
      </c>
      <c r="E232" s="5">
        <v>1.08</v>
      </c>
      <c r="F232" s="4">
        <v>5</v>
      </c>
      <c r="G232" s="5">
        <v>3.16</v>
      </c>
      <c r="H232" s="4">
        <v>0</v>
      </c>
    </row>
    <row r="233" spans="1:8" x14ac:dyDescent="0.2">
      <c r="A233" s="2" t="s">
        <v>26</v>
      </c>
      <c r="B233" s="4">
        <v>166</v>
      </c>
      <c r="C233" s="5">
        <v>36.729999999999997</v>
      </c>
      <c r="D233" s="4">
        <v>123</v>
      </c>
      <c r="E233" s="5">
        <v>44.09</v>
      </c>
      <c r="F233" s="4">
        <v>43</v>
      </c>
      <c r="G233" s="5">
        <v>27.22</v>
      </c>
      <c r="H233" s="4">
        <v>0</v>
      </c>
    </row>
    <row r="234" spans="1:8" x14ac:dyDescent="0.2">
      <c r="A234" s="2" t="s">
        <v>27</v>
      </c>
      <c r="B234" s="4">
        <v>2</v>
      </c>
      <c r="C234" s="5">
        <v>0.44</v>
      </c>
      <c r="D234" s="4">
        <v>0</v>
      </c>
      <c r="E234" s="5">
        <v>0</v>
      </c>
      <c r="F234" s="4">
        <v>2</v>
      </c>
      <c r="G234" s="5">
        <v>1.27</v>
      </c>
      <c r="H234" s="4">
        <v>0</v>
      </c>
    </row>
    <row r="235" spans="1:8" x14ac:dyDescent="0.2">
      <c r="A235" s="2" t="s">
        <v>28</v>
      </c>
      <c r="B235" s="4">
        <v>12</v>
      </c>
      <c r="C235" s="5">
        <v>2.65</v>
      </c>
      <c r="D235" s="4">
        <v>5</v>
      </c>
      <c r="E235" s="5">
        <v>1.79</v>
      </c>
      <c r="F235" s="4">
        <v>6</v>
      </c>
      <c r="G235" s="5">
        <v>3.8</v>
      </c>
      <c r="H235" s="4">
        <v>0</v>
      </c>
    </row>
    <row r="236" spans="1:8" x14ac:dyDescent="0.2">
      <c r="A236" s="2" t="s">
        <v>29</v>
      </c>
      <c r="B236" s="4">
        <v>12</v>
      </c>
      <c r="C236" s="5">
        <v>2.65</v>
      </c>
      <c r="D236" s="4">
        <v>8</v>
      </c>
      <c r="E236" s="5">
        <v>2.87</v>
      </c>
      <c r="F236" s="4">
        <v>4</v>
      </c>
      <c r="G236" s="5">
        <v>2.5299999999999998</v>
      </c>
      <c r="H236" s="4">
        <v>0</v>
      </c>
    </row>
    <row r="237" spans="1:8" x14ac:dyDescent="0.2">
      <c r="A237" s="2" t="s">
        <v>30</v>
      </c>
      <c r="B237" s="4">
        <v>45</v>
      </c>
      <c r="C237" s="5">
        <v>9.9600000000000009</v>
      </c>
      <c r="D237" s="4">
        <v>33</v>
      </c>
      <c r="E237" s="5">
        <v>11.83</v>
      </c>
      <c r="F237" s="4">
        <v>12</v>
      </c>
      <c r="G237" s="5">
        <v>7.59</v>
      </c>
      <c r="H237" s="4">
        <v>0</v>
      </c>
    </row>
    <row r="238" spans="1:8" x14ac:dyDescent="0.2">
      <c r="A238" s="2" t="s">
        <v>31</v>
      </c>
      <c r="B238" s="4">
        <v>47</v>
      </c>
      <c r="C238" s="5">
        <v>10.4</v>
      </c>
      <c r="D238" s="4">
        <v>41</v>
      </c>
      <c r="E238" s="5">
        <v>14.7</v>
      </c>
      <c r="F238" s="4">
        <v>6</v>
      </c>
      <c r="G238" s="5">
        <v>3.8</v>
      </c>
      <c r="H238" s="4">
        <v>0</v>
      </c>
    </row>
    <row r="239" spans="1:8" x14ac:dyDescent="0.2">
      <c r="A239" s="2" t="s">
        <v>32</v>
      </c>
      <c r="B239" s="4">
        <v>21</v>
      </c>
      <c r="C239" s="5">
        <v>4.6500000000000004</v>
      </c>
      <c r="D239" s="4">
        <v>11</v>
      </c>
      <c r="E239" s="5">
        <v>3.94</v>
      </c>
      <c r="F239" s="4">
        <v>2</v>
      </c>
      <c r="G239" s="5">
        <v>1.27</v>
      </c>
      <c r="H239" s="4">
        <v>0</v>
      </c>
    </row>
    <row r="240" spans="1:8" x14ac:dyDescent="0.2">
      <c r="A240" s="2" t="s">
        <v>33</v>
      </c>
      <c r="B240" s="4">
        <v>35</v>
      </c>
      <c r="C240" s="5">
        <v>7.74</v>
      </c>
      <c r="D240" s="4">
        <v>13</v>
      </c>
      <c r="E240" s="5">
        <v>4.66</v>
      </c>
      <c r="F240" s="4">
        <v>17</v>
      </c>
      <c r="G240" s="5">
        <v>10.76</v>
      </c>
      <c r="H240" s="4">
        <v>1</v>
      </c>
    </row>
    <row r="241" spans="1:8" x14ac:dyDescent="0.2">
      <c r="A241" s="2" t="s">
        <v>34</v>
      </c>
      <c r="B241" s="4">
        <v>11</v>
      </c>
      <c r="C241" s="5">
        <v>2.4300000000000002</v>
      </c>
      <c r="D241" s="4">
        <v>7</v>
      </c>
      <c r="E241" s="5">
        <v>2.5099999999999998</v>
      </c>
      <c r="F241" s="4">
        <v>3</v>
      </c>
      <c r="G241" s="5">
        <v>1.9</v>
      </c>
      <c r="H241" s="4">
        <v>0</v>
      </c>
    </row>
    <row r="242" spans="1:8" x14ac:dyDescent="0.2">
      <c r="A242" s="1" t="s">
        <v>15</v>
      </c>
      <c r="B242" s="4">
        <v>96</v>
      </c>
      <c r="C242" s="5">
        <v>100.00999999999999</v>
      </c>
      <c r="D242" s="4">
        <v>43</v>
      </c>
      <c r="E242" s="5">
        <v>100.00000000000001</v>
      </c>
      <c r="F242" s="4">
        <v>48</v>
      </c>
      <c r="G242" s="5">
        <v>100</v>
      </c>
      <c r="H242" s="4">
        <v>0</v>
      </c>
    </row>
    <row r="243" spans="1:8" x14ac:dyDescent="0.2">
      <c r="A243" s="2" t="s">
        <v>20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21</v>
      </c>
      <c r="B244" s="4">
        <v>39</v>
      </c>
      <c r="C244" s="5">
        <v>40.630000000000003</v>
      </c>
      <c r="D244" s="4">
        <v>7</v>
      </c>
      <c r="E244" s="5">
        <v>16.28</v>
      </c>
      <c r="F244" s="4">
        <v>32</v>
      </c>
      <c r="G244" s="5">
        <v>66.67</v>
      </c>
      <c r="H244" s="4">
        <v>0</v>
      </c>
    </row>
    <row r="245" spans="1:8" x14ac:dyDescent="0.2">
      <c r="A245" s="2" t="s">
        <v>22</v>
      </c>
      <c r="B245" s="4">
        <v>1</v>
      </c>
      <c r="C245" s="5">
        <v>1.04</v>
      </c>
      <c r="D245" s="4">
        <v>0</v>
      </c>
      <c r="E245" s="5">
        <v>0</v>
      </c>
      <c r="F245" s="4">
        <v>1</v>
      </c>
      <c r="G245" s="5">
        <v>2.08</v>
      </c>
      <c r="H245" s="4">
        <v>0</v>
      </c>
    </row>
    <row r="246" spans="1:8" x14ac:dyDescent="0.2">
      <c r="A246" s="2" t="s">
        <v>23</v>
      </c>
      <c r="B246" s="4">
        <v>1</v>
      </c>
      <c r="C246" s="5">
        <v>1.04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2">
      <c r="A247" s="2" t="s">
        <v>24</v>
      </c>
      <c r="B247" s="4">
        <v>0</v>
      </c>
      <c r="C247" s="5">
        <v>0</v>
      </c>
      <c r="D247" s="4">
        <v>0</v>
      </c>
      <c r="E247" s="5">
        <v>0</v>
      </c>
      <c r="F247" s="4">
        <v>0</v>
      </c>
      <c r="G247" s="5">
        <v>0</v>
      </c>
      <c r="H247" s="4">
        <v>0</v>
      </c>
    </row>
    <row r="248" spans="1:8" x14ac:dyDescent="0.2">
      <c r="A248" s="2" t="s">
        <v>25</v>
      </c>
      <c r="B248" s="4">
        <v>4</v>
      </c>
      <c r="C248" s="5">
        <v>4.17</v>
      </c>
      <c r="D248" s="4">
        <v>0</v>
      </c>
      <c r="E248" s="5">
        <v>0</v>
      </c>
      <c r="F248" s="4">
        <v>4</v>
      </c>
      <c r="G248" s="5">
        <v>8.33</v>
      </c>
      <c r="H248" s="4">
        <v>0</v>
      </c>
    </row>
    <row r="249" spans="1:8" x14ac:dyDescent="0.2">
      <c r="A249" s="2" t="s">
        <v>26</v>
      </c>
      <c r="B249" s="4">
        <v>13</v>
      </c>
      <c r="C249" s="5">
        <v>13.54</v>
      </c>
      <c r="D249" s="4">
        <v>13</v>
      </c>
      <c r="E249" s="5">
        <v>30.23</v>
      </c>
      <c r="F249" s="4">
        <v>0</v>
      </c>
      <c r="G249" s="5">
        <v>0</v>
      </c>
      <c r="H249" s="4">
        <v>0</v>
      </c>
    </row>
    <row r="250" spans="1:8" x14ac:dyDescent="0.2">
      <c r="A250" s="2" t="s">
        <v>27</v>
      </c>
      <c r="B250" s="4">
        <v>1</v>
      </c>
      <c r="C250" s="5">
        <v>1.04</v>
      </c>
      <c r="D250" s="4">
        <v>0</v>
      </c>
      <c r="E250" s="5">
        <v>0</v>
      </c>
      <c r="F250" s="4">
        <v>1</v>
      </c>
      <c r="G250" s="5">
        <v>2.08</v>
      </c>
      <c r="H250" s="4">
        <v>0</v>
      </c>
    </row>
    <row r="251" spans="1:8" x14ac:dyDescent="0.2">
      <c r="A251" s="2" t="s">
        <v>28</v>
      </c>
      <c r="B251" s="4">
        <v>2</v>
      </c>
      <c r="C251" s="5">
        <v>2.08</v>
      </c>
      <c r="D251" s="4">
        <v>0</v>
      </c>
      <c r="E251" s="5">
        <v>0</v>
      </c>
      <c r="F251" s="4">
        <v>2</v>
      </c>
      <c r="G251" s="5">
        <v>4.17</v>
      </c>
      <c r="H251" s="4">
        <v>0</v>
      </c>
    </row>
    <row r="252" spans="1:8" x14ac:dyDescent="0.2">
      <c r="A252" s="2" t="s">
        <v>29</v>
      </c>
      <c r="B252" s="4">
        <v>6</v>
      </c>
      <c r="C252" s="5">
        <v>6.25</v>
      </c>
      <c r="D252" s="4">
        <v>1</v>
      </c>
      <c r="E252" s="5">
        <v>2.33</v>
      </c>
      <c r="F252" s="4">
        <v>5</v>
      </c>
      <c r="G252" s="5">
        <v>10.42</v>
      </c>
      <c r="H252" s="4">
        <v>0</v>
      </c>
    </row>
    <row r="253" spans="1:8" x14ac:dyDescent="0.2">
      <c r="A253" s="2" t="s">
        <v>30</v>
      </c>
      <c r="B253" s="4">
        <v>6</v>
      </c>
      <c r="C253" s="5">
        <v>6.25</v>
      </c>
      <c r="D253" s="4">
        <v>6</v>
      </c>
      <c r="E253" s="5">
        <v>13.95</v>
      </c>
      <c r="F253" s="4">
        <v>0</v>
      </c>
      <c r="G253" s="5">
        <v>0</v>
      </c>
      <c r="H253" s="4">
        <v>0</v>
      </c>
    </row>
    <row r="254" spans="1:8" x14ac:dyDescent="0.2">
      <c r="A254" s="2" t="s">
        <v>31</v>
      </c>
      <c r="B254" s="4">
        <v>12</v>
      </c>
      <c r="C254" s="5">
        <v>12.5</v>
      </c>
      <c r="D254" s="4">
        <v>12</v>
      </c>
      <c r="E254" s="5">
        <v>27.91</v>
      </c>
      <c r="F254" s="4">
        <v>0</v>
      </c>
      <c r="G254" s="5">
        <v>0</v>
      </c>
      <c r="H254" s="4">
        <v>0</v>
      </c>
    </row>
    <row r="255" spans="1:8" x14ac:dyDescent="0.2">
      <c r="A255" s="2" t="s">
        <v>32</v>
      </c>
      <c r="B255" s="4">
        <v>4</v>
      </c>
      <c r="C255" s="5">
        <v>4.17</v>
      </c>
      <c r="D255" s="4">
        <v>2</v>
      </c>
      <c r="E255" s="5">
        <v>4.6500000000000004</v>
      </c>
      <c r="F255" s="4">
        <v>0</v>
      </c>
      <c r="G255" s="5">
        <v>0</v>
      </c>
      <c r="H255" s="4">
        <v>0</v>
      </c>
    </row>
    <row r="256" spans="1:8" x14ac:dyDescent="0.2">
      <c r="A256" s="2" t="s">
        <v>33</v>
      </c>
      <c r="B256" s="4">
        <v>3</v>
      </c>
      <c r="C256" s="5">
        <v>3.13</v>
      </c>
      <c r="D256" s="4">
        <v>2</v>
      </c>
      <c r="E256" s="5">
        <v>4.6500000000000004</v>
      </c>
      <c r="F256" s="4">
        <v>0</v>
      </c>
      <c r="G256" s="5">
        <v>0</v>
      </c>
      <c r="H256" s="4">
        <v>0</v>
      </c>
    </row>
    <row r="257" spans="1:8" x14ac:dyDescent="0.2">
      <c r="A257" s="2" t="s">
        <v>34</v>
      </c>
      <c r="B257" s="4">
        <v>4</v>
      </c>
      <c r="C257" s="5">
        <v>4.17</v>
      </c>
      <c r="D257" s="4">
        <v>0</v>
      </c>
      <c r="E257" s="5">
        <v>0</v>
      </c>
      <c r="F257" s="4">
        <v>3</v>
      </c>
      <c r="G257" s="5">
        <v>6.25</v>
      </c>
      <c r="H257" s="4">
        <v>0</v>
      </c>
    </row>
    <row r="258" spans="1:8" x14ac:dyDescent="0.2">
      <c r="A258" s="1" t="s">
        <v>16</v>
      </c>
      <c r="B258" s="4">
        <v>142</v>
      </c>
      <c r="C258" s="5">
        <v>100</v>
      </c>
      <c r="D258" s="4">
        <v>95</v>
      </c>
      <c r="E258" s="5">
        <v>99.999999999999986</v>
      </c>
      <c r="F258" s="4">
        <v>41</v>
      </c>
      <c r="G258" s="5">
        <v>100.00999999999999</v>
      </c>
      <c r="H258" s="4">
        <v>2</v>
      </c>
    </row>
    <row r="259" spans="1:8" x14ac:dyDescent="0.2">
      <c r="A259" s="2" t="s">
        <v>20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21</v>
      </c>
      <c r="B260" s="4">
        <v>24</v>
      </c>
      <c r="C260" s="5">
        <v>16.899999999999999</v>
      </c>
      <c r="D260" s="4">
        <v>11</v>
      </c>
      <c r="E260" s="5">
        <v>11.58</v>
      </c>
      <c r="F260" s="4">
        <v>13</v>
      </c>
      <c r="G260" s="5">
        <v>31.71</v>
      </c>
      <c r="H260" s="4">
        <v>0</v>
      </c>
    </row>
    <row r="261" spans="1:8" x14ac:dyDescent="0.2">
      <c r="A261" s="2" t="s">
        <v>22</v>
      </c>
      <c r="B261" s="4">
        <v>12</v>
      </c>
      <c r="C261" s="5">
        <v>8.4499999999999993</v>
      </c>
      <c r="D261" s="4">
        <v>6</v>
      </c>
      <c r="E261" s="5">
        <v>6.32</v>
      </c>
      <c r="F261" s="4">
        <v>6</v>
      </c>
      <c r="G261" s="5">
        <v>14.63</v>
      </c>
      <c r="H261" s="4">
        <v>0</v>
      </c>
    </row>
    <row r="262" spans="1:8" x14ac:dyDescent="0.2">
      <c r="A262" s="2" t="s">
        <v>23</v>
      </c>
      <c r="B262" s="4">
        <v>2</v>
      </c>
      <c r="C262" s="5">
        <v>1.41</v>
      </c>
      <c r="D262" s="4">
        <v>0</v>
      </c>
      <c r="E262" s="5">
        <v>0</v>
      </c>
      <c r="F262" s="4">
        <v>1</v>
      </c>
      <c r="G262" s="5">
        <v>2.44</v>
      </c>
      <c r="H262" s="4">
        <v>0</v>
      </c>
    </row>
    <row r="263" spans="1:8" x14ac:dyDescent="0.2">
      <c r="A263" s="2" t="s">
        <v>24</v>
      </c>
      <c r="B263" s="4">
        <v>1</v>
      </c>
      <c r="C263" s="5">
        <v>0.7</v>
      </c>
      <c r="D263" s="4">
        <v>0</v>
      </c>
      <c r="E263" s="5">
        <v>0</v>
      </c>
      <c r="F263" s="4">
        <v>1</v>
      </c>
      <c r="G263" s="5">
        <v>2.44</v>
      </c>
      <c r="H263" s="4">
        <v>0</v>
      </c>
    </row>
    <row r="264" spans="1:8" x14ac:dyDescent="0.2">
      <c r="A264" s="2" t="s">
        <v>25</v>
      </c>
      <c r="B264" s="4">
        <v>7</v>
      </c>
      <c r="C264" s="5">
        <v>4.93</v>
      </c>
      <c r="D264" s="4">
        <v>3</v>
      </c>
      <c r="E264" s="5">
        <v>3.16</v>
      </c>
      <c r="F264" s="4">
        <v>4</v>
      </c>
      <c r="G264" s="5">
        <v>9.76</v>
      </c>
      <c r="H264" s="4">
        <v>0</v>
      </c>
    </row>
    <row r="265" spans="1:8" x14ac:dyDescent="0.2">
      <c r="A265" s="2" t="s">
        <v>26</v>
      </c>
      <c r="B265" s="4">
        <v>49</v>
      </c>
      <c r="C265" s="5">
        <v>34.51</v>
      </c>
      <c r="D265" s="4">
        <v>42</v>
      </c>
      <c r="E265" s="5">
        <v>44.21</v>
      </c>
      <c r="F265" s="4">
        <v>6</v>
      </c>
      <c r="G265" s="5">
        <v>14.63</v>
      </c>
      <c r="H265" s="4">
        <v>1</v>
      </c>
    </row>
    <row r="266" spans="1:8" x14ac:dyDescent="0.2">
      <c r="A266" s="2" t="s">
        <v>27</v>
      </c>
      <c r="B266" s="4">
        <v>0</v>
      </c>
      <c r="C266" s="5">
        <v>0</v>
      </c>
      <c r="D266" s="4">
        <v>0</v>
      </c>
      <c r="E266" s="5">
        <v>0</v>
      </c>
      <c r="F266" s="4">
        <v>0</v>
      </c>
      <c r="G266" s="5">
        <v>0</v>
      </c>
      <c r="H266" s="4">
        <v>0</v>
      </c>
    </row>
    <row r="267" spans="1:8" x14ac:dyDescent="0.2">
      <c r="A267" s="2" t="s">
        <v>28</v>
      </c>
      <c r="B267" s="4">
        <v>5</v>
      </c>
      <c r="C267" s="5">
        <v>3.52</v>
      </c>
      <c r="D267" s="4">
        <v>1</v>
      </c>
      <c r="E267" s="5">
        <v>1.05</v>
      </c>
      <c r="F267" s="4">
        <v>3</v>
      </c>
      <c r="G267" s="5">
        <v>7.32</v>
      </c>
      <c r="H267" s="4">
        <v>0</v>
      </c>
    </row>
    <row r="268" spans="1:8" x14ac:dyDescent="0.2">
      <c r="A268" s="2" t="s">
        <v>29</v>
      </c>
      <c r="B268" s="4">
        <v>4</v>
      </c>
      <c r="C268" s="5">
        <v>2.82</v>
      </c>
      <c r="D268" s="4">
        <v>3</v>
      </c>
      <c r="E268" s="5">
        <v>3.16</v>
      </c>
      <c r="F268" s="4">
        <v>1</v>
      </c>
      <c r="G268" s="5">
        <v>2.44</v>
      </c>
      <c r="H268" s="4">
        <v>0</v>
      </c>
    </row>
    <row r="269" spans="1:8" x14ac:dyDescent="0.2">
      <c r="A269" s="2" t="s">
        <v>30</v>
      </c>
      <c r="B269" s="4">
        <v>15</v>
      </c>
      <c r="C269" s="5">
        <v>10.56</v>
      </c>
      <c r="D269" s="4">
        <v>13</v>
      </c>
      <c r="E269" s="5">
        <v>13.68</v>
      </c>
      <c r="F269" s="4">
        <v>2</v>
      </c>
      <c r="G269" s="5">
        <v>4.88</v>
      </c>
      <c r="H269" s="4">
        <v>0</v>
      </c>
    </row>
    <row r="270" spans="1:8" x14ac:dyDescent="0.2">
      <c r="A270" s="2" t="s">
        <v>31</v>
      </c>
      <c r="B270" s="4">
        <v>13</v>
      </c>
      <c r="C270" s="5">
        <v>9.15</v>
      </c>
      <c r="D270" s="4">
        <v>12</v>
      </c>
      <c r="E270" s="5">
        <v>12.63</v>
      </c>
      <c r="F270" s="4">
        <v>1</v>
      </c>
      <c r="G270" s="5">
        <v>2.44</v>
      </c>
      <c r="H270" s="4">
        <v>0</v>
      </c>
    </row>
    <row r="271" spans="1:8" x14ac:dyDescent="0.2">
      <c r="A271" s="2" t="s">
        <v>32</v>
      </c>
      <c r="B271" s="4">
        <v>2</v>
      </c>
      <c r="C271" s="5">
        <v>1.41</v>
      </c>
      <c r="D271" s="4">
        <v>1</v>
      </c>
      <c r="E271" s="5">
        <v>1.05</v>
      </c>
      <c r="F271" s="4">
        <v>0</v>
      </c>
      <c r="G271" s="5">
        <v>0</v>
      </c>
      <c r="H271" s="4">
        <v>0</v>
      </c>
    </row>
    <row r="272" spans="1:8" x14ac:dyDescent="0.2">
      <c r="A272" s="2" t="s">
        <v>33</v>
      </c>
      <c r="B272" s="4">
        <v>2</v>
      </c>
      <c r="C272" s="5">
        <v>1.41</v>
      </c>
      <c r="D272" s="4">
        <v>1</v>
      </c>
      <c r="E272" s="5">
        <v>1.05</v>
      </c>
      <c r="F272" s="4">
        <v>0</v>
      </c>
      <c r="G272" s="5">
        <v>0</v>
      </c>
      <c r="H272" s="4">
        <v>0</v>
      </c>
    </row>
    <row r="273" spans="1:8" x14ac:dyDescent="0.2">
      <c r="A273" s="2" t="s">
        <v>34</v>
      </c>
      <c r="B273" s="4">
        <v>6</v>
      </c>
      <c r="C273" s="5">
        <v>4.2300000000000004</v>
      </c>
      <c r="D273" s="4">
        <v>2</v>
      </c>
      <c r="E273" s="5">
        <v>2.11</v>
      </c>
      <c r="F273" s="4">
        <v>3</v>
      </c>
      <c r="G273" s="5">
        <v>7.32</v>
      </c>
      <c r="H273" s="4">
        <v>1</v>
      </c>
    </row>
    <row r="274" spans="1:8" x14ac:dyDescent="0.2">
      <c r="A274" s="1" t="s">
        <v>17</v>
      </c>
      <c r="B274" s="4">
        <v>283</v>
      </c>
      <c r="C274" s="5">
        <v>99.999999999999986</v>
      </c>
      <c r="D274" s="4">
        <v>155</v>
      </c>
      <c r="E274" s="5">
        <v>100.02999999999999</v>
      </c>
      <c r="F274" s="4">
        <v>117</v>
      </c>
      <c r="G274" s="5">
        <v>99.97</v>
      </c>
      <c r="H274" s="4">
        <v>1</v>
      </c>
    </row>
    <row r="275" spans="1:8" x14ac:dyDescent="0.2">
      <c r="A275" s="2" t="s">
        <v>20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21</v>
      </c>
      <c r="B276" s="4">
        <v>53</v>
      </c>
      <c r="C276" s="5">
        <v>18.73</v>
      </c>
      <c r="D276" s="4">
        <v>22</v>
      </c>
      <c r="E276" s="5">
        <v>14.19</v>
      </c>
      <c r="F276" s="4">
        <v>31</v>
      </c>
      <c r="G276" s="5">
        <v>26.5</v>
      </c>
      <c r="H276" s="4">
        <v>0</v>
      </c>
    </row>
    <row r="277" spans="1:8" x14ac:dyDescent="0.2">
      <c r="A277" s="2" t="s">
        <v>22</v>
      </c>
      <c r="B277" s="4">
        <v>33</v>
      </c>
      <c r="C277" s="5">
        <v>11.66</v>
      </c>
      <c r="D277" s="4">
        <v>11</v>
      </c>
      <c r="E277" s="5">
        <v>7.1</v>
      </c>
      <c r="F277" s="4">
        <v>22</v>
      </c>
      <c r="G277" s="5">
        <v>18.8</v>
      </c>
      <c r="H277" s="4">
        <v>0</v>
      </c>
    </row>
    <row r="278" spans="1:8" x14ac:dyDescent="0.2">
      <c r="A278" s="2" t="s">
        <v>23</v>
      </c>
      <c r="B278" s="4">
        <v>1</v>
      </c>
      <c r="C278" s="5">
        <v>0.35</v>
      </c>
      <c r="D278" s="4">
        <v>0</v>
      </c>
      <c r="E278" s="5">
        <v>0</v>
      </c>
      <c r="F278" s="4">
        <v>1</v>
      </c>
      <c r="G278" s="5">
        <v>0.85</v>
      </c>
      <c r="H278" s="4">
        <v>0</v>
      </c>
    </row>
    <row r="279" spans="1:8" x14ac:dyDescent="0.2">
      <c r="A279" s="2" t="s">
        <v>24</v>
      </c>
      <c r="B279" s="4">
        <v>3</v>
      </c>
      <c r="C279" s="5">
        <v>1.06</v>
      </c>
      <c r="D279" s="4">
        <v>0</v>
      </c>
      <c r="E279" s="5">
        <v>0</v>
      </c>
      <c r="F279" s="4">
        <v>3</v>
      </c>
      <c r="G279" s="5">
        <v>2.56</v>
      </c>
      <c r="H279" s="4">
        <v>0</v>
      </c>
    </row>
    <row r="280" spans="1:8" x14ac:dyDescent="0.2">
      <c r="A280" s="2" t="s">
        <v>25</v>
      </c>
      <c r="B280" s="4">
        <v>1</v>
      </c>
      <c r="C280" s="5">
        <v>0.35</v>
      </c>
      <c r="D280" s="4">
        <v>1</v>
      </c>
      <c r="E280" s="5">
        <v>0.65</v>
      </c>
      <c r="F280" s="4">
        <v>0</v>
      </c>
      <c r="G280" s="5">
        <v>0</v>
      </c>
      <c r="H280" s="4">
        <v>0</v>
      </c>
    </row>
    <row r="281" spans="1:8" x14ac:dyDescent="0.2">
      <c r="A281" s="2" t="s">
        <v>26</v>
      </c>
      <c r="B281" s="4">
        <v>63</v>
      </c>
      <c r="C281" s="5">
        <v>22.26</v>
      </c>
      <c r="D281" s="4">
        <v>35</v>
      </c>
      <c r="E281" s="5">
        <v>22.58</v>
      </c>
      <c r="F281" s="4">
        <v>28</v>
      </c>
      <c r="G281" s="5">
        <v>23.93</v>
      </c>
      <c r="H281" s="4">
        <v>0</v>
      </c>
    </row>
    <row r="282" spans="1:8" x14ac:dyDescent="0.2">
      <c r="A282" s="2" t="s">
        <v>27</v>
      </c>
      <c r="B282" s="4">
        <v>2</v>
      </c>
      <c r="C282" s="5">
        <v>0.71</v>
      </c>
      <c r="D282" s="4">
        <v>1</v>
      </c>
      <c r="E282" s="5">
        <v>0.65</v>
      </c>
      <c r="F282" s="4">
        <v>1</v>
      </c>
      <c r="G282" s="5">
        <v>0.85</v>
      </c>
      <c r="H282" s="4">
        <v>0</v>
      </c>
    </row>
    <row r="283" spans="1:8" x14ac:dyDescent="0.2">
      <c r="A283" s="2" t="s">
        <v>28</v>
      </c>
      <c r="B283" s="4">
        <v>11</v>
      </c>
      <c r="C283" s="5">
        <v>3.89</v>
      </c>
      <c r="D283" s="4">
        <v>3</v>
      </c>
      <c r="E283" s="5">
        <v>1.94</v>
      </c>
      <c r="F283" s="4">
        <v>8</v>
      </c>
      <c r="G283" s="5">
        <v>6.84</v>
      </c>
      <c r="H283" s="4">
        <v>0</v>
      </c>
    </row>
    <row r="284" spans="1:8" x14ac:dyDescent="0.2">
      <c r="A284" s="2" t="s">
        <v>29</v>
      </c>
      <c r="B284" s="4">
        <v>13</v>
      </c>
      <c r="C284" s="5">
        <v>4.59</v>
      </c>
      <c r="D284" s="4">
        <v>10</v>
      </c>
      <c r="E284" s="5">
        <v>6.45</v>
      </c>
      <c r="F284" s="4">
        <v>3</v>
      </c>
      <c r="G284" s="5">
        <v>2.56</v>
      </c>
      <c r="H284" s="4">
        <v>0</v>
      </c>
    </row>
    <row r="285" spans="1:8" x14ac:dyDescent="0.2">
      <c r="A285" s="2" t="s">
        <v>30</v>
      </c>
      <c r="B285" s="4">
        <v>28</v>
      </c>
      <c r="C285" s="5">
        <v>9.89</v>
      </c>
      <c r="D285" s="4">
        <v>21</v>
      </c>
      <c r="E285" s="5">
        <v>13.55</v>
      </c>
      <c r="F285" s="4">
        <v>7</v>
      </c>
      <c r="G285" s="5">
        <v>5.98</v>
      </c>
      <c r="H285" s="4">
        <v>0</v>
      </c>
    </row>
    <row r="286" spans="1:8" x14ac:dyDescent="0.2">
      <c r="A286" s="2" t="s">
        <v>31</v>
      </c>
      <c r="B286" s="4">
        <v>38</v>
      </c>
      <c r="C286" s="5">
        <v>13.43</v>
      </c>
      <c r="D286" s="4">
        <v>32</v>
      </c>
      <c r="E286" s="5">
        <v>20.65</v>
      </c>
      <c r="F286" s="4">
        <v>5</v>
      </c>
      <c r="G286" s="5">
        <v>4.2699999999999996</v>
      </c>
      <c r="H286" s="4">
        <v>0</v>
      </c>
    </row>
    <row r="287" spans="1:8" x14ac:dyDescent="0.2">
      <c r="A287" s="2" t="s">
        <v>32</v>
      </c>
      <c r="B287" s="4">
        <v>12</v>
      </c>
      <c r="C287" s="5">
        <v>4.24</v>
      </c>
      <c r="D287" s="4">
        <v>5</v>
      </c>
      <c r="E287" s="5">
        <v>3.23</v>
      </c>
      <c r="F287" s="4">
        <v>1</v>
      </c>
      <c r="G287" s="5">
        <v>0.85</v>
      </c>
      <c r="H287" s="4">
        <v>0</v>
      </c>
    </row>
    <row r="288" spans="1:8" x14ac:dyDescent="0.2">
      <c r="A288" s="2" t="s">
        <v>33</v>
      </c>
      <c r="B288" s="4">
        <v>14</v>
      </c>
      <c r="C288" s="5">
        <v>4.95</v>
      </c>
      <c r="D288" s="4">
        <v>7</v>
      </c>
      <c r="E288" s="5">
        <v>4.5199999999999996</v>
      </c>
      <c r="F288" s="4">
        <v>4</v>
      </c>
      <c r="G288" s="5">
        <v>3.42</v>
      </c>
      <c r="H288" s="4">
        <v>1</v>
      </c>
    </row>
    <row r="289" spans="1:8" x14ac:dyDescent="0.2">
      <c r="A289" s="2" t="s">
        <v>34</v>
      </c>
      <c r="B289" s="4">
        <v>11</v>
      </c>
      <c r="C289" s="5">
        <v>3.89</v>
      </c>
      <c r="D289" s="4">
        <v>7</v>
      </c>
      <c r="E289" s="5">
        <v>4.5199999999999996</v>
      </c>
      <c r="F289" s="4">
        <v>3</v>
      </c>
      <c r="G289" s="5">
        <v>2.56</v>
      </c>
      <c r="H289" s="4">
        <v>0</v>
      </c>
    </row>
    <row r="290" spans="1:8" x14ac:dyDescent="0.2">
      <c r="A290" s="1" t="s">
        <v>18</v>
      </c>
      <c r="B290" s="4">
        <v>276</v>
      </c>
      <c r="C290" s="5">
        <v>99.99</v>
      </c>
      <c r="D290" s="4">
        <v>161</v>
      </c>
      <c r="E290" s="5">
        <v>99.989999999999981</v>
      </c>
      <c r="F290" s="4">
        <v>109</v>
      </c>
      <c r="G290" s="5">
        <v>99.990000000000009</v>
      </c>
      <c r="H290" s="4">
        <v>1</v>
      </c>
    </row>
    <row r="291" spans="1:8" x14ac:dyDescent="0.2">
      <c r="A291" s="2" t="s">
        <v>20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21</v>
      </c>
      <c r="B292" s="4">
        <v>57</v>
      </c>
      <c r="C292" s="5">
        <v>20.65</v>
      </c>
      <c r="D292" s="4">
        <v>24</v>
      </c>
      <c r="E292" s="5">
        <v>14.91</v>
      </c>
      <c r="F292" s="4">
        <v>33</v>
      </c>
      <c r="G292" s="5">
        <v>30.28</v>
      </c>
      <c r="H292" s="4">
        <v>0</v>
      </c>
    </row>
    <row r="293" spans="1:8" x14ac:dyDescent="0.2">
      <c r="A293" s="2" t="s">
        <v>22</v>
      </c>
      <c r="B293" s="4">
        <v>25</v>
      </c>
      <c r="C293" s="5">
        <v>9.06</v>
      </c>
      <c r="D293" s="4">
        <v>12</v>
      </c>
      <c r="E293" s="5">
        <v>7.45</v>
      </c>
      <c r="F293" s="4">
        <v>13</v>
      </c>
      <c r="G293" s="5">
        <v>11.93</v>
      </c>
      <c r="H293" s="4">
        <v>0</v>
      </c>
    </row>
    <row r="294" spans="1:8" x14ac:dyDescent="0.2">
      <c r="A294" s="2" t="s">
        <v>23</v>
      </c>
      <c r="B294" s="4">
        <v>2</v>
      </c>
      <c r="C294" s="5">
        <v>0.72</v>
      </c>
      <c r="D294" s="4">
        <v>0</v>
      </c>
      <c r="E294" s="5">
        <v>0</v>
      </c>
      <c r="F294" s="4">
        <v>2</v>
      </c>
      <c r="G294" s="5">
        <v>1.83</v>
      </c>
      <c r="H294" s="4">
        <v>0</v>
      </c>
    </row>
    <row r="295" spans="1:8" x14ac:dyDescent="0.2">
      <c r="A295" s="2" t="s">
        <v>24</v>
      </c>
      <c r="B295" s="4">
        <v>2</v>
      </c>
      <c r="C295" s="5">
        <v>0.72</v>
      </c>
      <c r="D295" s="4">
        <v>0</v>
      </c>
      <c r="E295" s="5">
        <v>0</v>
      </c>
      <c r="F295" s="4">
        <v>2</v>
      </c>
      <c r="G295" s="5">
        <v>1.83</v>
      </c>
      <c r="H295" s="4">
        <v>0</v>
      </c>
    </row>
    <row r="296" spans="1:8" x14ac:dyDescent="0.2">
      <c r="A296" s="2" t="s">
        <v>25</v>
      </c>
      <c r="B296" s="4">
        <v>6</v>
      </c>
      <c r="C296" s="5">
        <v>2.17</v>
      </c>
      <c r="D296" s="4">
        <v>4</v>
      </c>
      <c r="E296" s="5">
        <v>2.48</v>
      </c>
      <c r="F296" s="4">
        <v>2</v>
      </c>
      <c r="G296" s="5">
        <v>1.83</v>
      </c>
      <c r="H296" s="4">
        <v>0</v>
      </c>
    </row>
    <row r="297" spans="1:8" x14ac:dyDescent="0.2">
      <c r="A297" s="2" t="s">
        <v>26</v>
      </c>
      <c r="B297" s="4">
        <v>64</v>
      </c>
      <c r="C297" s="5">
        <v>23.19</v>
      </c>
      <c r="D297" s="4">
        <v>36</v>
      </c>
      <c r="E297" s="5">
        <v>22.36</v>
      </c>
      <c r="F297" s="4">
        <v>27</v>
      </c>
      <c r="G297" s="5">
        <v>24.77</v>
      </c>
      <c r="H297" s="4">
        <v>1</v>
      </c>
    </row>
    <row r="298" spans="1:8" x14ac:dyDescent="0.2">
      <c r="A298" s="2" t="s">
        <v>27</v>
      </c>
      <c r="B298" s="4">
        <v>2</v>
      </c>
      <c r="C298" s="5">
        <v>0.72</v>
      </c>
      <c r="D298" s="4">
        <v>0</v>
      </c>
      <c r="E298" s="5">
        <v>0</v>
      </c>
      <c r="F298" s="4">
        <v>2</v>
      </c>
      <c r="G298" s="5">
        <v>1.83</v>
      </c>
      <c r="H298" s="4">
        <v>0</v>
      </c>
    </row>
    <row r="299" spans="1:8" x14ac:dyDescent="0.2">
      <c r="A299" s="2" t="s">
        <v>28</v>
      </c>
      <c r="B299" s="4">
        <v>9</v>
      </c>
      <c r="C299" s="5">
        <v>3.26</v>
      </c>
      <c r="D299" s="4">
        <v>4</v>
      </c>
      <c r="E299" s="5">
        <v>2.48</v>
      </c>
      <c r="F299" s="4">
        <v>5</v>
      </c>
      <c r="G299" s="5">
        <v>4.59</v>
      </c>
      <c r="H299" s="4">
        <v>0</v>
      </c>
    </row>
    <row r="300" spans="1:8" x14ac:dyDescent="0.2">
      <c r="A300" s="2" t="s">
        <v>29</v>
      </c>
      <c r="B300" s="4">
        <v>7</v>
      </c>
      <c r="C300" s="5">
        <v>2.54</v>
      </c>
      <c r="D300" s="4">
        <v>7</v>
      </c>
      <c r="E300" s="5">
        <v>4.3499999999999996</v>
      </c>
      <c r="F300" s="4">
        <v>0</v>
      </c>
      <c r="G300" s="5">
        <v>0</v>
      </c>
      <c r="H300" s="4">
        <v>0</v>
      </c>
    </row>
    <row r="301" spans="1:8" x14ac:dyDescent="0.2">
      <c r="A301" s="2" t="s">
        <v>30</v>
      </c>
      <c r="B301" s="4">
        <v>28</v>
      </c>
      <c r="C301" s="5">
        <v>10.14</v>
      </c>
      <c r="D301" s="4">
        <v>22</v>
      </c>
      <c r="E301" s="5">
        <v>13.66</v>
      </c>
      <c r="F301" s="4">
        <v>6</v>
      </c>
      <c r="G301" s="5">
        <v>5.5</v>
      </c>
      <c r="H301" s="4">
        <v>0</v>
      </c>
    </row>
    <row r="302" spans="1:8" x14ac:dyDescent="0.2">
      <c r="A302" s="2" t="s">
        <v>31</v>
      </c>
      <c r="B302" s="4">
        <v>41</v>
      </c>
      <c r="C302" s="5">
        <v>14.86</v>
      </c>
      <c r="D302" s="4">
        <v>35</v>
      </c>
      <c r="E302" s="5">
        <v>21.74</v>
      </c>
      <c r="F302" s="4">
        <v>6</v>
      </c>
      <c r="G302" s="5">
        <v>5.5</v>
      </c>
      <c r="H302" s="4">
        <v>0</v>
      </c>
    </row>
    <row r="303" spans="1:8" x14ac:dyDescent="0.2">
      <c r="A303" s="2" t="s">
        <v>32</v>
      </c>
      <c r="B303" s="4">
        <v>13</v>
      </c>
      <c r="C303" s="5">
        <v>4.71</v>
      </c>
      <c r="D303" s="4">
        <v>8</v>
      </c>
      <c r="E303" s="5">
        <v>4.97</v>
      </c>
      <c r="F303" s="4">
        <v>1</v>
      </c>
      <c r="G303" s="5">
        <v>0.92</v>
      </c>
      <c r="H303" s="4">
        <v>0</v>
      </c>
    </row>
    <row r="304" spans="1:8" x14ac:dyDescent="0.2">
      <c r="A304" s="2" t="s">
        <v>33</v>
      </c>
      <c r="B304" s="4">
        <v>13</v>
      </c>
      <c r="C304" s="5">
        <v>4.71</v>
      </c>
      <c r="D304" s="4">
        <v>7</v>
      </c>
      <c r="E304" s="5">
        <v>4.3499999999999996</v>
      </c>
      <c r="F304" s="4">
        <v>5</v>
      </c>
      <c r="G304" s="5">
        <v>4.59</v>
      </c>
      <c r="H304" s="4">
        <v>0</v>
      </c>
    </row>
    <row r="305" spans="1:8" x14ac:dyDescent="0.2">
      <c r="A305" s="2" t="s">
        <v>34</v>
      </c>
      <c r="B305" s="4">
        <v>7</v>
      </c>
      <c r="C305" s="5">
        <v>2.54</v>
      </c>
      <c r="D305" s="4">
        <v>2</v>
      </c>
      <c r="E305" s="5">
        <v>1.24</v>
      </c>
      <c r="F305" s="4">
        <v>5</v>
      </c>
      <c r="G305" s="5">
        <v>4.59</v>
      </c>
      <c r="H305" s="4">
        <v>0</v>
      </c>
    </row>
    <row r="306" spans="1:8" x14ac:dyDescent="0.2">
      <c r="A306" s="1" t="s">
        <v>19</v>
      </c>
      <c r="B306" s="4">
        <v>74</v>
      </c>
      <c r="C306" s="5">
        <v>100.01</v>
      </c>
      <c r="D306" s="4">
        <v>52</v>
      </c>
      <c r="E306" s="5">
        <v>100</v>
      </c>
      <c r="F306" s="4">
        <v>18</v>
      </c>
      <c r="G306" s="5">
        <v>100.01</v>
      </c>
      <c r="H306" s="4">
        <v>0</v>
      </c>
    </row>
    <row r="307" spans="1:8" x14ac:dyDescent="0.2">
      <c r="A307" s="2" t="s">
        <v>20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21</v>
      </c>
      <c r="B308" s="4">
        <v>6</v>
      </c>
      <c r="C308" s="5">
        <v>8.11</v>
      </c>
      <c r="D308" s="4">
        <v>4</v>
      </c>
      <c r="E308" s="5">
        <v>7.69</v>
      </c>
      <c r="F308" s="4">
        <v>2</v>
      </c>
      <c r="G308" s="5">
        <v>11.11</v>
      </c>
      <c r="H308" s="4">
        <v>0</v>
      </c>
    </row>
    <row r="309" spans="1:8" x14ac:dyDescent="0.2">
      <c r="A309" s="2" t="s">
        <v>22</v>
      </c>
      <c r="B309" s="4">
        <v>7</v>
      </c>
      <c r="C309" s="5">
        <v>9.4600000000000009</v>
      </c>
      <c r="D309" s="4">
        <v>5</v>
      </c>
      <c r="E309" s="5">
        <v>9.6199999999999992</v>
      </c>
      <c r="F309" s="4">
        <v>2</v>
      </c>
      <c r="G309" s="5">
        <v>11.11</v>
      </c>
      <c r="H309" s="4">
        <v>0</v>
      </c>
    </row>
    <row r="310" spans="1:8" x14ac:dyDescent="0.2">
      <c r="A310" s="2" t="s">
        <v>23</v>
      </c>
      <c r="B310" s="4">
        <v>0</v>
      </c>
      <c r="C310" s="5">
        <v>0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2">
      <c r="A311" s="2" t="s">
        <v>24</v>
      </c>
      <c r="B311" s="4">
        <v>0</v>
      </c>
      <c r="C311" s="5">
        <v>0</v>
      </c>
      <c r="D311" s="4">
        <v>0</v>
      </c>
      <c r="E311" s="5">
        <v>0</v>
      </c>
      <c r="F311" s="4">
        <v>0</v>
      </c>
      <c r="G311" s="5">
        <v>0</v>
      </c>
      <c r="H311" s="4">
        <v>0</v>
      </c>
    </row>
    <row r="312" spans="1:8" x14ac:dyDescent="0.2">
      <c r="A312" s="2" t="s">
        <v>25</v>
      </c>
      <c r="B312" s="4">
        <v>1</v>
      </c>
      <c r="C312" s="5">
        <v>1.35</v>
      </c>
      <c r="D312" s="4">
        <v>0</v>
      </c>
      <c r="E312" s="5">
        <v>0</v>
      </c>
      <c r="F312" s="4">
        <v>1</v>
      </c>
      <c r="G312" s="5">
        <v>5.56</v>
      </c>
      <c r="H312" s="4">
        <v>0</v>
      </c>
    </row>
    <row r="313" spans="1:8" x14ac:dyDescent="0.2">
      <c r="A313" s="2" t="s">
        <v>26</v>
      </c>
      <c r="B313" s="4">
        <v>22</v>
      </c>
      <c r="C313" s="5">
        <v>29.73</v>
      </c>
      <c r="D313" s="4">
        <v>16</v>
      </c>
      <c r="E313" s="5">
        <v>30.77</v>
      </c>
      <c r="F313" s="4">
        <v>6</v>
      </c>
      <c r="G313" s="5">
        <v>33.33</v>
      </c>
      <c r="H313" s="4">
        <v>0</v>
      </c>
    </row>
    <row r="314" spans="1:8" x14ac:dyDescent="0.2">
      <c r="A314" s="2" t="s">
        <v>27</v>
      </c>
      <c r="B314" s="4">
        <v>0</v>
      </c>
      <c r="C314" s="5">
        <v>0</v>
      </c>
      <c r="D314" s="4">
        <v>0</v>
      </c>
      <c r="E314" s="5">
        <v>0</v>
      </c>
      <c r="F314" s="4">
        <v>0</v>
      </c>
      <c r="G314" s="5">
        <v>0</v>
      </c>
      <c r="H314" s="4">
        <v>0</v>
      </c>
    </row>
    <row r="315" spans="1:8" x14ac:dyDescent="0.2">
      <c r="A315" s="2" t="s">
        <v>28</v>
      </c>
      <c r="B315" s="4">
        <v>1</v>
      </c>
      <c r="C315" s="5">
        <v>1.35</v>
      </c>
      <c r="D315" s="4">
        <v>1</v>
      </c>
      <c r="E315" s="5">
        <v>1.92</v>
      </c>
      <c r="F315" s="4">
        <v>0</v>
      </c>
      <c r="G315" s="5">
        <v>0</v>
      </c>
      <c r="H315" s="4">
        <v>0</v>
      </c>
    </row>
    <row r="316" spans="1:8" x14ac:dyDescent="0.2">
      <c r="A316" s="2" t="s">
        <v>29</v>
      </c>
      <c r="B316" s="4">
        <v>4</v>
      </c>
      <c r="C316" s="5">
        <v>5.41</v>
      </c>
      <c r="D316" s="4">
        <v>1</v>
      </c>
      <c r="E316" s="5">
        <v>1.92</v>
      </c>
      <c r="F316" s="4">
        <v>3</v>
      </c>
      <c r="G316" s="5">
        <v>16.670000000000002</v>
      </c>
      <c r="H316" s="4">
        <v>0</v>
      </c>
    </row>
    <row r="317" spans="1:8" x14ac:dyDescent="0.2">
      <c r="A317" s="2" t="s">
        <v>30</v>
      </c>
      <c r="B317" s="4">
        <v>10</v>
      </c>
      <c r="C317" s="5">
        <v>13.51</v>
      </c>
      <c r="D317" s="4">
        <v>9</v>
      </c>
      <c r="E317" s="5">
        <v>17.309999999999999</v>
      </c>
      <c r="F317" s="4">
        <v>1</v>
      </c>
      <c r="G317" s="5">
        <v>5.56</v>
      </c>
      <c r="H317" s="4">
        <v>0</v>
      </c>
    </row>
    <row r="318" spans="1:8" x14ac:dyDescent="0.2">
      <c r="A318" s="2" t="s">
        <v>31</v>
      </c>
      <c r="B318" s="4">
        <v>12</v>
      </c>
      <c r="C318" s="5">
        <v>16.22</v>
      </c>
      <c r="D318" s="4">
        <v>12</v>
      </c>
      <c r="E318" s="5">
        <v>23.08</v>
      </c>
      <c r="F318" s="4">
        <v>0</v>
      </c>
      <c r="G318" s="5">
        <v>0</v>
      </c>
      <c r="H318" s="4">
        <v>0</v>
      </c>
    </row>
    <row r="319" spans="1:8" x14ac:dyDescent="0.2">
      <c r="A319" s="2" t="s">
        <v>32</v>
      </c>
      <c r="B319" s="4">
        <v>3</v>
      </c>
      <c r="C319" s="5">
        <v>4.05</v>
      </c>
      <c r="D319" s="4">
        <v>2</v>
      </c>
      <c r="E319" s="5">
        <v>3.85</v>
      </c>
      <c r="F319" s="4">
        <v>0</v>
      </c>
      <c r="G319" s="5">
        <v>0</v>
      </c>
      <c r="H319" s="4">
        <v>0</v>
      </c>
    </row>
    <row r="320" spans="1:8" x14ac:dyDescent="0.2">
      <c r="A320" s="2" t="s">
        <v>33</v>
      </c>
      <c r="B320" s="4">
        <v>4</v>
      </c>
      <c r="C320" s="5">
        <v>5.41</v>
      </c>
      <c r="D320" s="4">
        <v>1</v>
      </c>
      <c r="E320" s="5">
        <v>1.92</v>
      </c>
      <c r="F320" s="4">
        <v>0</v>
      </c>
      <c r="G320" s="5">
        <v>0</v>
      </c>
      <c r="H320" s="4">
        <v>0</v>
      </c>
    </row>
    <row r="321" spans="1:8" x14ac:dyDescent="0.2">
      <c r="A321" s="2" t="s">
        <v>34</v>
      </c>
      <c r="B321" s="4">
        <v>4</v>
      </c>
      <c r="C321" s="5">
        <v>5.41</v>
      </c>
      <c r="D321" s="4">
        <v>1</v>
      </c>
      <c r="E321" s="5">
        <v>1.92</v>
      </c>
      <c r="F321" s="4">
        <v>3</v>
      </c>
      <c r="G321" s="5">
        <v>16.670000000000002</v>
      </c>
      <c r="H321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7A9E9-E82F-4B75-BA7C-B3CDB0FA7470}">
  <sheetPr>
    <pageSetUpPr fitToPage="1"/>
  </sheetPr>
  <dimension ref="B2:I11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218</v>
      </c>
    </row>
    <row r="4" spans="2:9" ht="33" customHeight="1" x14ac:dyDescent="0.2">
      <c r="B4" t="s">
        <v>199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39</v>
      </c>
      <c r="D6" s="8">
        <v>40.630000000000003</v>
      </c>
      <c r="E6" s="12">
        <v>7</v>
      </c>
      <c r="F6" s="8">
        <v>16.28</v>
      </c>
      <c r="G6" s="12">
        <v>32</v>
      </c>
      <c r="H6" s="8">
        <v>66.67</v>
      </c>
      <c r="I6" s="12">
        <v>0</v>
      </c>
    </row>
    <row r="7" spans="2:9" ht="15" customHeight="1" x14ac:dyDescent="0.2">
      <c r="B7" t="s">
        <v>22</v>
      </c>
      <c r="C7" s="12">
        <v>1</v>
      </c>
      <c r="D7" s="8">
        <v>1.04</v>
      </c>
      <c r="E7" s="12">
        <v>0</v>
      </c>
      <c r="F7" s="8">
        <v>0</v>
      </c>
      <c r="G7" s="12">
        <v>1</v>
      </c>
      <c r="H7" s="8">
        <v>2.08</v>
      </c>
      <c r="I7" s="12">
        <v>0</v>
      </c>
    </row>
    <row r="8" spans="2:9" ht="15" customHeight="1" x14ac:dyDescent="0.2">
      <c r="B8" t="s">
        <v>23</v>
      </c>
      <c r="C8" s="12">
        <v>1</v>
      </c>
      <c r="D8" s="8">
        <v>1.04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25</v>
      </c>
      <c r="C10" s="12">
        <v>4</v>
      </c>
      <c r="D10" s="8">
        <v>4.17</v>
      </c>
      <c r="E10" s="12">
        <v>0</v>
      </c>
      <c r="F10" s="8">
        <v>0</v>
      </c>
      <c r="G10" s="12">
        <v>4</v>
      </c>
      <c r="H10" s="8">
        <v>8.33</v>
      </c>
      <c r="I10" s="12">
        <v>0</v>
      </c>
    </row>
    <row r="11" spans="2:9" ht="15" customHeight="1" x14ac:dyDescent="0.2">
      <c r="B11" t="s">
        <v>26</v>
      </c>
      <c r="C11" s="12">
        <v>13</v>
      </c>
      <c r="D11" s="8">
        <v>13.54</v>
      </c>
      <c r="E11" s="12">
        <v>13</v>
      </c>
      <c r="F11" s="8">
        <v>30.23</v>
      </c>
      <c r="G11" s="12">
        <v>0</v>
      </c>
      <c r="H11" s="8">
        <v>0</v>
      </c>
      <c r="I11" s="12">
        <v>0</v>
      </c>
    </row>
    <row r="12" spans="2:9" ht="15" customHeight="1" x14ac:dyDescent="0.2">
      <c r="B12" t="s">
        <v>27</v>
      </c>
      <c r="C12" s="12">
        <v>1</v>
      </c>
      <c r="D12" s="8">
        <v>1.04</v>
      </c>
      <c r="E12" s="12">
        <v>0</v>
      </c>
      <c r="F12" s="8">
        <v>0</v>
      </c>
      <c r="G12" s="12">
        <v>1</v>
      </c>
      <c r="H12" s="8">
        <v>2.08</v>
      </c>
      <c r="I12" s="12">
        <v>0</v>
      </c>
    </row>
    <row r="13" spans="2:9" ht="15" customHeight="1" x14ac:dyDescent="0.2">
      <c r="B13" t="s">
        <v>28</v>
      </c>
      <c r="C13" s="12">
        <v>2</v>
      </c>
      <c r="D13" s="8">
        <v>2.08</v>
      </c>
      <c r="E13" s="12">
        <v>0</v>
      </c>
      <c r="F13" s="8">
        <v>0</v>
      </c>
      <c r="G13" s="12">
        <v>2</v>
      </c>
      <c r="H13" s="8">
        <v>4.17</v>
      </c>
      <c r="I13" s="12">
        <v>0</v>
      </c>
    </row>
    <row r="14" spans="2:9" ht="15" customHeight="1" x14ac:dyDescent="0.2">
      <c r="B14" t="s">
        <v>29</v>
      </c>
      <c r="C14" s="12">
        <v>6</v>
      </c>
      <c r="D14" s="8">
        <v>6.25</v>
      </c>
      <c r="E14" s="12">
        <v>1</v>
      </c>
      <c r="F14" s="8">
        <v>2.33</v>
      </c>
      <c r="G14" s="12">
        <v>5</v>
      </c>
      <c r="H14" s="8">
        <v>10.42</v>
      </c>
      <c r="I14" s="12">
        <v>0</v>
      </c>
    </row>
    <row r="15" spans="2:9" ht="15" customHeight="1" x14ac:dyDescent="0.2">
      <c r="B15" t="s">
        <v>30</v>
      </c>
      <c r="C15" s="12">
        <v>6</v>
      </c>
      <c r="D15" s="8">
        <v>6.25</v>
      </c>
      <c r="E15" s="12">
        <v>6</v>
      </c>
      <c r="F15" s="8">
        <v>13.95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31</v>
      </c>
      <c r="C16" s="12">
        <v>12</v>
      </c>
      <c r="D16" s="8">
        <v>12.5</v>
      </c>
      <c r="E16" s="12">
        <v>12</v>
      </c>
      <c r="F16" s="8">
        <v>27.91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32</v>
      </c>
      <c r="C17" s="12">
        <v>4</v>
      </c>
      <c r="D17" s="8">
        <v>4.17</v>
      </c>
      <c r="E17" s="12">
        <v>2</v>
      </c>
      <c r="F17" s="8">
        <v>4.6500000000000004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33</v>
      </c>
      <c r="C18" s="12">
        <v>3</v>
      </c>
      <c r="D18" s="8">
        <v>3.13</v>
      </c>
      <c r="E18" s="12">
        <v>2</v>
      </c>
      <c r="F18" s="8">
        <v>4.6500000000000004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34</v>
      </c>
      <c r="C19" s="12">
        <v>4</v>
      </c>
      <c r="D19" s="8">
        <v>4.17</v>
      </c>
      <c r="E19" s="12">
        <v>0</v>
      </c>
      <c r="F19" s="8">
        <v>0</v>
      </c>
      <c r="G19" s="12">
        <v>3</v>
      </c>
      <c r="H19" s="8">
        <v>6.25</v>
      </c>
      <c r="I19" s="12">
        <v>0</v>
      </c>
    </row>
    <row r="20" spans="2:9" ht="15" customHeight="1" x14ac:dyDescent="0.2">
      <c r="B20" s="9" t="s">
        <v>200</v>
      </c>
      <c r="C20" s="12">
        <f>SUM(LTBL_35321[総数／事業所数])</f>
        <v>96</v>
      </c>
      <c r="E20" s="12">
        <f>SUBTOTAL(109,LTBL_35321[個人／事業所数])</f>
        <v>43</v>
      </c>
      <c r="G20" s="12">
        <f>SUBTOTAL(109,LTBL_35321[法人／事業所数])</f>
        <v>48</v>
      </c>
      <c r="I20" s="12">
        <f>SUBTOTAL(109,LTBL_35321[法人以外の団体／事業所数])</f>
        <v>0</v>
      </c>
    </row>
    <row r="21" spans="2:9" ht="15" customHeight="1" x14ac:dyDescent="0.2">
      <c r="E21" s="11">
        <f>LTBL_35321[[#Totals],[個人／事業所数]]/LTBL_35321[[#Totals],[総数／事業所数]]</f>
        <v>0.44791666666666669</v>
      </c>
      <c r="G21" s="11">
        <f>LTBL_35321[[#Totals],[法人／事業所数]]/LTBL_35321[[#Totals],[総数／事業所数]]</f>
        <v>0.5</v>
      </c>
      <c r="I21" s="11">
        <f>LTBL_35321[[#Totals],[法人以外の団体／事業所数]]/LTBL_35321[[#Totals],[総数／事業所数]]</f>
        <v>0</v>
      </c>
    </row>
    <row r="23" spans="2:9" ht="33" customHeight="1" x14ac:dyDescent="0.2">
      <c r="B23" t="s">
        <v>201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45</v>
      </c>
      <c r="C24" s="12">
        <v>21</v>
      </c>
      <c r="D24" s="8">
        <v>21.88</v>
      </c>
      <c r="E24" s="12">
        <v>1</v>
      </c>
      <c r="F24" s="8">
        <v>2.33</v>
      </c>
      <c r="G24" s="12">
        <v>20</v>
      </c>
      <c r="H24" s="8">
        <v>41.67</v>
      </c>
      <c r="I24" s="12">
        <v>0</v>
      </c>
    </row>
    <row r="25" spans="2:9" ht="15" customHeight="1" x14ac:dyDescent="0.2">
      <c r="B25" t="s">
        <v>44</v>
      </c>
      <c r="C25" s="12">
        <v>11</v>
      </c>
      <c r="D25" s="8">
        <v>11.46</v>
      </c>
      <c r="E25" s="12">
        <v>3</v>
      </c>
      <c r="F25" s="8">
        <v>6.98</v>
      </c>
      <c r="G25" s="12">
        <v>8</v>
      </c>
      <c r="H25" s="8">
        <v>16.670000000000002</v>
      </c>
      <c r="I25" s="12">
        <v>0</v>
      </c>
    </row>
    <row r="26" spans="2:9" ht="15" customHeight="1" x14ac:dyDescent="0.2">
      <c r="B26" t="s">
        <v>58</v>
      </c>
      <c r="C26" s="12">
        <v>11</v>
      </c>
      <c r="D26" s="8">
        <v>11.46</v>
      </c>
      <c r="E26" s="12">
        <v>11</v>
      </c>
      <c r="F26" s="8">
        <v>25.58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52</v>
      </c>
      <c r="C27" s="12">
        <v>8</v>
      </c>
      <c r="D27" s="8">
        <v>8.33</v>
      </c>
      <c r="E27" s="12">
        <v>8</v>
      </c>
      <c r="F27" s="8">
        <v>18.600000000000001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43</v>
      </c>
      <c r="C28" s="12">
        <v>7</v>
      </c>
      <c r="D28" s="8">
        <v>7.29</v>
      </c>
      <c r="E28" s="12">
        <v>3</v>
      </c>
      <c r="F28" s="8">
        <v>6.98</v>
      </c>
      <c r="G28" s="12">
        <v>4</v>
      </c>
      <c r="H28" s="8">
        <v>8.33</v>
      </c>
      <c r="I28" s="12">
        <v>0</v>
      </c>
    </row>
    <row r="29" spans="2:9" ht="15" customHeight="1" x14ac:dyDescent="0.2">
      <c r="B29" t="s">
        <v>57</v>
      </c>
      <c r="C29" s="12">
        <v>6</v>
      </c>
      <c r="D29" s="8">
        <v>6.25</v>
      </c>
      <c r="E29" s="12">
        <v>6</v>
      </c>
      <c r="F29" s="8">
        <v>13.95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56</v>
      </c>
      <c r="C30" s="12">
        <v>5</v>
      </c>
      <c r="D30" s="8">
        <v>5.21</v>
      </c>
      <c r="E30" s="12">
        <v>1</v>
      </c>
      <c r="F30" s="8">
        <v>2.33</v>
      </c>
      <c r="G30" s="12">
        <v>4</v>
      </c>
      <c r="H30" s="8">
        <v>8.33</v>
      </c>
      <c r="I30" s="12">
        <v>0</v>
      </c>
    </row>
    <row r="31" spans="2:9" ht="15" customHeight="1" x14ac:dyDescent="0.2">
      <c r="B31" t="s">
        <v>60</v>
      </c>
      <c r="C31" s="12">
        <v>4</v>
      </c>
      <c r="D31" s="8">
        <v>4.17</v>
      </c>
      <c r="E31" s="12">
        <v>2</v>
      </c>
      <c r="F31" s="8">
        <v>4.6500000000000004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50</v>
      </c>
      <c r="C32" s="12">
        <v>3</v>
      </c>
      <c r="D32" s="8">
        <v>3.13</v>
      </c>
      <c r="E32" s="12">
        <v>3</v>
      </c>
      <c r="F32" s="8">
        <v>6.98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61</v>
      </c>
      <c r="C33" s="12">
        <v>2</v>
      </c>
      <c r="D33" s="8">
        <v>2.08</v>
      </c>
      <c r="E33" s="12">
        <v>2</v>
      </c>
      <c r="F33" s="8">
        <v>4.6500000000000004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79</v>
      </c>
      <c r="C34" s="12">
        <v>1</v>
      </c>
      <c r="D34" s="8">
        <v>1.04</v>
      </c>
      <c r="E34" s="12">
        <v>0</v>
      </c>
      <c r="F34" s="8">
        <v>0</v>
      </c>
      <c r="G34" s="12">
        <v>1</v>
      </c>
      <c r="H34" s="8">
        <v>2.08</v>
      </c>
      <c r="I34" s="12">
        <v>0</v>
      </c>
    </row>
    <row r="35" spans="2:9" ht="15" customHeight="1" x14ac:dyDescent="0.2">
      <c r="B35" t="s">
        <v>80</v>
      </c>
      <c r="C35" s="12">
        <v>1</v>
      </c>
      <c r="D35" s="8">
        <v>1.04</v>
      </c>
      <c r="E35" s="12">
        <v>0</v>
      </c>
      <c r="F35" s="8">
        <v>0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77</v>
      </c>
      <c r="C36" s="12">
        <v>1</v>
      </c>
      <c r="D36" s="8">
        <v>1.04</v>
      </c>
      <c r="E36" s="12">
        <v>0</v>
      </c>
      <c r="F36" s="8">
        <v>0</v>
      </c>
      <c r="G36" s="12">
        <v>1</v>
      </c>
      <c r="H36" s="8">
        <v>2.08</v>
      </c>
      <c r="I36" s="12">
        <v>0</v>
      </c>
    </row>
    <row r="37" spans="2:9" ht="15" customHeight="1" x14ac:dyDescent="0.2">
      <c r="B37" t="s">
        <v>81</v>
      </c>
      <c r="C37" s="12">
        <v>1</v>
      </c>
      <c r="D37" s="8">
        <v>1.04</v>
      </c>
      <c r="E37" s="12">
        <v>0</v>
      </c>
      <c r="F37" s="8">
        <v>0</v>
      </c>
      <c r="G37" s="12">
        <v>1</v>
      </c>
      <c r="H37" s="8">
        <v>2.08</v>
      </c>
      <c r="I37" s="12">
        <v>0</v>
      </c>
    </row>
    <row r="38" spans="2:9" ht="15" customHeight="1" x14ac:dyDescent="0.2">
      <c r="B38" t="s">
        <v>82</v>
      </c>
      <c r="C38" s="12">
        <v>1</v>
      </c>
      <c r="D38" s="8">
        <v>1.04</v>
      </c>
      <c r="E38" s="12">
        <v>0</v>
      </c>
      <c r="F38" s="8">
        <v>0</v>
      </c>
      <c r="G38" s="12">
        <v>1</v>
      </c>
      <c r="H38" s="8">
        <v>2.08</v>
      </c>
      <c r="I38" s="12">
        <v>0</v>
      </c>
    </row>
    <row r="39" spans="2:9" ht="15" customHeight="1" x14ac:dyDescent="0.2">
      <c r="B39" t="s">
        <v>83</v>
      </c>
      <c r="C39" s="12">
        <v>1</v>
      </c>
      <c r="D39" s="8">
        <v>1.04</v>
      </c>
      <c r="E39" s="12">
        <v>0</v>
      </c>
      <c r="F39" s="8">
        <v>0</v>
      </c>
      <c r="G39" s="12">
        <v>1</v>
      </c>
      <c r="H39" s="8">
        <v>2.08</v>
      </c>
      <c r="I39" s="12">
        <v>0</v>
      </c>
    </row>
    <row r="40" spans="2:9" ht="15" customHeight="1" x14ac:dyDescent="0.2">
      <c r="B40" t="s">
        <v>47</v>
      </c>
      <c r="C40" s="12">
        <v>1</v>
      </c>
      <c r="D40" s="8">
        <v>1.04</v>
      </c>
      <c r="E40" s="12">
        <v>1</v>
      </c>
      <c r="F40" s="8">
        <v>2.33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49</v>
      </c>
      <c r="C41" s="12">
        <v>1</v>
      </c>
      <c r="D41" s="8">
        <v>1.04</v>
      </c>
      <c r="E41" s="12">
        <v>1</v>
      </c>
      <c r="F41" s="8">
        <v>2.33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66</v>
      </c>
      <c r="C42" s="12">
        <v>1</v>
      </c>
      <c r="D42" s="8">
        <v>1.04</v>
      </c>
      <c r="E42" s="12">
        <v>0</v>
      </c>
      <c r="F42" s="8">
        <v>0</v>
      </c>
      <c r="G42" s="12">
        <v>1</v>
      </c>
      <c r="H42" s="8">
        <v>2.08</v>
      </c>
      <c r="I42" s="12">
        <v>0</v>
      </c>
    </row>
    <row r="43" spans="2:9" ht="15" customHeight="1" x14ac:dyDescent="0.2">
      <c r="B43" t="s">
        <v>53</v>
      </c>
      <c r="C43" s="12">
        <v>1</v>
      </c>
      <c r="D43" s="8">
        <v>1.04</v>
      </c>
      <c r="E43" s="12">
        <v>0</v>
      </c>
      <c r="F43" s="8">
        <v>0</v>
      </c>
      <c r="G43" s="12">
        <v>1</v>
      </c>
      <c r="H43" s="8">
        <v>2.08</v>
      </c>
      <c r="I43" s="12">
        <v>0</v>
      </c>
    </row>
    <row r="44" spans="2:9" ht="15" customHeight="1" x14ac:dyDescent="0.2">
      <c r="B44" t="s">
        <v>54</v>
      </c>
      <c r="C44" s="12">
        <v>1</v>
      </c>
      <c r="D44" s="8">
        <v>1.04</v>
      </c>
      <c r="E44" s="12">
        <v>0</v>
      </c>
      <c r="F44" s="8">
        <v>0</v>
      </c>
      <c r="G44" s="12">
        <v>1</v>
      </c>
      <c r="H44" s="8">
        <v>2.08</v>
      </c>
      <c r="I44" s="12">
        <v>0</v>
      </c>
    </row>
    <row r="45" spans="2:9" ht="15" customHeight="1" x14ac:dyDescent="0.2">
      <c r="B45" t="s">
        <v>55</v>
      </c>
      <c r="C45" s="12">
        <v>1</v>
      </c>
      <c r="D45" s="8">
        <v>1.04</v>
      </c>
      <c r="E45" s="12">
        <v>0</v>
      </c>
      <c r="F45" s="8">
        <v>0</v>
      </c>
      <c r="G45" s="12">
        <v>1</v>
      </c>
      <c r="H45" s="8">
        <v>2.08</v>
      </c>
      <c r="I45" s="12">
        <v>0</v>
      </c>
    </row>
    <row r="46" spans="2:9" ht="15" customHeight="1" x14ac:dyDescent="0.2">
      <c r="B46" t="s">
        <v>74</v>
      </c>
      <c r="C46" s="12">
        <v>1</v>
      </c>
      <c r="D46" s="8">
        <v>1.04</v>
      </c>
      <c r="E46" s="12">
        <v>1</v>
      </c>
      <c r="F46" s="8">
        <v>2.33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62</v>
      </c>
      <c r="C47" s="12">
        <v>1</v>
      </c>
      <c r="D47" s="8">
        <v>1.04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78</v>
      </c>
      <c r="C48" s="12">
        <v>1</v>
      </c>
      <c r="D48" s="8">
        <v>1.04</v>
      </c>
      <c r="E48" s="12">
        <v>0</v>
      </c>
      <c r="F48" s="8">
        <v>0</v>
      </c>
      <c r="G48" s="12">
        <v>1</v>
      </c>
      <c r="H48" s="8">
        <v>2.08</v>
      </c>
      <c r="I48" s="12">
        <v>0</v>
      </c>
    </row>
    <row r="49" spans="2:9" ht="15" customHeight="1" x14ac:dyDescent="0.2">
      <c r="B49" t="s">
        <v>72</v>
      </c>
      <c r="C49" s="12">
        <v>1</v>
      </c>
      <c r="D49" s="8">
        <v>1.04</v>
      </c>
      <c r="E49" s="12">
        <v>0</v>
      </c>
      <c r="F49" s="8">
        <v>0</v>
      </c>
      <c r="G49" s="12">
        <v>1</v>
      </c>
      <c r="H49" s="8">
        <v>2.08</v>
      </c>
      <c r="I49" s="12">
        <v>0</v>
      </c>
    </row>
    <row r="50" spans="2:9" ht="15" customHeight="1" x14ac:dyDescent="0.2">
      <c r="B50" t="s">
        <v>84</v>
      </c>
      <c r="C50" s="12">
        <v>1</v>
      </c>
      <c r="D50" s="8">
        <v>1.04</v>
      </c>
      <c r="E50" s="12">
        <v>0</v>
      </c>
      <c r="F50" s="8">
        <v>0</v>
      </c>
      <c r="G50" s="12">
        <v>1</v>
      </c>
      <c r="H50" s="8">
        <v>2.08</v>
      </c>
      <c r="I50" s="12">
        <v>0</v>
      </c>
    </row>
    <row r="51" spans="2:9" ht="15" customHeight="1" x14ac:dyDescent="0.2">
      <c r="B51" t="s">
        <v>85</v>
      </c>
      <c r="C51" s="12">
        <v>1</v>
      </c>
      <c r="D51" s="8">
        <v>1.04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4" spans="2:9" ht="33" customHeight="1" x14ac:dyDescent="0.2">
      <c r="B54" t="s">
        <v>202</v>
      </c>
      <c r="C54" s="10" t="s">
        <v>36</v>
      </c>
      <c r="D54" s="10" t="s">
        <v>37</v>
      </c>
      <c r="E54" s="10" t="s">
        <v>38</v>
      </c>
      <c r="F54" s="10" t="s">
        <v>39</v>
      </c>
      <c r="G54" s="10" t="s">
        <v>40</v>
      </c>
      <c r="H54" s="10" t="s">
        <v>41</v>
      </c>
      <c r="I54" s="10" t="s">
        <v>42</v>
      </c>
    </row>
    <row r="55" spans="2:9" ht="15" customHeight="1" x14ac:dyDescent="0.2">
      <c r="B55" t="s">
        <v>148</v>
      </c>
      <c r="C55" s="12">
        <v>6</v>
      </c>
      <c r="D55" s="8">
        <v>6.25</v>
      </c>
      <c r="E55" s="12">
        <v>0</v>
      </c>
      <c r="F55" s="8">
        <v>0</v>
      </c>
      <c r="G55" s="12">
        <v>6</v>
      </c>
      <c r="H55" s="8">
        <v>12.5</v>
      </c>
      <c r="I55" s="12">
        <v>0</v>
      </c>
    </row>
    <row r="56" spans="2:9" ht="15" customHeight="1" x14ac:dyDescent="0.2">
      <c r="B56" t="s">
        <v>145</v>
      </c>
      <c r="C56" s="12">
        <v>5</v>
      </c>
      <c r="D56" s="8">
        <v>5.21</v>
      </c>
      <c r="E56" s="12">
        <v>1</v>
      </c>
      <c r="F56" s="8">
        <v>2.33</v>
      </c>
      <c r="G56" s="12">
        <v>4</v>
      </c>
      <c r="H56" s="8">
        <v>8.33</v>
      </c>
      <c r="I56" s="12">
        <v>0</v>
      </c>
    </row>
    <row r="57" spans="2:9" ht="15" customHeight="1" x14ac:dyDescent="0.2">
      <c r="B57" t="s">
        <v>95</v>
      </c>
      <c r="C57" s="12">
        <v>5</v>
      </c>
      <c r="D57" s="8">
        <v>5.21</v>
      </c>
      <c r="E57" s="12">
        <v>1</v>
      </c>
      <c r="F57" s="8">
        <v>2.33</v>
      </c>
      <c r="G57" s="12">
        <v>4</v>
      </c>
      <c r="H57" s="8">
        <v>8.33</v>
      </c>
      <c r="I57" s="12">
        <v>0</v>
      </c>
    </row>
    <row r="58" spans="2:9" ht="15" customHeight="1" x14ac:dyDescent="0.2">
      <c r="B58" t="s">
        <v>147</v>
      </c>
      <c r="C58" s="12">
        <v>5</v>
      </c>
      <c r="D58" s="8">
        <v>5.21</v>
      </c>
      <c r="E58" s="12">
        <v>0</v>
      </c>
      <c r="F58" s="8">
        <v>0</v>
      </c>
      <c r="G58" s="12">
        <v>5</v>
      </c>
      <c r="H58" s="8">
        <v>10.42</v>
      </c>
      <c r="I58" s="12">
        <v>0</v>
      </c>
    </row>
    <row r="59" spans="2:9" ht="15" customHeight="1" x14ac:dyDescent="0.2">
      <c r="B59" t="s">
        <v>109</v>
      </c>
      <c r="C59" s="12">
        <v>5</v>
      </c>
      <c r="D59" s="8">
        <v>5.21</v>
      </c>
      <c r="E59" s="12">
        <v>5</v>
      </c>
      <c r="F59" s="8">
        <v>11.63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110</v>
      </c>
      <c r="C60" s="12">
        <v>5</v>
      </c>
      <c r="D60" s="8">
        <v>5.21</v>
      </c>
      <c r="E60" s="12">
        <v>5</v>
      </c>
      <c r="F60" s="8">
        <v>11.63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96</v>
      </c>
      <c r="C61" s="12">
        <v>4</v>
      </c>
      <c r="D61" s="8">
        <v>4.17</v>
      </c>
      <c r="E61" s="12">
        <v>0</v>
      </c>
      <c r="F61" s="8">
        <v>0</v>
      </c>
      <c r="G61" s="12">
        <v>4</v>
      </c>
      <c r="H61" s="8">
        <v>8.33</v>
      </c>
      <c r="I61" s="12">
        <v>0</v>
      </c>
    </row>
    <row r="62" spans="2:9" ht="15" customHeight="1" x14ac:dyDescent="0.2">
      <c r="B62" t="s">
        <v>101</v>
      </c>
      <c r="C62" s="12">
        <v>3</v>
      </c>
      <c r="D62" s="8">
        <v>3.13</v>
      </c>
      <c r="E62" s="12">
        <v>3</v>
      </c>
      <c r="F62" s="8">
        <v>6.98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93</v>
      </c>
      <c r="C63" s="12">
        <v>2</v>
      </c>
      <c r="D63" s="8">
        <v>2.08</v>
      </c>
      <c r="E63" s="12">
        <v>0</v>
      </c>
      <c r="F63" s="8">
        <v>0</v>
      </c>
      <c r="G63" s="12">
        <v>2</v>
      </c>
      <c r="H63" s="8">
        <v>4.17</v>
      </c>
      <c r="I63" s="12">
        <v>0</v>
      </c>
    </row>
    <row r="64" spans="2:9" ht="15" customHeight="1" x14ac:dyDescent="0.2">
      <c r="B64" t="s">
        <v>94</v>
      </c>
      <c r="C64" s="12">
        <v>2</v>
      </c>
      <c r="D64" s="8">
        <v>2.08</v>
      </c>
      <c r="E64" s="12">
        <v>1</v>
      </c>
      <c r="F64" s="8">
        <v>2.33</v>
      </c>
      <c r="G64" s="12">
        <v>1</v>
      </c>
      <c r="H64" s="8">
        <v>2.08</v>
      </c>
      <c r="I64" s="12">
        <v>0</v>
      </c>
    </row>
    <row r="65" spans="2:9" ht="15" customHeight="1" x14ac:dyDescent="0.2">
      <c r="B65" t="s">
        <v>140</v>
      </c>
      <c r="C65" s="12">
        <v>2</v>
      </c>
      <c r="D65" s="8">
        <v>2.08</v>
      </c>
      <c r="E65" s="12">
        <v>0</v>
      </c>
      <c r="F65" s="8">
        <v>0</v>
      </c>
      <c r="G65" s="12">
        <v>2</v>
      </c>
      <c r="H65" s="8">
        <v>4.17</v>
      </c>
      <c r="I65" s="12">
        <v>0</v>
      </c>
    </row>
    <row r="66" spans="2:9" ht="15" customHeight="1" x14ac:dyDescent="0.2">
      <c r="B66" t="s">
        <v>163</v>
      </c>
      <c r="C66" s="12">
        <v>2</v>
      </c>
      <c r="D66" s="8">
        <v>2.08</v>
      </c>
      <c r="E66" s="12">
        <v>0</v>
      </c>
      <c r="F66" s="8">
        <v>0</v>
      </c>
      <c r="G66" s="12">
        <v>2</v>
      </c>
      <c r="H66" s="8">
        <v>4.17</v>
      </c>
      <c r="I66" s="12">
        <v>0</v>
      </c>
    </row>
    <row r="67" spans="2:9" ht="15" customHeight="1" x14ac:dyDescent="0.2">
      <c r="B67" t="s">
        <v>105</v>
      </c>
      <c r="C67" s="12">
        <v>2</v>
      </c>
      <c r="D67" s="8">
        <v>2.08</v>
      </c>
      <c r="E67" s="12">
        <v>2</v>
      </c>
      <c r="F67" s="8">
        <v>4.6500000000000004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108</v>
      </c>
      <c r="C68" s="12">
        <v>2</v>
      </c>
      <c r="D68" s="8">
        <v>2.08</v>
      </c>
      <c r="E68" s="12">
        <v>2</v>
      </c>
      <c r="F68" s="8">
        <v>4.6500000000000004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131</v>
      </c>
      <c r="C69" s="12">
        <v>2</v>
      </c>
      <c r="D69" s="8">
        <v>2.08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138</v>
      </c>
      <c r="C70" s="12">
        <v>1</v>
      </c>
      <c r="D70" s="8">
        <v>1.04</v>
      </c>
      <c r="E70" s="12">
        <v>0</v>
      </c>
      <c r="F70" s="8">
        <v>0</v>
      </c>
      <c r="G70" s="12">
        <v>1</v>
      </c>
      <c r="H70" s="8">
        <v>2.08</v>
      </c>
      <c r="I70" s="12">
        <v>0</v>
      </c>
    </row>
    <row r="71" spans="2:9" ht="15" customHeight="1" x14ac:dyDescent="0.2">
      <c r="B71" t="s">
        <v>139</v>
      </c>
      <c r="C71" s="12">
        <v>1</v>
      </c>
      <c r="D71" s="8">
        <v>1.04</v>
      </c>
      <c r="E71" s="12">
        <v>1</v>
      </c>
      <c r="F71" s="8">
        <v>2.33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115</v>
      </c>
      <c r="C72" s="12">
        <v>1</v>
      </c>
      <c r="D72" s="8">
        <v>1.04</v>
      </c>
      <c r="E72" s="12">
        <v>1</v>
      </c>
      <c r="F72" s="8">
        <v>2.33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141</v>
      </c>
      <c r="C73" s="12">
        <v>1</v>
      </c>
      <c r="D73" s="8">
        <v>1.04</v>
      </c>
      <c r="E73" s="12">
        <v>0</v>
      </c>
      <c r="F73" s="8">
        <v>0</v>
      </c>
      <c r="G73" s="12">
        <v>1</v>
      </c>
      <c r="H73" s="8">
        <v>2.08</v>
      </c>
      <c r="I73" s="12">
        <v>0</v>
      </c>
    </row>
    <row r="74" spans="2:9" ht="15" customHeight="1" x14ac:dyDescent="0.2">
      <c r="B74" t="s">
        <v>142</v>
      </c>
      <c r="C74" s="12">
        <v>1</v>
      </c>
      <c r="D74" s="8">
        <v>1.04</v>
      </c>
      <c r="E74" s="12">
        <v>0</v>
      </c>
      <c r="F74" s="8">
        <v>0</v>
      </c>
      <c r="G74" s="12">
        <v>1</v>
      </c>
      <c r="H74" s="8">
        <v>2.08</v>
      </c>
      <c r="I74" s="12">
        <v>0</v>
      </c>
    </row>
    <row r="75" spans="2:9" ht="15" customHeight="1" x14ac:dyDescent="0.2">
      <c r="B75" t="s">
        <v>143</v>
      </c>
      <c r="C75" s="12">
        <v>1</v>
      </c>
      <c r="D75" s="8">
        <v>1.04</v>
      </c>
      <c r="E75" s="12">
        <v>1</v>
      </c>
      <c r="F75" s="8">
        <v>2.33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144</v>
      </c>
      <c r="C76" s="12">
        <v>1</v>
      </c>
      <c r="D76" s="8">
        <v>1.04</v>
      </c>
      <c r="E76" s="12">
        <v>1</v>
      </c>
      <c r="F76" s="8">
        <v>2.33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146</v>
      </c>
      <c r="C77" s="12">
        <v>1</v>
      </c>
      <c r="D77" s="8">
        <v>1.04</v>
      </c>
      <c r="E77" s="12">
        <v>0</v>
      </c>
      <c r="F77" s="8">
        <v>0</v>
      </c>
      <c r="G77" s="12">
        <v>1</v>
      </c>
      <c r="H77" s="8">
        <v>2.08</v>
      </c>
      <c r="I77" s="12">
        <v>0</v>
      </c>
    </row>
    <row r="78" spans="2:9" ht="15" customHeight="1" x14ac:dyDescent="0.2">
      <c r="B78" t="s">
        <v>149</v>
      </c>
      <c r="C78" s="12">
        <v>1</v>
      </c>
      <c r="D78" s="8">
        <v>1.04</v>
      </c>
      <c r="E78" s="12">
        <v>0</v>
      </c>
      <c r="F78" s="8">
        <v>0</v>
      </c>
      <c r="G78" s="12">
        <v>1</v>
      </c>
      <c r="H78" s="8">
        <v>2.08</v>
      </c>
      <c r="I78" s="12">
        <v>0</v>
      </c>
    </row>
    <row r="79" spans="2:9" ht="15" customHeight="1" x14ac:dyDescent="0.2">
      <c r="B79" t="s">
        <v>150</v>
      </c>
      <c r="C79" s="12">
        <v>1</v>
      </c>
      <c r="D79" s="8">
        <v>1.04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151</v>
      </c>
      <c r="C80" s="12">
        <v>1</v>
      </c>
      <c r="D80" s="8">
        <v>1.04</v>
      </c>
      <c r="E80" s="12">
        <v>0</v>
      </c>
      <c r="F80" s="8">
        <v>0</v>
      </c>
      <c r="G80" s="12">
        <v>1</v>
      </c>
      <c r="H80" s="8">
        <v>2.08</v>
      </c>
      <c r="I80" s="12">
        <v>0</v>
      </c>
    </row>
    <row r="81" spans="2:9" ht="15" customHeight="1" x14ac:dyDescent="0.2">
      <c r="B81" t="s">
        <v>152</v>
      </c>
      <c r="C81" s="12">
        <v>1</v>
      </c>
      <c r="D81" s="8">
        <v>1.04</v>
      </c>
      <c r="E81" s="12">
        <v>0</v>
      </c>
      <c r="F81" s="8">
        <v>0</v>
      </c>
      <c r="G81" s="12">
        <v>1</v>
      </c>
      <c r="H81" s="8">
        <v>2.08</v>
      </c>
      <c r="I81" s="12">
        <v>0</v>
      </c>
    </row>
    <row r="82" spans="2:9" ht="15" customHeight="1" x14ac:dyDescent="0.2">
      <c r="B82" t="s">
        <v>153</v>
      </c>
      <c r="C82" s="12">
        <v>1</v>
      </c>
      <c r="D82" s="8">
        <v>1.04</v>
      </c>
      <c r="E82" s="12">
        <v>0</v>
      </c>
      <c r="F82" s="8">
        <v>0</v>
      </c>
      <c r="G82" s="12">
        <v>1</v>
      </c>
      <c r="H82" s="8">
        <v>2.08</v>
      </c>
      <c r="I82" s="12">
        <v>0</v>
      </c>
    </row>
    <row r="83" spans="2:9" ht="15" customHeight="1" x14ac:dyDescent="0.2">
      <c r="B83" t="s">
        <v>154</v>
      </c>
      <c r="C83" s="12">
        <v>1</v>
      </c>
      <c r="D83" s="8">
        <v>1.04</v>
      </c>
      <c r="E83" s="12">
        <v>0</v>
      </c>
      <c r="F83" s="8">
        <v>0</v>
      </c>
      <c r="G83" s="12">
        <v>1</v>
      </c>
      <c r="H83" s="8">
        <v>2.08</v>
      </c>
      <c r="I83" s="12">
        <v>0</v>
      </c>
    </row>
    <row r="84" spans="2:9" ht="15" customHeight="1" x14ac:dyDescent="0.2">
      <c r="B84" t="s">
        <v>155</v>
      </c>
      <c r="C84" s="12">
        <v>1</v>
      </c>
      <c r="D84" s="8">
        <v>1.04</v>
      </c>
      <c r="E84" s="12">
        <v>1</v>
      </c>
      <c r="F84" s="8">
        <v>2.33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156</v>
      </c>
      <c r="C85" s="12">
        <v>1</v>
      </c>
      <c r="D85" s="8">
        <v>1.04</v>
      </c>
      <c r="E85" s="12">
        <v>1</v>
      </c>
      <c r="F85" s="8">
        <v>2.33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157</v>
      </c>
      <c r="C86" s="12">
        <v>1</v>
      </c>
      <c r="D86" s="8">
        <v>1.04</v>
      </c>
      <c r="E86" s="12">
        <v>1</v>
      </c>
      <c r="F86" s="8">
        <v>2.33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120</v>
      </c>
      <c r="C87" s="12">
        <v>1</v>
      </c>
      <c r="D87" s="8">
        <v>1.04</v>
      </c>
      <c r="E87" s="12">
        <v>1</v>
      </c>
      <c r="F87" s="8">
        <v>2.33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98</v>
      </c>
      <c r="C88" s="12">
        <v>1</v>
      </c>
      <c r="D88" s="8">
        <v>1.04</v>
      </c>
      <c r="E88" s="12">
        <v>1</v>
      </c>
      <c r="F88" s="8">
        <v>2.33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158</v>
      </c>
      <c r="C89" s="12">
        <v>1</v>
      </c>
      <c r="D89" s="8">
        <v>1.04</v>
      </c>
      <c r="E89" s="12">
        <v>1</v>
      </c>
      <c r="F89" s="8">
        <v>2.33</v>
      </c>
      <c r="G89" s="12">
        <v>0</v>
      </c>
      <c r="H89" s="8">
        <v>0</v>
      </c>
      <c r="I89" s="12">
        <v>0</v>
      </c>
    </row>
    <row r="90" spans="2:9" ht="15" customHeight="1" x14ac:dyDescent="0.2">
      <c r="B90" t="s">
        <v>121</v>
      </c>
      <c r="C90" s="12">
        <v>1</v>
      </c>
      <c r="D90" s="8">
        <v>1.04</v>
      </c>
      <c r="E90" s="12">
        <v>1</v>
      </c>
      <c r="F90" s="8">
        <v>2.33</v>
      </c>
      <c r="G90" s="12">
        <v>0</v>
      </c>
      <c r="H90" s="8">
        <v>0</v>
      </c>
      <c r="I90" s="12">
        <v>0</v>
      </c>
    </row>
    <row r="91" spans="2:9" ht="15" customHeight="1" x14ac:dyDescent="0.2">
      <c r="B91" t="s">
        <v>134</v>
      </c>
      <c r="C91" s="12">
        <v>1</v>
      </c>
      <c r="D91" s="8">
        <v>1.04</v>
      </c>
      <c r="E91" s="12">
        <v>1</v>
      </c>
      <c r="F91" s="8">
        <v>2.33</v>
      </c>
      <c r="G91" s="12">
        <v>0</v>
      </c>
      <c r="H91" s="8">
        <v>0</v>
      </c>
      <c r="I91" s="12">
        <v>0</v>
      </c>
    </row>
    <row r="92" spans="2:9" ht="15" customHeight="1" x14ac:dyDescent="0.2">
      <c r="B92" t="s">
        <v>136</v>
      </c>
      <c r="C92" s="12">
        <v>1</v>
      </c>
      <c r="D92" s="8">
        <v>1.04</v>
      </c>
      <c r="E92" s="12">
        <v>1</v>
      </c>
      <c r="F92" s="8">
        <v>2.33</v>
      </c>
      <c r="G92" s="12">
        <v>0</v>
      </c>
      <c r="H92" s="8">
        <v>0</v>
      </c>
      <c r="I92" s="12">
        <v>0</v>
      </c>
    </row>
    <row r="93" spans="2:9" ht="15" customHeight="1" x14ac:dyDescent="0.2">
      <c r="B93" t="s">
        <v>159</v>
      </c>
      <c r="C93" s="12">
        <v>1</v>
      </c>
      <c r="D93" s="8">
        <v>1.04</v>
      </c>
      <c r="E93" s="12">
        <v>1</v>
      </c>
      <c r="F93" s="8">
        <v>2.33</v>
      </c>
      <c r="G93" s="12">
        <v>0</v>
      </c>
      <c r="H93" s="8">
        <v>0</v>
      </c>
      <c r="I93" s="12">
        <v>0</v>
      </c>
    </row>
    <row r="94" spans="2:9" ht="15" customHeight="1" x14ac:dyDescent="0.2">
      <c r="B94" t="s">
        <v>160</v>
      </c>
      <c r="C94" s="12">
        <v>1</v>
      </c>
      <c r="D94" s="8">
        <v>1.04</v>
      </c>
      <c r="E94" s="12">
        <v>0</v>
      </c>
      <c r="F94" s="8">
        <v>0</v>
      </c>
      <c r="G94" s="12">
        <v>1</v>
      </c>
      <c r="H94" s="8">
        <v>2.08</v>
      </c>
      <c r="I94" s="12">
        <v>0</v>
      </c>
    </row>
    <row r="95" spans="2:9" ht="15" customHeight="1" x14ac:dyDescent="0.2">
      <c r="B95" t="s">
        <v>126</v>
      </c>
      <c r="C95" s="12">
        <v>1</v>
      </c>
      <c r="D95" s="8">
        <v>1.04</v>
      </c>
      <c r="E95" s="12">
        <v>0</v>
      </c>
      <c r="F95" s="8">
        <v>0</v>
      </c>
      <c r="G95" s="12">
        <v>1</v>
      </c>
      <c r="H95" s="8">
        <v>2.08</v>
      </c>
      <c r="I95" s="12">
        <v>0</v>
      </c>
    </row>
    <row r="96" spans="2:9" ht="15" customHeight="1" x14ac:dyDescent="0.2">
      <c r="B96" t="s">
        <v>161</v>
      </c>
      <c r="C96" s="12">
        <v>1</v>
      </c>
      <c r="D96" s="8">
        <v>1.04</v>
      </c>
      <c r="E96" s="12">
        <v>0</v>
      </c>
      <c r="F96" s="8">
        <v>0</v>
      </c>
      <c r="G96" s="12">
        <v>1</v>
      </c>
      <c r="H96" s="8">
        <v>2.08</v>
      </c>
      <c r="I96" s="12">
        <v>0</v>
      </c>
    </row>
    <row r="97" spans="2:9" ht="15" customHeight="1" x14ac:dyDescent="0.2">
      <c r="B97" t="s">
        <v>162</v>
      </c>
      <c r="C97" s="12">
        <v>1</v>
      </c>
      <c r="D97" s="8">
        <v>1.04</v>
      </c>
      <c r="E97" s="12">
        <v>0</v>
      </c>
      <c r="F97" s="8">
        <v>0</v>
      </c>
      <c r="G97" s="12">
        <v>1</v>
      </c>
      <c r="H97" s="8">
        <v>2.08</v>
      </c>
      <c r="I97" s="12">
        <v>0</v>
      </c>
    </row>
    <row r="98" spans="2:9" ht="15" customHeight="1" x14ac:dyDescent="0.2">
      <c r="B98" t="s">
        <v>164</v>
      </c>
      <c r="C98" s="12">
        <v>1</v>
      </c>
      <c r="D98" s="8">
        <v>1.04</v>
      </c>
      <c r="E98" s="12">
        <v>0</v>
      </c>
      <c r="F98" s="8">
        <v>0</v>
      </c>
      <c r="G98" s="12">
        <v>1</v>
      </c>
      <c r="H98" s="8">
        <v>2.08</v>
      </c>
      <c r="I98" s="12">
        <v>0</v>
      </c>
    </row>
    <row r="99" spans="2:9" ht="15" customHeight="1" x14ac:dyDescent="0.2">
      <c r="B99" t="s">
        <v>165</v>
      </c>
      <c r="C99" s="12">
        <v>1</v>
      </c>
      <c r="D99" s="8">
        <v>1.04</v>
      </c>
      <c r="E99" s="12">
        <v>1</v>
      </c>
      <c r="F99" s="8">
        <v>2.33</v>
      </c>
      <c r="G99" s="12">
        <v>0</v>
      </c>
      <c r="H99" s="8">
        <v>0</v>
      </c>
      <c r="I99" s="12">
        <v>0</v>
      </c>
    </row>
    <row r="100" spans="2:9" ht="15" customHeight="1" x14ac:dyDescent="0.2">
      <c r="B100" t="s">
        <v>166</v>
      </c>
      <c r="C100" s="12">
        <v>1</v>
      </c>
      <c r="D100" s="8">
        <v>1.04</v>
      </c>
      <c r="E100" s="12">
        <v>0</v>
      </c>
      <c r="F100" s="8">
        <v>0</v>
      </c>
      <c r="G100" s="12">
        <v>1</v>
      </c>
      <c r="H100" s="8">
        <v>2.08</v>
      </c>
      <c r="I100" s="12">
        <v>0</v>
      </c>
    </row>
    <row r="101" spans="2:9" ht="15" customHeight="1" x14ac:dyDescent="0.2">
      <c r="B101" t="s">
        <v>123</v>
      </c>
      <c r="C101" s="12">
        <v>1</v>
      </c>
      <c r="D101" s="8">
        <v>1.04</v>
      </c>
      <c r="E101" s="12">
        <v>1</v>
      </c>
      <c r="F101" s="8">
        <v>2.33</v>
      </c>
      <c r="G101" s="12">
        <v>0</v>
      </c>
      <c r="H101" s="8">
        <v>0</v>
      </c>
      <c r="I101" s="12">
        <v>0</v>
      </c>
    </row>
    <row r="102" spans="2:9" ht="15" customHeight="1" x14ac:dyDescent="0.2">
      <c r="B102" t="s">
        <v>106</v>
      </c>
      <c r="C102" s="12">
        <v>1</v>
      </c>
      <c r="D102" s="8">
        <v>1.04</v>
      </c>
      <c r="E102" s="12">
        <v>1</v>
      </c>
      <c r="F102" s="8">
        <v>2.33</v>
      </c>
      <c r="G102" s="12">
        <v>0</v>
      </c>
      <c r="H102" s="8">
        <v>0</v>
      </c>
      <c r="I102" s="12">
        <v>0</v>
      </c>
    </row>
    <row r="103" spans="2:9" ht="15" customHeight="1" x14ac:dyDescent="0.2">
      <c r="B103" t="s">
        <v>117</v>
      </c>
      <c r="C103" s="12">
        <v>1</v>
      </c>
      <c r="D103" s="8">
        <v>1.04</v>
      </c>
      <c r="E103" s="12">
        <v>1</v>
      </c>
      <c r="F103" s="8">
        <v>2.33</v>
      </c>
      <c r="G103" s="12">
        <v>0</v>
      </c>
      <c r="H103" s="8">
        <v>0</v>
      </c>
      <c r="I103" s="12">
        <v>0</v>
      </c>
    </row>
    <row r="104" spans="2:9" ht="15" customHeight="1" x14ac:dyDescent="0.2">
      <c r="B104" t="s">
        <v>167</v>
      </c>
      <c r="C104" s="12">
        <v>1</v>
      </c>
      <c r="D104" s="8">
        <v>1.04</v>
      </c>
      <c r="E104" s="12">
        <v>1</v>
      </c>
      <c r="F104" s="8">
        <v>2.33</v>
      </c>
      <c r="G104" s="12">
        <v>0</v>
      </c>
      <c r="H104" s="8">
        <v>0</v>
      </c>
      <c r="I104" s="12">
        <v>0</v>
      </c>
    </row>
    <row r="105" spans="2:9" ht="15" customHeight="1" x14ac:dyDescent="0.2">
      <c r="B105" t="s">
        <v>114</v>
      </c>
      <c r="C105" s="12">
        <v>1</v>
      </c>
      <c r="D105" s="8">
        <v>1.04</v>
      </c>
      <c r="E105" s="12">
        <v>1</v>
      </c>
      <c r="F105" s="8">
        <v>2.33</v>
      </c>
      <c r="G105" s="12">
        <v>0</v>
      </c>
      <c r="H105" s="8">
        <v>0</v>
      </c>
      <c r="I105" s="12">
        <v>0</v>
      </c>
    </row>
    <row r="106" spans="2:9" ht="15" customHeight="1" x14ac:dyDescent="0.2">
      <c r="B106" t="s">
        <v>111</v>
      </c>
      <c r="C106" s="12">
        <v>1</v>
      </c>
      <c r="D106" s="8">
        <v>1.04</v>
      </c>
      <c r="E106" s="12">
        <v>1</v>
      </c>
      <c r="F106" s="8">
        <v>2.33</v>
      </c>
      <c r="G106" s="12">
        <v>0</v>
      </c>
      <c r="H106" s="8">
        <v>0</v>
      </c>
      <c r="I106" s="12">
        <v>0</v>
      </c>
    </row>
    <row r="107" spans="2:9" ht="15" customHeight="1" x14ac:dyDescent="0.2">
      <c r="B107" t="s">
        <v>137</v>
      </c>
      <c r="C107" s="12">
        <v>1</v>
      </c>
      <c r="D107" s="8">
        <v>1.04</v>
      </c>
      <c r="E107" s="12">
        <v>1</v>
      </c>
      <c r="F107" s="8">
        <v>2.33</v>
      </c>
      <c r="G107" s="12">
        <v>0</v>
      </c>
      <c r="H107" s="8">
        <v>0</v>
      </c>
      <c r="I107" s="12">
        <v>0</v>
      </c>
    </row>
    <row r="108" spans="2:9" ht="15" customHeight="1" x14ac:dyDescent="0.2">
      <c r="B108" t="s">
        <v>112</v>
      </c>
      <c r="C108" s="12">
        <v>1</v>
      </c>
      <c r="D108" s="8">
        <v>1.04</v>
      </c>
      <c r="E108" s="12">
        <v>1</v>
      </c>
      <c r="F108" s="8">
        <v>2.33</v>
      </c>
      <c r="G108" s="12">
        <v>0</v>
      </c>
      <c r="H108" s="8">
        <v>0</v>
      </c>
      <c r="I108" s="12">
        <v>0</v>
      </c>
    </row>
    <row r="109" spans="2:9" ht="15" customHeight="1" x14ac:dyDescent="0.2">
      <c r="B109" t="s">
        <v>124</v>
      </c>
      <c r="C109" s="12">
        <v>1</v>
      </c>
      <c r="D109" s="8">
        <v>1.04</v>
      </c>
      <c r="E109" s="12">
        <v>0</v>
      </c>
      <c r="F109" s="8">
        <v>0</v>
      </c>
      <c r="G109" s="12">
        <v>0</v>
      </c>
      <c r="H109" s="8">
        <v>0</v>
      </c>
      <c r="I109" s="12">
        <v>0</v>
      </c>
    </row>
    <row r="110" spans="2:9" ht="15" customHeight="1" x14ac:dyDescent="0.2">
      <c r="B110" t="s">
        <v>168</v>
      </c>
      <c r="C110" s="12">
        <v>1</v>
      </c>
      <c r="D110" s="8">
        <v>1.04</v>
      </c>
      <c r="E110" s="12">
        <v>0</v>
      </c>
      <c r="F110" s="8">
        <v>0</v>
      </c>
      <c r="G110" s="12">
        <v>1</v>
      </c>
      <c r="H110" s="8">
        <v>2.08</v>
      </c>
      <c r="I110" s="12">
        <v>0</v>
      </c>
    </row>
    <row r="111" spans="2:9" ht="15" customHeight="1" x14ac:dyDescent="0.2">
      <c r="B111" t="s">
        <v>169</v>
      </c>
      <c r="C111" s="12">
        <v>1</v>
      </c>
      <c r="D111" s="8">
        <v>1.04</v>
      </c>
      <c r="E111" s="12">
        <v>0</v>
      </c>
      <c r="F111" s="8">
        <v>0</v>
      </c>
      <c r="G111" s="12">
        <v>1</v>
      </c>
      <c r="H111" s="8">
        <v>2.08</v>
      </c>
      <c r="I111" s="12">
        <v>0</v>
      </c>
    </row>
    <row r="112" spans="2:9" ht="15" customHeight="1" x14ac:dyDescent="0.2">
      <c r="B112" t="s">
        <v>170</v>
      </c>
      <c r="C112" s="12">
        <v>1</v>
      </c>
      <c r="D112" s="8">
        <v>1.04</v>
      </c>
      <c r="E112" s="12">
        <v>0</v>
      </c>
      <c r="F112" s="8">
        <v>0</v>
      </c>
      <c r="G112" s="12">
        <v>1</v>
      </c>
      <c r="H112" s="8">
        <v>2.08</v>
      </c>
      <c r="I112" s="12">
        <v>0</v>
      </c>
    </row>
    <row r="113" spans="2:9" ht="15" customHeight="1" x14ac:dyDescent="0.2">
      <c r="B113" t="s">
        <v>171</v>
      </c>
      <c r="C113" s="12">
        <v>1</v>
      </c>
      <c r="D113" s="8">
        <v>1.04</v>
      </c>
      <c r="E113" s="12">
        <v>0</v>
      </c>
      <c r="F113" s="8">
        <v>0</v>
      </c>
      <c r="G113" s="12">
        <v>0</v>
      </c>
      <c r="H113" s="8">
        <v>0</v>
      </c>
      <c r="I113" s="12">
        <v>0</v>
      </c>
    </row>
    <row r="115" spans="2:9" ht="15" customHeight="1" x14ac:dyDescent="0.2">
      <c r="B115" t="s">
        <v>203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BD598-08AB-419F-A905-9913C1C721E8}">
  <sheetPr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219</v>
      </c>
    </row>
    <row r="4" spans="2:9" ht="33" customHeight="1" x14ac:dyDescent="0.2">
      <c r="B4" t="s">
        <v>199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24</v>
      </c>
      <c r="D6" s="8">
        <v>16.899999999999999</v>
      </c>
      <c r="E6" s="12">
        <v>11</v>
      </c>
      <c r="F6" s="8">
        <v>11.58</v>
      </c>
      <c r="G6" s="12">
        <v>13</v>
      </c>
      <c r="H6" s="8">
        <v>31.71</v>
      </c>
      <c r="I6" s="12">
        <v>0</v>
      </c>
    </row>
    <row r="7" spans="2:9" ht="15" customHeight="1" x14ac:dyDescent="0.2">
      <c r="B7" t="s">
        <v>22</v>
      </c>
      <c r="C7" s="12">
        <v>12</v>
      </c>
      <c r="D7" s="8">
        <v>8.4499999999999993</v>
      </c>
      <c r="E7" s="12">
        <v>6</v>
      </c>
      <c r="F7" s="8">
        <v>6.32</v>
      </c>
      <c r="G7" s="12">
        <v>6</v>
      </c>
      <c r="H7" s="8">
        <v>14.63</v>
      </c>
      <c r="I7" s="12">
        <v>0</v>
      </c>
    </row>
    <row r="8" spans="2:9" ht="15" customHeight="1" x14ac:dyDescent="0.2">
      <c r="B8" t="s">
        <v>23</v>
      </c>
      <c r="C8" s="12">
        <v>2</v>
      </c>
      <c r="D8" s="8">
        <v>1.41</v>
      </c>
      <c r="E8" s="12">
        <v>0</v>
      </c>
      <c r="F8" s="8">
        <v>0</v>
      </c>
      <c r="G8" s="12">
        <v>1</v>
      </c>
      <c r="H8" s="8">
        <v>2.44</v>
      </c>
      <c r="I8" s="12">
        <v>0</v>
      </c>
    </row>
    <row r="9" spans="2:9" ht="15" customHeight="1" x14ac:dyDescent="0.2">
      <c r="B9" t="s">
        <v>24</v>
      </c>
      <c r="C9" s="12">
        <v>1</v>
      </c>
      <c r="D9" s="8">
        <v>0.7</v>
      </c>
      <c r="E9" s="12">
        <v>0</v>
      </c>
      <c r="F9" s="8">
        <v>0</v>
      </c>
      <c r="G9" s="12">
        <v>1</v>
      </c>
      <c r="H9" s="8">
        <v>2.44</v>
      </c>
      <c r="I9" s="12">
        <v>0</v>
      </c>
    </row>
    <row r="10" spans="2:9" ht="15" customHeight="1" x14ac:dyDescent="0.2">
      <c r="B10" t="s">
        <v>25</v>
      </c>
      <c r="C10" s="12">
        <v>7</v>
      </c>
      <c r="D10" s="8">
        <v>4.93</v>
      </c>
      <c r="E10" s="12">
        <v>3</v>
      </c>
      <c r="F10" s="8">
        <v>3.16</v>
      </c>
      <c r="G10" s="12">
        <v>4</v>
      </c>
      <c r="H10" s="8">
        <v>9.76</v>
      </c>
      <c r="I10" s="12">
        <v>0</v>
      </c>
    </row>
    <row r="11" spans="2:9" ht="15" customHeight="1" x14ac:dyDescent="0.2">
      <c r="B11" t="s">
        <v>26</v>
      </c>
      <c r="C11" s="12">
        <v>49</v>
      </c>
      <c r="D11" s="8">
        <v>34.51</v>
      </c>
      <c r="E11" s="12">
        <v>42</v>
      </c>
      <c r="F11" s="8">
        <v>44.21</v>
      </c>
      <c r="G11" s="12">
        <v>6</v>
      </c>
      <c r="H11" s="8">
        <v>14.63</v>
      </c>
      <c r="I11" s="12">
        <v>1</v>
      </c>
    </row>
    <row r="12" spans="2:9" ht="15" customHeight="1" x14ac:dyDescent="0.2">
      <c r="B12" t="s">
        <v>27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28</v>
      </c>
      <c r="C13" s="12">
        <v>5</v>
      </c>
      <c r="D13" s="8">
        <v>3.52</v>
      </c>
      <c r="E13" s="12">
        <v>1</v>
      </c>
      <c r="F13" s="8">
        <v>1.05</v>
      </c>
      <c r="G13" s="12">
        <v>3</v>
      </c>
      <c r="H13" s="8">
        <v>7.32</v>
      </c>
      <c r="I13" s="12">
        <v>0</v>
      </c>
    </row>
    <row r="14" spans="2:9" ht="15" customHeight="1" x14ac:dyDescent="0.2">
      <c r="B14" t="s">
        <v>29</v>
      </c>
      <c r="C14" s="12">
        <v>4</v>
      </c>
      <c r="D14" s="8">
        <v>2.82</v>
      </c>
      <c r="E14" s="12">
        <v>3</v>
      </c>
      <c r="F14" s="8">
        <v>3.16</v>
      </c>
      <c r="G14" s="12">
        <v>1</v>
      </c>
      <c r="H14" s="8">
        <v>2.44</v>
      </c>
      <c r="I14" s="12">
        <v>0</v>
      </c>
    </row>
    <row r="15" spans="2:9" ht="15" customHeight="1" x14ac:dyDescent="0.2">
      <c r="B15" t="s">
        <v>30</v>
      </c>
      <c r="C15" s="12">
        <v>15</v>
      </c>
      <c r="D15" s="8">
        <v>10.56</v>
      </c>
      <c r="E15" s="12">
        <v>13</v>
      </c>
      <c r="F15" s="8">
        <v>13.68</v>
      </c>
      <c r="G15" s="12">
        <v>2</v>
      </c>
      <c r="H15" s="8">
        <v>4.88</v>
      </c>
      <c r="I15" s="12">
        <v>0</v>
      </c>
    </row>
    <row r="16" spans="2:9" ht="15" customHeight="1" x14ac:dyDescent="0.2">
      <c r="B16" t="s">
        <v>31</v>
      </c>
      <c r="C16" s="12">
        <v>13</v>
      </c>
      <c r="D16" s="8">
        <v>9.15</v>
      </c>
      <c r="E16" s="12">
        <v>12</v>
      </c>
      <c r="F16" s="8">
        <v>12.63</v>
      </c>
      <c r="G16" s="12">
        <v>1</v>
      </c>
      <c r="H16" s="8">
        <v>2.44</v>
      </c>
      <c r="I16" s="12">
        <v>0</v>
      </c>
    </row>
    <row r="17" spans="2:9" ht="15" customHeight="1" x14ac:dyDescent="0.2">
      <c r="B17" t="s">
        <v>32</v>
      </c>
      <c r="C17" s="12">
        <v>2</v>
      </c>
      <c r="D17" s="8">
        <v>1.41</v>
      </c>
      <c r="E17" s="12">
        <v>1</v>
      </c>
      <c r="F17" s="8">
        <v>1.05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33</v>
      </c>
      <c r="C18" s="12">
        <v>2</v>
      </c>
      <c r="D18" s="8">
        <v>1.41</v>
      </c>
      <c r="E18" s="12">
        <v>1</v>
      </c>
      <c r="F18" s="8">
        <v>1.05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34</v>
      </c>
      <c r="C19" s="12">
        <v>6</v>
      </c>
      <c r="D19" s="8">
        <v>4.2300000000000004</v>
      </c>
      <c r="E19" s="12">
        <v>2</v>
      </c>
      <c r="F19" s="8">
        <v>2.11</v>
      </c>
      <c r="G19" s="12">
        <v>3</v>
      </c>
      <c r="H19" s="8">
        <v>7.32</v>
      </c>
      <c r="I19" s="12">
        <v>1</v>
      </c>
    </row>
    <row r="20" spans="2:9" ht="15" customHeight="1" x14ac:dyDescent="0.2">
      <c r="B20" s="9" t="s">
        <v>200</v>
      </c>
      <c r="C20" s="12">
        <f>SUM(LTBL_35341[総数／事業所数])</f>
        <v>142</v>
      </c>
      <c r="E20" s="12">
        <f>SUBTOTAL(109,LTBL_35341[個人／事業所数])</f>
        <v>95</v>
      </c>
      <c r="G20" s="12">
        <f>SUBTOTAL(109,LTBL_35341[法人／事業所数])</f>
        <v>41</v>
      </c>
      <c r="I20" s="12">
        <f>SUBTOTAL(109,LTBL_35341[法人以外の団体／事業所数])</f>
        <v>2</v>
      </c>
    </row>
    <row r="21" spans="2:9" ht="15" customHeight="1" x14ac:dyDescent="0.2">
      <c r="E21" s="11">
        <f>LTBL_35341[[#Totals],[個人／事業所数]]/LTBL_35341[[#Totals],[総数／事業所数]]</f>
        <v>0.66901408450704225</v>
      </c>
      <c r="G21" s="11">
        <f>LTBL_35341[[#Totals],[法人／事業所数]]/LTBL_35341[[#Totals],[総数／事業所数]]</f>
        <v>0.28873239436619719</v>
      </c>
      <c r="I21" s="11">
        <f>LTBL_35341[[#Totals],[法人以外の団体／事業所数]]/LTBL_35341[[#Totals],[総数／事業所数]]</f>
        <v>1.4084507042253521E-2</v>
      </c>
    </row>
    <row r="23" spans="2:9" ht="33" customHeight="1" x14ac:dyDescent="0.2">
      <c r="B23" t="s">
        <v>201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50</v>
      </c>
      <c r="C24" s="12">
        <v>27</v>
      </c>
      <c r="D24" s="8">
        <v>19.010000000000002</v>
      </c>
      <c r="E24" s="12">
        <v>26</v>
      </c>
      <c r="F24" s="8">
        <v>27.37</v>
      </c>
      <c r="G24" s="12">
        <v>0</v>
      </c>
      <c r="H24" s="8">
        <v>0</v>
      </c>
      <c r="I24" s="12">
        <v>1</v>
      </c>
    </row>
    <row r="25" spans="2:9" ht="15" customHeight="1" x14ac:dyDescent="0.2">
      <c r="B25" t="s">
        <v>43</v>
      </c>
      <c r="C25" s="12">
        <v>15</v>
      </c>
      <c r="D25" s="8">
        <v>10.56</v>
      </c>
      <c r="E25" s="12">
        <v>5</v>
      </c>
      <c r="F25" s="8">
        <v>5.26</v>
      </c>
      <c r="G25" s="12">
        <v>10</v>
      </c>
      <c r="H25" s="8">
        <v>24.39</v>
      </c>
      <c r="I25" s="12">
        <v>0</v>
      </c>
    </row>
    <row r="26" spans="2:9" ht="15" customHeight="1" x14ac:dyDescent="0.2">
      <c r="B26" t="s">
        <v>52</v>
      </c>
      <c r="C26" s="12">
        <v>14</v>
      </c>
      <c r="D26" s="8">
        <v>9.86</v>
      </c>
      <c r="E26" s="12">
        <v>13</v>
      </c>
      <c r="F26" s="8">
        <v>13.68</v>
      </c>
      <c r="G26" s="12">
        <v>1</v>
      </c>
      <c r="H26" s="8">
        <v>2.44</v>
      </c>
      <c r="I26" s="12">
        <v>0</v>
      </c>
    </row>
    <row r="27" spans="2:9" ht="15" customHeight="1" x14ac:dyDescent="0.2">
      <c r="B27" t="s">
        <v>58</v>
      </c>
      <c r="C27" s="12">
        <v>11</v>
      </c>
      <c r="D27" s="8">
        <v>7.75</v>
      </c>
      <c r="E27" s="12">
        <v>10</v>
      </c>
      <c r="F27" s="8">
        <v>10.53</v>
      </c>
      <c r="G27" s="12">
        <v>1</v>
      </c>
      <c r="H27" s="8">
        <v>2.44</v>
      </c>
      <c r="I27" s="12">
        <v>0</v>
      </c>
    </row>
    <row r="28" spans="2:9" ht="15" customHeight="1" x14ac:dyDescent="0.2">
      <c r="B28" t="s">
        <v>44</v>
      </c>
      <c r="C28" s="12">
        <v>7</v>
      </c>
      <c r="D28" s="8">
        <v>4.93</v>
      </c>
      <c r="E28" s="12">
        <v>6</v>
      </c>
      <c r="F28" s="8">
        <v>6.32</v>
      </c>
      <c r="G28" s="12">
        <v>1</v>
      </c>
      <c r="H28" s="8">
        <v>2.44</v>
      </c>
      <c r="I28" s="12">
        <v>0</v>
      </c>
    </row>
    <row r="29" spans="2:9" ht="15" customHeight="1" x14ac:dyDescent="0.2">
      <c r="B29" t="s">
        <v>69</v>
      </c>
      <c r="C29" s="12">
        <v>6</v>
      </c>
      <c r="D29" s="8">
        <v>4.2300000000000004</v>
      </c>
      <c r="E29" s="12">
        <v>5</v>
      </c>
      <c r="F29" s="8">
        <v>5.26</v>
      </c>
      <c r="G29" s="12">
        <v>1</v>
      </c>
      <c r="H29" s="8">
        <v>2.44</v>
      </c>
      <c r="I29" s="12">
        <v>0</v>
      </c>
    </row>
    <row r="30" spans="2:9" ht="15" customHeight="1" x14ac:dyDescent="0.2">
      <c r="B30" t="s">
        <v>63</v>
      </c>
      <c r="C30" s="12">
        <v>5</v>
      </c>
      <c r="D30" s="8">
        <v>3.52</v>
      </c>
      <c r="E30" s="12">
        <v>3</v>
      </c>
      <c r="F30" s="8">
        <v>3.16</v>
      </c>
      <c r="G30" s="12">
        <v>2</v>
      </c>
      <c r="H30" s="8">
        <v>4.88</v>
      </c>
      <c r="I30" s="12">
        <v>0</v>
      </c>
    </row>
    <row r="31" spans="2:9" ht="15" customHeight="1" x14ac:dyDescent="0.2">
      <c r="B31" t="s">
        <v>81</v>
      </c>
      <c r="C31" s="12">
        <v>5</v>
      </c>
      <c r="D31" s="8">
        <v>3.52</v>
      </c>
      <c r="E31" s="12">
        <v>2</v>
      </c>
      <c r="F31" s="8">
        <v>2.11</v>
      </c>
      <c r="G31" s="12">
        <v>3</v>
      </c>
      <c r="H31" s="8">
        <v>7.32</v>
      </c>
      <c r="I31" s="12">
        <v>0</v>
      </c>
    </row>
    <row r="32" spans="2:9" ht="15" customHeight="1" x14ac:dyDescent="0.2">
      <c r="B32" t="s">
        <v>57</v>
      </c>
      <c r="C32" s="12">
        <v>5</v>
      </c>
      <c r="D32" s="8">
        <v>3.52</v>
      </c>
      <c r="E32" s="12">
        <v>5</v>
      </c>
      <c r="F32" s="8">
        <v>5.26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54</v>
      </c>
      <c r="C33" s="12">
        <v>4</v>
      </c>
      <c r="D33" s="8">
        <v>2.82</v>
      </c>
      <c r="E33" s="12">
        <v>0</v>
      </c>
      <c r="F33" s="8">
        <v>0</v>
      </c>
      <c r="G33" s="12">
        <v>3</v>
      </c>
      <c r="H33" s="8">
        <v>7.32</v>
      </c>
      <c r="I33" s="12">
        <v>0</v>
      </c>
    </row>
    <row r="34" spans="2:9" ht="15" customHeight="1" x14ac:dyDescent="0.2">
      <c r="B34" t="s">
        <v>86</v>
      </c>
      <c r="C34" s="12">
        <v>4</v>
      </c>
      <c r="D34" s="8">
        <v>2.82</v>
      </c>
      <c r="E34" s="12">
        <v>3</v>
      </c>
      <c r="F34" s="8">
        <v>3.16</v>
      </c>
      <c r="G34" s="12">
        <v>1</v>
      </c>
      <c r="H34" s="8">
        <v>2.44</v>
      </c>
      <c r="I34" s="12">
        <v>0</v>
      </c>
    </row>
    <row r="35" spans="2:9" ht="15" customHeight="1" x14ac:dyDescent="0.2">
      <c r="B35" t="s">
        <v>78</v>
      </c>
      <c r="C35" s="12">
        <v>4</v>
      </c>
      <c r="D35" s="8">
        <v>2.82</v>
      </c>
      <c r="E35" s="12">
        <v>2</v>
      </c>
      <c r="F35" s="8">
        <v>2.11</v>
      </c>
      <c r="G35" s="12">
        <v>2</v>
      </c>
      <c r="H35" s="8">
        <v>4.88</v>
      </c>
      <c r="I35" s="12">
        <v>0</v>
      </c>
    </row>
    <row r="36" spans="2:9" ht="15" customHeight="1" x14ac:dyDescent="0.2">
      <c r="B36" t="s">
        <v>68</v>
      </c>
      <c r="C36" s="12">
        <v>3</v>
      </c>
      <c r="D36" s="8">
        <v>2.11</v>
      </c>
      <c r="E36" s="12">
        <v>1</v>
      </c>
      <c r="F36" s="8">
        <v>1.05</v>
      </c>
      <c r="G36" s="12">
        <v>2</v>
      </c>
      <c r="H36" s="8">
        <v>4.88</v>
      </c>
      <c r="I36" s="12">
        <v>0</v>
      </c>
    </row>
    <row r="37" spans="2:9" ht="15" customHeight="1" x14ac:dyDescent="0.2">
      <c r="B37" t="s">
        <v>71</v>
      </c>
      <c r="C37" s="12">
        <v>3</v>
      </c>
      <c r="D37" s="8">
        <v>2.11</v>
      </c>
      <c r="E37" s="12">
        <v>2</v>
      </c>
      <c r="F37" s="8">
        <v>2.11</v>
      </c>
      <c r="G37" s="12">
        <v>1</v>
      </c>
      <c r="H37" s="8">
        <v>2.44</v>
      </c>
      <c r="I37" s="12">
        <v>0</v>
      </c>
    </row>
    <row r="38" spans="2:9" ht="15" customHeight="1" x14ac:dyDescent="0.2">
      <c r="B38" t="s">
        <v>51</v>
      </c>
      <c r="C38" s="12">
        <v>3</v>
      </c>
      <c r="D38" s="8">
        <v>2.11</v>
      </c>
      <c r="E38" s="12">
        <v>2</v>
      </c>
      <c r="F38" s="8">
        <v>2.11</v>
      </c>
      <c r="G38" s="12">
        <v>1</v>
      </c>
      <c r="H38" s="8">
        <v>2.44</v>
      </c>
      <c r="I38" s="12">
        <v>0</v>
      </c>
    </row>
    <row r="39" spans="2:9" ht="15" customHeight="1" x14ac:dyDescent="0.2">
      <c r="B39" t="s">
        <v>55</v>
      </c>
      <c r="C39" s="12">
        <v>3</v>
      </c>
      <c r="D39" s="8">
        <v>2.11</v>
      </c>
      <c r="E39" s="12">
        <v>2</v>
      </c>
      <c r="F39" s="8">
        <v>2.11</v>
      </c>
      <c r="G39" s="12">
        <v>1</v>
      </c>
      <c r="H39" s="8">
        <v>2.44</v>
      </c>
      <c r="I39" s="12">
        <v>0</v>
      </c>
    </row>
    <row r="40" spans="2:9" ht="15" customHeight="1" x14ac:dyDescent="0.2">
      <c r="B40" t="s">
        <v>45</v>
      </c>
      <c r="C40" s="12">
        <v>2</v>
      </c>
      <c r="D40" s="8">
        <v>1.41</v>
      </c>
      <c r="E40" s="12">
        <v>0</v>
      </c>
      <c r="F40" s="8">
        <v>0</v>
      </c>
      <c r="G40" s="12">
        <v>2</v>
      </c>
      <c r="H40" s="8">
        <v>4.88</v>
      </c>
      <c r="I40" s="12">
        <v>0</v>
      </c>
    </row>
    <row r="41" spans="2:9" ht="15" customHeight="1" x14ac:dyDescent="0.2">
      <c r="B41" t="s">
        <v>47</v>
      </c>
      <c r="C41" s="12">
        <v>2</v>
      </c>
      <c r="D41" s="8">
        <v>1.41</v>
      </c>
      <c r="E41" s="12">
        <v>1</v>
      </c>
      <c r="F41" s="8">
        <v>1.05</v>
      </c>
      <c r="G41" s="12">
        <v>1</v>
      </c>
      <c r="H41" s="8">
        <v>2.44</v>
      </c>
      <c r="I41" s="12">
        <v>0</v>
      </c>
    </row>
    <row r="42" spans="2:9" ht="15" customHeight="1" x14ac:dyDescent="0.2">
      <c r="B42" t="s">
        <v>48</v>
      </c>
      <c r="C42" s="12">
        <v>2</v>
      </c>
      <c r="D42" s="8">
        <v>1.41</v>
      </c>
      <c r="E42" s="12">
        <v>0</v>
      </c>
      <c r="F42" s="8">
        <v>0</v>
      </c>
      <c r="G42" s="12">
        <v>2</v>
      </c>
      <c r="H42" s="8">
        <v>4.88</v>
      </c>
      <c r="I42" s="12">
        <v>0</v>
      </c>
    </row>
    <row r="43" spans="2:9" ht="15" customHeight="1" x14ac:dyDescent="0.2">
      <c r="B43" t="s">
        <v>60</v>
      </c>
      <c r="C43" s="12">
        <v>2</v>
      </c>
      <c r="D43" s="8">
        <v>1.41</v>
      </c>
      <c r="E43" s="12">
        <v>1</v>
      </c>
      <c r="F43" s="8">
        <v>1.05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61</v>
      </c>
      <c r="C44" s="12">
        <v>2</v>
      </c>
      <c r="D44" s="8">
        <v>1.41</v>
      </c>
      <c r="E44" s="12">
        <v>1</v>
      </c>
      <c r="F44" s="8">
        <v>1.05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202</v>
      </c>
      <c r="C47" s="10" t="s">
        <v>36</v>
      </c>
      <c r="D47" s="10" t="s">
        <v>37</v>
      </c>
      <c r="E47" s="10" t="s">
        <v>38</v>
      </c>
      <c r="F47" s="10" t="s">
        <v>39</v>
      </c>
      <c r="G47" s="10" t="s">
        <v>40</v>
      </c>
      <c r="H47" s="10" t="s">
        <v>41</v>
      </c>
      <c r="I47" s="10" t="s">
        <v>42</v>
      </c>
    </row>
    <row r="48" spans="2:9" ht="15" customHeight="1" x14ac:dyDescent="0.2">
      <c r="B48" t="s">
        <v>98</v>
      </c>
      <c r="C48" s="12">
        <v>13</v>
      </c>
      <c r="D48" s="8">
        <v>9.15</v>
      </c>
      <c r="E48" s="12">
        <v>12</v>
      </c>
      <c r="F48" s="8">
        <v>12.63</v>
      </c>
      <c r="G48" s="12">
        <v>0</v>
      </c>
      <c r="H48" s="8">
        <v>0</v>
      </c>
      <c r="I48" s="12">
        <v>1</v>
      </c>
    </row>
    <row r="49" spans="2:9" ht="15" customHeight="1" x14ac:dyDescent="0.2">
      <c r="B49" t="s">
        <v>93</v>
      </c>
      <c r="C49" s="12">
        <v>11</v>
      </c>
      <c r="D49" s="8">
        <v>7.75</v>
      </c>
      <c r="E49" s="12">
        <v>1</v>
      </c>
      <c r="F49" s="8">
        <v>1.05</v>
      </c>
      <c r="G49" s="12">
        <v>10</v>
      </c>
      <c r="H49" s="8">
        <v>24.39</v>
      </c>
      <c r="I49" s="12">
        <v>0</v>
      </c>
    </row>
    <row r="50" spans="2:9" ht="15" customHeight="1" x14ac:dyDescent="0.2">
      <c r="B50" t="s">
        <v>120</v>
      </c>
      <c r="C50" s="12">
        <v>7</v>
      </c>
      <c r="D50" s="8">
        <v>4.93</v>
      </c>
      <c r="E50" s="12">
        <v>7</v>
      </c>
      <c r="F50" s="8">
        <v>7.37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110</v>
      </c>
      <c r="C51" s="12">
        <v>7</v>
      </c>
      <c r="D51" s="8">
        <v>4.93</v>
      </c>
      <c r="E51" s="12">
        <v>6</v>
      </c>
      <c r="F51" s="8">
        <v>6.32</v>
      </c>
      <c r="G51" s="12">
        <v>1</v>
      </c>
      <c r="H51" s="8">
        <v>2.44</v>
      </c>
      <c r="I51" s="12">
        <v>0</v>
      </c>
    </row>
    <row r="52" spans="2:9" ht="15" customHeight="1" x14ac:dyDescent="0.2">
      <c r="B52" t="s">
        <v>122</v>
      </c>
      <c r="C52" s="12">
        <v>6</v>
      </c>
      <c r="D52" s="8">
        <v>4.2300000000000004</v>
      </c>
      <c r="E52" s="12">
        <v>5</v>
      </c>
      <c r="F52" s="8">
        <v>5.26</v>
      </c>
      <c r="G52" s="12">
        <v>1</v>
      </c>
      <c r="H52" s="8">
        <v>2.44</v>
      </c>
      <c r="I52" s="12">
        <v>0</v>
      </c>
    </row>
    <row r="53" spans="2:9" ht="15" customHeight="1" x14ac:dyDescent="0.2">
      <c r="B53" t="s">
        <v>143</v>
      </c>
      <c r="C53" s="12">
        <v>4</v>
      </c>
      <c r="D53" s="8">
        <v>2.82</v>
      </c>
      <c r="E53" s="12">
        <v>4</v>
      </c>
      <c r="F53" s="8">
        <v>4.21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177</v>
      </c>
      <c r="C54" s="12">
        <v>4</v>
      </c>
      <c r="D54" s="8">
        <v>2.82</v>
      </c>
      <c r="E54" s="12">
        <v>4</v>
      </c>
      <c r="F54" s="8">
        <v>4.21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134</v>
      </c>
      <c r="C55" s="12">
        <v>4</v>
      </c>
      <c r="D55" s="8">
        <v>2.82</v>
      </c>
      <c r="E55" s="12">
        <v>3</v>
      </c>
      <c r="F55" s="8">
        <v>3.16</v>
      </c>
      <c r="G55" s="12">
        <v>1</v>
      </c>
      <c r="H55" s="8">
        <v>2.44</v>
      </c>
      <c r="I55" s="12">
        <v>0</v>
      </c>
    </row>
    <row r="56" spans="2:9" ht="15" customHeight="1" x14ac:dyDescent="0.2">
      <c r="B56" t="s">
        <v>101</v>
      </c>
      <c r="C56" s="12">
        <v>4</v>
      </c>
      <c r="D56" s="8">
        <v>2.82</v>
      </c>
      <c r="E56" s="12">
        <v>4</v>
      </c>
      <c r="F56" s="8">
        <v>4.21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123</v>
      </c>
      <c r="C57" s="12">
        <v>4</v>
      </c>
      <c r="D57" s="8">
        <v>2.82</v>
      </c>
      <c r="E57" s="12">
        <v>4</v>
      </c>
      <c r="F57" s="8">
        <v>4.21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179</v>
      </c>
      <c r="C58" s="12">
        <v>4</v>
      </c>
      <c r="D58" s="8">
        <v>2.82</v>
      </c>
      <c r="E58" s="12">
        <v>3</v>
      </c>
      <c r="F58" s="8">
        <v>3.16</v>
      </c>
      <c r="G58" s="12">
        <v>1</v>
      </c>
      <c r="H58" s="8">
        <v>2.44</v>
      </c>
      <c r="I58" s="12">
        <v>0</v>
      </c>
    </row>
    <row r="59" spans="2:9" ht="15" customHeight="1" x14ac:dyDescent="0.2">
      <c r="B59" t="s">
        <v>132</v>
      </c>
      <c r="C59" s="12">
        <v>3</v>
      </c>
      <c r="D59" s="8">
        <v>2.11</v>
      </c>
      <c r="E59" s="12">
        <v>2</v>
      </c>
      <c r="F59" s="8">
        <v>2.11</v>
      </c>
      <c r="G59" s="12">
        <v>1</v>
      </c>
      <c r="H59" s="8">
        <v>2.44</v>
      </c>
      <c r="I59" s="12">
        <v>0</v>
      </c>
    </row>
    <row r="60" spans="2:9" ht="15" customHeight="1" x14ac:dyDescent="0.2">
      <c r="B60" t="s">
        <v>128</v>
      </c>
      <c r="C60" s="12">
        <v>3</v>
      </c>
      <c r="D60" s="8">
        <v>2.11</v>
      </c>
      <c r="E60" s="12">
        <v>2</v>
      </c>
      <c r="F60" s="8">
        <v>2.11</v>
      </c>
      <c r="G60" s="12">
        <v>1</v>
      </c>
      <c r="H60" s="8">
        <v>2.44</v>
      </c>
      <c r="I60" s="12">
        <v>0</v>
      </c>
    </row>
    <row r="61" spans="2:9" ht="15" customHeight="1" x14ac:dyDescent="0.2">
      <c r="B61" t="s">
        <v>174</v>
      </c>
      <c r="C61" s="12">
        <v>3</v>
      </c>
      <c r="D61" s="8">
        <v>2.11</v>
      </c>
      <c r="E61" s="12">
        <v>0</v>
      </c>
      <c r="F61" s="8">
        <v>0</v>
      </c>
      <c r="G61" s="12">
        <v>3</v>
      </c>
      <c r="H61" s="8">
        <v>7.32</v>
      </c>
      <c r="I61" s="12">
        <v>0</v>
      </c>
    </row>
    <row r="62" spans="2:9" ht="15" customHeight="1" x14ac:dyDescent="0.2">
      <c r="B62" t="s">
        <v>109</v>
      </c>
      <c r="C62" s="12">
        <v>3</v>
      </c>
      <c r="D62" s="8">
        <v>2.11</v>
      </c>
      <c r="E62" s="12">
        <v>3</v>
      </c>
      <c r="F62" s="8">
        <v>3.16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180</v>
      </c>
      <c r="C63" s="12">
        <v>3</v>
      </c>
      <c r="D63" s="8">
        <v>2.11</v>
      </c>
      <c r="E63" s="12">
        <v>1</v>
      </c>
      <c r="F63" s="8">
        <v>1.05</v>
      </c>
      <c r="G63" s="12">
        <v>2</v>
      </c>
      <c r="H63" s="8">
        <v>4.88</v>
      </c>
      <c r="I63" s="12">
        <v>0</v>
      </c>
    </row>
    <row r="64" spans="2:9" ht="15" customHeight="1" x14ac:dyDescent="0.2">
      <c r="B64" t="s">
        <v>94</v>
      </c>
      <c r="C64" s="12">
        <v>2</v>
      </c>
      <c r="D64" s="8">
        <v>1.41</v>
      </c>
      <c r="E64" s="12">
        <v>2</v>
      </c>
      <c r="F64" s="8">
        <v>2.11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118</v>
      </c>
      <c r="C65" s="12">
        <v>2</v>
      </c>
      <c r="D65" s="8">
        <v>1.41</v>
      </c>
      <c r="E65" s="12">
        <v>2</v>
      </c>
      <c r="F65" s="8">
        <v>2.11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172</v>
      </c>
      <c r="C66" s="12">
        <v>2</v>
      </c>
      <c r="D66" s="8">
        <v>1.41</v>
      </c>
      <c r="E66" s="12">
        <v>1</v>
      </c>
      <c r="F66" s="8">
        <v>1.05</v>
      </c>
      <c r="G66" s="12">
        <v>1</v>
      </c>
      <c r="H66" s="8">
        <v>2.44</v>
      </c>
      <c r="I66" s="12">
        <v>0</v>
      </c>
    </row>
    <row r="67" spans="2:9" ht="15" customHeight="1" x14ac:dyDescent="0.2">
      <c r="B67" t="s">
        <v>173</v>
      </c>
      <c r="C67" s="12">
        <v>2</v>
      </c>
      <c r="D67" s="8">
        <v>1.41</v>
      </c>
      <c r="E67" s="12">
        <v>1</v>
      </c>
      <c r="F67" s="8">
        <v>1.05</v>
      </c>
      <c r="G67" s="12">
        <v>1</v>
      </c>
      <c r="H67" s="8">
        <v>2.44</v>
      </c>
      <c r="I67" s="12">
        <v>0</v>
      </c>
    </row>
    <row r="68" spans="2:9" ht="15" customHeight="1" x14ac:dyDescent="0.2">
      <c r="B68" t="s">
        <v>152</v>
      </c>
      <c r="C68" s="12">
        <v>2</v>
      </c>
      <c r="D68" s="8">
        <v>1.41</v>
      </c>
      <c r="E68" s="12">
        <v>2</v>
      </c>
      <c r="F68" s="8">
        <v>2.11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175</v>
      </c>
      <c r="C69" s="12">
        <v>2</v>
      </c>
      <c r="D69" s="8">
        <v>1.41</v>
      </c>
      <c r="E69" s="12">
        <v>1</v>
      </c>
      <c r="F69" s="8">
        <v>1.05</v>
      </c>
      <c r="G69" s="12">
        <v>1</v>
      </c>
      <c r="H69" s="8">
        <v>2.44</v>
      </c>
      <c r="I69" s="12">
        <v>0</v>
      </c>
    </row>
    <row r="70" spans="2:9" ht="15" customHeight="1" x14ac:dyDescent="0.2">
      <c r="B70" t="s">
        <v>176</v>
      </c>
      <c r="C70" s="12">
        <v>2</v>
      </c>
      <c r="D70" s="8">
        <v>1.41</v>
      </c>
      <c r="E70" s="12">
        <v>0</v>
      </c>
      <c r="F70" s="8">
        <v>0</v>
      </c>
      <c r="G70" s="12">
        <v>2</v>
      </c>
      <c r="H70" s="8">
        <v>4.88</v>
      </c>
      <c r="I70" s="12">
        <v>0</v>
      </c>
    </row>
    <row r="71" spans="2:9" ht="15" customHeight="1" x14ac:dyDescent="0.2">
      <c r="B71" t="s">
        <v>99</v>
      </c>
      <c r="C71" s="12">
        <v>2</v>
      </c>
      <c r="D71" s="8">
        <v>1.41</v>
      </c>
      <c r="E71" s="12">
        <v>2</v>
      </c>
      <c r="F71" s="8">
        <v>2.11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136</v>
      </c>
      <c r="C72" s="12">
        <v>2</v>
      </c>
      <c r="D72" s="8">
        <v>1.41</v>
      </c>
      <c r="E72" s="12">
        <v>2</v>
      </c>
      <c r="F72" s="8">
        <v>2.11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159</v>
      </c>
      <c r="C73" s="12">
        <v>2</v>
      </c>
      <c r="D73" s="8">
        <v>1.41</v>
      </c>
      <c r="E73" s="12">
        <v>2</v>
      </c>
      <c r="F73" s="8">
        <v>2.11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103</v>
      </c>
      <c r="C74" s="12">
        <v>2</v>
      </c>
      <c r="D74" s="8">
        <v>1.41</v>
      </c>
      <c r="E74" s="12">
        <v>0</v>
      </c>
      <c r="F74" s="8">
        <v>0</v>
      </c>
      <c r="G74" s="12">
        <v>2</v>
      </c>
      <c r="H74" s="8">
        <v>4.88</v>
      </c>
      <c r="I74" s="12">
        <v>0</v>
      </c>
    </row>
    <row r="75" spans="2:9" ht="15" customHeight="1" x14ac:dyDescent="0.2">
      <c r="B75" t="s">
        <v>178</v>
      </c>
      <c r="C75" s="12">
        <v>2</v>
      </c>
      <c r="D75" s="8">
        <v>1.41</v>
      </c>
      <c r="E75" s="12">
        <v>2</v>
      </c>
      <c r="F75" s="8">
        <v>2.11</v>
      </c>
      <c r="G75" s="12">
        <v>0</v>
      </c>
      <c r="H75" s="8">
        <v>0</v>
      </c>
      <c r="I75" s="12">
        <v>0</v>
      </c>
    </row>
    <row r="77" spans="2:9" ht="15" customHeight="1" x14ac:dyDescent="0.2">
      <c r="B77" t="s">
        <v>203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776D7-DB69-42BD-B235-D2357AC1DD7C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220</v>
      </c>
    </row>
    <row r="4" spans="2:9" ht="33" customHeight="1" x14ac:dyDescent="0.2">
      <c r="B4" t="s">
        <v>199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53</v>
      </c>
      <c r="D6" s="8">
        <v>18.73</v>
      </c>
      <c r="E6" s="12">
        <v>22</v>
      </c>
      <c r="F6" s="8">
        <v>14.19</v>
      </c>
      <c r="G6" s="12">
        <v>31</v>
      </c>
      <c r="H6" s="8">
        <v>26.5</v>
      </c>
      <c r="I6" s="12">
        <v>0</v>
      </c>
    </row>
    <row r="7" spans="2:9" ht="15" customHeight="1" x14ac:dyDescent="0.2">
      <c r="B7" t="s">
        <v>22</v>
      </c>
      <c r="C7" s="12">
        <v>33</v>
      </c>
      <c r="D7" s="8">
        <v>11.66</v>
      </c>
      <c r="E7" s="12">
        <v>11</v>
      </c>
      <c r="F7" s="8">
        <v>7.1</v>
      </c>
      <c r="G7" s="12">
        <v>22</v>
      </c>
      <c r="H7" s="8">
        <v>18.8</v>
      </c>
      <c r="I7" s="12">
        <v>0</v>
      </c>
    </row>
    <row r="8" spans="2:9" ht="15" customHeight="1" x14ac:dyDescent="0.2">
      <c r="B8" t="s">
        <v>23</v>
      </c>
      <c r="C8" s="12">
        <v>1</v>
      </c>
      <c r="D8" s="8">
        <v>0.35</v>
      </c>
      <c r="E8" s="12">
        <v>0</v>
      </c>
      <c r="F8" s="8">
        <v>0</v>
      </c>
      <c r="G8" s="12">
        <v>1</v>
      </c>
      <c r="H8" s="8">
        <v>0.85</v>
      </c>
      <c r="I8" s="12">
        <v>0</v>
      </c>
    </row>
    <row r="9" spans="2:9" ht="15" customHeight="1" x14ac:dyDescent="0.2">
      <c r="B9" t="s">
        <v>24</v>
      </c>
      <c r="C9" s="12">
        <v>3</v>
      </c>
      <c r="D9" s="8">
        <v>1.06</v>
      </c>
      <c r="E9" s="12">
        <v>0</v>
      </c>
      <c r="F9" s="8">
        <v>0</v>
      </c>
      <c r="G9" s="12">
        <v>3</v>
      </c>
      <c r="H9" s="8">
        <v>2.56</v>
      </c>
      <c r="I9" s="12">
        <v>0</v>
      </c>
    </row>
    <row r="10" spans="2:9" ht="15" customHeight="1" x14ac:dyDescent="0.2">
      <c r="B10" t="s">
        <v>25</v>
      </c>
      <c r="C10" s="12">
        <v>1</v>
      </c>
      <c r="D10" s="8">
        <v>0.35</v>
      </c>
      <c r="E10" s="12">
        <v>1</v>
      </c>
      <c r="F10" s="8">
        <v>0.65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26</v>
      </c>
      <c r="C11" s="12">
        <v>63</v>
      </c>
      <c r="D11" s="8">
        <v>22.26</v>
      </c>
      <c r="E11" s="12">
        <v>35</v>
      </c>
      <c r="F11" s="8">
        <v>22.58</v>
      </c>
      <c r="G11" s="12">
        <v>28</v>
      </c>
      <c r="H11" s="8">
        <v>23.93</v>
      </c>
      <c r="I11" s="12">
        <v>0</v>
      </c>
    </row>
    <row r="12" spans="2:9" ht="15" customHeight="1" x14ac:dyDescent="0.2">
      <c r="B12" t="s">
        <v>27</v>
      </c>
      <c r="C12" s="12">
        <v>2</v>
      </c>
      <c r="D12" s="8">
        <v>0.71</v>
      </c>
      <c r="E12" s="12">
        <v>1</v>
      </c>
      <c r="F12" s="8">
        <v>0.65</v>
      </c>
      <c r="G12" s="12">
        <v>1</v>
      </c>
      <c r="H12" s="8">
        <v>0.85</v>
      </c>
      <c r="I12" s="12">
        <v>0</v>
      </c>
    </row>
    <row r="13" spans="2:9" ht="15" customHeight="1" x14ac:dyDescent="0.2">
      <c r="B13" t="s">
        <v>28</v>
      </c>
      <c r="C13" s="12">
        <v>11</v>
      </c>
      <c r="D13" s="8">
        <v>3.89</v>
      </c>
      <c r="E13" s="12">
        <v>3</v>
      </c>
      <c r="F13" s="8">
        <v>1.94</v>
      </c>
      <c r="G13" s="12">
        <v>8</v>
      </c>
      <c r="H13" s="8">
        <v>6.84</v>
      </c>
      <c r="I13" s="12">
        <v>0</v>
      </c>
    </row>
    <row r="14" spans="2:9" ht="15" customHeight="1" x14ac:dyDescent="0.2">
      <c r="B14" t="s">
        <v>29</v>
      </c>
      <c r="C14" s="12">
        <v>13</v>
      </c>
      <c r="D14" s="8">
        <v>4.59</v>
      </c>
      <c r="E14" s="12">
        <v>10</v>
      </c>
      <c r="F14" s="8">
        <v>6.45</v>
      </c>
      <c r="G14" s="12">
        <v>3</v>
      </c>
      <c r="H14" s="8">
        <v>2.56</v>
      </c>
      <c r="I14" s="12">
        <v>0</v>
      </c>
    </row>
    <row r="15" spans="2:9" ht="15" customHeight="1" x14ac:dyDescent="0.2">
      <c r="B15" t="s">
        <v>30</v>
      </c>
      <c r="C15" s="12">
        <v>28</v>
      </c>
      <c r="D15" s="8">
        <v>9.89</v>
      </c>
      <c r="E15" s="12">
        <v>21</v>
      </c>
      <c r="F15" s="8">
        <v>13.55</v>
      </c>
      <c r="G15" s="12">
        <v>7</v>
      </c>
      <c r="H15" s="8">
        <v>5.98</v>
      </c>
      <c r="I15" s="12">
        <v>0</v>
      </c>
    </row>
    <row r="16" spans="2:9" ht="15" customHeight="1" x14ac:dyDescent="0.2">
      <c r="B16" t="s">
        <v>31</v>
      </c>
      <c r="C16" s="12">
        <v>38</v>
      </c>
      <c r="D16" s="8">
        <v>13.43</v>
      </c>
      <c r="E16" s="12">
        <v>32</v>
      </c>
      <c r="F16" s="8">
        <v>20.65</v>
      </c>
      <c r="G16" s="12">
        <v>5</v>
      </c>
      <c r="H16" s="8">
        <v>4.2699999999999996</v>
      </c>
      <c r="I16" s="12">
        <v>0</v>
      </c>
    </row>
    <row r="17" spans="2:9" ht="15" customHeight="1" x14ac:dyDescent="0.2">
      <c r="B17" t="s">
        <v>32</v>
      </c>
      <c r="C17" s="12">
        <v>12</v>
      </c>
      <c r="D17" s="8">
        <v>4.24</v>
      </c>
      <c r="E17" s="12">
        <v>5</v>
      </c>
      <c r="F17" s="8">
        <v>3.23</v>
      </c>
      <c r="G17" s="12">
        <v>1</v>
      </c>
      <c r="H17" s="8">
        <v>0.85</v>
      </c>
      <c r="I17" s="12">
        <v>0</v>
      </c>
    </row>
    <row r="18" spans="2:9" ht="15" customHeight="1" x14ac:dyDescent="0.2">
      <c r="B18" t="s">
        <v>33</v>
      </c>
      <c r="C18" s="12">
        <v>14</v>
      </c>
      <c r="D18" s="8">
        <v>4.95</v>
      </c>
      <c r="E18" s="12">
        <v>7</v>
      </c>
      <c r="F18" s="8">
        <v>4.5199999999999996</v>
      </c>
      <c r="G18" s="12">
        <v>4</v>
      </c>
      <c r="H18" s="8">
        <v>3.42</v>
      </c>
      <c r="I18" s="12">
        <v>1</v>
      </c>
    </row>
    <row r="19" spans="2:9" ht="15" customHeight="1" x14ac:dyDescent="0.2">
      <c r="B19" t="s">
        <v>34</v>
      </c>
      <c r="C19" s="12">
        <v>11</v>
      </c>
      <c r="D19" s="8">
        <v>3.89</v>
      </c>
      <c r="E19" s="12">
        <v>7</v>
      </c>
      <c r="F19" s="8">
        <v>4.5199999999999996</v>
      </c>
      <c r="G19" s="12">
        <v>3</v>
      </c>
      <c r="H19" s="8">
        <v>2.56</v>
      </c>
      <c r="I19" s="12">
        <v>0</v>
      </c>
    </row>
    <row r="20" spans="2:9" ht="15" customHeight="1" x14ac:dyDescent="0.2">
      <c r="B20" s="9" t="s">
        <v>200</v>
      </c>
      <c r="C20" s="12">
        <f>SUM(LTBL_35343[総数／事業所数])</f>
        <v>283</v>
      </c>
      <c r="E20" s="12">
        <f>SUBTOTAL(109,LTBL_35343[個人／事業所数])</f>
        <v>155</v>
      </c>
      <c r="G20" s="12">
        <f>SUBTOTAL(109,LTBL_35343[法人／事業所数])</f>
        <v>117</v>
      </c>
      <c r="I20" s="12">
        <f>SUBTOTAL(109,LTBL_35343[法人以外の団体／事業所数])</f>
        <v>1</v>
      </c>
    </row>
    <row r="21" spans="2:9" ht="15" customHeight="1" x14ac:dyDescent="0.2">
      <c r="E21" s="11">
        <f>LTBL_35343[[#Totals],[個人／事業所数]]/LTBL_35343[[#Totals],[総数／事業所数]]</f>
        <v>0.54770318021201414</v>
      </c>
      <c r="G21" s="11">
        <f>LTBL_35343[[#Totals],[法人／事業所数]]/LTBL_35343[[#Totals],[総数／事業所数]]</f>
        <v>0.41342756183745583</v>
      </c>
      <c r="I21" s="11">
        <f>LTBL_35343[[#Totals],[法人以外の団体／事業所数]]/LTBL_35343[[#Totals],[総数／事業所数]]</f>
        <v>3.5335689045936395E-3</v>
      </c>
    </row>
    <row r="23" spans="2:9" ht="33" customHeight="1" x14ac:dyDescent="0.2">
      <c r="B23" t="s">
        <v>201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58</v>
      </c>
      <c r="C24" s="12">
        <v>34</v>
      </c>
      <c r="D24" s="8">
        <v>12.01</v>
      </c>
      <c r="E24" s="12">
        <v>31</v>
      </c>
      <c r="F24" s="8">
        <v>20</v>
      </c>
      <c r="G24" s="12">
        <v>3</v>
      </c>
      <c r="H24" s="8">
        <v>2.56</v>
      </c>
      <c r="I24" s="12">
        <v>0</v>
      </c>
    </row>
    <row r="25" spans="2:9" ht="15" customHeight="1" x14ac:dyDescent="0.2">
      <c r="B25" t="s">
        <v>43</v>
      </c>
      <c r="C25" s="12">
        <v>29</v>
      </c>
      <c r="D25" s="8">
        <v>10.25</v>
      </c>
      <c r="E25" s="12">
        <v>11</v>
      </c>
      <c r="F25" s="8">
        <v>7.1</v>
      </c>
      <c r="G25" s="12">
        <v>18</v>
      </c>
      <c r="H25" s="8">
        <v>15.38</v>
      </c>
      <c r="I25" s="12">
        <v>0</v>
      </c>
    </row>
    <row r="26" spans="2:9" ht="15" customHeight="1" x14ac:dyDescent="0.2">
      <c r="B26" t="s">
        <v>52</v>
      </c>
      <c r="C26" s="12">
        <v>25</v>
      </c>
      <c r="D26" s="8">
        <v>8.83</v>
      </c>
      <c r="E26" s="12">
        <v>13</v>
      </c>
      <c r="F26" s="8">
        <v>8.39</v>
      </c>
      <c r="G26" s="12">
        <v>12</v>
      </c>
      <c r="H26" s="8">
        <v>10.26</v>
      </c>
      <c r="I26" s="12">
        <v>0</v>
      </c>
    </row>
    <row r="27" spans="2:9" ht="15" customHeight="1" x14ac:dyDescent="0.2">
      <c r="B27" t="s">
        <v>57</v>
      </c>
      <c r="C27" s="12">
        <v>24</v>
      </c>
      <c r="D27" s="8">
        <v>8.48</v>
      </c>
      <c r="E27" s="12">
        <v>19</v>
      </c>
      <c r="F27" s="8">
        <v>12.26</v>
      </c>
      <c r="G27" s="12">
        <v>5</v>
      </c>
      <c r="H27" s="8">
        <v>4.2699999999999996</v>
      </c>
      <c r="I27" s="12">
        <v>0</v>
      </c>
    </row>
    <row r="28" spans="2:9" ht="15" customHeight="1" x14ac:dyDescent="0.2">
      <c r="B28" t="s">
        <v>44</v>
      </c>
      <c r="C28" s="12">
        <v>16</v>
      </c>
      <c r="D28" s="8">
        <v>5.65</v>
      </c>
      <c r="E28" s="12">
        <v>8</v>
      </c>
      <c r="F28" s="8">
        <v>5.16</v>
      </c>
      <c r="G28" s="12">
        <v>8</v>
      </c>
      <c r="H28" s="8">
        <v>6.84</v>
      </c>
      <c r="I28" s="12">
        <v>0</v>
      </c>
    </row>
    <row r="29" spans="2:9" ht="15" customHeight="1" x14ac:dyDescent="0.2">
      <c r="B29" t="s">
        <v>50</v>
      </c>
      <c r="C29" s="12">
        <v>12</v>
      </c>
      <c r="D29" s="8">
        <v>4.24</v>
      </c>
      <c r="E29" s="12">
        <v>8</v>
      </c>
      <c r="F29" s="8">
        <v>5.16</v>
      </c>
      <c r="G29" s="12">
        <v>4</v>
      </c>
      <c r="H29" s="8">
        <v>3.42</v>
      </c>
      <c r="I29" s="12">
        <v>0</v>
      </c>
    </row>
    <row r="30" spans="2:9" ht="15" customHeight="1" x14ac:dyDescent="0.2">
      <c r="B30" t="s">
        <v>60</v>
      </c>
      <c r="C30" s="12">
        <v>12</v>
      </c>
      <c r="D30" s="8">
        <v>4.24</v>
      </c>
      <c r="E30" s="12">
        <v>5</v>
      </c>
      <c r="F30" s="8">
        <v>3.23</v>
      </c>
      <c r="G30" s="12">
        <v>1</v>
      </c>
      <c r="H30" s="8">
        <v>0.85</v>
      </c>
      <c r="I30" s="12">
        <v>0</v>
      </c>
    </row>
    <row r="31" spans="2:9" ht="15" customHeight="1" x14ac:dyDescent="0.2">
      <c r="B31" t="s">
        <v>61</v>
      </c>
      <c r="C31" s="12">
        <v>10</v>
      </c>
      <c r="D31" s="8">
        <v>3.53</v>
      </c>
      <c r="E31" s="12">
        <v>7</v>
      </c>
      <c r="F31" s="8">
        <v>4.5199999999999996</v>
      </c>
      <c r="G31" s="12">
        <v>3</v>
      </c>
      <c r="H31" s="8">
        <v>2.56</v>
      </c>
      <c r="I31" s="12">
        <v>0</v>
      </c>
    </row>
    <row r="32" spans="2:9" ht="15" customHeight="1" x14ac:dyDescent="0.2">
      <c r="B32" t="s">
        <v>51</v>
      </c>
      <c r="C32" s="12">
        <v>9</v>
      </c>
      <c r="D32" s="8">
        <v>3.18</v>
      </c>
      <c r="E32" s="12">
        <v>7</v>
      </c>
      <c r="F32" s="8">
        <v>4.5199999999999996</v>
      </c>
      <c r="G32" s="12">
        <v>2</v>
      </c>
      <c r="H32" s="8">
        <v>1.71</v>
      </c>
      <c r="I32" s="12">
        <v>0</v>
      </c>
    </row>
    <row r="33" spans="2:9" ht="15" customHeight="1" x14ac:dyDescent="0.2">
      <c r="B33" t="s">
        <v>54</v>
      </c>
      <c r="C33" s="12">
        <v>9</v>
      </c>
      <c r="D33" s="8">
        <v>3.18</v>
      </c>
      <c r="E33" s="12">
        <v>3</v>
      </c>
      <c r="F33" s="8">
        <v>1.94</v>
      </c>
      <c r="G33" s="12">
        <v>6</v>
      </c>
      <c r="H33" s="8">
        <v>5.13</v>
      </c>
      <c r="I33" s="12">
        <v>0</v>
      </c>
    </row>
    <row r="34" spans="2:9" ht="15" customHeight="1" x14ac:dyDescent="0.2">
      <c r="B34" t="s">
        <v>55</v>
      </c>
      <c r="C34" s="12">
        <v>9</v>
      </c>
      <c r="D34" s="8">
        <v>3.18</v>
      </c>
      <c r="E34" s="12">
        <v>8</v>
      </c>
      <c r="F34" s="8">
        <v>5.16</v>
      </c>
      <c r="G34" s="12">
        <v>1</v>
      </c>
      <c r="H34" s="8">
        <v>0.85</v>
      </c>
      <c r="I34" s="12">
        <v>0</v>
      </c>
    </row>
    <row r="35" spans="2:9" ht="15" customHeight="1" x14ac:dyDescent="0.2">
      <c r="B35" t="s">
        <v>45</v>
      </c>
      <c r="C35" s="12">
        <v>8</v>
      </c>
      <c r="D35" s="8">
        <v>2.83</v>
      </c>
      <c r="E35" s="12">
        <v>3</v>
      </c>
      <c r="F35" s="8">
        <v>1.94</v>
      </c>
      <c r="G35" s="12">
        <v>5</v>
      </c>
      <c r="H35" s="8">
        <v>4.2699999999999996</v>
      </c>
      <c r="I35" s="12">
        <v>0</v>
      </c>
    </row>
    <row r="36" spans="2:9" ht="15" customHeight="1" x14ac:dyDescent="0.2">
      <c r="B36" t="s">
        <v>65</v>
      </c>
      <c r="C36" s="12">
        <v>7</v>
      </c>
      <c r="D36" s="8">
        <v>2.4700000000000002</v>
      </c>
      <c r="E36" s="12">
        <v>2</v>
      </c>
      <c r="F36" s="8">
        <v>1.29</v>
      </c>
      <c r="G36" s="12">
        <v>5</v>
      </c>
      <c r="H36" s="8">
        <v>4.2699999999999996</v>
      </c>
      <c r="I36" s="12">
        <v>0</v>
      </c>
    </row>
    <row r="37" spans="2:9" ht="15" customHeight="1" x14ac:dyDescent="0.2">
      <c r="B37" t="s">
        <v>87</v>
      </c>
      <c r="C37" s="12">
        <v>6</v>
      </c>
      <c r="D37" s="8">
        <v>2.12</v>
      </c>
      <c r="E37" s="12">
        <v>2</v>
      </c>
      <c r="F37" s="8">
        <v>1.29</v>
      </c>
      <c r="G37" s="12">
        <v>4</v>
      </c>
      <c r="H37" s="8">
        <v>3.42</v>
      </c>
      <c r="I37" s="12">
        <v>0</v>
      </c>
    </row>
    <row r="38" spans="2:9" ht="15" customHeight="1" x14ac:dyDescent="0.2">
      <c r="B38" t="s">
        <v>46</v>
      </c>
      <c r="C38" s="12">
        <v>5</v>
      </c>
      <c r="D38" s="8">
        <v>1.77</v>
      </c>
      <c r="E38" s="12">
        <v>1</v>
      </c>
      <c r="F38" s="8">
        <v>0.65</v>
      </c>
      <c r="G38" s="12">
        <v>4</v>
      </c>
      <c r="H38" s="8">
        <v>3.42</v>
      </c>
      <c r="I38" s="12">
        <v>0</v>
      </c>
    </row>
    <row r="39" spans="2:9" ht="15" customHeight="1" x14ac:dyDescent="0.2">
      <c r="B39" t="s">
        <v>47</v>
      </c>
      <c r="C39" s="12">
        <v>5</v>
      </c>
      <c r="D39" s="8">
        <v>1.77</v>
      </c>
      <c r="E39" s="12">
        <v>3</v>
      </c>
      <c r="F39" s="8">
        <v>1.94</v>
      </c>
      <c r="G39" s="12">
        <v>2</v>
      </c>
      <c r="H39" s="8">
        <v>1.71</v>
      </c>
      <c r="I39" s="12">
        <v>0</v>
      </c>
    </row>
    <row r="40" spans="2:9" ht="15" customHeight="1" x14ac:dyDescent="0.2">
      <c r="B40" t="s">
        <v>63</v>
      </c>
      <c r="C40" s="12">
        <v>4</v>
      </c>
      <c r="D40" s="8">
        <v>1.41</v>
      </c>
      <c r="E40" s="12">
        <v>2</v>
      </c>
      <c r="F40" s="8">
        <v>1.29</v>
      </c>
      <c r="G40" s="12">
        <v>2</v>
      </c>
      <c r="H40" s="8">
        <v>1.71</v>
      </c>
      <c r="I40" s="12">
        <v>0</v>
      </c>
    </row>
    <row r="41" spans="2:9" ht="15" customHeight="1" x14ac:dyDescent="0.2">
      <c r="B41" t="s">
        <v>49</v>
      </c>
      <c r="C41" s="12">
        <v>4</v>
      </c>
      <c r="D41" s="8">
        <v>1.41</v>
      </c>
      <c r="E41" s="12">
        <v>2</v>
      </c>
      <c r="F41" s="8">
        <v>1.29</v>
      </c>
      <c r="G41" s="12">
        <v>2</v>
      </c>
      <c r="H41" s="8">
        <v>1.71</v>
      </c>
      <c r="I41" s="12">
        <v>0</v>
      </c>
    </row>
    <row r="42" spans="2:9" ht="15" customHeight="1" x14ac:dyDescent="0.2">
      <c r="B42" t="s">
        <v>56</v>
      </c>
      <c r="C42" s="12">
        <v>4</v>
      </c>
      <c r="D42" s="8">
        <v>1.41</v>
      </c>
      <c r="E42" s="12">
        <v>2</v>
      </c>
      <c r="F42" s="8">
        <v>1.29</v>
      </c>
      <c r="G42" s="12">
        <v>2</v>
      </c>
      <c r="H42" s="8">
        <v>1.71</v>
      </c>
      <c r="I42" s="12">
        <v>0</v>
      </c>
    </row>
    <row r="43" spans="2:9" ht="15" customHeight="1" x14ac:dyDescent="0.2">
      <c r="B43" t="s">
        <v>59</v>
      </c>
      <c r="C43" s="12">
        <v>4</v>
      </c>
      <c r="D43" s="8">
        <v>1.41</v>
      </c>
      <c r="E43" s="12">
        <v>1</v>
      </c>
      <c r="F43" s="8">
        <v>0.65</v>
      </c>
      <c r="G43" s="12">
        <v>2</v>
      </c>
      <c r="H43" s="8">
        <v>1.71</v>
      </c>
      <c r="I43" s="12">
        <v>0</v>
      </c>
    </row>
    <row r="44" spans="2:9" ht="15" customHeight="1" x14ac:dyDescent="0.2">
      <c r="B44" t="s">
        <v>62</v>
      </c>
      <c r="C44" s="12">
        <v>4</v>
      </c>
      <c r="D44" s="8">
        <v>1.41</v>
      </c>
      <c r="E44" s="12">
        <v>0</v>
      </c>
      <c r="F44" s="8">
        <v>0</v>
      </c>
      <c r="G44" s="12">
        <v>1</v>
      </c>
      <c r="H44" s="8">
        <v>0.85</v>
      </c>
      <c r="I44" s="12">
        <v>1</v>
      </c>
    </row>
    <row r="45" spans="2:9" ht="15" customHeight="1" x14ac:dyDescent="0.2">
      <c r="B45" t="s">
        <v>73</v>
      </c>
      <c r="C45" s="12">
        <v>4</v>
      </c>
      <c r="D45" s="8">
        <v>1.41</v>
      </c>
      <c r="E45" s="12">
        <v>4</v>
      </c>
      <c r="F45" s="8">
        <v>2.58</v>
      </c>
      <c r="G45" s="12">
        <v>0</v>
      </c>
      <c r="H45" s="8">
        <v>0</v>
      </c>
      <c r="I45" s="12">
        <v>0</v>
      </c>
    </row>
    <row r="48" spans="2:9" ht="33" customHeight="1" x14ac:dyDescent="0.2">
      <c r="B48" t="s">
        <v>202</v>
      </c>
      <c r="C48" s="10" t="s">
        <v>36</v>
      </c>
      <c r="D48" s="10" t="s">
        <v>37</v>
      </c>
      <c r="E48" s="10" t="s">
        <v>38</v>
      </c>
      <c r="F48" s="10" t="s">
        <v>39</v>
      </c>
      <c r="G48" s="10" t="s">
        <v>40</v>
      </c>
      <c r="H48" s="10" t="s">
        <v>41</v>
      </c>
      <c r="I48" s="10" t="s">
        <v>42</v>
      </c>
    </row>
    <row r="49" spans="2:9" ht="15" customHeight="1" x14ac:dyDescent="0.2">
      <c r="B49" t="s">
        <v>110</v>
      </c>
      <c r="C49" s="12">
        <v>20</v>
      </c>
      <c r="D49" s="8">
        <v>7.07</v>
      </c>
      <c r="E49" s="12">
        <v>19</v>
      </c>
      <c r="F49" s="8">
        <v>12.26</v>
      </c>
      <c r="G49" s="12">
        <v>1</v>
      </c>
      <c r="H49" s="8">
        <v>0.85</v>
      </c>
      <c r="I49" s="12">
        <v>0</v>
      </c>
    </row>
    <row r="50" spans="2:9" ht="15" customHeight="1" x14ac:dyDescent="0.2">
      <c r="B50" t="s">
        <v>93</v>
      </c>
      <c r="C50" s="12">
        <v>13</v>
      </c>
      <c r="D50" s="8">
        <v>4.59</v>
      </c>
      <c r="E50" s="12">
        <v>3</v>
      </c>
      <c r="F50" s="8">
        <v>1.94</v>
      </c>
      <c r="G50" s="12">
        <v>10</v>
      </c>
      <c r="H50" s="8">
        <v>8.5500000000000007</v>
      </c>
      <c r="I50" s="12">
        <v>0</v>
      </c>
    </row>
    <row r="51" spans="2:9" ht="15" customHeight="1" x14ac:dyDescent="0.2">
      <c r="B51" t="s">
        <v>109</v>
      </c>
      <c r="C51" s="12">
        <v>10</v>
      </c>
      <c r="D51" s="8">
        <v>3.53</v>
      </c>
      <c r="E51" s="12">
        <v>10</v>
      </c>
      <c r="F51" s="8">
        <v>6.45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115</v>
      </c>
      <c r="C52" s="12">
        <v>7</v>
      </c>
      <c r="D52" s="8">
        <v>2.4700000000000002</v>
      </c>
      <c r="E52" s="12">
        <v>6</v>
      </c>
      <c r="F52" s="8">
        <v>3.87</v>
      </c>
      <c r="G52" s="12">
        <v>1</v>
      </c>
      <c r="H52" s="8">
        <v>0.85</v>
      </c>
      <c r="I52" s="12">
        <v>0</v>
      </c>
    </row>
    <row r="53" spans="2:9" ht="15" customHeight="1" x14ac:dyDescent="0.2">
      <c r="B53" t="s">
        <v>101</v>
      </c>
      <c r="C53" s="12">
        <v>7</v>
      </c>
      <c r="D53" s="8">
        <v>2.4700000000000002</v>
      </c>
      <c r="E53" s="12">
        <v>3</v>
      </c>
      <c r="F53" s="8">
        <v>1.94</v>
      </c>
      <c r="G53" s="12">
        <v>4</v>
      </c>
      <c r="H53" s="8">
        <v>3.42</v>
      </c>
      <c r="I53" s="12">
        <v>0</v>
      </c>
    </row>
    <row r="54" spans="2:9" ht="15" customHeight="1" x14ac:dyDescent="0.2">
      <c r="B54" t="s">
        <v>94</v>
      </c>
      <c r="C54" s="12">
        <v>6</v>
      </c>
      <c r="D54" s="8">
        <v>2.12</v>
      </c>
      <c r="E54" s="12">
        <v>2</v>
      </c>
      <c r="F54" s="8">
        <v>1.29</v>
      </c>
      <c r="G54" s="12">
        <v>4</v>
      </c>
      <c r="H54" s="8">
        <v>3.42</v>
      </c>
      <c r="I54" s="12">
        <v>0</v>
      </c>
    </row>
    <row r="55" spans="2:9" ht="15" customHeight="1" x14ac:dyDescent="0.2">
      <c r="B55" t="s">
        <v>98</v>
      </c>
      <c r="C55" s="12">
        <v>6</v>
      </c>
      <c r="D55" s="8">
        <v>2.12</v>
      </c>
      <c r="E55" s="12">
        <v>4</v>
      </c>
      <c r="F55" s="8">
        <v>2.58</v>
      </c>
      <c r="G55" s="12">
        <v>2</v>
      </c>
      <c r="H55" s="8">
        <v>1.71</v>
      </c>
      <c r="I55" s="12">
        <v>0</v>
      </c>
    </row>
    <row r="56" spans="2:9" ht="15" customHeight="1" x14ac:dyDescent="0.2">
      <c r="B56" t="s">
        <v>125</v>
      </c>
      <c r="C56" s="12">
        <v>6</v>
      </c>
      <c r="D56" s="8">
        <v>2.12</v>
      </c>
      <c r="E56" s="12">
        <v>4</v>
      </c>
      <c r="F56" s="8">
        <v>2.58</v>
      </c>
      <c r="G56" s="12">
        <v>2</v>
      </c>
      <c r="H56" s="8">
        <v>1.71</v>
      </c>
      <c r="I56" s="12">
        <v>0</v>
      </c>
    </row>
    <row r="57" spans="2:9" ht="15" customHeight="1" x14ac:dyDescent="0.2">
      <c r="B57" t="s">
        <v>100</v>
      </c>
      <c r="C57" s="12">
        <v>6</v>
      </c>
      <c r="D57" s="8">
        <v>2.12</v>
      </c>
      <c r="E57" s="12">
        <v>3</v>
      </c>
      <c r="F57" s="8">
        <v>1.94</v>
      </c>
      <c r="G57" s="12">
        <v>3</v>
      </c>
      <c r="H57" s="8">
        <v>2.56</v>
      </c>
      <c r="I57" s="12">
        <v>0</v>
      </c>
    </row>
    <row r="58" spans="2:9" ht="15" customHeight="1" x14ac:dyDescent="0.2">
      <c r="B58" t="s">
        <v>103</v>
      </c>
      <c r="C58" s="12">
        <v>6</v>
      </c>
      <c r="D58" s="8">
        <v>2.12</v>
      </c>
      <c r="E58" s="12">
        <v>3</v>
      </c>
      <c r="F58" s="8">
        <v>1.94</v>
      </c>
      <c r="G58" s="12">
        <v>3</v>
      </c>
      <c r="H58" s="8">
        <v>2.56</v>
      </c>
      <c r="I58" s="12">
        <v>0</v>
      </c>
    </row>
    <row r="59" spans="2:9" ht="15" customHeight="1" x14ac:dyDescent="0.2">
      <c r="B59" t="s">
        <v>131</v>
      </c>
      <c r="C59" s="12">
        <v>6</v>
      </c>
      <c r="D59" s="8">
        <v>2.12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112</v>
      </c>
      <c r="C60" s="12">
        <v>6</v>
      </c>
      <c r="D60" s="8">
        <v>2.12</v>
      </c>
      <c r="E60" s="12">
        <v>5</v>
      </c>
      <c r="F60" s="8">
        <v>3.23</v>
      </c>
      <c r="G60" s="12">
        <v>1</v>
      </c>
      <c r="H60" s="8">
        <v>0.85</v>
      </c>
      <c r="I60" s="12">
        <v>0</v>
      </c>
    </row>
    <row r="61" spans="2:9" ht="15" customHeight="1" x14ac:dyDescent="0.2">
      <c r="B61" t="s">
        <v>95</v>
      </c>
      <c r="C61" s="12">
        <v>5</v>
      </c>
      <c r="D61" s="8">
        <v>1.77</v>
      </c>
      <c r="E61" s="12">
        <v>1</v>
      </c>
      <c r="F61" s="8">
        <v>0.65</v>
      </c>
      <c r="G61" s="12">
        <v>4</v>
      </c>
      <c r="H61" s="8">
        <v>3.42</v>
      </c>
      <c r="I61" s="12">
        <v>0</v>
      </c>
    </row>
    <row r="62" spans="2:9" ht="15" customHeight="1" x14ac:dyDescent="0.2">
      <c r="B62" t="s">
        <v>181</v>
      </c>
      <c r="C62" s="12">
        <v>5</v>
      </c>
      <c r="D62" s="8">
        <v>1.77</v>
      </c>
      <c r="E62" s="12">
        <v>1</v>
      </c>
      <c r="F62" s="8">
        <v>0.65</v>
      </c>
      <c r="G62" s="12">
        <v>4</v>
      </c>
      <c r="H62" s="8">
        <v>3.42</v>
      </c>
      <c r="I62" s="12">
        <v>0</v>
      </c>
    </row>
    <row r="63" spans="2:9" ht="15" customHeight="1" x14ac:dyDescent="0.2">
      <c r="B63" t="s">
        <v>121</v>
      </c>
      <c r="C63" s="12">
        <v>5</v>
      </c>
      <c r="D63" s="8">
        <v>1.77</v>
      </c>
      <c r="E63" s="12">
        <v>4</v>
      </c>
      <c r="F63" s="8">
        <v>2.58</v>
      </c>
      <c r="G63" s="12">
        <v>1</v>
      </c>
      <c r="H63" s="8">
        <v>0.85</v>
      </c>
      <c r="I63" s="12">
        <v>0</v>
      </c>
    </row>
    <row r="64" spans="2:9" ht="15" customHeight="1" x14ac:dyDescent="0.2">
      <c r="B64" t="s">
        <v>123</v>
      </c>
      <c r="C64" s="12">
        <v>5</v>
      </c>
      <c r="D64" s="8">
        <v>1.77</v>
      </c>
      <c r="E64" s="12">
        <v>5</v>
      </c>
      <c r="F64" s="8">
        <v>3.23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108</v>
      </c>
      <c r="C65" s="12">
        <v>5</v>
      </c>
      <c r="D65" s="8">
        <v>1.77</v>
      </c>
      <c r="E65" s="12">
        <v>3</v>
      </c>
      <c r="F65" s="8">
        <v>1.94</v>
      </c>
      <c r="G65" s="12">
        <v>2</v>
      </c>
      <c r="H65" s="8">
        <v>1.71</v>
      </c>
      <c r="I65" s="12">
        <v>0</v>
      </c>
    </row>
    <row r="66" spans="2:9" ht="15" customHeight="1" x14ac:dyDescent="0.2">
      <c r="B66" t="s">
        <v>111</v>
      </c>
      <c r="C66" s="12">
        <v>5</v>
      </c>
      <c r="D66" s="8">
        <v>1.77</v>
      </c>
      <c r="E66" s="12">
        <v>5</v>
      </c>
      <c r="F66" s="8">
        <v>3.23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145</v>
      </c>
      <c r="C67" s="12">
        <v>4</v>
      </c>
      <c r="D67" s="8">
        <v>1.41</v>
      </c>
      <c r="E67" s="12">
        <v>3</v>
      </c>
      <c r="F67" s="8">
        <v>1.94</v>
      </c>
      <c r="G67" s="12">
        <v>1</v>
      </c>
      <c r="H67" s="8">
        <v>0.85</v>
      </c>
      <c r="I67" s="12">
        <v>0</v>
      </c>
    </row>
    <row r="68" spans="2:9" ht="15" customHeight="1" x14ac:dyDescent="0.2">
      <c r="B68" t="s">
        <v>130</v>
      </c>
      <c r="C68" s="12">
        <v>4</v>
      </c>
      <c r="D68" s="8">
        <v>1.41</v>
      </c>
      <c r="E68" s="12">
        <v>4</v>
      </c>
      <c r="F68" s="8">
        <v>2.58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203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7E2ED-1233-4374-9363-C7D223032124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221</v>
      </c>
    </row>
    <row r="4" spans="2:9" ht="33" customHeight="1" x14ac:dyDescent="0.2">
      <c r="B4" t="s">
        <v>199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57</v>
      </c>
      <c r="D6" s="8">
        <v>20.65</v>
      </c>
      <c r="E6" s="12">
        <v>24</v>
      </c>
      <c r="F6" s="8">
        <v>14.91</v>
      </c>
      <c r="G6" s="12">
        <v>33</v>
      </c>
      <c r="H6" s="8">
        <v>30.28</v>
      </c>
      <c r="I6" s="12">
        <v>0</v>
      </c>
    </row>
    <row r="7" spans="2:9" ht="15" customHeight="1" x14ac:dyDescent="0.2">
      <c r="B7" t="s">
        <v>22</v>
      </c>
      <c r="C7" s="12">
        <v>25</v>
      </c>
      <c r="D7" s="8">
        <v>9.06</v>
      </c>
      <c r="E7" s="12">
        <v>12</v>
      </c>
      <c r="F7" s="8">
        <v>7.45</v>
      </c>
      <c r="G7" s="12">
        <v>13</v>
      </c>
      <c r="H7" s="8">
        <v>11.93</v>
      </c>
      <c r="I7" s="12">
        <v>0</v>
      </c>
    </row>
    <row r="8" spans="2:9" ht="15" customHeight="1" x14ac:dyDescent="0.2">
      <c r="B8" t="s">
        <v>23</v>
      </c>
      <c r="C8" s="12">
        <v>2</v>
      </c>
      <c r="D8" s="8">
        <v>0.72</v>
      </c>
      <c r="E8" s="12">
        <v>0</v>
      </c>
      <c r="F8" s="8">
        <v>0</v>
      </c>
      <c r="G8" s="12">
        <v>2</v>
      </c>
      <c r="H8" s="8">
        <v>1.83</v>
      </c>
      <c r="I8" s="12">
        <v>0</v>
      </c>
    </row>
    <row r="9" spans="2:9" ht="15" customHeight="1" x14ac:dyDescent="0.2">
      <c r="B9" t="s">
        <v>24</v>
      </c>
      <c r="C9" s="12">
        <v>2</v>
      </c>
      <c r="D9" s="8">
        <v>0.72</v>
      </c>
      <c r="E9" s="12">
        <v>0</v>
      </c>
      <c r="F9" s="8">
        <v>0</v>
      </c>
      <c r="G9" s="12">
        <v>2</v>
      </c>
      <c r="H9" s="8">
        <v>1.83</v>
      </c>
      <c r="I9" s="12">
        <v>0</v>
      </c>
    </row>
    <row r="10" spans="2:9" ht="15" customHeight="1" x14ac:dyDescent="0.2">
      <c r="B10" t="s">
        <v>25</v>
      </c>
      <c r="C10" s="12">
        <v>6</v>
      </c>
      <c r="D10" s="8">
        <v>2.17</v>
      </c>
      <c r="E10" s="12">
        <v>4</v>
      </c>
      <c r="F10" s="8">
        <v>2.48</v>
      </c>
      <c r="G10" s="12">
        <v>2</v>
      </c>
      <c r="H10" s="8">
        <v>1.83</v>
      </c>
      <c r="I10" s="12">
        <v>0</v>
      </c>
    </row>
    <row r="11" spans="2:9" ht="15" customHeight="1" x14ac:dyDescent="0.2">
      <c r="B11" t="s">
        <v>26</v>
      </c>
      <c r="C11" s="12">
        <v>64</v>
      </c>
      <c r="D11" s="8">
        <v>23.19</v>
      </c>
      <c r="E11" s="12">
        <v>36</v>
      </c>
      <c r="F11" s="8">
        <v>22.36</v>
      </c>
      <c r="G11" s="12">
        <v>27</v>
      </c>
      <c r="H11" s="8">
        <v>24.77</v>
      </c>
      <c r="I11" s="12">
        <v>1</v>
      </c>
    </row>
    <row r="12" spans="2:9" ht="15" customHeight="1" x14ac:dyDescent="0.2">
      <c r="B12" t="s">
        <v>27</v>
      </c>
      <c r="C12" s="12">
        <v>2</v>
      </c>
      <c r="D12" s="8">
        <v>0.72</v>
      </c>
      <c r="E12" s="12">
        <v>0</v>
      </c>
      <c r="F12" s="8">
        <v>0</v>
      </c>
      <c r="G12" s="12">
        <v>2</v>
      </c>
      <c r="H12" s="8">
        <v>1.83</v>
      </c>
      <c r="I12" s="12">
        <v>0</v>
      </c>
    </row>
    <row r="13" spans="2:9" ht="15" customHeight="1" x14ac:dyDescent="0.2">
      <c r="B13" t="s">
        <v>28</v>
      </c>
      <c r="C13" s="12">
        <v>9</v>
      </c>
      <c r="D13" s="8">
        <v>3.26</v>
      </c>
      <c r="E13" s="12">
        <v>4</v>
      </c>
      <c r="F13" s="8">
        <v>2.48</v>
      </c>
      <c r="G13" s="12">
        <v>5</v>
      </c>
      <c r="H13" s="8">
        <v>4.59</v>
      </c>
      <c r="I13" s="12">
        <v>0</v>
      </c>
    </row>
    <row r="14" spans="2:9" ht="15" customHeight="1" x14ac:dyDescent="0.2">
      <c r="B14" t="s">
        <v>29</v>
      </c>
      <c r="C14" s="12">
        <v>7</v>
      </c>
      <c r="D14" s="8">
        <v>2.54</v>
      </c>
      <c r="E14" s="12">
        <v>7</v>
      </c>
      <c r="F14" s="8">
        <v>4.3499999999999996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30</v>
      </c>
      <c r="C15" s="12">
        <v>28</v>
      </c>
      <c r="D15" s="8">
        <v>10.14</v>
      </c>
      <c r="E15" s="12">
        <v>22</v>
      </c>
      <c r="F15" s="8">
        <v>13.66</v>
      </c>
      <c r="G15" s="12">
        <v>6</v>
      </c>
      <c r="H15" s="8">
        <v>5.5</v>
      </c>
      <c r="I15" s="12">
        <v>0</v>
      </c>
    </row>
    <row r="16" spans="2:9" ht="15" customHeight="1" x14ac:dyDescent="0.2">
      <c r="B16" t="s">
        <v>31</v>
      </c>
      <c r="C16" s="12">
        <v>41</v>
      </c>
      <c r="D16" s="8">
        <v>14.86</v>
      </c>
      <c r="E16" s="12">
        <v>35</v>
      </c>
      <c r="F16" s="8">
        <v>21.74</v>
      </c>
      <c r="G16" s="12">
        <v>6</v>
      </c>
      <c r="H16" s="8">
        <v>5.5</v>
      </c>
      <c r="I16" s="12">
        <v>0</v>
      </c>
    </row>
    <row r="17" spans="2:9" ht="15" customHeight="1" x14ac:dyDescent="0.2">
      <c r="B17" t="s">
        <v>32</v>
      </c>
      <c r="C17" s="12">
        <v>13</v>
      </c>
      <c r="D17" s="8">
        <v>4.71</v>
      </c>
      <c r="E17" s="12">
        <v>8</v>
      </c>
      <c r="F17" s="8">
        <v>4.97</v>
      </c>
      <c r="G17" s="12">
        <v>1</v>
      </c>
      <c r="H17" s="8">
        <v>0.92</v>
      </c>
      <c r="I17" s="12">
        <v>0</v>
      </c>
    </row>
    <row r="18" spans="2:9" ht="15" customHeight="1" x14ac:dyDescent="0.2">
      <c r="B18" t="s">
        <v>33</v>
      </c>
      <c r="C18" s="12">
        <v>13</v>
      </c>
      <c r="D18" s="8">
        <v>4.71</v>
      </c>
      <c r="E18" s="12">
        <v>7</v>
      </c>
      <c r="F18" s="8">
        <v>4.3499999999999996</v>
      </c>
      <c r="G18" s="12">
        <v>5</v>
      </c>
      <c r="H18" s="8">
        <v>4.59</v>
      </c>
      <c r="I18" s="12">
        <v>0</v>
      </c>
    </row>
    <row r="19" spans="2:9" ht="15" customHeight="1" x14ac:dyDescent="0.2">
      <c r="B19" t="s">
        <v>34</v>
      </c>
      <c r="C19" s="12">
        <v>7</v>
      </c>
      <c r="D19" s="8">
        <v>2.54</v>
      </c>
      <c r="E19" s="12">
        <v>2</v>
      </c>
      <c r="F19" s="8">
        <v>1.24</v>
      </c>
      <c r="G19" s="12">
        <v>5</v>
      </c>
      <c r="H19" s="8">
        <v>4.59</v>
      </c>
      <c r="I19" s="12">
        <v>0</v>
      </c>
    </row>
    <row r="20" spans="2:9" ht="15" customHeight="1" x14ac:dyDescent="0.2">
      <c r="B20" s="9" t="s">
        <v>200</v>
      </c>
      <c r="C20" s="12">
        <f>SUM(LTBL_35344[総数／事業所数])</f>
        <v>276</v>
      </c>
      <c r="E20" s="12">
        <f>SUBTOTAL(109,LTBL_35344[個人／事業所数])</f>
        <v>161</v>
      </c>
      <c r="G20" s="12">
        <f>SUBTOTAL(109,LTBL_35344[法人／事業所数])</f>
        <v>109</v>
      </c>
      <c r="I20" s="12">
        <f>SUBTOTAL(109,LTBL_35344[法人以外の団体／事業所数])</f>
        <v>1</v>
      </c>
    </row>
    <row r="21" spans="2:9" ht="15" customHeight="1" x14ac:dyDescent="0.2">
      <c r="E21" s="11">
        <f>LTBL_35344[[#Totals],[個人／事業所数]]/LTBL_35344[[#Totals],[総数／事業所数]]</f>
        <v>0.58333333333333337</v>
      </c>
      <c r="G21" s="11">
        <f>LTBL_35344[[#Totals],[法人／事業所数]]/LTBL_35344[[#Totals],[総数／事業所数]]</f>
        <v>0.39492753623188404</v>
      </c>
      <c r="I21" s="11">
        <f>LTBL_35344[[#Totals],[法人以外の団体／事業所数]]/LTBL_35344[[#Totals],[総数／事業所数]]</f>
        <v>3.6231884057971015E-3</v>
      </c>
    </row>
    <row r="23" spans="2:9" ht="33" customHeight="1" x14ac:dyDescent="0.2">
      <c r="B23" t="s">
        <v>201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58</v>
      </c>
      <c r="C24" s="12">
        <v>34</v>
      </c>
      <c r="D24" s="8">
        <v>12.32</v>
      </c>
      <c r="E24" s="12">
        <v>31</v>
      </c>
      <c r="F24" s="8">
        <v>19.25</v>
      </c>
      <c r="G24" s="12">
        <v>3</v>
      </c>
      <c r="H24" s="8">
        <v>2.75</v>
      </c>
      <c r="I24" s="12">
        <v>0</v>
      </c>
    </row>
    <row r="25" spans="2:9" ht="15" customHeight="1" x14ac:dyDescent="0.2">
      <c r="B25" t="s">
        <v>43</v>
      </c>
      <c r="C25" s="12">
        <v>30</v>
      </c>
      <c r="D25" s="8">
        <v>10.87</v>
      </c>
      <c r="E25" s="12">
        <v>10</v>
      </c>
      <c r="F25" s="8">
        <v>6.21</v>
      </c>
      <c r="G25" s="12">
        <v>20</v>
      </c>
      <c r="H25" s="8">
        <v>18.350000000000001</v>
      </c>
      <c r="I25" s="12">
        <v>0</v>
      </c>
    </row>
    <row r="26" spans="2:9" ht="15" customHeight="1" x14ac:dyDescent="0.2">
      <c r="B26" t="s">
        <v>57</v>
      </c>
      <c r="C26" s="12">
        <v>23</v>
      </c>
      <c r="D26" s="8">
        <v>8.33</v>
      </c>
      <c r="E26" s="12">
        <v>20</v>
      </c>
      <c r="F26" s="8">
        <v>12.42</v>
      </c>
      <c r="G26" s="12">
        <v>3</v>
      </c>
      <c r="H26" s="8">
        <v>2.75</v>
      </c>
      <c r="I26" s="12">
        <v>0</v>
      </c>
    </row>
    <row r="27" spans="2:9" ht="15" customHeight="1" x14ac:dyDescent="0.2">
      <c r="B27" t="s">
        <v>44</v>
      </c>
      <c r="C27" s="12">
        <v>18</v>
      </c>
      <c r="D27" s="8">
        <v>6.52</v>
      </c>
      <c r="E27" s="12">
        <v>10</v>
      </c>
      <c r="F27" s="8">
        <v>6.21</v>
      </c>
      <c r="G27" s="12">
        <v>8</v>
      </c>
      <c r="H27" s="8">
        <v>7.34</v>
      </c>
      <c r="I27" s="12">
        <v>0</v>
      </c>
    </row>
    <row r="28" spans="2:9" ht="15" customHeight="1" x14ac:dyDescent="0.2">
      <c r="B28" t="s">
        <v>52</v>
      </c>
      <c r="C28" s="12">
        <v>18</v>
      </c>
      <c r="D28" s="8">
        <v>6.52</v>
      </c>
      <c r="E28" s="12">
        <v>9</v>
      </c>
      <c r="F28" s="8">
        <v>5.59</v>
      </c>
      <c r="G28" s="12">
        <v>9</v>
      </c>
      <c r="H28" s="8">
        <v>8.26</v>
      </c>
      <c r="I28" s="12">
        <v>0</v>
      </c>
    </row>
    <row r="29" spans="2:9" ht="15" customHeight="1" x14ac:dyDescent="0.2">
      <c r="B29" t="s">
        <v>50</v>
      </c>
      <c r="C29" s="12">
        <v>15</v>
      </c>
      <c r="D29" s="8">
        <v>5.43</v>
      </c>
      <c r="E29" s="12">
        <v>12</v>
      </c>
      <c r="F29" s="8">
        <v>7.45</v>
      </c>
      <c r="G29" s="12">
        <v>3</v>
      </c>
      <c r="H29" s="8">
        <v>2.75</v>
      </c>
      <c r="I29" s="12">
        <v>0</v>
      </c>
    </row>
    <row r="30" spans="2:9" ht="15" customHeight="1" x14ac:dyDescent="0.2">
      <c r="B30" t="s">
        <v>60</v>
      </c>
      <c r="C30" s="12">
        <v>13</v>
      </c>
      <c r="D30" s="8">
        <v>4.71</v>
      </c>
      <c r="E30" s="12">
        <v>8</v>
      </c>
      <c r="F30" s="8">
        <v>4.97</v>
      </c>
      <c r="G30" s="12">
        <v>1</v>
      </c>
      <c r="H30" s="8">
        <v>0.92</v>
      </c>
      <c r="I30" s="12">
        <v>0</v>
      </c>
    </row>
    <row r="31" spans="2:9" ht="15" customHeight="1" x14ac:dyDescent="0.2">
      <c r="B31" t="s">
        <v>51</v>
      </c>
      <c r="C31" s="12">
        <v>10</v>
      </c>
      <c r="D31" s="8">
        <v>3.62</v>
      </c>
      <c r="E31" s="12">
        <v>5</v>
      </c>
      <c r="F31" s="8">
        <v>3.11</v>
      </c>
      <c r="G31" s="12">
        <v>5</v>
      </c>
      <c r="H31" s="8">
        <v>4.59</v>
      </c>
      <c r="I31" s="12">
        <v>0</v>
      </c>
    </row>
    <row r="32" spans="2:9" ht="15" customHeight="1" x14ac:dyDescent="0.2">
      <c r="B32" t="s">
        <v>45</v>
      </c>
      <c r="C32" s="12">
        <v>9</v>
      </c>
      <c r="D32" s="8">
        <v>3.26</v>
      </c>
      <c r="E32" s="12">
        <v>4</v>
      </c>
      <c r="F32" s="8">
        <v>2.48</v>
      </c>
      <c r="G32" s="12">
        <v>5</v>
      </c>
      <c r="H32" s="8">
        <v>4.59</v>
      </c>
      <c r="I32" s="12">
        <v>0</v>
      </c>
    </row>
    <row r="33" spans="2:9" ht="15" customHeight="1" x14ac:dyDescent="0.2">
      <c r="B33" t="s">
        <v>61</v>
      </c>
      <c r="C33" s="12">
        <v>8</v>
      </c>
      <c r="D33" s="8">
        <v>2.9</v>
      </c>
      <c r="E33" s="12">
        <v>7</v>
      </c>
      <c r="F33" s="8">
        <v>4.3499999999999996</v>
      </c>
      <c r="G33" s="12">
        <v>1</v>
      </c>
      <c r="H33" s="8">
        <v>0.92</v>
      </c>
      <c r="I33" s="12">
        <v>0</v>
      </c>
    </row>
    <row r="34" spans="2:9" ht="15" customHeight="1" x14ac:dyDescent="0.2">
      <c r="B34" t="s">
        <v>64</v>
      </c>
      <c r="C34" s="12">
        <v>6</v>
      </c>
      <c r="D34" s="8">
        <v>2.17</v>
      </c>
      <c r="E34" s="12">
        <v>2</v>
      </c>
      <c r="F34" s="8">
        <v>1.24</v>
      </c>
      <c r="G34" s="12">
        <v>4</v>
      </c>
      <c r="H34" s="8">
        <v>3.67</v>
      </c>
      <c r="I34" s="12">
        <v>0</v>
      </c>
    </row>
    <row r="35" spans="2:9" ht="15" customHeight="1" x14ac:dyDescent="0.2">
      <c r="B35" t="s">
        <v>49</v>
      </c>
      <c r="C35" s="12">
        <v>6</v>
      </c>
      <c r="D35" s="8">
        <v>2.17</v>
      </c>
      <c r="E35" s="12">
        <v>3</v>
      </c>
      <c r="F35" s="8">
        <v>1.86</v>
      </c>
      <c r="G35" s="12">
        <v>3</v>
      </c>
      <c r="H35" s="8">
        <v>2.75</v>
      </c>
      <c r="I35" s="12">
        <v>0</v>
      </c>
    </row>
    <row r="36" spans="2:9" ht="15" customHeight="1" x14ac:dyDescent="0.2">
      <c r="B36" t="s">
        <v>46</v>
      </c>
      <c r="C36" s="12">
        <v>5</v>
      </c>
      <c r="D36" s="8">
        <v>1.81</v>
      </c>
      <c r="E36" s="12">
        <v>4</v>
      </c>
      <c r="F36" s="8">
        <v>2.48</v>
      </c>
      <c r="G36" s="12">
        <v>1</v>
      </c>
      <c r="H36" s="8">
        <v>0.92</v>
      </c>
      <c r="I36" s="12">
        <v>0</v>
      </c>
    </row>
    <row r="37" spans="2:9" ht="15" customHeight="1" x14ac:dyDescent="0.2">
      <c r="B37" t="s">
        <v>54</v>
      </c>
      <c r="C37" s="12">
        <v>5</v>
      </c>
      <c r="D37" s="8">
        <v>1.81</v>
      </c>
      <c r="E37" s="12">
        <v>3</v>
      </c>
      <c r="F37" s="8">
        <v>1.86</v>
      </c>
      <c r="G37" s="12">
        <v>2</v>
      </c>
      <c r="H37" s="8">
        <v>1.83</v>
      </c>
      <c r="I37" s="12">
        <v>0</v>
      </c>
    </row>
    <row r="38" spans="2:9" ht="15" customHeight="1" x14ac:dyDescent="0.2">
      <c r="B38" t="s">
        <v>59</v>
      </c>
      <c r="C38" s="12">
        <v>5</v>
      </c>
      <c r="D38" s="8">
        <v>1.81</v>
      </c>
      <c r="E38" s="12">
        <v>2</v>
      </c>
      <c r="F38" s="8">
        <v>1.24</v>
      </c>
      <c r="G38" s="12">
        <v>3</v>
      </c>
      <c r="H38" s="8">
        <v>2.75</v>
      </c>
      <c r="I38" s="12">
        <v>0</v>
      </c>
    </row>
    <row r="39" spans="2:9" ht="15" customHeight="1" x14ac:dyDescent="0.2">
      <c r="B39" t="s">
        <v>62</v>
      </c>
      <c r="C39" s="12">
        <v>5</v>
      </c>
      <c r="D39" s="8">
        <v>1.81</v>
      </c>
      <c r="E39" s="12">
        <v>0</v>
      </c>
      <c r="F39" s="8">
        <v>0</v>
      </c>
      <c r="G39" s="12">
        <v>4</v>
      </c>
      <c r="H39" s="8">
        <v>3.67</v>
      </c>
      <c r="I39" s="12">
        <v>0</v>
      </c>
    </row>
    <row r="40" spans="2:9" ht="15" customHeight="1" x14ac:dyDescent="0.2">
      <c r="B40" t="s">
        <v>65</v>
      </c>
      <c r="C40" s="12">
        <v>4</v>
      </c>
      <c r="D40" s="8">
        <v>1.45</v>
      </c>
      <c r="E40" s="12">
        <v>2</v>
      </c>
      <c r="F40" s="8">
        <v>1.24</v>
      </c>
      <c r="G40" s="12">
        <v>2</v>
      </c>
      <c r="H40" s="8">
        <v>1.83</v>
      </c>
      <c r="I40" s="12">
        <v>0</v>
      </c>
    </row>
    <row r="41" spans="2:9" ht="15" customHeight="1" x14ac:dyDescent="0.2">
      <c r="B41" t="s">
        <v>87</v>
      </c>
      <c r="C41" s="12">
        <v>4</v>
      </c>
      <c r="D41" s="8">
        <v>1.45</v>
      </c>
      <c r="E41" s="12">
        <v>1</v>
      </c>
      <c r="F41" s="8">
        <v>0.62</v>
      </c>
      <c r="G41" s="12">
        <v>3</v>
      </c>
      <c r="H41" s="8">
        <v>2.75</v>
      </c>
      <c r="I41" s="12">
        <v>0</v>
      </c>
    </row>
    <row r="42" spans="2:9" ht="15" customHeight="1" x14ac:dyDescent="0.2">
      <c r="B42" t="s">
        <v>77</v>
      </c>
      <c r="C42" s="12">
        <v>4</v>
      </c>
      <c r="D42" s="8">
        <v>1.45</v>
      </c>
      <c r="E42" s="12">
        <v>2</v>
      </c>
      <c r="F42" s="8">
        <v>1.24</v>
      </c>
      <c r="G42" s="12">
        <v>2</v>
      </c>
      <c r="H42" s="8">
        <v>1.83</v>
      </c>
      <c r="I42" s="12">
        <v>0</v>
      </c>
    </row>
    <row r="43" spans="2:9" ht="15" customHeight="1" x14ac:dyDescent="0.2">
      <c r="B43" t="s">
        <v>56</v>
      </c>
      <c r="C43" s="12">
        <v>4</v>
      </c>
      <c r="D43" s="8">
        <v>1.45</v>
      </c>
      <c r="E43" s="12">
        <v>4</v>
      </c>
      <c r="F43" s="8">
        <v>2.48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70</v>
      </c>
      <c r="C44" s="12">
        <v>4</v>
      </c>
      <c r="D44" s="8">
        <v>1.45</v>
      </c>
      <c r="E44" s="12">
        <v>1</v>
      </c>
      <c r="F44" s="8">
        <v>0.62</v>
      </c>
      <c r="G44" s="12">
        <v>3</v>
      </c>
      <c r="H44" s="8">
        <v>2.75</v>
      </c>
      <c r="I44" s="12">
        <v>0</v>
      </c>
    </row>
    <row r="47" spans="2:9" ht="33" customHeight="1" x14ac:dyDescent="0.2">
      <c r="B47" t="s">
        <v>202</v>
      </c>
      <c r="C47" s="10" t="s">
        <v>36</v>
      </c>
      <c r="D47" s="10" t="s">
        <v>37</v>
      </c>
      <c r="E47" s="10" t="s">
        <v>38</v>
      </c>
      <c r="F47" s="10" t="s">
        <v>39</v>
      </c>
      <c r="G47" s="10" t="s">
        <v>40</v>
      </c>
      <c r="H47" s="10" t="s">
        <v>41</v>
      </c>
      <c r="I47" s="10" t="s">
        <v>42</v>
      </c>
    </row>
    <row r="48" spans="2:9" ht="15" customHeight="1" x14ac:dyDescent="0.2">
      <c r="B48" t="s">
        <v>110</v>
      </c>
      <c r="C48" s="12">
        <v>17</v>
      </c>
      <c r="D48" s="8">
        <v>6.16</v>
      </c>
      <c r="E48" s="12">
        <v>16</v>
      </c>
      <c r="F48" s="8">
        <v>9.94</v>
      </c>
      <c r="G48" s="12">
        <v>1</v>
      </c>
      <c r="H48" s="8">
        <v>0.92</v>
      </c>
      <c r="I48" s="12">
        <v>0</v>
      </c>
    </row>
    <row r="49" spans="2:9" ht="15" customHeight="1" x14ac:dyDescent="0.2">
      <c r="B49" t="s">
        <v>109</v>
      </c>
      <c r="C49" s="12">
        <v>13</v>
      </c>
      <c r="D49" s="8">
        <v>4.71</v>
      </c>
      <c r="E49" s="12">
        <v>12</v>
      </c>
      <c r="F49" s="8">
        <v>7.45</v>
      </c>
      <c r="G49" s="12">
        <v>1</v>
      </c>
      <c r="H49" s="8">
        <v>0.92</v>
      </c>
      <c r="I49" s="12">
        <v>0</v>
      </c>
    </row>
    <row r="50" spans="2:9" ht="15" customHeight="1" x14ac:dyDescent="0.2">
      <c r="B50" t="s">
        <v>93</v>
      </c>
      <c r="C50" s="12">
        <v>12</v>
      </c>
      <c r="D50" s="8">
        <v>4.3499999999999996</v>
      </c>
      <c r="E50" s="12">
        <v>2</v>
      </c>
      <c r="F50" s="8">
        <v>1.24</v>
      </c>
      <c r="G50" s="12">
        <v>10</v>
      </c>
      <c r="H50" s="8">
        <v>9.17</v>
      </c>
      <c r="I50" s="12">
        <v>0</v>
      </c>
    </row>
    <row r="51" spans="2:9" ht="15" customHeight="1" x14ac:dyDescent="0.2">
      <c r="B51" t="s">
        <v>134</v>
      </c>
      <c r="C51" s="12">
        <v>7</v>
      </c>
      <c r="D51" s="8">
        <v>2.54</v>
      </c>
      <c r="E51" s="12">
        <v>1</v>
      </c>
      <c r="F51" s="8">
        <v>0.62</v>
      </c>
      <c r="G51" s="12">
        <v>6</v>
      </c>
      <c r="H51" s="8">
        <v>5.5</v>
      </c>
      <c r="I51" s="12">
        <v>0</v>
      </c>
    </row>
    <row r="52" spans="2:9" ht="15" customHeight="1" x14ac:dyDescent="0.2">
      <c r="B52" t="s">
        <v>115</v>
      </c>
      <c r="C52" s="12">
        <v>6</v>
      </c>
      <c r="D52" s="8">
        <v>2.17</v>
      </c>
      <c r="E52" s="12">
        <v>2</v>
      </c>
      <c r="F52" s="8">
        <v>1.24</v>
      </c>
      <c r="G52" s="12">
        <v>4</v>
      </c>
      <c r="H52" s="8">
        <v>3.67</v>
      </c>
      <c r="I52" s="12">
        <v>0</v>
      </c>
    </row>
    <row r="53" spans="2:9" ht="15" customHeight="1" x14ac:dyDescent="0.2">
      <c r="B53" t="s">
        <v>95</v>
      </c>
      <c r="C53" s="12">
        <v>6</v>
      </c>
      <c r="D53" s="8">
        <v>2.17</v>
      </c>
      <c r="E53" s="12">
        <v>3</v>
      </c>
      <c r="F53" s="8">
        <v>1.86</v>
      </c>
      <c r="G53" s="12">
        <v>3</v>
      </c>
      <c r="H53" s="8">
        <v>2.75</v>
      </c>
      <c r="I53" s="12">
        <v>0</v>
      </c>
    </row>
    <row r="54" spans="2:9" ht="15" customHeight="1" x14ac:dyDescent="0.2">
      <c r="B54" t="s">
        <v>98</v>
      </c>
      <c r="C54" s="12">
        <v>6</v>
      </c>
      <c r="D54" s="8">
        <v>2.17</v>
      </c>
      <c r="E54" s="12">
        <v>5</v>
      </c>
      <c r="F54" s="8">
        <v>3.11</v>
      </c>
      <c r="G54" s="12">
        <v>1</v>
      </c>
      <c r="H54" s="8">
        <v>0.92</v>
      </c>
      <c r="I54" s="12">
        <v>0</v>
      </c>
    </row>
    <row r="55" spans="2:9" ht="15" customHeight="1" x14ac:dyDescent="0.2">
      <c r="B55" t="s">
        <v>108</v>
      </c>
      <c r="C55" s="12">
        <v>6</v>
      </c>
      <c r="D55" s="8">
        <v>2.17</v>
      </c>
      <c r="E55" s="12">
        <v>5</v>
      </c>
      <c r="F55" s="8">
        <v>3.11</v>
      </c>
      <c r="G55" s="12">
        <v>1</v>
      </c>
      <c r="H55" s="8">
        <v>0.92</v>
      </c>
      <c r="I55" s="12">
        <v>0</v>
      </c>
    </row>
    <row r="56" spans="2:9" ht="15" customHeight="1" x14ac:dyDescent="0.2">
      <c r="B56" t="s">
        <v>112</v>
      </c>
      <c r="C56" s="12">
        <v>6</v>
      </c>
      <c r="D56" s="8">
        <v>2.17</v>
      </c>
      <c r="E56" s="12">
        <v>6</v>
      </c>
      <c r="F56" s="8">
        <v>3.73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116</v>
      </c>
      <c r="C57" s="12">
        <v>5</v>
      </c>
      <c r="D57" s="8">
        <v>1.81</v>
      </c>
      <c r="E57" s="12">
        <v>4</v>
      </c>
      <c r="F57" s="8">
        <v>2.48</v>
      </c>
      <c r="G57" s="12">
        <v>1</v>
      </c>
      <c r="H57" s="8">
        <v>0.92</v>
      </c>
      <c r="I57" s="12">
        <v>0</v>
      </c>
    </row>
    <row r="58" spans="2:9" ht="15" customHeight="1" x14ac:dyDescent="0.2">
      <c r="B58" t="s">
        <v>133</v>
      </c>
      <c r="C58" s="12">
        <v>5</v>
      </c>
      <c r="D58" s="8">
        <v>1.81</v>
      </c>
      <c r="E58" s="12">
        <v>2</v>
      </c>
      <c r="F58" s="8">
        <v>1.24</v>
      </c>
      <c r="G58" s="12">
        <v>3</v>
      </c>
      <c r="H58" s="8">
        <v>2.75</v>
      </c>
      <c r="I58" s="12">
        <v>0</v>
      </c>
    </row>
    <row r="59" spans="2:9" ht="15" customHeight="1" x14ac:dyDescent="0.2">
      <c r="B59" t="s">
        <v>99</v>
      </c>
      <c r="C59" s="12">
        <v>5</v>
      </c>
      <c r="D59" s="8">
        <v>1.81</v>
      </c>
      <c r="E59" s="12">
        <v>3</v>
      </c>
      <c r="F59" s="8">
        <v>1.86</v>
      </c>
      <c r="G59" s="12">
        <v>2</v>
      </c>
      <c r="H59" s="8">
        <v>1.83</v>
      </c>
      <c r="I59" s="12">
        <v>0</v>
      </c>
    </row>
    <row r="60" spans="2:9" ht="15" customHeight="1" x14ac:dyDescent="0.2">
      <c r="B60" t="s">
        <v>125</v>
      </c>
      <c r="C60" s="12">
        <v>5</v>
      </c>
      <c r="D60" s="8">
        <v>1.81</v>
      </c>
      <c r="E60" s="12">
        <v>2</v>
      </c>
      <c r="F60" s="8">
        <v>1.24</v>
      </c>
      <c r="G60" s="12">
        <v>3</v>
      </c>
      <c r="H60" s="8">
        <v>2.75</v>
      </c>
      <c r="I60" s="12">
        <v>0</v>
      </c>
    </row>
    <row r="61" spans="2:9" ht="15" customHeight="1" x14ac:dyDescent="0.2">
      <c r="B61" t="s">
        <v>101</v>
      </c>
      <c r="C61" s="12">
        <v>5</v>
      </c>
      <c r="D61" s="8">
        <v>1.81</v>
      </c>
      <c r="E61" s="12">
        <v>4</v>
      </c>
      <c r="F61" s="8">
        <v>2.48</v>
      </c>
      <c r="G61" s="12">
        <v>1</v>
      </c>
      <c r="H61" s="8">
        <v>0.92</v>
      </c>
      <c r="I61" s="12">
        <v>0</v>
      </c>
    </row>
    <row r="62" spans="2:9" ht="15" customHeight="1" x14ac:dyDescent="0.2">
      <c r="B62" t="s">
        <v>123</v>
      </c>
      <c r="C62" s="12">
        <v>5</v>
      </c>
      <c r="D62" s="8">
        <v>1.81</v>
      </c>
      <c r="E62" s="12">
        <v>5</v>
      </c>
      <c r="F62" s="8">
        <v>3.11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105</v>
      </c>
      <c r="C63" s="12">
        <v>5</v>
      </c>
      <c r="D63" s="8">
        <v>1.81</v>
      </c>
      <c r="E63" s="12">
        <v>3</v>
      </c>
      <c r="F63" s="8">
        <v>1.86</v>
      </c>
      <c r="G63" s="12">
        <v>2</v>
      </c>
      <c r="H63" s="8">
        <v>1.83</v>
      </c>
      <c r="I63" s="12">
        <v>0</v>
      </c>
    </row>
    <row r="64" spans="2:9" ht="15" customHeight="1" x14ac:dyDescent="0.2">
      <c r="B64" t="s">
        <v>94</v>
      </c>
      <c r="C64" s="12">
        <v>4</v>
      </c>
      <c r="D64" s="8">
        <v>1.45</v>
      </c>
      <c r="E64" s="12">
        <v>2</v>
      </c>
      <c r="F64" s="8">
        <v>1.24</v>
      </c>
      <c r="G64" s="12">
        <v>2</v>
      </c>
      <c r="H64" s="8">
        <v>1.83</v>
      </c>
      <c r="I64" s="12">
        <v>0</v>
      </c>
    </row>
    <row r="65" spans="2:9" ht="15" customHeight="1" x14ac:dyDescent="0.2">
      <c r="B65" t="s">
        <v>143</v>
      </c>
      <c r="C65" s="12">
        <v>4</v>
      </c>
      <c r="D65" s="8">
        <v>1.45</v>
      </c>
      <c r="E65" s="12">
        <v>2</v>
      </c>
      <c r="F65" s="8">
        <v>1.24</v>
      </c>
      <c r="G65" s="12">
        <v>2</v>
      </c>
      <c r="H65" s="8">
        <v>1.83</v>
      </c>
      <c r="I65" s="12">
        <v>0</v>
      </c>
    </row>
    <row r="66" spans="2:9" ht="15" customHeight="1" x14ac:dyDescent="0.2">
      <c r="B66" t="s">
        <v>145</v>
      </c>
      <c r="C66" s="12">
        <v>4</v>
      </c>
      <c r="D66" s="8">
        <v>1.45</v>
      </c>
      <c r="E66" s="12">
        <v>2</v>
      </c>
      <c r="F66" s="8">
        <v>1.24</v>
      </c>
      <c r="G66" s="12">
        <v>2</v>
      </c>
      <c r="H66" s="8">
        <v>1.83</v>
      </c>
      <c r="I66" s="12">
        <v>0</v>
      </c>
    </row>
    <row r="67" spans="2:9" ht="15" customHeight="1" x14ac:dyDescent="0.2">
      <c r="B67" t="s">
        <v>151</v>
      </c>
      <c r="C67" s="12">
        <v>4</v>
      </c>
      <c r="D67" s="8">
        <v>1.45</v>
      </c>
      <c r="E67" s="12">
        <v>2</v>
      </c>
      <c r="F67" s="8">
        <v>1.24</v>
      </c>
      <c r="G67" s="12">
        <v>2</v>
      </c>
      <c r="H67" s="8">
        <v>1.83</v>
      </c>
      <c r="I67" s="12">
        <v>0</v>
      </c>
    </row>
    <row r="68" spans="2:9" ht="15" customHeight="1" x14ac:dyDescent="0.2">
      <c r="B68" t="s">
        <v>120</v>
      </c>
      <c r="C68" s="12">
        <v>4</v>
      </c>
      <c r="D68" s="8">
        <v>1.45</v>
      </c>
      <c r="E68" s="12">
        <v>3</v>
      </c>
      <c r="F68" s="8">
        <v>1.86</v>
      </c>
      <c r="G68" s="12">
        <v>1</v>
      </c>
      <c r="H68" s="8">
        <v>0.92</v>
      </c>
      <c r="I68" s="12">
        <v>0</v>
      </c>
    </row>
    <row r="69" spans="2:9" ht="15" customHeight="1" x14ac:dyDescent="0.2">
      <c r="B69" t="s">
        <v>106</v>
      </c>
      <c r="C69" s="12">
        <v>4</v>
      </c>
      <c r="D69" s="8">
        <v>1.45</v>
      </c>
      <c r="E69" s="12">
        <v>4</v>
      </c>
      <c r="F69" s="8">
        <v>2.48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131</v>
      </c>
      <c r="C70" s="12">
        <v>4</v>
      </c>
      <c r="D70" s="8">
        <v>1.45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114</v>
      </c>
      <c r="C71" s="12">
        <v>4</v>
      </c>
      <c r="D71" s="8">
        <v>1.45</v>
      </c>
      <c r="E71" s="12">
        <v>4</v>
      </c>
      <c r="F71" s="8">
        <v>2.48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111</v>
      </c>
      <c r="C72" s="12">
        <v>4</v>
      </c>
      <c r="D72" s="8">
        <v>1.45</v>
      </c>
      <c r="E72" s="12">
        <v>4</v>
      </c>
      <c r="F72" s="8">
        <v>2.48</v>
      </c>
      <c r="G72" s="12">
        <v>0</v>
      </c>
      <c r="H72" s="8">
        <v>0</v>
      </c>
      <c r="I72" s="12">
        <v>0</v>
      </c>
    </row>
    <row r="74" spans="2:9" ht="15" customHeight="1" x14ac:dyDescent="0.2">
      <c r="B74" t="s">
        <v>203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1FB3D-D515-4C69-AC3E-CA8966B91DFA}">
  <sheetPr>
    <pageSetUpPr fitToPage="1"/>
  </sheetPr>
  <dimension ref="B2:I11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222</v>
      </c>
    </row>
    <row r="4" spans="2:9" ht="33" customHeight="1" x14ac:dyDescent="0.2">
      <c r="B4" t="s">
        <v>199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6</v>
      </c>
      <c r="D6" s="8">
        <v>8.11</v>
      </c>
      <c r="E6" s="12">
        <v>4</v>
      </c>
      <c r="F6" s="8">
        <v>7.69</v>
      </c>
      <c r="G6" s="12">
        <v>2</v>
      </c>
      <c r="H6" s="8">
        <v>11.11</v>
      </c>
      <c r="I6" s="12">
        <v>0</v>
      </c>
    </row>
    <row r="7" spans="2:9" ht="15" customHeight="1" x14ac:dyDescent="0.2">
      <c r="B7" t="s">
        <v>22</v>
      </c>
      <c r="C7" s="12">
        <v>7</v>
      </c>
      <c r="D7" s="8">
        <v>9.4600000000000009</v>
      </c>
      <c r="E7" s="12">
        <v>5</v>
      </c>
      <c r="F7" s="8">
        <v>9.6199999999999992</v>
      </c>
      <c r="G7" s="12">
        <v>2</v>
      </c>
      <c r="H7" s="8">
        <v>11.11</v>
      </c>
      <c r="I7" s="12">
        <v>0</v>
      </c>
    </row>
    <row r="8" spans="2:9" ht="15" customHeight="1" x14ac:dyDescent="0.2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25</v>
      </c>
      <c r="C10" s="12">
        <v>1</v>
      </c>
      <c r="D10" s="8">
        <v>1.35</v>
      </c>
      <c r="E10" s="12">
        <v>0</v>
      </c>
      <c r="F10" s="8">
        <v>0</v>
      </c>
      <c r="G10" s="12">
        <v>1</v>
      </c>
      <c r="H10" s="8">
        <v>5.56</v>
      </c>
      <c r="I10" s="12">
        <v>0</v>
      </c>
    </row>
    <row r="11" spans="2:9" ht="15" customHeight="1" x14ac:dyDescent="0.2">
      <c r="B11" t="s">
        <v>26</v>
      </c>
      <c r="C11" s="12">
        <v>22</v>
      </c>
      <c r="D11" s="8">
        <v>29.73</v>
      </c>
      <c r="E11" s="12">
        <v>16</v>
      </c>
      <c r="F11" s="8">
        <v>30.77</v>
      </c>
      <c r="G11" s="12">
        <v>6</v>
      </c>
      <c r="H11" s="8">
        <v>33.33</v>
      </c>
      <c r="I11" s="12">
        <v>0</v>
      </c>
    </row>
    <row r="12" spans="2:9" ht="15" customHeight="1" x14ac:dyDescent="0.2">
      <c r="B12" t="s">
        <v>27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28</v>
      </c>
      <c r="C13" s="12">
        <v>1</v>
      </c>
      <c r="D13" s="8">
        <v>1.35</v>
      </c>
      <c r="E13" s="12">
        <v>1</v>
      </c>
      <c r="F13" s="8">
        <v>1.92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29</v>
      </c>
      <c r="C14" s="12">
        <v>4</v>
      </c>
      <c r="D14" s="8">
        <v>5.41</v>
      </c>
      <c r="E14" s="12">
        <v>1</v>
      </c>
      <c r="F14" s="8">
        <v>1.92</v>
      </c>
      <c r="G14" s="12">
        <v>3</v>
      </c>
      <c r="H14" s="8">
        <v>16.670000000000002</v>
      </c>
      <c r="I14" s="12">
        <v>0</v>
      </c>
    </row>
    <row r="15" spans="2:9" ht="15" customHeight="1" x14ac:dyDescent="0.2">
      <c r="B15" t="s">
        <v>30</v>
      </c>
      <c r="C15" s="12">
        <v>10</v>
      </c>
      <c r="D15" s="8">
        <v>13.51</v>
      </c>
      <c r="E15" s="12">
        <v>9</v>
      </c>
      <c r="F15" s="8">
        <v>17.309999999999999</v>
      </c>
      <c r="G15" s="12">
        <v>1</v>
      </c>
      <c r="H15" s="8">
        <v>5.56</v>
      </c>
      <c r="I15" s="12">
        <v>0</v>
      </c>
    </row>
    <row r="16" spans="2:9" ht="15" customHeight="1" x14ac:dyDescent="0.2">
      <c r="B16" t="s">
        <v>31</v>
      </c>
      <c r="C16" s="12">
        <v>12</v>
      </c>
      <c r="D16" s="8">
        <v>16.22</v>
      </c>
      <c r="E16" s="12">
        <v>12</v>
      </c>
      <c r="F16" s="8">
        <v>23.08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32</v>
      </c>
      <c r="C17" s="12">
        <v>3</v>
      </c>
      <c r="D17" s="8">
        <v>4.05</v>
      </c>
      <c r="E17" s="12">
        <v>2</v>
      </c>
      <c r="F17" s="8">
        <v>3.85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33</v>
      </c>
      <c r="C18" s="12">
        <v>4</v>
      </c>
      <c r="D18" s="8">
        <v>5.41</v>
      </c>
      <c r="E18" s="12">
        <v>1</v>
      </c>
      <c r="F18" s="8">
        <v>1.92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34</v>
      </c>
      <c r="C19" s="12">
        <v>4</v>
      </c>
      <c r="D19" s="8">
        <v>5.41</v>
      </c>
      <c r="E19" s="12">
        <v>1</v>
      </c>
      <c r="F19" s="8">
        <v>1.92</v>
      </c>
      <c r="G19" s="12">
        <v>3</v>
      </c>
      <c r="H19" s="8">
        <v>16.670000000000002</v>
      </c>
      <c r="I19" s="12">
        <v>0</v>
      </c>
    </row>
    <row r="20" spans="2:9" ht="15" customHeight="1" x14ac:dyDescent="0.2">
      <c r="B20" s="9" t="s">
        <v>200</v>
      </c>
      <c r="C20" s="12">
        <f>SUM(LTBL_35502[総数／事業所数])</f>
        <v>74</v>
      </c>
      <c r="E20" s="12">
        <f>SUBTOTAL(109,LTBL_35502[個人／事業所数])</f>
        <v>52</v>
      </c>
      <c r="G20" s="12">
        <f>SUBTOTAL(109,LTBL_35502[法人／事業所数])</f>
        <v>18</v>
      </c>
      <c r="I20" s="12">
        <f>SUBTOTAL(109,LTBL_35502[法人以外の団体／事業所数])</f>
        <v>0</v>
      </c>
    </row>
    <row r="21" spans="2:9" ht="15" customHeight="1" x14ac:dyDescent="0.2">
      <c r="E21" s="11">
        <f>LTBL_35502[[#Totals],[個人／事業所数]]/LTBL_35502[[#Totals],[総数／事業所数]]</f>
        <v>0.70270270270270274</v>
      </c>
      <c r="G21" s="11">
        <f>LTBL_35502[[#Totals],[法人／事業所数]]/LTBL_35502[[#Totals],[総数／事業所数]]</f>
        <v>0.24324324324324326</v>
      </c>
      <c r="I21" s="11">
        <f>LTBL_35502[[#Totals],[法人以外の団体／事業所数]]/LTBL_35502[[#Totals],[総数／事業所数]]</f>
        <v>0</v>
      </c>
    </row>
    <row r="23" spans="2:9" ht="33" customHeight="1" x14ac:dyDescent="0.2">
      <c r="B23" t="s">
        <v>201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50</v>
      </c>
      <c r="C24" s="12">
        <v>10</v>
      </c>
      <c r="D24" s="8">
        <v>13.51</v>
      </c>
      <c r="E24" s="12">
        <v>6</v>
      </c>
      <c r="F24" s="8">
        <v>11.54</v>
      </c>
      <c r="G24" s="12">
        <v>4</v>
      </c>
      <c r="H24" s="8">
        <v>22.22</v>
      </c>
      <c r="I24" s="12">
        <v>0</v>
      </c>
    </row>
    <row r="25" spans="2:9" ht="15" customHeight="1" x14ac:dyDescent="0.2">
      <c r="B25" t="s">
        <v>58</v>
      </c>
      <c r="C25" s="12">
        <v>7</v>
      </c>
      <c r="D25" s="8">
        <v>9.4600000000000009</v>
      </c>
      <c r="E25" s="12">
        <v>7</v>
      </c>
      <c r="F25" s="8">
        <v>13.46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52</v>
      </c>
      <c r="C26" s="12">
        <v>6</v>
      </c>
      <c r="D26" s="8">
        <v>8.11</v>
      </c>
      <c r="E26" s="12">
        <v>4</v>
      </c>
      <c r="F26" s="8">
        <v>7.69</v>
      </c>
      <c r="G26" s="12">
        <v>2</v>
      </c>
      <c r="H26" s="8">
        <v>11.11</v>
      </c>
      <c r="I26" s="12">
        <v>0</v>
      </c>
    </row>
    <row r="27" spans="2:9" ht="15" customHeight="1" x14ac:dyDescent="0.2">
      <c r="B27" t="s">
        <v>57</v>
      </c>
      <c r="C27" s="12">
        <v>5</v>
      </c>
      <c r="D27" s="8">
        <v>6.76</v>
      </c>
      <c r="E27" s="12">
        <v>4</v>
      </c>
      <c r="F27" s="8">
        <v>7.69</v>
      </c>
      <c r="G27" s="12">
        <v>1</v>
      </c>
      <c r="H27" s="8">
        <v>5.56</v>
      </c>
      <c r="I27" s="12">
        <v>0</v>
      </c>
    </row>
    <row r="28" spans="2:9" ht="15" customHeight="1" x14ac:dyDescent="0.2">
      <c r="B28" t="s">
        <v>69</v>
      </c>
      <c r="C28" s="12">
        <v>4</v>
      </c>
      <c r="D28" s="8">
        <v>5.41</v>
      </c>
      <c r="E28" s="12">
        <v>4</v>
      </c>
      <c r="F28" s="8">
        <v>7.69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74</v>
      </c>
      <c r="C29" s="12">
        <v>4</v>
      </c>
      <c r="D29" s="8">
        <v>5.41</v>
      </c>
      <c r="E29" s="12">
        <v>4</v>
      </c>
      <c r="F29" s="8">
        <v>7.69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44</v>
      </c>
      <c r="C30" s="12">
        <v>3</v>
      </c>
      <c r="D30" s="8">
        <v>4.05</v>
      </c>
      <c r="E30" s="12">
        <v>1</v>
      </c>
      <c r="F30" s="8">
        <v>1.92</v>
      </c>
      <c r="G30" s="12">
        <v>2</v>
      </c>
      <c r="H30" s="8">
        <v>11.11</v>
      </c>
      <c r="I30" s="12">
        <v>0</v>
      </c>
    </row>
    <row r="31" spans="2:9" ht="15" customHeight="1" x14ac:dyDescent="0.2">
      <c r="B31" t="s">
        <v>49</v>
      </c>
      <c r="C31" s="12">
        <v>3</v>
      </c>
      <c r="D31" s="8">
        <v>4.05</v>
      </c>
      <c r="E31" s="12">
        <v>3</v>
      </c>
      <c r="F31" s="8">
        <v>5.77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55</v>
      </c>
      <c r="C32" s="12">
        <v>3</v>
      </c>
      <c r="D32" s="8">
        <v>4.05</v>
      </c>
      <c r="E32" s="12">
        <v>1</v>
      </c>
      <c r="F32" s="8">
        <v>1.92</v>
      </c>
      <c r="G32" s="12">
        <v>2</v>
      </c>
      <c r="H32" s="8">
        <v>11.11</v>
      </c>
      <c r="I32" s="12">
        <v>0</v>
      </c>
    </row>
    <row r="33" spans="2:9" ht="15" customHeight="1" x14ac:dyDescent="0.2">
      <c r="B33" t="s">
        <v>60</v>
      </c>
      <c r="C33" s="12">
        <v>3</v>
      </c>
      <c r="D33" s="8">
        <v>4.05</v>
      </c>
      <c r="E33" s="12">
        <v>2</v>
      </c>
      <c r="F33" s="8">
        <v>3.85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62</v>
      </c>
      <c r="C34" s="12">
        <v>3</v>
      </c>
      <c r="D34" s="8">
        <v>4.05</v>
      </c>
      <c r="E34" s="12">
        <v>0</v>
      </c>
      <c r="F34" s="8">
        <v>0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45</v>
      </c>
      <c r="C35" s="12">
        <v>2</v>
      </c>
      <c r="D35" s="8">
        <v>2.7</v>
      </c>
      <c r="E35" s="12">
        <v>2</v>
      </c>
      <c r="F35" s="8">
        <v>3.85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63</v>
      </c>
      <c r="C36" s="12">
        <v>2</v>
      </c>
      <c r="D36" s="8">
        <v>2.7</v>
      </c>
      <c r="E36" s="12">
        <v>1</v>
      </c>
      <c r="F36" s="8">
        <v>1.92</v>
      </c>
      <c r="G36" s="12">
        <v>1</v>
      </c>
      <c r="H36" s="8">
        <v>5.56</v>
      </c>
      <c r="I36" s="12">
        <v>0</v>
      </c>
    </row>
    <row r="37" spans="2:9" ht="15" customHeight="1" x14ac:dyDescent="0.2">
      <c r="B37" t="s">
        <v>68</v>
      </c>
      <c r="C37" s="12">
        <v>2</v>
      </c>
      <c r="D37" s="8">
        <v>2.7</v>
      </c>
      <c r="E37" s="12">
        <v>1</v>
      </c>
      <c r="F37" s="8">
        <v>1.92</v>
      </c>
      <c r="G37" s="12">
        <v>1</v>
      </c>
      <c r="H37" s="8">
        <v>5.56</v>
      </c>
      <c r="I37" s="12">
        <v>0</v>
      </c>
    </row>
    <row r="38" spans="2:9" ht="15" customHeight="1" x14ac:dyDescent="0.2">
      <c r="B38" t="s">
        <v>51</v>
      </c>
      <c r="C38" s="12">
        <v>2</v>
      </c>
      <c r="D38" s="8">
        <v>2.7</v>
      </c>
      <c r="E38" s="12">
        <v>2</v>
      </c>
      <c r="F38" s="8">
        <v>3.85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43</v>
      </c>
      <c r="C39" s="12">
        <v>1</v>
      </c>
      <c r="D39" s="8">
        <v>1.35</v>
      </c>
      <c r="E39" s="12">
        <v>1</v>
      </c>
      <c r="F39" s="8">
        <v>1.92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88</v>
      </c>
      <c r="C40" s="12">
        <v>1</v>
      </c>
      <c r="D40" s="8">
        <v>1.35</v>
      </c>
      <c r="E40" s="12">
        <v>1</v>
      </c>
      <c r="F40" s="8">
        <v>1.92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65</v>
      </c>
      <c r="C41" s="12">
        <v>1</v>
      </c>
      <c r="D41" s="8">
        <v>1.35</v>
      </c>
      <c r="E41" s="12">
        <v>1</v>
      </c>
      <c r="F41" s="8">
        <v>1.92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89</v>
      </c>
      <c r="C42" s="12">
        <v>1</v>
      </c>
      <c r="D42" s="8">
        <v>1.35</v>
      </c>
      <c r="E42" s="12">
        <v>1</v>
      </c>
      <c r="F42" s="8">
        <v>1.92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90</v>
      </c>
      <c r="C43" s="12">
        <v>1</v>
      </c>
      <c r="D43" s="8">
        <v>1.35</v>
      </c>
      <c r="E43" s="12">
        <v>0</v>
      </c>
      <c r="F43" s="8">
        <v>0</v>
      </c>
      <c r="G43" s="12">
        <v>1</v>
      </c>
      <c r="H43" s="8">
        <v>5.56</v>
      </c>
      <c r="I43" s="12">
        <v>0</v>
      </c>
    </row>
    <row r="44" spans="2:9" ht="15" customHeight="1" x14ac:dyDescent="0.2">
      <c r="B44" t="s">
        <v>48</v>
      </c>
      <c r="C44" s="12">
        <v>1</v>
      </c>
      <c r="D44" s="8">
        <v>1.35</v>
      </c>
      <c r="E44" s="12">
        <v>1</v>
      </c>
      <c r="F44" s="8">
        <v>1.92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54</v>
      </c>
      <c r="C45" s="12">
        <v>1</v>
      </c>
      <c r="D45" s="8">
        <v>1.35</v>
      </c>
      <c r="E45" s="12">
        <v>1</v>
      </c>
      <c r="F45" s="8">
        <v>1.92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56</v>
      </c>
      <c r="C46" s="12">
        <v>1</v>
      </c>
      <c r="D46" s="8">
        <v>1.35</v>
      </c>
      <c r="E46" s="12">
        <v>0</v>
      </c>
      <c r="F46" s="8">
        <v>0</v>
      </c>
      <c r="G46" s="12">
        <v>1</v>
      </c>
      <c r="H46" s="8">
        <v>5.56</v>
      </c>
      <c r="I46" s="12">
        <v>0</v>
      </c>
    </row>
    <row r="47" spans="2:9" ht="15" customHeight="1" x14ac:dyDescent="0.2">
      <c r="B47" t="s">
        <v>86</v>
      </c>
      <c r="C47" s="12">
        <v>1</v>
      </c>
      <c r="D47" s="8">
        <v>1.35</v>
      </c>
      <c r="E47" s="12">
        <v>1</v>
      </c>
      <c r="F47" s="8">
        <v>1.92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59</v>
      </c>
      <c r="C48" s="12">
        <v>1</v>
      </c>
      <c r="D48" s="8">
        <v>1.35</v>
      </c>
      <c r="E48" s="12">
        <v>1</v>
      </c>
      <c r="F48" s="8">
        <v>1.92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61</v>
      </c>
      <c r="C49" s="12">
        <v>1</v>
      </c>
      <c r="D49" s="8">
        <v>1.35</v>
      </c>
      <c r="E49" s="12">
        <v>1</v>
      </c>
      <c r="F49" s="8">
        <v>1.92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78</v>
      </c>
      <c r="C50" s="12">
        <v>1</v>
      </c>
      <c r="D50" s="8">
        <v>1.35</v>
      </c>
      <c r="E50" s="12">
        <v>0</v>
      </c>
      <c r="F50" s="8">
        <v>0</v>
      </c>
      <c r="G50" s="12">
        <v>1</v>
      </c>
      <c r="H50" s="8">
        <v>5.56</v>
      </c>
      <c r="I50" s="12">
        <v>0</v>
      </c>
    </row>
    <row r="51" spans="2:9" ht="15" customHeight="1" x14ac:dyDescent="0.2">
      <c r="B51" t="s">
        <v>73</v>
      </c>
      <c r="C51" s="12">
        <v>1</v>
      </c>
      <c r="D51" s="8">
        <v>1.35</v>
      </c>
      <c r="E51" s="12">
        <v>1</v>
      </c>
      <c r="F51" s="8">
        <v>1.92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84</v>
      </c>
      <c r="C52" s="12">
        <v>1</v>
      </c>
      <c r="D52" s="8">
        <v>1.35</v>
      </c>
      <c r="E52" s="12">
        <v>0</v>
      </c>
      <c r="F52" s="8">
        <v>0</v>
      </c>
      <c r="G52" s="12">
        <v>1</v>
      </c>
      <c r="H52" s="8">
        <v>5.56</v>
      </c>
      <c r="I52" s="12">
        <v>0</v>
      </c>
    </row>
    <row r="53" spans="2:9" ht="15" customHeight="1" x14ac:dyDescent="0.2">
      <c r="B53" t="s">
        <v>70</v>
      </c>
      <c r="C53" s="12">
        <v>1</v>
      </c>
      <c r="D53" s="8">
        <v>1.35</v>
      </c>
      <c r="E53" s="12">
        <v>0</v>
      </c>
      <c r="F53" s="8">
        <v>0</v>
      </c>
      <c r="G53" s="12">
        <v>1</v>
      </c>
      <c r="H53" s="8">
        <v>5.56</v>
      </c>
      <c r="I53" s="12">
        <v>0</v>
      </c>
    </row>
    <row r="56" spans="2:9" ht="33" customHeight="1" x14ac:dyDescent="0.2">
      <c r="B56" t="s">
        <v>202</v>
      </c>
      <c r="C56" s="10" t="s">
        <v>36</v>
      </c>
      <c r="D56" s="10" t="s">
        <v>37</v>
      </c>
      <c r="E56" s="10" t="s">
        <v>38</v>
      </c>
      <c r="F56" s="10" t="s">
        <v>39</v>
      </c>
      <c r="G56" s="10" t="s">
        <v>40</v>
      </c>
      <c r="H56" s="10" t="s">
        <v>41</v>
      </c>
      <c r="I56" s="10" t="s">
        <v>42</v>
      </c>
    </row>
    <row r="57" spans="2:9" ht="15" customHeight="1" x14ac:dyDescent="0.2">
      <c r="B57" t="s">
        <v>120</v>
      </c>
      <c r="C57" s="12">
        <v>5</v>
      </c>
      <c r="D57" s="8">
        <v>6.76</v>
      </c>
      <c r="E57" s="12">
        <v>4</v>
      </c>
      <c r="F57" s="8">
        <v>7.69</v>
      </c>
      <c r="G57" s="12">
        <v>1</v>
      </c>
      <c r="H57" s="8">
        <v>5.56</v>
      </c>
      <c r="I57" s="12">
        <v>0</v>
      </c>
    </row>
    <row r="58" spans="2:9" ht="15" customHeight="1" x14ac:dyDescent="0.2">
      <c r="B58" t="s">
        <v>193</v>
      </c>
      <c r="C58" s="12">
        <v>4</v>
      </c>
      <c r="D58" s="8">
        <v>5.41</v>
      </c>
      <c r="E58" s="12">
        <v>4</v>
      </c>
      <c r="F58" s="8">
        <v>7.69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123</v>
      </c>
      <c r="C59" s="12">
        <v>3</v>
      </c>
      <c r="D59" s="8">
        <v>4.05</v>
      </c>
      <c r="E59" s="12">
        <v>2</v>
      </c>
      <c r="F59" s="8">
        <v>3.85</v>
      </c>
      <c r="G59" s="12">
        <v>1</v>
      </c>
      <c r="H59" s="8">
        <v>5.56</v>
      </c>
      <c r="I59" s="12">
        <v>0</v>
      </c>
    </row>
    <row r="60" spans="2:9" ht="15" customHeight="1" x14ac:dyDescent="0.2">
      <c r="B60" t="s">
        <v>194</v>
      </c>
      <c r="C60" s="12">
        <v>3</v>
      </c>
      <c r="D60" s="8">
        <v>4.05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188</v>
      </c>
      <c r="C61" s="12">
        <v>2</v>
      </c>
      <c r="D61" s="8">
        <v>2.7</v>
      </c>
      <c r="E61" s="12">
        <v>0</v>
      </c>
      <c r="F61" s="8">
        <v>0</v>
      </c>
      <c r="G61" s="12">
        <v>2</v>
      </c>
      <c r="H61" s="8">
        <v>11.11</v>
      </c>
      <c r="I61" s="12">
        <v>0</v>
      </c>
    </row>
    <row r="62" spans="2:9" ht="15" customHeight="1" x14ac:dyDescent="0.2">
      <c r="B62" t="s">
        <v>98</v>
      </c>
      <c r="C62" s="12">
        <v>2</v>
      </c>
      <c r="D62" s="8">
        <v>2.7</v>
      </c>
      <c r="E62" s="12">
        <v>2</v>
      </c>
      <c r="F62" s="8">
        <v>3.85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99</v>
      </c>
      <c r="C63" s="12">
        <v>2</v>
      </c>
      <c r="D63" s="8">
        <v>2.7</v>
      </c>
      <c r="E63" s="12">
        <v>2</v>
      </c>
      <c r="F63" s="8">
        <v>3.85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100</v>
      </c>
      <c r="C64" s="12">
        <v>2</v>
      </c>
      <c r="D64" s="8">
        <v>2.7</v>
      </c>
      <c r="E64" s="12">
        <v>1</v>
      </c>
      <c r="F64" s="8">
        <v>1.92</v>
      </c>
      <c r="G64" s="12">
        <v>1</v>
      </c>
      <c r="H64" s="8">
        <v>5.56</v>
      </c>
      <c r="I64" s="12">
        <v>0</v>
      </c>
    </row>
    <row r="65" spans="2:9" ht="15" customHeight="1" x14ac:dyDescent="0.2">
      <c r="B65" t="s">
        <v>136</v>
      </c>
      <c r="C65" s="12">
        <v>2</v>
      </c>
      <c r="D65" s="8">
        <v>2.7</v>
      </c>
      <c r="E65" s="12">
        <v>2</v>
      </c>
      <c r="F65" s="8">
        <v>3.85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122</v>
      </c>
      <c r="C66" s="12">
        <v>2</v>
      </c>
      <c r="D66" s="8">
        <v>2.7</v>
      </c>
      <c r="E66" s="12">
        <v>2</v>
      </c>
      <c r="F66" s="8">
        <v>3.85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190</v>
      </c>
      <c r="C67" s="12">
        <v>2</v>
      </c>
      <c r="D67" s="8">
        <v>2.7</v>
      </c>
      <c r="E67" s="12">
        <v>2</v>
      </c>
      <c r="F67" s="8">
        <v>3.85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117</v>
      </c>
      <c r="C68" s="12">
        <v>2</v>
      </c>
      <c r="D68" s="8">
        <v>2.7</v>
      </c>
      <c r="E68" s="12">
        <v>2</v>
      </c>
      <c r="F68" s="8">
        <v>3.85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109</v>
      </c>
      <c r="C69" s="12">
        <v>2</v>
      </c>
      <c r="D69" s="8">
        <v>2.7</v>
      </c>
      <c r="E69" s="12">
        <v>2</v>
      </c>
      <c r="F69" s="8">
        <v>3.85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110</v>
      </c>
      <c r="C70" s="12">
        <v>2</v>
      </c>
      <c r="D70" s="8">
        <v>2.7</v>
      </c>
      <c r="E70" s="12">
        <v>2</v>
      </c>
      <c r="F70" s="8">
        <v>3.85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115</v>
      </c>
      <c r="C71" s="12">
        <v>1</v>
      </c>
      <c r="D71" s="8">
        <v>1.35</v>
      </c>
      <c r="E71" s="12">
        <v>1</v>
      </c>
      <c r="F71" s="8">
        <v>1.92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118</v>
      </c>
      <c r="C72" s="12">
        <v>1</v>
      </c>
      <c r="D72" s="8">
        <v>1.35</v>
      </c>
      <c r="E72" s="12">
        <v>0</v>
      </c>
      <c r="F72" s="8">
        <v>0</v>
      </c>
      <c r="G72" s="12">
        <v>1</v>
      </c>
      <c r="H72" s="8">
        <v>5.56</v>
      </c>
      <c r="I72" s="12">
        <v>0</v>
      </c>
    </row>
    <row r="73" spans="2:9" ht="15" customHeight="1" x14ac:dyDescent="0.2">
      <c r="B73" t="s">
        <v>140</v>
      </c>
      <c r="C73" s="12">
        <v>1</v>
      </c>
      <c r="D73" s="8">
        <v>1.35</v>
      </c>
      <c r="E73" s="12">
        <v>0</v>
      </c>
      <c r="F73" s="8">
        <v>0</v>
      </c>
      <c r="G73" s="12">
        <v>1</v>
      </c>
      <c r="H73" s="8">
        <v>5.56</v>
      </c>
      <c r="I73" s="12">
        <v>0</v>
      </c>
    </row>
    <row r="74" spans="2:9" ht="15" customHeight="1" x14ac:dyDescent="0.2">
      <c r="B74" t="s">
        <v>143</v>
      </c>
      <c r="C74" s="12">
        <v>1</v>
      </c>
      <c r="D74" s="8">
        <v>1.35</v>
      </c>
      <c r="E74" s="12">
        <v>1</v>
      </c>
      <c r="F74" s="8">
        <v>1.92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95</v>
      </c>
      <c r="C75" s="12">
        <v>1</v>
      </c>
      <c r="D75" s="8">
        <v>1.35</v>
      </c>
      <c r="E75" s="12">
        <v>1</v>
      </c>
      <c r="F75" s="8">
        <v>1.92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96</v>
      </c>
      <c r="C76" s="12">
        <v>1</v>
      </c>
      <c r="D76" s="8">
        <v>1.35</v>
      </c>
      <c r="E76" s="12">
        <v>1</v>
      </c>
      <c r="F76" s="8">
        <v>1.92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182</v>
      </c>
      <c r="C77" s="12">
        <v>1</v>
      </c>
      <c r="D77" s="8">
        <v>1.35</v>
      </c>
      <c r="E77" s="12">
        <v>1</v>
      </c>
      <c r="F77" s="8">
        <v>1.92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183</v>
      </c>
      <c r="C78" s="12">
        <v>1</v>
      </c>
      <c r="D78" s="8">
        <v>1.35</v>
      </c>
      <c r="E78" s="12">
        <v>0</v>
      </c>
      <c r="F78" s="8">
        <v>0</v>
      </c>
      <c r="G78" s="12">
        <v>1</v>
      </c>
      <c r="H78" s="8">
        <v>5.56</v>
      </c>
      <c r="I78" s="12">
        <v>0</v>
      </c>
    </row>
    <row r="79" spans="2:9" ht="15" customHeight="1" x14ac:dyDescent="0.2">
      <c r="B79" t="s">
        <v>184</v>
      </c>
      <c r="C79" s="12">
        <v>1</v>
      </c>
      <c r="D79" s="8">
        <v>1.35</v>
      </c>
      <c r="E79" s="12">
        <v>1</v>
      </c>
      <c r="F79" s="8">
        <v>1.92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119</v>
      </c>
      <c r="C80" s="12">
        <v>1</v>
      </c>
      <c r="D80" s="8">
        <v>1.35</v>
      </c>
      <c r="E80" s="12">
        <v>1</v>
      </c>
      <c r="F80" s="8">
        <v>1.92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173</v>
      </c>
      <c r="C81" s="12">
        <v>1</v>
      </c>
      <c r="D81" s="8">
        <v>1.35</v>
      </c>
      <c r="E81" s="12">
        <v>0</v>
      </c>
      <c r="F81" s="8">
        <v>0</v>
      </c>
      <c r="G81" s="12">
        <v>1</v>
      </c>
      <c r="H81" s="8">
        <v>5.56</v>
      </c>
      <c r="I81" s="12">
        <v>0</v>
      </c>
    </row>
    <row r="82" spans="2:9" ht="15" customHeight="1" x14ac:dyDescent="0.2">
      <c r="B82" t="s">
        <v>181</v>
      </c>
      <c r="C82" s="12">
        <v>1</v>
      </c>
      <c r="D82" s="8">
        <v>1.35</v>
      </c>
      <c r="E82" s="12">
        <v>1</v>
      </c>
      <c r="F82" s="8">
        <v>1.92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185</v>
      </c>
      <c r="C83" s="12">
        <v>1</v>
      </c>
      <c r="D83" s="8">
        <v>1.35</v>
      </c>
      <c r="E83" s="12">
        <v>1</v>
      </c>
      <c r="F83" s="8">
        <v>1.92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186</v>
      </c>
      <c r="C84" s="12">
        <v>1</v>
      </c>
      <c r="D84" s="8">
        <v>1.35</v>
      </c>
      <c r="E84" s="12">
        <v>0</v>
      </c>
      <c r="F84" s="8">
        <v>0</v>
      </c>
      <c r="G84" s="12">
        <v>1</v>
      </c>
      <c r="H84" s="8">
        <v>5.56</v>
      </c>
      <c r="I84" s="12">
        <v>0</v>
      </c>
    </row>
    <row r="85" spans="2:9" ht="15" customHeight="1" x14ac:dyDescent="0.2">
      <c r="B85" t="s">
        <v>176</v>
      </c>
      <c r="C85" s="12">
        <v>1</v>
      </c>
      <c r="D85" s="8">
        <v>1.35</v>
      </c>
      <c r="E85" s="12">
        <v>1</v>
      </c>
      <c r="F85" s="8">
        <v>1.92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187</v>
      </c>
      <c r="C86" s="12">
        <v>1</v>
      </c>
      <c r="D86" s="8">
        <v>1.35</v>
      </c>
      <c r="E86" s="12">
        <v>1</v>
      </c>
      <c r="F86" s="8">
        <v>1.92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97</v>
      </c>
      <c r="C87" s="12">
        <v>1</v>
      </c>
      <c r="D87" s="8">
        <v>1.35</v>
      </c>
      <c r="E87" s="12">
        <v>1</v>
      </c>
      <c r="F87" s="8">
        <v>1.92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156</v>
      </c>
      <c r="C88" s="12">
        <v>1</v>
      </c>
      <c r="D88" s="8">
        <v>1.35</v>
      </c>
      <c r="E88" s="12">
        <v>1</v>
      </c>
      <c r="F88" s="8">
        <v>1.92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113</v>
      </c>
      <c r="C89" s="12">
        <v>1</v>
      </c>
      <c r="D89" s="8">
        <v>1.35</v>
      </c>
      <c r="E89" s="12">
        <v>0</v>
      </c>
      <c r="F89" s="8">
        <v>0</v>
      </c>
      <c r="G89" s="12">
        <v>1</v>
      </c>
      <c r="H89" s="8">
        <v>5.56</v>
      </c>
      <c r="I89" s="12">
        <v>0</v>
      </c>
    </row>
    <row r="90" spans="2:9" ht="15" customHeight="1" x14ac:dyDescent="0.2">
      <c r="B90" t="s">
        <v>135</v>
      </c>
      <c r="C90" s="12">
        <v>1</v>
      </c>
      <c r="D90" s="8">
        <v>1.35</v>
      </c>
      <c r="E90" s="12">
        <v>0</v>
      </c>
      <c r="F90" s="8">
        <v>0</v>
      </c>
      <c r="G90" s="12">
        <v>1</v>
      </c>
      <c r="H90" s="8">
        <v>5.56</v>
      </c>
      <c r="I90" s="12">
        <v>0</v>
      </c>
    </row>
    <row r="91" spans="2:9" ht="15" customHeight="1" x14ac:dyDescent="0.2">
      <c r="B91" t="s">
        <v>101</v>
      </c>
      <c r="C91" s="12">
        <v>1</v>
      </c>
      <c r="D91" s="8">
        <v>1.35</v>
      </c>
      <c r="E91" s="12">
        <v>1</v>
      </c>
      <c r="F91" s="8">
        <v>1.92</v>
      </c>
      <c r="G91" s="12">
        <v>0</v>
      </c>
      <c r="H91" s="8">
        <v>0</v>
      </c>
      <c r="I91" s="12">
        <v>0</v>
      </c>
    </row>
    <row r="92" spans="2:9" ht="15" customHeight="1" x14ac:dyDescent="0.2">
      <c r="B92" t="s">
        <v>103</v>
      </c>
      <c r="C92" s="12">
        <v>1</v>
      </c>
      <c r="D92" s="8">
        <v>1.35</v>
      </c>
      <c r="E92" s="12">
        <v>1</v>
      </c>
      <c r="F92" s="8">
        <v>1.92</v>
      </c>
      <c r="G92" s="12">
        <v>0</v>
      </c>
      <c r="H92" s="8">
        <v>0</v>
      </c>
      <c r="I92" s="12">
        <v>0</v>
      </c>
    </row>
    <row r="93" spans="2:9" ht="15" customHeight="1" x14ac:dyDescent="0.2">
      <c r="B93" t="s">
        <v>178</v>
      </c>
      <c r="C93" s="12">
        <v>1</v>
      </c>
      <c r="D93" s="8">
        <v>1.35</v>
      </c>
      <c r="E93" s="12">
        <v>1</v>
      </c>
      <c r="F93" s="8">
        <v>1.92</v>
      </c>
      <c r="G93" s="12">
        <v>0</v>
      </c>
      <c r="H93" s="8">
        <v>0</v>
      </c>
      <c r="I93" s="12">
        <v>0</v>
      </c>
    </row>
    <row r="94" spans="2:9" ht="15" customHeight="1" x14ac:dyDescent="0.2">
      <c r="B94" t="s">
        <v>189</v>
      </c>
      <c r="C94" s="12">
        <v>1</v>
      </c>
      <c r="D94" s="8">
        <v>1.35</v>
      </c>
      <c r="E94" s="12">
        <v>0</v>
      </c>
      <c r="F94" s="8">
        <v>0</v>
      </c>
      <c r="G94" s="12">
        <v>1</v>
      </c>
      <c r="H94" s="8">
        <v>5.56</v>
      </c>
      <c r="I94" s="12">
        <v>0</v>
      </c>
    </row>
    <row r="95" spans="2:9" ht="15" customHeight="1" x14ac:dyDescent="0.2">
      <c r="B95" t="s">
        <v>162</v>
      </c>
      <c r="C95" s="12">
        <v>1</v>
      </c>
      <c r="D95" s="8">
        <v>1.35</v>
      </c>
      <c r="E95" s="12">
        <v>0</v>
      </c>
      <c r="F95" s="8">
        <v>0</v>
      </c>
      <c r="G95" s="12">
        <v>1</v>
      </c>
      <c r="H95" s="8">
        <v>5.56</v>
      </c>
      <c r="I95" s="12">
        <v>0</v>
      </c>
    </row>
    <row r="96" spans="2:9" ht="15" customHeight="1" x14ac:dyDescent="0.2">
      <c r="B96" t="s">
        <v>104</v>
      </c>
      <c r="C96" s="12">
        <v>1</v>
      </c>
      <c r="D96" s="8">
        <v>1.35</v>
      </c>
      <c r="E96" s="12">
        <v>0</v>
      </c>
      <c r="F96" s="8">
        <v>0</v>
      </c>
      <c r="G96" s="12">
        <v>1</v>
      </c>
      <c r="H96" s="8">
        <v>5.56</v>
      </c>
      <c r="I96" s="12">
        <v>0</v>
      </c>
    </row>
    <row r="97" spans="2:9" ht="15" customHeight="1" x14ac:dyDescent="0.2">
      <c r="B97" t="s">
        <v>108</v>
      </c>
      <c r="C97" s="12">
        <v>1</v>
      </c>
      <c r="D97" s="8">
        <v>1.35</v>
      </c>
      <c r="E97" s="12">
        <v>1</v>
      </c>
      <c r="F97" s="8">
        <v>1.92</v>
      </c>
      <c r="G97" s="12">
        <v>0</v>
      </c>
      <c r="H97" s="8">
        <v>0</v>
      </c>
      <c r="I97" s="12">
        <v>0</v>
      </c>
    </row>
    <row r="98" spans="2:9" ht="15" customHeight="1" x14ac:dyDescent="0.2">
      <c r="B98" t="s">
        <v>191</v>
      </c>
      <c r="C98" s="12">
        <v>1</v>
      </c>
      <c r="D98" s="8">
        <v>1.35</v>
      </c>
      <c r="E98" s="12">
        <v>1</v>
      </c>
      <c r="F98" s="8">
        <v>1.92</v>
      </c>
      <c r="G98" s="12">
        <v>0</v>
      </c>
      <c r="H98" s="8">
        <v>0</v>
      </c>
      <c r="I98" s="12">
        <v>0</v>
      </c>
    </row>
    <row r="99" spans="2:9" ht="15" customHeight="1" x14ac:dyDescent="0.2">
      <c r="B99" t="s">
        <v>179</v>
      </c>
      <c r="C99" s="12">
        <v>1</v>
      </c>
      <c r="D99" s="8">
        <v>1.35</v>
      </c>
      <c r="E99" s="12">
        <v>1</v>
      </c>
      <c r="F99" s="8">
        <v>1.92</v>
      </c>
      <c r="G99" s="12">
        <v>0</v>
      </c>
      <c r="H99" s="8">
        <v>0</v>
      </c>
      <c r="I99" s="12">
        <v>0</v>
      </c>
    </row>
    <row r="100" spans="2:9" ht="15" customHeight="1" x14ac:dyDescent="0.2">
      <c r="B100" t="s">
        <v>129</v>
      </c>
      <c r="C100" s="12">
        <v>1</v>
      </c>
      <c r="D100" s="8">
        <v>1.35</v>
      </c>
      <c r="E100" s="12">
        <v>1</v>
      </c>
      <c r="F100" s="8">
        <v>1.92</v>
      </c>
      <c r="G100" s="12">
        <v>0</v>
      </c>
      <c r="H100" s="8">
        <v>0</v>
      </c>
      <c r="I100" s="12">
        <v>0</v>
      </c>
    </row>
    <row r="101" spans="2:9" ht="15" customHeight="1" x14ac:dyDescent="0.2">
      <c r="B101" t="s">
        <v>192</v>
      </c>
      <c r="C101" s="12">
        <v>1</v>
      </c>
      <c r="D101" s="8">
        <v>1.35</v>
      </c>
      <c r="E101" s="12">
        <v>1</v>
      </c>
      <c r="F101" s="8">
        <v>1.92</v>
      </c>
      <c r="G101" s="12">
        <v>0</v>
      </c>
      <c r="H101" s="8">
        <v>0</v>
      </c>
      <c r="I101" s="12">
        <v>0</v>
      </c>
    </row>
    <row r="102" spans="2:9" ht="15" customHeight="1" x14ac:dyDescent="0.2">
      <c r="B102" t="s">
        <v>131</v>
      </c>
      <c r="C102" s="12">
        <v>1</v>
      </c>
      <c r="D102" s="8">
        <v>1.35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2">
      <c r="B103" t="s">
        <v>114</v>
      </c>
      <c r="C103" s="12">
        <v>1</v>
      </c>
      <c r="D103" s="8">
        <v>1.35</v>
      </c>
      <c r="E103" s="12">
        <v>1</v>
      </c>
      <c r="F103" s="8">
        <v>1.92</v>
      </c>
      <c r="G103" s="12">
        <v>0</v>
      </c>
      <c r="H103" s="8">
        <v>0</v>
      </c>
      <c r="I103" s="12">
        <v>0</v>
      </c>
    </row>
    <row r="104" spans="2:9" ht="15" customHeight="1" x14ac:dyDescent="0.2">
      <c r="B104" t="s">
        <v>111</v>
      </c>
      <c r="C104" s="12">
        <v>1</v>
      </c>
      <c r="D104" s="8">
        <v>1.35</v>
      </c>
      <c r="E104" s="12">
        <v>1</v>
      </c>
      <c r="F104" s="8">
        <v>1.92</v>
      </c>
      <c r="G104" s="12">
        <v>0</v>
      </c>
      <c r="H104" s="8">
        <v>0</v>
      </c>
      <c r="I104" s="12">
        <v>0</v>
      </c>
    </row>
    <row r="105" spans="2:9" ht="15" customHeight="1" x14ac:dyDescent="0.2">
      <c r="B105" t="s">
        <v>137</v>
      </c>
      <c r="C105" s="12">
        <v>1</v>
      </c>
      <c r="D105" s="8">
        <v>1.35</v>
      </c>
      <c r="E105" s="12">
        <v>1</v>
      </c>
      <c r="F105" s="8">
        <v>1.92</v>
      </c>
      <c r="G105" s="12">
        <v>0</v>
      </c>
      <c r="H105" s="8">
        <v>0</v>
      </c>
      <c r="I105" s="12">
        <v>0</v>
      </c>
    </row>
    <row r="106" spans="2:9" ht="15" customHeight="1" x14ac:dyDescent="0.2">
      <c r="B106" t="s">
        <v>168</v>
      </c>
      <c r="C106" s="12">
        <v>1</v>
      </c>
      <c r="D106" s="8">
        <v>1.35</v>
      </c>
      <c r="E106" s="12">
        <v>0</v>
      </c>
      <c r="F106" s="8">
        <v>0</v>
      </c>
      <c r="G106" s="12">
        <v>1</v>
      </c>
      <c r="H106" s="8">
        <v>5.56</v>
      </c>
      <c r="I106" s="12">
        <v>0</v>
      </c>
    </row>
    <row r="107" spans="2:9" ht="15" customHeight="1" x14ac:dyDescent="0.2">
      <c r="B107" t="s">
        <v>130</v>
      </c>
      <c r="C107" s="12">
        <v>1</v>
      </c>
      <c r="D107" s="8">
        <v>1.35</v>
      </c>
      <c r="E107" s="12">
        <v>1</v>
      </c>
      <c r="F107" s="8">
        <v>1.92</v>
      </c>
      <c r="G107" s="12">
        <v>0</v>
      </c>
      <c r="H107" s="8">
        <v>0</v>
      </c>
      <c r="I107" s="12">
        <v>0</v>
      </c>
    </row>
    <row r="108" spans="2:9" ht="15" customHeight="1" x14ac:dyDescent="0.2">
      <c r="B108" t="s">
        <v>195</v>
      </c>
      <c r="C108" s="12">
        <v>1</v>
      </c>
      <c r="D108" s="8">
        <v>1.35</v>
      </c>
      <c r="E108" s="12">
        <v>0</v>
      </c>
      <c r="F108" s="8">
        <v>0</v>
      </c>
      <c r="G108" s="12">
        <v>1</v>
      </c>
      <c r="H108" s="8">
        <v>5.56</v>
      </c>
      <c r="I108" s="12">
        <v>0</v>
      </c>
    </row>
    <row r="109" spans="2:9" ht="15" customHeight="1" x14ac:dyDescent="0.2">
      <c r="B109" t="s">
        <v>196</v>
      </c>
      <c r="C109" s="12">
        <v>1</v>
      </c>
      <c r="D109" s="8">
        <v>1.35</v>
      </c>
      <c r="E109" s="12">
        <v>0</v>
      </c>
      <c r="F109" s="8">
        <v>0</v>
      </c>
      <c r="G109" s="12">
        <v>1</v>
      </c>
      <c r="H109" s="8">
        <v>5.56</v>
      </c>
      <c r="I109" s="12">
        <v>0</v>
      </c>
    </row>
    <row r="111" spans="2:9" ht="15" customHeight="1" x14ac:dyDescent="0.2">
      <c r="B111" t="s">
        <v>203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9460F-06C4-497E-BE50-44879A3E574A}">
  <sheetPr>
    <pageSetUpPr fitToPage="1"/>
  </sheetPr>
  <dimension ref="A1:I470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91</v>
      </c>
      <c r="B1" s="3" t="s">
        <v>92</v>
      </c>
      <c r="C1" s="7" t="s">
        <v>36</v>
      </c>
      <c r="D1" s="7" t="s">
        <v>37</v>
      </c>
      <c r="E1" s="7" t="s">
        <v>38</v>
      </c>
      <c r="F1" s="7" t="s">
        <v>39</v>
      </c>
      <c r="G1" s="7" t="s">
        <v>40</v>
      </c>
      <c r="H1" s="7" t="s">
        <v>41</v>
      </c>
      <c r="I1" s="7" t="s">
        <v>42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58</v>
      </c>
      <c r="C3" s="4">
        <v>3530</v>
      </c>
      <c r="D3" s="8">
        <v>11.31</v>
      </c>
      <c r="E3" s="4">
        <v>2957</v>
      </c>
      <c r="F3" s="8">
        <v>18.57</v>
      </c>
      <c r="G3" s="4">
        <v>570</v>
      </c>
      <c r="H3" s="8">
        <v>3.86</v>
      </c>
      <c r="I3" s="4">
        <v>2</v>
      </c>
    </row>
    <row r="4" spans="1:9" x14ac:dyDescent="0.2">
      <c r="A4" s="2">
        <v>2</v>
      </c>
      <c r="B4" s="1" t="s">
        <v>57</v>
      </c>
      <c r="C4" s="4">
        <v>3104</v>
      </c>
      <c r="D4" s="8">
        <v>9.94</v>
      </c>
      <c r="E4" s="4">
        <v>2661</v>
      </c>
      <c r="F4" s="8">
        <v>16.71</v>
      </c>
      <c r="G4" s="4">
        <v>438</v>
      </c>
      <c r="H4" s="8">
        <v>2.96</v>
      </c>
      <c r="I4" s="4">
        <v>5</v>
      </c>
    </row>
    <row r="5" spans="1:9" x14ac:dyDescent="0.2">
      <c r="A5" s="2">
        <v>3</v>
      </c>
      <c r="B5" s="1" t="s">
        <v>52</v>
      </c>
      <c r="C5" s="4">
        <v>2540</v>
      </c>
      <c r="D5" s="8">
        <v>8.14</v>
      </c>
      <c r="E5" s="4">
        <v>1272</v>
      </c>
      <c r="F5" s="8">
        <v>7.99</v>
      </c>
      <c r="G5" s="4">
        <v>1266</v>
      </c>
      <c r="H5" s="8">
        <v>8.57</v>
      </c>
      <c r="I5" s="4">
        <v>2</v>
      </c>
    </row>
    <row r="6" spans="1:9" x14ac:dyDescent="0.2">
      <c r="A6" s="2">
        <v>4</v>
      </c>
      <c r="B6" s="1" t="s">
        <v>43</v>
      </c>
      <c r="C6" s="4">
        <v>1931</v>
      </c>
      <c r="D6" s="8">
        <v>6.19</v>
      </c>
      <c r="E6" s="4">
        <v>515</v>
      </c>
      <c r="F6" s="8">
        <v>3.23</v>
      </c>
      <c r="G6" s="4">
        <v>1416</v>
      </c>
      <c r="H6" s="8">
        <v>9.58</v>
      </c>
      <c r="I6" s="4">
        <v>0</v>
      </c>
    </row>
    <row r="7" spans="1:9" x14ac:dyDescent="0.2">
      <c r="A7" s="2">
        <v>5</v>
      </c>
      <c r="B7" s="1" t="s">
        <v>54</v>
      </c>
      <c r="C7" s="4">
        <v>1924</v>
      </c>
      <c r="D7" s="8">
        <v>6.16</v>
      </c>
      <c r="E7" s="4">
        <v>841</v>
      </c>
      <c r="F7" s="8">
        <v>5.28</v>
      </c>
      <c r="G7" s="4">
        <v>1077</v>
      </c>
      <c r="H7" s="8">
        <v>7.29</v>
      </c>
      <c r="I7" s="4">
        <v>2</v>
      </c>
    </row>
    <row r="8" spans="1:9" x14ac:dyDescent="0.2">
      <c r="A8" s="2">
        <v>6</v>
      </c>
      <c r="B8" s="1" t="s">
        <v>50</v>
      </c>
      <c r="C8" s="4">
        <v>1850</v>
      </c>
      <c r="D8" s="8">
        <v>5.93</v>
      </c>
      <c r="E8" s="4">
        <v>1273</v>
      </c>
      <c r="F8" s="8">
        <v>8</v>
      </c>
      <c r="G8" s="4">
        <v>567</v>
      </c>
      <c r="H8" s="8">
        <v>3.84</v>
      </c>
      <c r="I8" s="4">
        <v>10</v>
      </c>
    </row>
    <row r="9" spans="1:9" x14ac:dyDescent="0.2">
      <c r="A9" s="2">
        <v>7</v>
      </c>
      <c r="B9" s="1" t="s">
        <v>44</v>
      </c>
      <c r="C9" s="4">
        <v>1440</v>
      </c>
      <c r="D9" s="8">
        <v>4.6100000000000003</v>
      </c>
      <c r="E9" s="4">
        <v>558</v>
      </c>
      <c r="F9" s="8">
        <v>3.5</v>
      </c>
      <c r="G9" s="4">
        <v>882</v>
      </c>
      <c r="H9" s="8">
        <v>5.97</v>
      </c>
      <c r="I9" s="4">
        <v>0</v>
      </c>
    </row>
    <row r="10" spans="1:9" x14ac:dyDescent="0.2">
      <c r="A10" s="2">
        <v>8</v>
      </c>
      <c r="B10" s="1" t="s">
        <v>45</v>
      </c>
      <c r="C10" s="4">
        <v>1290</v>
      </c>
      <c r="D10" s="8">
        <v>4.13</v>
      </c>
      <c r="E10" s="4">
        <v>288</v>
      </c>
      <c r="F10" s="8">
        <v>1.81</v>
      </c>
      <c r="G10" s="4">
        <v>1002</v>
      </c>
      <c r="H10" s="8">
        <v>6.78</v>
      </c>
      <c r="I10" s="4">
        <v>0</v>
      </c>
    </row>
    <row r="11" spans="1:9" x14ac:dyDescent="0.2">
      <c r="A11" s="2">
        <v>9</v>
      </c>
      <c r="B11" s="1" t="s">
        <v>60</v>
      </c>
      <c r="C11" s="4">
        <v>1213</v>
      </c>
      <c r="D11" s="8">
        <v>3.89</v>
      </c>
      <c r="E11" s="4">
        <v>772</v>
      </c>
      <c r="F11" s="8">
        <v>4.8499999999999996</v>
      </c>
      <c r="G11" s="4">
        <v>264</v>
      </c>
      <c r="H11" s="8">
        <v>1.79</v>
      </c>
      <c r="I11" s="4">
        <v>5</v>
      </c>
    </row>
    <row r="12" spans="1:9" x14ac:dyDescent="0.2">
      <c r="A12" s="2">
        <v>10</v>
      </c>
      <c r="B12" s="1" t="s">
        <v>51</v>
      </c>
      <c r="C12" s="4">
        <v>1049</v>
      </c>
      <c r="D12" s="8">
        <v>3.36</v>
      </c>
      <c r="E12" s="4">
        <v>628</v>
      </c>
      <c r="F12" s="8">
        <v>3.94</v>
      </c>
      <c r="G12" s="4">
        <v>421</v>
      </c>
      <c r="H12" s="8">
        <v>2.85</v>
      </c>
      <c r="I12" s="4">
        <v>0</v>
      </c>
    </row>
    <row r="13" spans="1:9" x14ac:dyDescent="0.2">
      <c r="A13" s="2">
        <v>11</v>
      </c>
      <c r="B13" s="1" t="s">
        <v>61</v>
      </c>
      <c r="C13" s="4">
        <v>892</v>
      </c>
      <c r="D13" s="8">
        <v>2.86</v>
      </c>
      <c r="E13" s="4">
        <v>790</v>
      </c>
      <c r="F13" s="8">
        <v>4.96</v>
      </c>
      <c r="G13" s="4">
        <v>98</v>
      </c>
      <c r="H13" s="8">
        <v>0.66</v>
      </c>
      <c r="I13" s="4">
        <v>2</v>
      </c>
    </row>
    <row r="14" spans="1:9" x14ac:dyDescent="0.2">
      <c r="A14" s="2">
        <v>12</v>
      </c>
      <c r="B14" s="1" t="s">
        <v>49</v>
      </c>
      <c r="C14" s="4">
        <v>848</v>
      </c>
      <c r="D14" s="8">
        <v>2.72</v>
      </c>
      <c r="E14" s="4">
        <v>393</v>
      </c>
      <c r="F14" s="8">
        <v>2.4700000000000002</v>
      </c>
      <c r="G14" s="4">
        <v>455</v>
      </c>
      <c r="H14" s="8">
        <v>3.08</v>
      </c>
      <c r="I14" s="4">
        <v>0</v>
      </c>
    </row>
    <row r="15" spans="1:9" x14ac:dyDescent="0.2">
      <c r="A15" s="2">
        <v>13</v>
      </c>
      <c r="B15" s="1" t="s">
        <v>55</v>
      </c>
      <c r="C15" s="4">
        <v>817</v>
      </c>
      <c r="D15" s="8">
        <v>2.62</v>
      </c>
      <c r="E15" s="4">
        <v>597</v>
      </c>
      <c r="F15" s="8">
        <v>3.75</v>
      </c>
      <c r="G15" s="4">
        <v>217</v>
      </c>
      <c r="H15" s="8">
        <v>1.47</v>
      </c>
      <c r="I15" s="4">
        <v>3</v>
      </c>
    </row>
    <row r="16" spans="1:9" x14ac:dyDescent="0.2">
      <c r="A16" s="2">
        <v>14</v>
      </c>
      <c r="B16" s="1" t="s">
        <v>56</v>
      </c>
      <c r="C16" s="4">
        <v>728</v>
      </c>
      <c r="D16" s="8">
        <v>2.33</v>
      </c>
      <c r="E16" s="4">
        <v>251</v>
      </c>
      <c r="F16" s="8">
        <v>1.58</v>
      </c>
      <c r="G16" s="4">
        <v>469</v>
      </c>
      <c r="H16" s="8">
        <v>3.17</v>
      </c>
      <c r="I16" s="4">
        <v>1</v>
      </c>
    </row>
    <row r="17" spans="1:9" x14ac:dyDescent="0.2">
      <c r="A17" s="2">
        <v>15</v>
      </c>
      <c r="B17" s="1" t="s">
        <v>62</v>
      </c>
      <c r="C17" s="4">
        <v>552</v>
      </c>
      <c r="D17" s="8">
        <v>1.77</v>
      </c>
      <c r="E17" s="4">
        <v>9</v>
      </c>
      <c r="F17" s="8">
        <v>0.06</v>
      </c>
      <c r="G17" s="4">
        <v>425</v>
      </c>
      <c r="H17" s="8">
        <v>2.88</v>
      </c>
      <c r="I17" s="4">
        <v>15</v>
      </c>
    </row>
    <row r="18" spans="1:9" x14ac:dyDescent="0.2">
      <c r="A18" s="2">
        <v>16</v>
      </c>
      <c r="B18" s="1" t="s">
        <v>46</v>
      </c>
      <c r="C18" s="4">
        <v>458</v>
      </c>
      <c r="D18" s="8">
        <v>1.47</v>
      </c>
      <c r="E18" s="4">
        <v>82</v>
      </c>
      <c r="F18" s="8">
        <v>0.52</v>
      </c>
      <c r="G18" s="4">
        <v>376</v>
      </c>
      <c r="H18" s="8">
        <v>2.54</v>
      </c>
      <c r="I18" s="4">
        <v>0</v>
      </c>
    </row>
    <row r="19" spans="1:9" x14ac:dyDescent="0.2">
      <c r="A19" s="2">
        <v>17</v>
      </c>
      <c r="B19" s="1" t="s">
        <v>47</v>
      </c>
      <c r="C19" s="4">
        <v>418</v>
      </c>
      <c r="D19" s="8">
        <v>1.34</v>
      </c>
      <c r="E19" s="4">
        <v>50</v>
      </c>
      <c r="F19" s="8">
        <v>0.31</v>
      </c>
      <c r="G19" s="4">
        <v>368</v>
      </c>
      <c r="H19" s="8">
        <v>2.4900000000000002</v>
      </c>
      <c r="I19" s="4">
        <v>0</v>
      </c>
    </row>
    <row r="20" spans="1:9" x14ac:dyDescent="0.2">
      <c r="A20" s="2">
        <v>18</v>
      </c>
      <c r="B20" s="1" t="s">
        <v>59</v>
      </c>
      <c r="C20" s="4">
        <v>411</v>
      </c>
      <c r="D20" s="8">
        <v>1.32</v>
      </c>
      <c r="E20" s="4">
        <v>182</v>
      </c>
      <c r="F20" s="8">
        <v>1.1399999999999999</v>
      </c>
      <c r="G20" s="4">
        <v>223</v>
      </c>
      <c r="H20" s="8">
        <v>1.51</v>
      </c>
      <c r="I20" s="4">
        <v>2</v>
      </c>
    </row>
    <row r="21" spans="1:9" x14ac:dyDescent="0.2">
      <c r="A21" s="2">
        <v>19</v>
      </c>
      <c r="B21" s="1" t="s">
        <v>48</v>
      </c>
      <c r="C21" s="4">
        <v>406</v>
      </c>
      <c r="D21" s="8">
        <v>1.3</v>
      </c>
      <c r="E21" s="4">
        <v>80</v>
      </c>
      <c r="F21" s="8">
        <v>0.5</v>
      </c>
      <c r="G21" s="4">
        <v>325</v>
      </c>
      <c r="H21" s="8">
        <v>2.2000000000000002</v>
      </c>
      <c r="I21" s="4">
        <v>1</v>
      </c>
    </row>
    <row r="22" spans="1:9" x14ac:dyDescent="0.2">
      <c r="A22" s="2">
        <v>20</v>
      </c>
      <c r="B22" s="1" t="s">
        <v>53</v>
      </c>
      <c r="C22" s="4">
        <v>393</v>
      </c>
      <c r="D22" s="8">
        <v>1.26</v>
      </c>
      <c r="E22" s="4">
        <v>71</v>
      </c>
      <c r="F22" s="8">
        <v>0.45</v>
      </c>
      <c r="G22" s="4">
        <v>322</v>
      </c>
      <c r="H22" s="8">
        <v>2.1800000000000002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57</v>
      </c>
      <c r="C25" s="4">
        <v>690</v>
      </c>
      <c r="D25" s="8">
        <v>10.9</v>
      </c>
      <c r="E25" s="4">
        <v>593</v>
      </c>
      <c r="F25" s="8">
        <v>18.5</v>
      </c>
      <c r="G25" s="4">
        <v>95</v>
      </c>
      <c r="H25" s="8">
        <v>3.12</v>
      </c>
      <c r="I25" s="4">
        <v>2</v>
      </c>
    </row>
    <row r="26" spans="1:9" x14ac:dyDescent="0.2">
      <c r="A26" s="2">
        <v>2</v>
      </c>
      <c r="B26" s="1" t="s">
        <v>58</v>
      </c>
      <c r="C26" s="4">
        <v>685</v>
      </c>
      <c r="D26" s="8">
        <v>10.82</v>
      </c>
      <c r="E26" s="4">
        <v>576</v>
      </c>
      <c r="F26" s="8">
        <v>17.97</v>
      </c>
      <c r="G26" s="4">
        <v>106</v>
      </c>
      <c r="H26" s="8">
        <v>3.49</v>
      </c>
      <c r="I26" s="4">
        <v>2</v>
      </c>
    </row>
    <row r="27" spans="1:9" x14ac:dyDescent="0.2">
      <c r="A27" s="2">
        <v>3</v>
      </c>
      <c r="B27" s="1" t="s">
        <v>54</v>
      </c>
      <c r="C27" s="4">
        <v>530</v>
      </c>
      <c r="D27" s="8">
        <v>8.3699999999999992</v>
      </c>
      <c r="E27" s="4">
        <v>239</v>
      </c>
      <c r="F27" s="8">
        <v>7.46</v>
      </c>
      <c r="G27" s="4">
        <v>290</v>
      </c>
      <c r="H27" s="8">
        <v>9.5399999999999991</v>
      </c>
      <c r="I27" s="4">
        <v>1</v>
      </c>
    </row>
    <row r="28" spans="1:9" x14ac:dyDescent="0.2">
      <c r="A28" s="2">
        <v>4</v>
      </c>
      <c r="B28" s="1" t="s">
        <v>52</v>
      </c>
      <c r="C28" s="4">
        <v>513</v>
      </c>
      <c r="D28" s="8">
        <v>8.1</v>
      </c>
      <c r="E28" s="4">
        <v>234</v>
      </c>
      <c r="F28" s="8">
        <v>7.3</v>
      </c>
      <c r="G28" s="4">
        <v>279</v>
      </c>
      <c r="H28" s="8">
        <v>9.17</v>
      </c>
      <c r="I28" s="4">
        <v>0</v>
      </c>
    </row>
    <row r="29" spans="1:9" x14ac:dyDescent="0.2">
      <c r="A29" s="2">
        <v>5</v>
      </c>
      <c r="B29" s="1" t="s">
        <v>50</v>
      </c>
      <c r="C29" s="4">
        <v>438</v>
      </c>
      <c r="D29" s="8">
        <v>6.92</v>
      </c>
      <c r="E29" s="4">
        <v>287</v>
      </c>
      <c r="F29" s="8">
        <v>8.9499999999999993</v>
      </c>
      <c r="G29" s="4">
        <v>151</v>
      </c>
      <c r="H29" s="8">
        <v>4.97</v>
      </c>
      <c r="I29" s="4">
        <v>0</v>
      </c>
    </row>
    <row r="30" spans="1:9" x14ac:dyDescent="0.2">
      <c r="A30" s="2">
        <v>6</v>
      </c>
      <c r="B30" s="1" t="s">
        <v>43</v>
      </c>
      <c r="C30" s="4">
        <v>315</v>
      </c>
      <c r="D30" s="8">
        <v>4.97</v>
      </c>
      <c r="E30" s="4">
        <v>70</v>
      </c>
      <c r="F30" s="8">
        <v>2.1800000000000002</v>
      </c>
      <c r="G30" s="4">
        <v>245</v>
      </c>
      <c r="H30" s="8">
        <v>8.06</v>
      </c>
      <c r="I30" s="4">
        <v>0</v>
      </c>
    </row>
    <row r="31" spans="1:9" x14ac:dyDescent="0.2">
      <c r="A31" s="2">
        <v>7</v>
      </c>
      <c r="B31" s="1" t="s">
        <v>44</v>
      </c>
      <c r="C31" s="4">
        <v>257</v>
      </c>
      <c r="D31" s="8">
        <v>4.0599999999999996</v>
      </c>
      <c r="E31" s="4">
        <v>83</v>
      </c>
      <c r="F31" s="8">
        <v>2.59</v>
      </c>
      <c r="G31" s="4">
        <v>174</v>
      </c>
      <c r="H31" s="8">
        <v>5.72</v>
      </c>
      <c r="I31" s="4">
        <v>0</v>
      </c>
    </row>
    <row r="32" spans="1:9" x14ac:dyDescent="0.2">
      <c r="A32" s="2">
        <v>8</v>
      </c>
      <c r="B32" s="1" t="s">
        <v>60</v>
      </c>
      <c r="C32" s="4">
        <v>242</v>
      </c>
      <c r="D32" s="8">
        <v>3.82</v>
      </c>
      <c r="E32" s="4">
        <v>167</v>
      </c>
      <c r="F32" s="8">
        <v>5.21</v>
      </c>
      <c r="G32" s="4">
        <v>46</v>
      </c>
      <c r="H32" s="8">
        <v>1.51</v>
      </c>
      <c r="I32" s="4">
        <v>0</v>
      </c>
    </row>
    <row r="33" spans="1:9" x14ac:dyDescent="0.2">
      <c r="A33" s="2">
        <v>9</v>
      </c>
      <c r="B33" s="1" t="s">
        <v>61</v>
      </c>
      <c r="C33" s="4">
        <v>215</v>
      </c>
      <c r="D33" s="8">
        <v>3.4</v>
      </c>
      <c r="E33" s="4">
        <v>195</v>
      </c>
      <c r="F33" s="8">
        <v>6.08</v>
      </c>
      <c r="G33" s="4">
        <v>20</v>
      </c>
      <c r="H33" s="8">
        <v>0.66</v>
      </c>
      <c r="I33" s="4">
        <v>0</v>
      </c>
    </row>
    <row r="34" spans="1:9" x14ac:dyDescent="0.2">
      <c r="A34" s="2">
        <v>10</v>
      </c>
      <c r="B34" s="1" t="s">
        <v>45</v>
      </c>
      <c r="C34" s="4">
        <v>205</v>
      </c>
      <c r="D34" s="8">
        <v>3.24</v>
      </c>
      <c r="E34" s="4">
        <v>53</v>
      </c>
      <c r="F34" s="8">
        <v>1.65</v>
      </c>
      <c r="G34" s="4">
        <v>152</v>
      </c>
      <c r="H34" s="8">
        <v>5</v>
      </c>
      <c r="I34" s="4">
        <v>0</v>
      </c>
    </row>
    <row r="35" spans="1:9" x14ac:dyDescent="0.2">
      <c r="A35" s="2">
        <v>11</v>
      </c>
      <c r="B35" s="1" t="s">
        <v>51</v>
      </c>
      <c r="C35" s="4">
        <v>190</v>
      </c>
      <c r="D35" s="8">
        <v>3</v>
      </c>
      <c r="E35" s="4">
        <v>104</v>
      </c>
      <c r="F35" s="8">
        <v>3.24</v>
      </c>
      <c r="G35" s="4">
        <v>86</v>
      </c>
      <c r="H35" s="8">
        <v>2.83</v>
      </c>
      <c r="I35" s="4">
        <v>0</v>
      </c>
    </row>
    <row r="36" spans="1:9" x14ac:dyDescent="0.2">
      <c r="A36" s="2">
        <v>12</v>
      </c>
      <c r="B36" s="1" t="s">
        <v>49</v>
      </c>
      <c r="C36" s="4">
        <v>185</v>
      </c>
      <c r="D36" s="8">
        <v>2.92</v>
      </c>
      <c r="E36" s="4">
        <v>82</v>
      </c>
      <c r="F36" s="8">
        <v>2.56</v>
      </c>
      <c r="G36" s="4">
        <v>103</v>
      </c>
      <c r="H36" s="8">
        <v>3.39</v>
      </c>
      <c r="I36" s="4">
        <v>0</v>
      </c>
    </row>
    <row r="37" spans="1:9" x14ac:dyDescent="0.2">
      <c r="A37" s="2">
        <v>13</v>
      </c>
      <c r="B37" s="1" t="s">
        <v>55</v>
      </c>
      <c r="C37" s="4">
        <v>166</v>
      </c>
      <c r="D37" s="8">
        <v>2.62</v>
      </c>
      <c r="E37" s="4">
        <v>113</v>
      </c>
      <c r="F37" s="8">
        <v>3.53</v>
      </c>
      <c r="G37" s="4">
        <v>52</v>
      </c>
      <c r="H37" s="8">
        <v>1.71</v>
      </c>
      <c r="I37" s="4">
        <v>1</v>
      </c>
    </row>
    <row r="38" spans="1:9" x14ac:dyDescent="0.2">
      <c r="A38" s="2">
        <v>14</v>
      </c>
      <c r="B38" s="1" t="s">
        <v>56</v>
      </c>
      <c r="C38" s="4">
        <v>132</v>
      </c>
      <c r="D38" s="8">
        <v>2.08</v>
      </c>
      <c r="E38" s="4">
        <v>48</v>
      </c>
      <c r="F38" s="8">
        <v>1.5</v>
      </c>
      <c r="G38" s="4">
        <v>83</v>
      </c>
      <c r="H38" s="8">
        <v>2.73</v>
      </c>
      <c r="I38" s="4">
        <v>0</v>
      </c>
    </row>
    <row r="39" spans="1:9" x14ac:dyDescent="0.2">
      <c r="A39" s="2">
        <v>15</v>
      </c>
      <c r="B39" s="1" t="s">
        <v>64</v>
      </c>
      <c r="C39" s="4">
        <v>118</v>
      </c>
      <c r="D39" s="8">
        <v>1.86</v>
      </c>
      <c r="E39" s="4">
        <v>42</v>
      </c>
      <c r="F39" s="8">
        <v>1.31</v>
      </c>
      <c r="G39" s="4">
        <v>76</v>
      </c>
      <c r="H39" s="8">
        <v>2.5</v>
      </c>
      <c r="I39" s="4">
        <v>0</v>
      </c>
    </row>
    <row r="40" spans="1:9" x14ac:dyDescent="0.2">
      <c r="A40" s="2">
        <v>16</v>
      </c>
      <c r="B40" s="1" t="s">
        <v>62</v>
      </c>
      <c r="C40" s="4">
        <v>110</v>
      </c>
      <c r="D40" s="8">
        <v>1.74</v>
      </c>
      <c r="E40" s="4">
        <v>2</v>
      </c>
      <c r="F40" s="8">
        <v>0.06</v>
      </c>
      <c r="G40" s="4">
        <v>77</v>
      </c>
      <c r="H40" s="8">
        <v>2.5299999999999998</v>
      </c>
      <c r="I40" s="4">
        <v>0</v>
      </c>
    </row>
    <row r="41" spans="1:9" x14ac:dyDescent="0.2">
      <c r="A41" s="2">
        <v>17</v>
      </c>
      <c r="B41" s="1" t="s">
        <v>48</v>
      </c>
      <c r="C41" s="4">
        <v>89</v>
      </c>
      <c r="D41" s="8">
        <v>1.41</v>
      </c>
      <c r="E41" s="4">
        <v>17</v>
      </c>
      <c r="F41" s="8">
        <v>0.53</v>
      </c>
      <c r="G41" s="4">
        <v>72</v>
      </c>
      <c r="H41" s="8">
        <v>2.37</v>
      </c>
      <c r="I41" s="4">
        <v>0</v>
      </c>
    </row>
    <row r="42" spans="1:9" x14ac:dyDescent="0.2">
      <c r="A42" s="2">
        <v>18</v>
      </c>
      <c r="B42" s="1" t="s">
        <v>59</v>
      </c>
      <c r="C42" s="4">
        <v>78</v>
      </c>
      <c r="D42" s="8">
        <v>1.23</v>
      </c>
      <c r="E42" s="4">
        <v>36</v>
      </c>
      <c r="F42" s="8">
        <v>1.1200000000000001</v>
      </c>
      <c r="G42" s="4">
        <v>40</v>
      </c>
      <c r="H42" s="8">
        <v>1.32</v>
      </c>
      <c r="I42" s="4">
        <v>1</v>
      </c>
    </row>
    <row r="43" spans="1:9" x14ac:dyDescent="0.2">
      <c r="A43" s="2">
        <v>19</v>
      </c>
      <c r="B43" s="1" t="s">
        <v>63</v>
      </c>
      <c r="C43" s="4">
        <v>73</v>
      </c>
      <c r="D43" s="8">
        <v>1.1499999999999999</v>
      </c>
      <c r="E43" s="4">
        <v>19</v>
      </c>
      <c r="F43" s="8">
        <v>0.59</v>
      </c>
      <c r="G43" s="4">
        <v>54</v>
      </c>
      <c r="H43" s="8">
        <v>1.78</v>
      </c>
      <c r="I43" s="4">
        <v>0</v>
      </c>
    </row>
    <row r="44" spans="1:9" x14ac:dyDescent="0.2">
      <c r="A44" s="2">
        <v>19</v>
      </c>
      <c r="B44" s="1" t="s">
        <v>53</v>
      </c>
      <c r="C44" s="4">
        <v>73</v>
      </c>
      <c r="D44" s="8">
        <v>1.1499999999999999</v>
      </c>
      <c r="E44" s="4">
        <v>8</v>
      </c>
      <c r="F44" s="8">
        <v>0.25</v>
      </c>
      <c r="G44" s="4">
        <v>65</v>
      </c>
      <c r="H44" s="8">
        <v>2.14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58</v>
      </c>
      <c r="C47" s="4">
        <v>442</v>
      </c>
      <c r="D47" s="8">
        <v>12.86</v>
      </c>
      <c r="E47" s="4">
        <v>354</v>
      </c>
      <c r="F47" s="8">
        <v>20.62</v>
      </c>
      <c r="G47" s="4">
        <v>88</v>
      </c>
      <c r="H47" s="8">
        <v>5.24</v>
      </c>
      <c r="I47" s="4">
        <v>0</v>
      </c>
    </row>
    <row r="48" spans="1:9" x14ac:dyDescent="0.2">
      <c r="A48" s="2">
        <v>2</v>
      </c>
      <c r="B48" s="1" t="s">
        <v>57</v>
      </c>
      <c r="C48" s="4">
        <v>374</v>
      </c>
      <c r="D48" s="8">
        <v>10.88</v>
      </c>
      <c r="E48" s="4">
        <v>339</v>
      </c>
      <c r="F48" s="8">
        <v>19.739999999999998</v>
      </c>
      <c r="G48" s="4">
        <v>34</v>
      </c>
      <c r="H48" s="8">
        <v>2.0299999999999998</v>
      </c>
      <c r="I48" s="4">
        <v>1</v>
      </c>
    </row>
    <row r="49" spans="1:9" x14ac:dyDescent="0.2">
      <c r="A49" s="2">
        <v>3</v>
      </c>
      <c r="B49" s="1" t="s">
        <v>52</v>
      </c>
      <c r="C49" s="4">
        <v>286</v>
      </c>
      <c r="D49" s="8">
        <v>8.32</v>
      </c>
      <c r="E49" s="4">
        <v>147</v>
      </c>
      <c r="F49" s="8">
        <v>8.56</v>
      </c>
      <c r="G49" s="4">
        <v>139</v>
      </c>
      <c r="H49" s="8">
        <v>8.2799999999999994</v>
      </c>
      <c r="I49" s="4">
        <v>0</v>
      </c>
    </row>
    <row r="50" spans="1:9" x14ac:dyDescent="0.2">
      <c r="A50" s="2">
        <v>4</v>
      </c>
      <c r="B50" s="1" t="s">
        <v>43</v>
      </c>
      <c r="C50" s="4">
        <v>214</v>
      </c>
      <c r="D50" s="8">
        <v>6.23</v>
      </c>
      <c r="E50" s="4">
        <v>53</v>
      </c>
      <c r="F50" s="8">
        <v>3.09</v>
      </c>
      <c r="G50" s="4">
        <v>161</v>
      </c>
      <c r="H50" s="8">
        <v>9.59</v>
      </c>
      <c r="I50" s="4">
        <v>0</v>
      </c>
    </row>
    <row r="51" spans="1:9" x14ac:dyDescent="0.2">
      <c r="A51" s="2">
        <v>5</v>
      </c>
      <c r="B51" s="1" t="s">
        <v>50</v>
      </c>
      <c r="C51" s="4">
        <v>196</v>
      </c>
      <c r="D51" s="8">
        <v>5.7</v>
      </c>
      <c r="E51" s="4">
        <v>129</v>
      </c>
      <c r="F51" s="8">
        <v>7.51</v>
      </c>
      <c r="G51" s="4">
        <v>67</v>
      </c>
      <c r="H51" s="8">
        <v>3.99</v>
      </c>
      <c r="I51" s="4">
        <v>0</v>
      </c>
    </row>
    <row r="52" spans="1:9" x14ac:dyDescent="0.2">
      <c r="A52" s="2">
        <v>6</v>
      </c>
      <c r="B52" s="1" t="s">
        <v>44</v>
      </c>
      <c r="C52" s="4">
        <v>174</v>
      </c>
      <c r="D52" s="8">
        <v>5.0599999999999996</v>
      </c>
      <c r="E52" s="4">
        <v>56</v>
      </c>
      <c r="F52" s="8">
        <v>3.26</v>
      </c>
      <c r="G52" s="4">
        <v>118</v>
      </c>
      <c r="H52" s="8">
        <v>7.03</v>
      </c>
      <c r="I52" s="4">
        <v>0</v>
      </c>
    </row>
    <row r="53" spans="1:9" x14ac:dyDescent="0.2">
      <c r="A53" s="2">
        <v>7</v>
      </c>
      <c r="B53" s="1" t="s">
        <v>45</v>
      </c>
      <c r="C53" s="4">
        <v>166</v>
      </c>
      <c r="D53" s="8">
        <v>4.83</v>
      </c>
      <c r="E53" s="4">
        <v>38</v>
      </c>
      <c r="F53" s="8">
        <v>2.21</v>
      </c>
      <c r="G53" s="4">
        <v>128</v>
      </c>
      <c r="H53" s="8">
        <v>7.62</v>
      </c>
      <c r="I53" s="4">
        <v>0</v>
      </c>
    </row>
    <row r="54" spans="1:9" x14ac:dyDescent="0.2">
      <c r="A54" s="2">
        <v>8</v>
      </c>
      <c r="B54" s="1" t="s">
        <v>51</v>
      </c>
      <c r="C54" s="4">
        <v>136</v>
      </c>
      <c r="D54" s="8">
        <v>3.96</v>
      </c>
      <c r="E54" s="4">
        <v>75</v>
      </c>
      <c r="F54" s="8">
        <v>4.37</v>
      </c>
      <c r="G54" s="4">
        <v>61</v>
      </c>
      <c r="H54" s="8">
        <v>3.63</v>
      </c>
      <c r="I54" s="4">
        <v>0</v>
      </c>
    </row>
    <row r="55" spans="1:9" x14ac:dyDescent="0.2">
      <c r="A55" s="2">
        <v>9</v>
      </c>
      <c r="B55" s="1" t="s">
        <v>54</v>
      </c>
      <c r="C55" s="4">
        <v>131</v>
      </c>
      <c r="D55" s="8">
        <v>3.81</v>
      </c>
      <c r="E55" s="4">
        <v>25</v>
      </c>
      <c r="F55" s="8">
        <v>1.46</v>
      </c>
      <c r="G55" s="4">
        <v>106</v>
      </c>
      <c r="H55" s="8">
        <v>6.31</v>
      </c>
      <c r="I55" s="4">
        <v>0</v>
      </c>
    </row>
    <row r="56" spans="1:9" x14ac:dyDescent="0.2">
      <c r="A56" s="2">
        <v>10</v>
      </c>
      <c r="B56" s="1" t="s">
        <v>60</v>
      </c>
      <c r="C56" s="4">
        <v>118</v>
      </c>
      <c r="D56" s="8">
        <v>3.43</v>
      </c>
      <c r="E56" s="4">
        <v>90</v>
      </c>
      <c r="F56" s="8">
        <v>5.24</v>
      </c>
      <c r="G56" s="4">
        <v>26</v>
      </c>
      <c r="H56" s="8">
        <v>1.55</v>
      </c>
      <c r="I56" s="4">
        <v>1</v>
      </c>
    </row>
    <row r="57" spans="1:9" x14ac:dyDescent="0.2">
      <c r="A57" s="2">
        <v>11</v>
      </c>
      <c r="B57" s="1" t="s">
        <v>61</v>
      </c>
      <c r="C57" s="4">
        <v>99</v>
      </c>
      <c r="D57" s="8">
        <v>2.88</v>
      </c>
      <c r="E57" s="4">
        <v>89</v>
      </c>
      <c r="F57" s="8">
        <v>5.18</v>
      </c>
      <c r="G57" s="4">
        <v>10</v>
      </c>
      <c r="H57" s="8">
        <v>0.6</v>
      </c>
      <c r="I57" s="4">
        <v>0</v>
      </c>
    </row>
    <row r="58" spans="1:9" x14ac:dyDescent="0.2">
      <c r="A58" s="2">
        <v>12</v>
      </c>
      <c r="B58" s="1" t="s">
        <v>55</v>
      </c>
      <c r="C58" s="4">
        <v>79</v>
      </c>
      <c r="D58" s="8">
        <v>2.2999999999999998</v>
      </c>
      <c r="E58" s="4">
        <v>57</v>
      </c>
      <c r="F58" s="8">
        <v>3.32</v>
      </c>
      <c r="G58" s="4">
        <v>21</v>
      </c>
      <c r="H58" s="8">
        <v>1.25</v>
      </c>
      <c r="I58" s="4">
        <v>1</v>
      </c>
    </row>
    <row r="59" spans="1:9" x14ac:dyDescent="0.2">
      <c r="A59" s="2">
        <v>13</v>
      </c>
      <c r="B59" s="1" t="s">
        <v>56</v>
      </c>
      <c r="C59" s="4">
        <v>76</v>
      </c>
      <c r="D59" s="8">
        <v>2.21</v>
      </c>
      <c r="E59" s="4">
        <v>31</v>
      </c>
      <c r="F59" s="8">
        <v>1.81</v>
      </c>
      <c r="G59" s="4">
        <v>44</v>
      </c>
      <c r="H59" s="8">
        <v>2.62</v>
      </c>
      <c r="I59" s="4">
        <v>0</v>
      </c>
    </row>
    <row r="60" spans="1:9" x14ac:dyDescent="0.2">
      <c r="A60" s="2">
        <v>14</v>
      </c>
      <c r="B60" s="1" t="s">
        <v>53</v>
      </c>
      <c r="C60" s="4">
        <v>62</v>
      </c>
      <c r="D60" s="8">
        <v>1.8</v>
      </c>
      <c r="E60" s="4">
        <v>14</v>
      </c>
      <c r="F60" s="8">
        <v>0.82</v>
      </c>
      <c r="G60" s="4">
        <v>48</v>
      </c>
      <c r="H60" s="8">
        <v>2.86</v>
      </c>
      <c r="I60" s="4">
        <v>0</v>
      </c>
    </row>
    <row r="61" spans="1:9" x14ac:dyDescent="0.2">
      <c r="A61" s="2">
        <v>15</v>
      </c>
      <c r="B61" s="1" t="s">
        <v>46</v>
      </c>
      <c r="C61" s="4">
        <v>60</v>
      </c>
      <c r="D61" s="8">
        <v>1.75</v>
      </c>
      <c r="E61" s="4">
        <v>10</v>
      </c>
      <c r="F61" s="8">
        <v>0.57999999999999996</v>
      </c>
      <c r="G61" s="4">
        <v>50</v>
      </c>
      <c r="H61" s="8">
        <v>2.98</v>
      </c>
      <c r="I61" s="4">
        <v>0</v>
      </c>
    </row>
    <row r="62" spans="1:9" x14ac:dyDescent="0.2">
      <c r="A62" s="2">
        <v>16</v>
      </c>
      <c r="B62" s="1" t="s">
        <v>49</v>
      </c>
      <c r="C62" s="4">
        <v>59</v>
      </c>
      <c r="D62" s="8">
        <v>1.72</v>
      </c>
      <c r="E62" s="4">
        <v>28</v>
      </c>
      <c r="F62" s="8">
        <v>1.63</v>
      </c>
      <c r="G62" s="4">
        <v>31</v>
      </c>
      <c r="H62" s="8">
        <v>1.85</v>
      </c>
      <c r="I62" s="4">
        <v>0</v>
      </c>
    </row>
    <row r="63" spans="1:9" x14ac:dyDescent="0.2">
      <c r="A63" s="2">
        <v>16</v>
      </c>
      <c r="B63" s="1" t="s">
        <v>59</v>
      </c>
      <c r="C63" s="4">
        <v>59</v>
      </c>
      <c r="D63" s="8">
        <v>1.72</v>
      </c>
      <c r="E63" s="4">
        <v>24</v>
      </c>
      <c r="F63" s="8">
        <v>1.4</v>
      </c>
      <c r="G63" s="4">
        <v>35</v>
      </c>
      <c r="H63" s="8">
        <v>2.08</v>
      </c>
      <c r="I63" s="4">
        <v>0</v>
      </c>
    </row>
    <row r="64" spans="1:9" x14ac:dyDescent="0.2">
      <c r="A64" s="2">
        <v>18</v>
      </c>
      <c r="B64" s="1" t="s">
        <v>47</v>
      </c>
      <c r="C64" s="4">
        <v>55</v>
      </c>
      <c r="D64" s="8">
        <v>1.6</v>
      </c>
      <c r="E64" s="4">
        <v>3</v>
      </c>
      <c r="F64" s="8">
        <v>0.17</v>
      </c>
      <c r="G64" s="4">
        <v>52</v>
      </c>
      <c r="H64" s="8">
        <v>3.1</v>
      </c>
      <c r="I64" s="4">
        <v>0</v>
      </c>
    </row>
    <row r="65" spans="1:9" x14ac:dyDescent="0.2">
      <c r="A65" s="2">
        <v>19</v>
      </c>
      <c r="B65" s="1" t="s">
        <v>65</v>
      </c>
      <c r="C65" s="4">
        <v>38</v>
      </c>
      <c r="D65" s="8">
        <v>1.1100000000000001</v>
      </c>
      <c r="E65" s="4">
        <v>10</v>
      </c>
      <c r="F65" s="8">
        <v>0.57999999999999996</v>
      </c>
      <c r="G65" s="4">
        <v>28</v>
      </c>
      <c r="H65" s="8">
        <v>1.67</v>
      </c>
      <c r="I65" s="4">
        <v>0</v>
      </c>
    </row>
    <row r="66" spans="1:9" x14ac:dyDescent="0.2">
      <c r="A66" s="2">
        <v>20</v>
      </c>
      <c r="B66" s="1" t="s">
        <v>62</v>
      </c>
      <c r="C66" s="4">
        <v>36</v>
      </c>
      <c r="D66" s="8">
        <v>1.05</v>
      </c>
      <c r="E66" s="4">
        <v>0</v>
      </c>
      <c r="F66" s="8">
        <v>0</v>
      </c>
      <c r="G66" s="4">
        <v>31</v>
      </c>
      <c r="H66" s="8">
        <v>1.85</v>
      </c>
      <c r="I66" s="4">
        <v>3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58</v>
      </c>
      <c r="C69" s="4">
        <v>450</v>
      </c>
      <c r="D69" s="8">
        <v>11.35</v>
      </c>
      <c r="E69" s="4">
        <v>350</v>
      </c>
      <c r="F69" s="8">
        <v>19.73</v>
      </c>
      <c r="G69" s="4">
        <v>100</v>
      </c>
      <c r="H69" s="8">
        <v>4.63</v>
      </c>
      <c r="I69" s="4">
        <v>0</v>
      </c>
    </row>
    <row r="70" spans="1:9" x14ac:dyDescent="0.2">
      <c r="A70" s="2">
        <v>2</v>
      </c>
      <c r="B70" s="1" t="s">
        <v>57</v>
      </c>
      <c r="C70" s="4">
        <v>349</v>
      </c>
      <c r="D70" s="8">
        <v>8.8000000000000007</v>
      </c>
      <c r="E70" s="4">
        <v>272</v>
      </c>
      <c r="F70" s="8">
        <v>15.33</v>
      </c>
      <c r="G70" s="4">
        <v>76</v>
      </c>
      <c r="H70" s="8">
        <v>3.52</v>
      </c>
      <c r="I70" s="4">
        <v>1</v>
      </c>
    </row>
    <row r="71" spans="1:9" x14ac:dyDescent="0.2">
      <c r="A71" s="2">
        <v>3</v>
      </c>
      <c r="B71" s="1" t="s">
        <v>52</v>
      </c>
      <c r="C71" s="4">
        <v>311</v>
      </c>
      <c r="D71" s="8">
        <v>7.84</v>
      </c>
      <c r="E71" s="4">
        <v>141</v>
      </c>
      <c r="F71" s="8">
        <v>7.95</v>
      </c>
      <c r="G71" s="4">
        <v>170</v>
      </c>
      <c r="H71" s="8">
        <v>7.88</v>
      </c>
      <c r="I71" s="4">
        <v>0</v>
      </c>
    </row>
    <row r="72" spans="1:9" x14ac:dyDescent="0.2">
      <c r="A72" s="2">
        <v>4</v>
      </c>
      <c r="B72" s="1" t="s">
        <v>54</v>
      </c>
      <c r="C72" s="4">
        <v>266</v>
      </c>
      <c r="D72" s="8">
        <v>6.71</v>
      </c>
      <c r="E72" s="4">
        <v>120</v>
      </c>
      <c r="F72" s="8">
        <v>6.76</v>
      </c>
      <c r="G72" s="4">
        <v>146</v>
      </c>
      <c r="H72" s="8">
        <v>6.77</v>
      </c>
      <c r="I72" s="4">
        <v>0</v>
      </c>
    </row>
    <row r="73" spans="1:9" x14ac:dyDescent="0.2">
      <c r="A73" s="2">
        <v>5</v>
      </c>
      <c r="B73" s="1" t="s">
        <v>43</v>
      </c>
      <c r="C73" s="4">
        <v>255</v>
      </c>
      <c r="D73" s="8">
        <v>6.43</v>
      </c>
      <c r="E73" s="4">
        <v>57</v>
      </c>
      <c r="F73" s="8">
        <v>3.21</v>
      </c>
      <c r="G73" s="4">
        <v>198</v>
      </c>
      <c r="H73" s="8">
        <v>9.18</v>
      </c>
      <c r="I73" s="4">
        <v>0</v>
      </c>
    </row>
    <row r="74" spans="1:9" x14ac:dyDescent="0.2">
      <c r="A74" s="2">
        <v>6</v>
      </c>
      <c r="B74" s="1" t="s">
        <v>50</v>
      </c>
      <c r="C74" s="4">
        <v>207</v>
      </c>
      <c r="D74" s="8">
        <v>5.22</v>
      </c>
      <c r="E74" s="4">
        <v>118</v>
      </c>
      <c r="F74" s="8">
        <v>6.65</v>
      </c>
      <c r="G74" s="4">
        <v>88</v>
      </c>
      <c r="H74" s="8">
        <v>4.08</v>
      </c>
      <c r="I74" s="4">
        <v>1</v>
      </c>
    </row>
    <row r="75" spans="1:9" x14ac:dyDescent="0.2">
      <c r="A75" s="2">
        <v>7</v>
      </c>
      <c r="B75" s="1" t="s">
        <v>44</v>
      </c>
      <c r="C75" s="4">
        <v>173</v>
      </c>
      <c r="D75" s="8">
        <v>4.3600000000000003</v>
      </c>
      <c r="E75" s="4">
        <v>57</v>
      </c>
      <c r="F75" s="8">
        <v>3.21</v>
      </c>
      <c r="G75" s="4">
        <v>116</v>
      </c>
      <c r="H75" s="8">
        <v>5.38</v>
      </c>
      <c r="I75" s="4">
        <v>0</v>
      </c>
    </row>
    <row r="76" spans="1:9" x14ac:dyDescent="0.2">
      <c r="A76" s="2">
        <v>8</v>
      </c>
      <c r="B76" s="1" t="s">
        <v>60</v>
      </c>
      <c r="C76" s="4">
        <v>153</v>
      </c>
      <c r="D76" s="8">
        <v>3.86</v>
      </c>
      <c r="E76" s="4">
        <v>92</v>
      </c>
      <c r="F76" s="8">
        <v>5.19</v>
      </c>
      <c r="G76" s="4">
        <v>53</v>
      </c>
      <c r="H76" s="8">
        <v>2.46</v>
      </c>
      <c r="I76" s="4">
        <v>2</v>
      </c>
    </row>
    <row r="77" spans="1:9" x14ac:dyDescent="0.2">
      <c r="A77" s="2">
        <v>9</v>
      </c>
      <c r="B77" s="1" t="s">
        <v>45</v>
      </c>
      <c r="C77" s="4">
        <v>140</v>
      </c>
      <c r="D77" s="8">
        <v>3.53</v>
      </c>
      <c r="E77" s="4">
        <v>34</v>
      </c>
      <c r="F77" s="8">
        <v>1.92</v>
      </c>
      <c r="G77" s="4">
        <v>106</v>
      </c>
      <c r="H77" s="8">
        <v>4.91</v>
      </c>
      <c r="I77" s="4">
        <v>0</v>
      </c>
    </row>
    <row r="78" spans="1:9" x14ac:dyDescent="0.2">
      <c r="A78" s="2">
        <v>10</v>
      </c>
      <c r="B78" s="1" t="s">
        <v>55</v>
      </c>
      <c r="C78" s="4">
        <v>131</v>
      </c>
      <c r="D78" s="8">
        <v>3.3</v>
      </c>
      <c r="E78" s="4">
        <v>91</v>
      </c>
      <c r="F78" s="8">
        <v>5.13</v>
      </c>
      <c r="G78" s="4">
        <v>40</v>
      </c>
      <c r="H78" s="8">
        <v>1.85</v>
      </c>
      <c r="I78" s="4">
        <v>0</v>
      </c>
    </row>
    <row r="79" spans="1:9" x14ac:dyDescent="0.2">
      <c r="A79" s="2">
        <v>11</v>
      </c>
      <c r="B79" s="1" t="s">
        <v>51</v>
      </c>
      <c r="C79" s="4">
        <v>128</v>
      </c>
      <c r="D79" s="8">
        <v>3.23</v>
      </c>
      <c r="E79" s="4">
        <v>67</v>
      </c>
      <c r="F79" s="8">
        <v>3.78</v>
      </c>
      <c r="G79" s="4">
        <v>61</v>
      </c>
      <c r="H79" s="8">
        <v>2.83</v>
      </c>
      <c r="I79" s="4">
        <v>0</v>
      </c>
    </row>
    <row r="80" spans="1:9" x14ac:dyDescent="0.2">
      <c r="A80" s="2">
        <v>12</v>
      </c>
      <c r="B80" s="1" t="s">
        <v>56</v>
      </c>
      <c r="C80" s="4">
        <v>126</v>
      </c>
      <c r="D80" s="8">
        <v>3.18</v>
      </c>
      <c r="E80" s="4">
        <v>30</v>
      </c>
      <c r="F80" s="8">
        <v>1.69</v>
      </c>
      <c r="G80" s="4">
        <v>94</v>
      </c>
      <c r="H80" s="8">
        <v>4.3600000000000003</v>
      </c>
      <c r="I80" s="4">
        <v>1</v>
      </c>
    </row>
    <row r="81" spans="1:9" x14ac:dyDescent="0.2">
      <c r="A81" s="2">
        <v>13</v>
      </c>
      <c r="B81" s="1" t="s">
        <v>49</v>
      </c>
      <c r="C81" s="4">
        <v>110</v>
      </c>
      <c r="D81" s="8">
        <v>2.77</v>
      </c>
      <c r="E81" s="4">
        <v>49</v>
      </c>
      <c r="F81" s="8">
        <v>2.76</v>
      </c>
      <c r="G81" s="4">
        <v>61</v>
      </c>
      <c r="H81" s="8">
        <v>2.83</v>
      </c>
      <c r="I81" s="4">
        <v>0</v>
      </c>
    </row>
    <row r="82" spans="1:9" x14ac:dyDescent="0.2">
      <c r="A82" s="2">
        <v>14</v>
      </c>
      <c r="B82" s="1" t="s">
        <v>61</v>
      </c>
      <c r="C82" s="4">
        <v>103</v>
      </c>
      <c r="D82" s="8">
        <v>2.6</v>
      </c>
      <c r="E82" s="4">
        <v>87</v>
      </c>
      <c r="F82" s="8">
        <v>4.9000000000000004</v>
      </c>
      <c r="G82" s="4">
        <v>16</v>
      </c>
      <c r="H82" s="8">
        <v>0.74</v>
      </c>
      <c r="I82" s="4">
        <v>0</v>
      </c>
    </row>
    <row r="83" spans="1:9" x14ac:dyDescent="0.2">
      <c r="A83" s="2">
        <v>15</v>
      </c>
      <c r="B83" s="1" t="s">
        <v>48</v>
      </c>
      <c r="C83" s="4">
        <v>81</v>
      </c>
      <c r="D83" s="8">
        <v>2.04</v>
      </c>
      <c r="E83" s="4">
        <v>13</v>
      </c>
      <c r="F83" s="8">
        <v>0.73</v>
      </c>
      <c r="G83" s="4">
        <v>68</v>
      </c>
      <c r="H83" s="8">
        <v>3.15</v>
      </c>
      <c r="I83" s="4">
        <v>0</v>
      </c>
    </row>
    <row r="84" spans="1:9" x14ac:dyDescent="0.2">
      <c r="A84" s="2">
        <v>15</v>
      </c>
      <c r="B84" s="1" t="s">
        <v>62</v>
      </c>
      <c r="C84" s="4">
        <v>81</v>
      </c>
      <c r="D84" s="8">
        <v>2.04</v>
      </c>
      <c r="E84" s="4">
        <v>3</v>
      </c>
      <c r="F84" s="8">
        <v>0.17</v>
      </c>
      <c r="G84" s="4">
        <v>68</v>
      </c>
      <c r="H84" s="8">
        <v>3.15</v>
      </c>
      <c r="I84" s="4">
        <v>7</v>
      </c>
    </row>
    <row r="85" spans="1:9" x14ac:dyDescent="0.2">
      <c r="A85" s="2">
        <v>17</v>
      </c>
      <c r="B85" s="1" t="s">
        <v>47</v>
      </c>
      <c r="C85" s="4">
        <v>80</v>
      </c>
      <c r="D85" s="8">
        <v>2.02</v>
      </c>
      <c r="E85" s="4">
        <v>7</v>
      </c>
      <c r="F85" s="8">
        <v>0.39</v>
      </c>
      <c r="G85" s="4">
        <v>73</v>
      </c>
      <c r="H85" s="8">
        <v>3.38</v>
      </c>
      <c r="I85" s="4">
        <v>0</v>
      </c>
    </row>
    <row r="86" spans="1:9" x14ac:dyDescent="0.2">
      <c r="A86" s="2">
        <v>18</v>
      </c>
      <c r="B86" s="1" t="s">
        <v>46</v>
      </c>
      <c r="C86" s="4">
        <v>66</v>
      </c>
      <c r="D86" s="8">
        <v>1.66</v>
      </c>
      <c r="E86" s="4">
        <v>12</v>
      </c>
      <c r="F86" s="8">
        <v>0.68</v>
      </c>
      <c r="G86" s="4">
        <v>54</v>
      </c>
      <c r="H86" s="8">
        <v>2.5</v>
      </c>
      <c r="I86" s="4">
        <v>0</v>
      </c>
    </row>
    <row r="87" spans="1:9" x14ac:dyDescent="0.2">
      <c r="A87" s="2">
        <v>19</v>
      </c>
      <c r="B87" s="1" t="s">
        <v>53</v>
      </c>
      <c r="C87" s="4">
        <v>62</v>
      </c>
      <c r="D87" s="8">
        <v>1.56</v>
      </c>
      <c r="E87" s="4">
        <v>3</v>
      </c>
      <c r="F87" s="8">
        <v>0.17</v>
      </c>
      <c r="G87" s="4">
        <v>59</v>
      </c>
      <c r="H87" s="8">
        <v>2.73</v>
      </c>
      <c r="I87" s="4">
        <v>0</v>
      </c>
    </row>
    <row r="88" spans="1:9" x14ac:dyDescent="0.2">
      <c r="A88" s="2">
        <v>20</v>
      </c>
      <c r="B88" s="1" t="s">
        <v>66</v>
      </c>
      <c r="C88" s="4">
        <v>55</v>
      </c>
      <c r="D88" s="8">
        <v>1.39</v>
      </c>
      <c r="E88" s="4">
        <v>2</v>
      </c>
      <c r="F88" s="8">
        <v>0.11</v>
      </c>
      <c r="G88" s="4">
        <v>53</v>
      </c>
      <c r="H88" s="8">
        <v>2.46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57</v>
      </c>
      <c r="C91" s="4">
        <v>176</v>
      </c>
      <c r="D91" s="8">
        <v>10.57</v>
      </c>
      <c r="E91" s="4">
        <v>158</v>
      </c>
      <c r="F91" s="8">
        <v>15.98</v>
      </c>
      <c r="G91" s="4">
        <v>18</v>
      </c>
      <c r="H91" s="8">
        <v>2.85</v>
      </c>
      <c r="I91" s="4">
        <v>0</v>
      </c>
    </row>
    <row r="92" spans="1:9" x14ac:dyDescent="0.2">
      <c r="A92" s="2">
        <v>2</v>
      </c>
      <c r="B92" s="1" t="s">
        <v>52</v>
      </c>
      <c r="C92" s="4">
        <v>158</v>
      </c>
      <c r="D92" s="8">
        <v>9.49</v>
      </c>
      <c r="E92" s="4">
        <v>101</v>
      </c>
      <c r="F92" s="8">
        <v>10.210000000000001</v>
      </c>
      <c r="G92" s="4">
        <v>57</v>
      </c>
      <c r="H92" s="8">
        <v>9.02</v>
      </c>
      <c r="I92" s="4">
        <v>0</v>
      </c>
    </row>
    <row r="93" spans="1:9" x14ac:dyDescent="0.2">
      <c r="A93" s="2">
        <v>3</v>
      </c>
      <c r="B93" s="1" t="s">
        <v>58</v>
      </c>
      <c r="C93" s="4">
        <v>148</v>
      </c>
      <c r="D93" s="8">
        <v>8.89</v>
      </c>
      <c r="E93" s="4">
        <v>136</v>
      </c>
      <c r="F93" s="8">
        <v>13.75</v>
      </c>
      <c r="G93" s="4">
        <v>12</v>
      </c>
      <c r="H93" s="8">
        <v>1.9</v>
      </c>
      <c r="I93" s="4">
        <v>0</v>
      </c>
    </row>
    <row r="94" spans="1:9" x14ac:dyDescent="0.2">
      <c r="A94" s="2">
        <v>4</v>
      </c>
      <c r="B94" s="1" t="s">
        <v>50</v>
      </c>
      <c r="C94" s="4">
        <v>143</v>
      </c>
      <c r="D94" s="8">
        <v>8.59</v>
      </c>
      <c r="E94" s="4">
        <v>100</v>
      </c>
      <c r="F94" s="8">
        <v>10.11</v>
      </c>
      <c r="G94" s="4">
        <v>41</v>
      </c>
      <c r="H94" s="8">
        <v>6.49</v>
      </c>
      <c r="I94" s="4">
        <v>2</v>
      </c>
    </row>
    <row r="95" spans="1:9" x14ac:dyDescent="0.2">
      <c r="A95" s="2">
        <v>5</v>
      </c>
      <c r="B95" s="1" t="s">
        <v>43</v>
      </c>
      <c r="C95" s="4">
        <v>85</v>
      </c>
      <c r="D95" s="8">
        <v>5.1100000000000003</v>
      </c>
      <c r="E95" s="4">
        <v>40</v>
      </c>
      <c r="F95" s="8">
        <v>4.04</v>
      </c>
      <c r="G95" s="4">
        <v>45</v>
      </c>
      <c r="H95" s="8">
        <v>7.12</v>
      </c>
      <c r="I95" s="4">
        <v>0</v>
      </c>
    </row>
    <row r="96" spans="1:9" x14ac:dyDescent="0.2">
      <c r="A96" s="2">
        <v>6</v>
      </c>
      <c r="B96" s="1" t="s">
        <v>44</v>
      </c>
      <c r="C96" s="4">
        <v>81</v>
      </c>
      <c r="D96" s="8">
        <v>4.8600000000000003</v>
      </c>
      <c r="E96" s="4">
        <v>52</v>
      </c>
      <c r="F96" s="8">
        <v>5.26</v>
      </c>
      <c r="G96" s="4">
        <v>29</v>
      </c>
      <c r="H96" s="8">
        <v>4.59</v>
      </c>
      <c r="I96" s="4">
        <v>0</v>
      </c>
    </row>
    <row r="97" spans="1:9" x14ac:dyDescent="0.2">
      <c r="A97" s="2">
        <v>7</v>
      </c>
      <c r="B97" s="1" t="s">
        <v>54</v>
      </c>
      <c r="C97" s="4">
        <v>67</v>
      </c>
      <c r="D97" s="8">
        <v>4.0199999999999996</v>
      </c>
      <c r="E97" s="4">
        <v>34</v>
      </c>
      <c r="F97" s="8">
        <v>3.44</v>
      </c>
      <c r="G97" s="4">
        <v>31</v>
      </c>
      <c r="H97" s="8">
        <v>4.91</v>
      </c>
      <c r="I97" s="4">
        <v>1</v>
      </c>
    </row>
    <row r="98" spans="1:9" x14ac:dyDescent="0.2">
      <c r="A98" s="2">
        <v>8</v>
      </c>
      <c r="B98" s="1" t="s">
        <v>62</v>
      </c>
      <c r="C98" s="4">
        <v>65</v>
      </c>
      <c r="D98" s="8">
        <v>3.9</v>
      </c>
      <c r="E98" s="4">
        <v>0</v>
      </c>
      <c r="F98" s="8">
        <v>0</v>
      </c>
      <c r="G98" s="4">
        <v>52</v>
      </c>
      <c r="H98" s="8">
        <v>8.23</v>
      </c>
      <c r="I98" s="4">
        <v>1</v>
      </c>
    </row>
    <row r="99" spans="1:9" x14ac:dyDescent="0.2">
      <c r="A99" s="2">
        <v>9</v>
      </c>
      <c r="B99" s="1" t="s">
        <v>60</v>
      </c>
      <c r="C99" s="4">
        <v>63</v>
      </c>
      <c r="D99" s="8">
        <v>3.78</v>
      </c>
      <c r="E99" s="4">
        <v>37</v>
      </c>
      <c r="F99" s="8">
        <v>3.74</v>
      </c>
      <c r="G99" s="4">
        <v>9</v>
      </c>
      <c r="H99" s="8">
        <v>1.42</v>
      </c>
      <c r="I99" s="4">
        <v>0</v>
      </c>
    </row>
    <row r="100" spans="1:9" x14ac:dyDescent="0.2">
      <c r="A100" s="2">
        <v>10</v>
      </c>
      <c r="B100" s="1" t="s">
        <v>68</v>
      </c>
      <c r="C100" s="4">
        <v>55</v>
      </c>
      <c r="D100" s="8">
        <v>3.3</v>
      </c>
      <c r="E100" s="4">
        <v>34</v>
      </c>
      <c r="F100" s="8">
        <v>3.44</v>
      </c>
      <c r="G100" s="4">
        <v>21</v>
      </c>
      <c r="H100" s="8">
        <v>3.32</v>
      </c>
      <c r="I100" s="4">
        <v>0</v>
      </c>
    </row>
    <row r="101" spans="1:9" x14ac:dyDescent="0.2">
      <c r="A101" s="2">
        <v>11</v>
      </c>
      <c r="B101" s="1" t="s">
        <v>63</v>
      </c>
      <c r="C101" s="4">
        <v>53</v>
      </c>
      <c r="D101" s="8">
        <v>3.18</v>
      </c>
      <c r="E101" s="4">
        <v>27</v>
      </c>
      <c r="F101" s="8">
        <v>2.73</v>
      </c>
      <c r="G101" s="4">
        <v>26</v>
      </c>
      <c r="H101" s="8">
        <v>4.1100000000000003</v>
      </c>
      <c r="I101" s="4">
        <v>0</v>
      </c>
    </row>
    <row r="102" spans="1:9" x14ac:dyDescent="0.2">
      <c r="A102" s="2">
        <v>12</v>
      </c>
      <c r="B102" s="1" t="s">
        <v>49</v>
      </c>
      <c r="C102" s="4">
        <v>43</v>
      </c>
      <c r="D102" s="8">
        <v>2.58</v>
      </c>
      <c r="E102" s="4">
        <v>23</v>
      </c>
      <c r="F102" s="8">
        <v>2.33</v>
      </c>
      <c r="G102" s="4">
        <v>20</v>
      </c>
      <c r="H102" s="8">
        <v>3.16</v>
      </c>
      <c r="I102" s="4">
        <v>0</v>
      </c>
    </row>
    <row r="103" spans="1:9" x14ac:dyDescent="0.2">
      <c r="A103" s="2">
        <v>12</v>
      </c>
      <c r="B103" s="1" t="s">
        <v>61</v>
      </c>
      <c r="C103" s="4">
        <v>43</v>
      </c>
      <c r="D103" s="8">
        <v>2.58</v>
      </c>
      <c r="E103" s="4">
        <v>37</v>
      </c>
      <c r="F103" s="8">
        <v>3.74</v>
      </c>
      <c r="G103" s="4">
        <v>6</v>
      </c>
      <c r="H103" s="8">
        <v>0.95</v>
      </c>
      <c r="I103" s="4">
        <v>0</v>
      </c>
    </row>
    <row r="104" spans="1:9" x14ac:dyDescent="0.2">
      <c r="A104" s="2">
        <v>14</v>
      </c>
      <c r="B104" s="1" t="s">
        <v>51</v>
      </c>
      <c r="C104" s="4">
        <v>38</v>
      </c>
      <c r="D104" s="8">
        <v>2.2799999999999998</v>
      </c>
      <c r="E104" s="4">
        <v>25</v>
      </c>
      <c r="F104" s="8">
        <v>2.5299999999999998</v>
      </c>
      <c r="G104" s="4">
        <v>13</v>
      </c>
      <c r="H104" s="8">
        <v>2.06</v>
      </c>
      <c r="I104" s="4">
        <v>0</v>
      </c>
    </row>
    <row r="105" spans="1:9" x14ac:dyDescent="0.2">
      <c r="A105" s="2">
        <v>15</v>
      </c>
      <c r="B105" s="1" t="s">
        <v>45</v>
      </c>
      <c r="C105" s="4">
        <v>34</v>
      </c>
      <c r="D105" s="8">
        <v>2.04</v>
      </c>
      <c r="E105" s="4">
        <v>13</v>
      </c>
      <c r="F105" s="8">
        <v>1.31</v>
      </c>
      <c r="G105" s="4">
        <v>21</v>
      </c>
      <c r="H105" s="8">
        <v>3.32</v>
      </c>
      <c r="I105" s="4">
        <v>0</v>
      </c>
    </row>
    <row r="106" spans="1:9" x14ac:dyDescent="0.2">
      <c r="A106" s="2">
        <v>16</v>
      </c>
      <c r="B106" s="1" t="s">
        <v>55</v>
      </c>
      <c r="C106" s="4">
        <v>30</v>
      </c>
      <c r="D106" s="8">
        <v>1.8</v>
      </c>
      <c r="E106" s="4">
        <v>24</v>
      </c>
      <c r="F106" s="8">
        <v>2.4300000000000002</v>
      </c>
      <c r="G106" s="4">
        <v>6</v>
      </c>
      <c r="H106" s="8">
        <v>0.95</v>
      </c>
      <c r="I106" s="4">
        <v>0</v>
      </c>
    </row>
    <row r="107" spans="1:9" x14ac:dyDescent="0.2">
      <c r="A107" s="2">
        <v>17</v>
      </c>
      <c r="B107" s="1" t="s">
        <v>69</v>
      </c>
      <c r="C107" s="4">
        <v>28</v>
      </c>
      <c r="D107" s="8">
        <v>1.68</v>
      </c>
      <c r="E107" s="4">
        <v>22</v>
      </c>
      <c r="F107" s="8">
        <v>2.2200000000000002</v>
      </c>
      <c r="G107" s="4">
        <v>6</v>
      </c>
      <c r="H107" s="8">
        <v>0.95</v>
      </c>
      <c r="I107" s="4">
        <v>0</v>
      </c>
    </row>
    <row r="108" spans="1:9" x14ac:dyDescent="0.2">
      <c r="A108" s="2">
        <v>18</v>
      </c>
      <c r="B108" s="1" t="s">
        <v>56</v>
      </c>
      <c r="C108" s="4">
        <v>24</v>
      </c>
      <c r="D108" s="8">
        <v>1.44</v>
      </c>
      <c r="E108" s="4">
        <v>6</v>
      </c>
      <c r="F108" s="8">
        <v>0.61</v>
      </c>
      <c r="G108" s="4">
        <v>17</v>
      </c>
      <c r="H108" s="8">
        <v>2.69</v>
      </c>
      <c r="I108" s="4">
        <v>0</v>
      </c>
    </row>
    <row r="109" spans="1:9" x14ac:dyDescent="0.2">
      <c r="A109" s="2">
        <v>19</v>
      </c>
      <c r="B109" s="1" t="s">
        <v>67</v>
      </c>
      <c r="C109" s="4">
        <v>20</v>
      </c>
      <c r="D109" s="8">
        <v>1.2</v>
      </c>
      <c r="E109" s="4">
        <v>16</v>
      </c>
      <c r="F109" s="8">
        <v>1.62</v>
      </c>
      <c r="G109" s="4">
        <v>4</v>
      </c>
      <c r="H109" s="8">
        <v>0.63</v>
      </c>
      <c r="I109" s="4">
        <v>0</v>
      </c>
    </row>
    <row r="110" spans="1:9" x14ac:dyDescent="0.2">
      <c r="A110" s="2">
        <v>19</v>
      </c>
      <c r="B110" s="1" t="s">
        <v>59</v>
      </c>
      <c r="C110" s="4">
        <v>20</v>
      </c>
      <c r="D110" s="8">
        <v>1.2</v>
      </c>
      <c r="E110" s="4">
        <v>8</v>
      </c>
      <c r="F110" s="8">
        <v>0.81</v>
      </c>
      <c r="G110" s="4">
        <v>12</v>
      </c>
      <c r="H110" s="8">
        <v>1.9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58</v>
      </c>
      <c r="C113" s="4">
        <v>298</v>
      </c>
      <c r="D113" s="8">
        <v>13</v>
      </c>
      <c r="E113" s="4">
        <v>245</v>
      </c>
      <c r="F113" s="8">
        <v>19.68</v>
      </c>
      <c r="G113" s="4">
        <v>53</v>
      </c>
      <c r="H113" s="8">
        <v>5.2</v>
      </c>
      <c r="I113" s="4">
        <v>0</v>
      </c>
    </row>
    <row r="114" spans="1:9" x14ac:dyDescent="0.2">
      <c r="A114" s="2">
        <v>2</v>
      </c>
      <c r="B114" s="1" t="s">
        <v>57</v>
      </c>
      <c r="C114" s="4">
        <v>203</v>
      </c>
      <c r="D114" s="8">
        <v>8.85</v>
      </c>
      <c r="E114" s="4">
        <v>173</v>
      </c>
      <c r="F114" s="8">
        <v>13.9</v>
      </c>
      <c r="G114" s="4">
        <v>30</v>
      </c>
      <c r="H114" s="8">
        <v>2.94</v>
      </c>
      <c r="I114" s="4">
        <v>0</v>
      </c>
    </row>
    <row r="115" spans="1:9" x14ac:dyDescent="0.2">
      <c r="A115" s="2">
        <v>3</v>
      </c>
      <c r="B115" s="1" t="s">
        <v>52</v>
      </c>
      <c r="C115" s="4">
        <v>175</v>
      </c>
      <c r="D115" s="8">
        <v>7.63</v>
      </c>
      <c r="E115" s="4">
        <v>97</v>
      </c>
      <c r="F115" s="8">
        <v>7.79</v>
      </c>
      <c r="G115" s="4">
        <v>78</v>
      </c>
      <c r="H115" s="8">
        <v>7.65</v>
      </c>
      <c r="I115" s="4">
        <v>0</v>
      </c>
    </row>
    <row r="116" spans="1:9" x14ac:dyDescent="0.2">
      <c r="A116" s="2">
        <v>4</v>
      </c>
      <c r="B116" s="1" t="s">
        <v>54</v>
      </c>
      <c r="C116" s="4">
        <v>166</v>
      </c>
      <c r="D116" s="8">
        <v>7.24</v>
      </c>
      <c r="E116" s="4">
        <v>83</v>
      </c>
      <c r="F116" s="8">
        <v>6.67</v>
      </c>
      <c r="G116" s="4">
        <v>83</v>
      </c>
      <c r="H116" s="8">
        <v>8.15</v>
      </c>
      <c r="I116" s="4">
        <v>0</v>
      </c>
    </row>
    <row r="117" spans="1:9" x14ac:dyDescent="0.2">
      <c r="A117" s="2">
        <v>5</v>
      </c>
      <c r="B117" s="1" t="s">
        <v>43</v>
      </c>
      <c r="C117" s="4">
        <v>142</v>
      </c>
      <c r="D117" s="8">
        <v>6.19</v>
      </c>
      <c r="E117" s="4">
        <v>50</v>
      </c>
      <c r="F117" s="8">
        <v>4.0199999999999996</v>
      </c>
      <c r="G117" s="4">
        <v>92</v>
      </c>
      <c r="H117" s="8">
        <v>9.0299999999999994</v>
      </c>
      <c r="I117" s="4">
        <v>0</v>
      </c>
    </row>
    <row r="118" spans="1:9" x14ac:dyDescent="0.2">
      <c r="A118" s="2">
        <v>6</v>
      </c>
      <c r="B118" s="1" t="s">
        <v>44</v>
      </c>
      <c r="C118" s="4">
        <v>116</v>
      </c>
      <c r="D118" s="8">
        <v>5.0599999999999996</v>
      </c>
      <c r="E118" s="4">
        <v>47</v>
      </c>
      <c r="F118" s="8">
        <v>3.78</v>
      </c>
      <c r="G118" s="4">
        <v>69</v>
      </c>
      <c r="H118" s="8">
        <v>6.77</v>
      </c>
      <c r="I118" s="4">
        <v>0</v>
      </c>
    </row>
    <row r="119" spans="1:9" x14ac:dyDescent="0.2">
      <c r="A119" s="2">
        <v>7</v>
      </c>
      <c r="B119" s="1" t="s">
        <v>50</v>
      </c>
      <c r="C119" s="4">
        <v>110</v>
      </c>
      <c r="D119" s="8">
        <v>4.8</v>
      </c>
      <c r="E119" s="4">
        <v>88</v>
      </c>
      <c r="F119" s="8">
        <v>7.07</v>
      </c>
      <c r="G119" s="4">
        <v>22</v>
      </c>
      <c r="H119" s="8">
        <v>2.16</v>
      </c>
      <c r="I119" s="4">
        <v>0</v>
      </c>
    </row>
    <row r="120" spans="1:9" x14ac:dyDescent="0.2">
      <c r="A120" s="2">
        <v>8</v>
      </c>
      <c r="B120" s="1" t="s">
        <v>60</v>
      </c>
      <c r="C120" s="4">
        <v>106</v>
      </c>
      <c r="D120" s="8">
        <v>4.62</v>
      </c>
      <c r="E120" s="4">
        <v>69</v>
      </c>
      <c r="F120" s="8">
        <v>5.54</v>
      </c>
      <c r="G120" s="4">
        <v>21</v>
      </c>
      <c r="H120" s="8">
        <v>2.06</v>
      </c>
      <c r="I120" s="4">
        <v>1</v>
      </c>
    </row>
    <row r="121" spans="1:9" x14ac:dyDescent="0.2">
      <c r="A121" s="2">
        <v>9</v>
      </c>
      <c r="B121" s="1" t="s">
        <v>51</v>
      </c>
      <c r="C121" s="4">
        <v>89</v>
      </c>
      <c r="D121" s="8">
        <v>3.88</v>
      </c>
      <c r="E121" s="4">
        <v>66</v>
      </c>
      <c r="F121" s="8">
        <v>5.3</v>
      </c>
      <c r="G121" s="4">
        <v>23</v>
      </c>
      <c r="H121" s="8">
        <v>2.2599999999999998</v>
      </c>
      <c r="I121" s="4">
        <v>0</v>
      </c>
    </row>
    <row r="122" spans="1:9" x14ac:dyDescent="0.2">
      <c r="A122" s="2">
        <v>10</v>
      </c>
      <c r="B122" s="1" t="s">
        <v>45</v>
      </c>
      <c r="C122" s="4">
        <v>77</v>
      </c>
      <c r="D122" s="8">
        <v>3.36</v>
      </c>
      <c r="E122" s="4">
        <v>11</v>
      </c>
      <c r="F122" s="8">
        <v>0.88</v>
      </c>
      <c r="G122" s="4">
        <v>66</v>
      </c>
      <c r="H122" s="8">
        <v>6.48</v>
      </c>
      <c r="I122" s="4">
        <v>0</v>
      </c>
    </row>
    <row r="123" spans="1:9" x14ac:dyDescent="0.2">
      <c r="A123" s="2">
        <v>11</v>
      </c>
      <c r="B123" s="1" t="s">
        <v>49</v>
      </c>
      <c r="C123" s="4">
        <v>71</v>
      </c>
      <c r="D123" s="8">
        <v>3.1</v>
      </c>
      <c r="E123" s="4">
        <v>34</v>
      </c>
      <c r="F123" s="8">
        <v>2.73</v>
      </c>
      <c r="G123" s="4">
        <v>37</v>
      </c>
      <c r="H123" s="8">
        <v>3.63</v>
      </c>
      <c r="I123" s="4">
        <v>0</v>
      </c>
    </row>
    <row r="124" spans="1:9" x14ac:dyDescent="0.2">
      <c r="A124" s="2">
        <v>12</v>
      </c>
      <c r="B124" s="1" t="s">
        <v>61</v>
      </c>
      <c r="C124" s="4">
        <v>62</v>
      </c>
      <c r="D124" s="8">
        <v>2.7</v>
      </c>
      <c r="E124" s="4">
        <v>59</v>
      </c>
      <c r="F124" s="8">
        <v>4.74</v>
      </c>
      <c r="G124" s="4">
        <v>3</v>
      </c>
      <c r="H124" s="8">
        <v>0.28999999999999998</v>
      </c>
      <c r="I124" s="4">
        <v>0</v>
      </c>
    </row>
    <row r="125" spans="1:9" x14ac:dyDescent="0.2">
      <c r="A125" s="2">
        <v>13</v>
      </c>
      <c r="B125" s="1" t="s">
        <v>55</v>
      </c>
      <c r="C125" s="4">
        <v>60</v>
      </c>
      <c r="D125" s="8">
        <v>2.62</v>
      </c>
      <c r="E125" s="4">
        <v>45</v>
      </c>
      <c r="F125" s="8">
        <v>3.61</v>
      </c>
      <c r="G125" s="4">
        <v>14</v>
      </c>
      <c r="H125" s="8">
        <v>1.37</v>
      </c>
      <c r="I125" s="4">
        <v>1</v>
      </c>
    </row>
    <row r="126" spans="1:9" x14ac:dyDescent="0.2">
      <c r="A126" s="2">
        <v>14</v>
      </c>
      <c r="B126" s="1" t="s">
        <v>56</v>
      </c>
      <c r="C126" s="4">
        <v>56</v>
      </c>
      <c r="D126" s="8">
        <v>2.44</v>
      </c>
      <c r="E126" s="4">
        <v>14</v>
      </c>
      <c r="F126" s="8">
        <v>1.1200000000000001</v>
      </c>
      <c r="G126" s="4">
        <v>41</v>
      </c>
      <c r="H126" s="8">
        <v>4.0199999999999996</v>
      </c>
      <c r="I126" s="4">
        <v>0</v>
      </c>
    </row>
    <row r="127" spans="1:9" x14ac:dyDescent="0.2">
      <c r="A127" s="2">
        <v>15</v>
      </c>
      <c r="B127" s="1" t="s">
        <v>53</v>
      </c>
      <c r="C127" s="4">
        <v>45</v>
      </c>
      <c r="D127" s="8">
        <v>1.96</v>
      </c>
      <c r="E127" s="4">
        <v>9</v>
      </c>
      <c r="F127" s="8">
        <v>0.72</v>
      </c>
      <c r="G127" s="4">
        <v>36</v>
      </c>
      <c r="H127" s="8">
        <v>3.53</v>
      </c>
      <c r="I127" s="4">
        <v>0</v>
      </c>
    </row>
    <row r="128" spans="1:9" x14ac:dyDescent="0.2">
      <c r="A128" s="2">
        <v>16</v>
      </c>
      <c r="B128" s="1" t="s">
        <v>46</v>
      </c>
      <c r="C128" s="4">
        <v>39</v>
      </c>
      <c r="D128" s="8">
        <v>1.7</v>
      </c>
      <c r="E128" s="4">
        <v>13</v>
      </c>
      <c r="F128" s="8">
        <v>1.04</v>
      </c>
      <c r="G128" s="4">
        <v>26</v>
      </c>
      <c r="H128" s="8">
        <v>2.5499999999999998</v>
      </c>
      <c r="I128" s="4">
        <v>0</v>
      </c>
    </row>
    <row r="129" spans="1:9" x14ac:dyDescent="0.2">
      <c r="A129" s="2">
        <v>17</v>
      </c>
      <c r="B129" s="1" t="s">
        <v>47</v>
      </c>
      <c r="C129" s="4">
        <v>37</v>
      </c>
      <c r="D129" s="8">
        <v>1.61</v>
      </c>
      <c r="E129" s="4">
        <v>5</v>
      </c>
      <c r="F129" s="8">
        <v>0.4</v>
      </c>
      <c r="G129" s="4">
        <v>32</v>
      </c>
      <c r="H129" s="8">
        <v>3.14</v>
      </c>
      <c r="I129" s="4">
        <v>0</v>
      </c>
    </row>
    <row r="130" spans="1:9" x14ac:dyDescent="0.2">
      <c r="A130" s="2">
        <v>18</v>
      </c>
      <c r="B130" s="1" t="s">
        <v>62</v>
      </c>
      <c r="C130" s="4">
        <v>34</v>
      </c>
      <c r="D130" s="8">
        <v>1.48</v>
      </c>
      <c r="E130" s="4">
        <v>0</v>
      </c>
      <c r="F130" s="8">
        <v>0</v>
      </c>
      <c r="G130" s="4">
        <v>26</v>
      </c>
      <c r="H130" s="8">
        <v>2.5499999999999998</v>
      </c>
      <c r="I130" s="4">
        <v>0</v>
      </c>
    </row>
    <row r="131" spans="1:9" x14ac:dyDescent="0.2">
      <c r="A131" s="2">
        <v>19</v>
      </c>
      <c r="B131" s="1" t="s">
        <v>59</v>
      </c>
      <c r="C131" s="4">
        <v>29</v>
      </c>
      <c r="D131" s="8">
        <v>1.26</v>
      </c>
      <c r="E131" s="4">
        <v>16</v>
      </c>
      <c r="F131" s="8">
        <v>1.29</v>
      </c>
      <c r="G131" s="4">
        <v>13</v>
      </c>
      <c r="H131" s="8">
        <v>1.28</v>
      </c>
      <c r="I131" s="4">
        <v>0</v>
      </c>
    </row>
    <row r="132" spans="1:9" x14ac:dyDescent="0.2">
      <c r="A132" s="2">
        <v>20</v>
      </c>
      <c r="B132" s="1" t="s">
        <v>48</v>
      </c>
      <c r="C132" s="4">
        <v>26</v>
      </c>
      <c r="D132" s="8">
        <v>1.1299999999999999</v>
      </c>
      <c r="E132" s="4">
        <v>5</v>
      </c>
      <c r="F132" s="8">
        <v>0.4</v>
      </c>
      <c r="G132" s="4">
        <v>21</v>
      </c>
      <c r="H132" s="8">
        <v>2.06</v>
      </c>
      <c r="I132" s="4">
        <v>0</v>
      </c>
    </row>
    <row r="133" spans="1:9" x14ac:dyDescent="0.2">
      <c r="A133" s="2">
        <v>20</v>
      </c>
      <c r="B133" s="1" t="s">
        <v>70</v>
      </c>
      <c r="C133" s="4">
        <v>26</v>
      </c>
      <c r="D133" s="8">
        <v>1.1299999999999999</v>
      </c>
      <c r="E133" s="4">
        <v>6</v>
      </c>
      <c r="F133" s="8">
        <v>0.48</v>
      </c>
      <c r="G133" s="4">
        <v>20</v>
      </c>
      <c r="H133" s="8">
        <v>1.96</v>
      </c>
      <c r="I133" s="4">
        <v>0</v>
      </c>
    </row>
    <row r="134" spans="1:9" x14ac:dyDescent="0.2">
      <c r="A134" s="1"/>
      <c r="C134" s="4"/>
      <c r="D134" s="8"/>
      <c r="E134" s="4"/>
      <c r="F134" s="8"/>
      <c r="G134" s="4"/>
      <c r="H134" s="8"/>
      <c r="I134" s="4"/>
    </row>
    <row r="135" spans="1:9" x14ac:dyDescent="0.2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2">
      <c r="A136" s="2">
        <v>1</v>
      </c>
      <c r="B136" s="1" t="s">
        <v>58</v>
      </c>
      <c r="C136" s="4">
        <v>130</v>
      </c>
      <c r="D136" s="8">
        <v>12.32</v>
      </c>
      <c r="E136" s="4">
        <v>106</v>
      </c>
      <c r="F136" s="8">
        <v>26.63</v>
      </c>
      <c r="G136" s="4">
        <v>24</v>
      </c>
      <c r="H136" s="8">
        <v>3.7</v>
      </c>
      <c r="I136" s="4">
        <v>0</v>
      </c>
    </row>
    <row r="137" spans="1:9" x14ac:dyDescent="0.2">
      <c r="A137" s="2">
        <v>2</v>
      </c>
      <c r="B137" s="1" t="s">
        <v>52</v>
      </c>
      <c r="C137" s="4">
        <v>90</v>
      </c>
      <c r="D137" s="8">
        <v>8.5299999999999994</v>
      </c>
      <c r="E137" s="4">
        <v>24</v>
      </c>
      <c r="F137" s="8">
        <v>6.03</v>
      </c>
      <c r="G137" s="4">
        <v>66</v>
      </c>
      <c r="H137" s="8">
        <v>10.19</v>
      </c>
      <c r="I137" s="4">
        <v>0</v>
      </c>
    </row>
    <row r="138" spans="1:9" x14ac:dyDescent="0.2">
      <c r="A138" s="2">
        <v>3</v>
      </c>
      <c r="B138" s="1" t="s">
        <v>45</v>
      </c>
      <c r="C138" s="4">
        <v>61</v>
      </c>
      <c r="D138" s="8">
        <v>5.78</v>
      </c>
      <c r="E138" s="4">
        <v>3</v>
      </c>
      <c r="F138" s="8">
        <v>0.75</v>
      </c>
      <c r="G138" s="4">
        <v>58</v>
      </c>
      <c r="H138" s="8">
        <v>8.9499999999999993</v>
      </c>
      <c r="I138" s="4">
        <v>0</v>
      </c>
    </row>
    <row r="139" spans="1:9" x14ac:dyDescent="0.2">
      <c r="A139" s="2">
        <v>4</v>
      </c>
      <c r="B139" s="1" t="s">
        <v>43</v>
      </c>
      <c r="C139" s="4">
        <v>54</v>
      </c>
      <c r="D139" s="8">
        <v>5.12</v>
      </c>
      <c r="E139" s="4">
        <v>7</v>
      </c>
      <c r="F139" s="8">
        <v>1.76</v>
      </c>
      <c r="G139" s="4">
        <v>47</v>
      </c>
      <c r="H139" s="8">
        <v>7.25</v>
      </c>
      <c r="I139" s="4">
        <v>0</v>
      </c>
    </row>
    <row r="140" spans="1:9" x14ac:dyDescent="0.2">
      <c r="A140" s="2">
        <v>4</v>
      </c>
      <c r="B140" s="1" t="s">
        <v>57</v>
      </c>
      <c r="C140" s="4">
        <v>54</v>
      </c>
      <c r="D140" s="8">
        <v>5.12</v>
      </c>
      <c r="E140" s="4">
        <v>40</v>
      </c>
      <c r="F140" s="8">
        <v>10.050000000000001</v>
      </c>
      <c r="G140" s="4">
        <v>14</v>
      </c>
      <c r="H140" s="8">
        <v>2.16</v>
      </c>
      <c r="I140" s="4">
        <v>0</v>
      </c>
    </row>
    <row r="141" spans="1:9" x14ac:dyDescent="0.2">
      <c r="A141" s="2">
        <v>6</v>
      </c>
      <c r="B141" s="1" t="s">
        <v>44</v>
      </c>
      <c r="C141" s="4">
        <v>53</v>
      </c>
      <c r="D141" s="8">
        <v>5.0199999999999996</v>
      </c>
      <c r="E141" s="4">
        <v>9</v>
      </c>
      <c r="F141" s="8">
        <v>2.2599999999999998</v>
      </c>
      <c r="G141" s="4">
        <v>44</v>
      </c>
      <c r="H141" s="8">
        <v>6.79</v>
      </c>
      <c r="I141" s="4">
        <v>0</v>
      </c>
    </row>
    <row r="142" spans="1:9" x14ac:dyDescent="0.2">
      <c r="A142" s="2">
        <v>7</v>
      </c>
      <c r="B142" s="1" t="s">
        <v>49</v>
      </c>
      <c r="C142" s="4">
        <v>51</v>
      </c>
      <c r="D142" s="8">
        <v>4.83</v>
      </c>
      <c r="E142" s="4">
        <v>16</v>
      </c>
      <c r="F142" s="8">
        <v>4.0199999999999996</v>
      </c>
      <c r="G142" s="4">
        <v>35</v>
      </c>
      <c r="H142" s="8">
        <v>5.4</v>
      </c>
      <c r="I142" s="4">
        <v>0</v>
      </c>
    </row>
    <row r="143" spans="1:9" x14ac:dyDescent="0.2">
      <c r="A143" s="2">
        <v>7</v>
      </c>
      <c r="B143" s="1" t="s">
        <v>54</v>
      </c>
      <c r="C143" s="4">
        <v>51</v>
      </c>
      <c r="D143" s="8">
        <v>4.83</v>
      </c>
      <c r="E143" s="4">
        <v>10</v>
      </c>
      <c r="F143" s="8">
        <v>2.5099999999999998</v>
      </c>
      <c r="G143" s="4">
        <v>41</v>
      </c>
      <c r="H143" s="8">
        <v>6.33</v>
      </c>
      <c r="I143" s="4">
        <v>0</v>
      </c>
    </row>
    <row r="144" spans="1:9" x14ac:dyDescent="0.2">
      <c r="A144" s="2">
        <v>9</v>
      </c>
      <c r="B144" s="1" t="s">
        <v>50</v>
      </c>
      <c r="C144" s="4">
        <v>47</v>
      </c>
      <c r="D144" s="8">
        <v>4.45</v>
      </c>
      <c r="E144" s="4">
        <v>25</v>
      </c>
      <c r="F144" s="8">
        <v>6.28</v>
      </c>
      <c r="G144" s="4">
        <v>22</v>
      </c>
      <c r="H144" s="8">
        <v>3.4</v>
      </c>
      <c r="I144" s="4">
        <v>0</v>
      </c>
    </row>
    <row r="145" spans="1:9" x14ac:dyDescent="0.2">
      <c r="A145" s="2">
        <v>9</v>
      </c>
      <c r="B145" s="1" t="s">
        <v>51</v>
      </c>
      <c r="C145" s="4">
        <v>47</v>
      </c>
      <c r="D145" s="8">
        <v>4.45</v>
      </c>
      <c r="E145" s="4">
        <v>27</v>
      </c>
      <c r="F145" s="8">
        <v>6.78</v>
      </c>
      <c r="G145" s="4">
        <v>20</v>
      </c>
      <c r="H145" s="8">
        <v>3.09</v>
      </c>
      <c r="I145" s="4">
        <v>0</v>
      </c>
    </row>
    <row r="146" spans="1:9" x14ac:dyDescent="0.2">
      <c r="A146" s="2">
        <v>11</v>
      </c>
      <c r="B146" s="1" t="s">
        <v>60</v>
      </c>
      <c r="C146" s="4">
        <v>37</v>
      </c>
      <c r="D146" s="8">
        <v>3.51</v>
      </c>
      <c r="E146" s="4">
        <v>18</v>
      </c>
      <c r="F146" s="8">
        <v>4.5199999999999996</v>
      </c>
      <c r="G146" s="4">
        <v>14</v>
      </c>
      <c r="H146" s="8">
        <v>2.16</v>
      </c>
      <c r="I146" s="4">
        <v>0</v>
      </c>
    </row>
    <row r="147" spans="1:9" x14ac:dyDescent="0.2">
      <c r="A147" s="2">
        <v>12</v>
      </c>
      <c r="B147" s="1" t="s">
        <v>55</v>
      </c>
      <c r="C147" s="4">
        <v>30</v>
      </c>
      <c r="D147" s="8">
        <v>2.84</v>
      </c>
      <c r="E147" s="4">
        <v>20</v>
      </c>
      <c r="F147" s="8">
        <v>5.03</v>
      </c>
      <c r="G147" s="4">
        <v>10</v>
      </c>
      <c r="H147" s="8">
        <v>1.54</v>
      </c>
      <c r="I147" s="4">
        <v>0</v>
      </c>
    </row>
    <row r="148" spans="1:9" x14ac:dyDescent="0.2">
      <c r="A148" s="2">
        <v>13</v>
      </c>
      <c r="B148" s="1" t="s">
        <v>61</v>
      </c>
      <c r="C148" s="4">
        <v>26</v>
      </c>
      <c r="D148" s="8">
        <v>2.46</v>
      </c>
      <c r="E148" s="4">
        <v>23</v>
      </c>
      <c r="F148" s="8">
        <v>5.78</v>
      </c>
      <c r="G148" s="4">
        <v>3</v>
      </c>
      <c r="H148" s="8">
        <v>0.46</v>
      </c>
      <c r="I148" s="4">
        <v>0</v>
      </c>
    </row>
    <row r="149" spans="1:9" x14ac:dyDescent="0.2">
      <c r="A149" s="2">
        <v>14</v>
      </c>
      <c r="B149" s="1" t="s">
        <v>46</v>
      </c>
      <c r="C149" s="4">
        <v>24</v>
      </c>
      <c r="D149" s="8">
        <v>2.27</v>
      </c>
      <c r="E149" s="4">
        <v>2</v>
      </c>
      <c r="F149" s="8">
        <v>0.5</v>
      </c>
      <c r="G149" s="4">
        <v>22</v>
      </c>
      <c r="H149" s="8">
        <v>3.4</v>
      </c>
      <c r="I149" s="4">
        <v>0</v>
      </c>
    </row>
    <row r="150" spans="1:9" x14ac:dyDescent="0.2">
      <c r="A150" s="2">
        <v>15</v>
      </c>
      <c r="B150" s="1" t="s">
        <v>56</v>
      </c>
      <c r="C150" s="4">
        <v>21</v>
      </c>
      <c r="D150" s="8">
        <v>1.99</v>
      </c>
      <c r="E150" s="4">
        <v>4</v>
      </c>
      <c r="F150" s="8">
        <v>1.01</v>
      </c>
      <c r="G150" s="4">
        <v>17</v>
      </c>
      <c r="H150" s="8">
        <v>2.62</v>
      </c>
      <c r="I150" s="4">
        <v>0</v>
      </c>
    </row>
    <row r="151" spans="1:9" x14ac:dyDescent="0.2">
      <c r="A151" s="2">
        <v>16</v>
      </c>
      <c r="B151" s="1" t="s">
        <v>48</v>
      </c>
      <c r="C151" s="4">
        <v>18</v>
      </c>
      <c r="D151" s="8">
        <v>1.71</v>
      </c>
      <c r="E151" s="4">
        <v>1</v>
      </c>
      <c r="F151" s="8">
        <v>0.25</v>
      </c>
      <c r="G151" s="4">
        <v>17</v>
      </c>
      <c r="H151" s="8">
        <v>2.62</v>
      </c>
      <c r="I151" s="4">
        <v>0</v>
      </c>
    </row>
    <row r="152" spans="1:9" x14ac:dyDescent="0.2">
      <c r="A152" s="2">
        <v>17</v>
      </c>
      <c r="B152" s="1" t="s">
        <v>71</v>
      </c>
      <c r="C152" s="4">
        <v>17</v>
      </c>
      <c r="D152" s="8">
        <v>1.61</v>
      </c>
      <c r="E152" s="4">
        <v>2</v>
      </c>
      <c r="F152" s="8">
        <v>0.5</v>
      </c>
      <c r="G152" s="4">
        <v>15</v>
      </c>
      <c r="H152" s="8">
        <v>2.31</v>
      </c>
      <c r="I152" s="4">
        <v>0</v>
      </c>
    </row>
    <row r="153" spans="1:9" x14ac:dyDescent="0.2">
      <c r="A153" s="2">
        <v>18</v>
      </c>
      <c r="B153" s="1" t="s">
        <v>47</v>
      </c>
      <c r="C153" s="4">
        <v>16</v>
      </c>
      <c r="D153" s="8">
        <v>1.52</v>
      </c>
      <c r="E153" s="4">
        <v>3</v>
      </c>
      <c r="F153" s="8">
        <v>0.75</v>
      </c>
      <c r="G153" s="4">
        <v>13</v>
      </c>
      <c r="H153" s="8">
        <v>2.0099999999999998</v>
      </c>
      <c r="I153" s="4">
        <v>0</v>
      </c>
    </row>
    <row r="154" spans="1:9" x14ac:dyDescent="0.2">
      <c r="A154" s="2">
        <v>18</v>
      </c>
      <c r="B154" s="1" t="s">
        <v>53</v>
      </c>
      <c r="C154" s="4">
        <v>16</v>
      </c>
      <c r="D154" s="8">
        <v>1.52</v>
      </c>
      <c r="E154" s="4">
        <v>4</v>
      </c>
      <c r="F154" s="8">
        <v>1.01</v>
      </c>
      <c r="G154" s="4">
        <v>12</v>
      </c>
      <c r="H154" s="8">
        <v>1.85</v>
      </c>
      <c r="I154" s="4">
        <v>0</v>
      </c>
    </row>
    <row r="155" spans="1:9" x14ac:dyDescent="0.2">
      <c r="A155" s="2">
        <v>18</v>
      </c>
      <c r="B155" s="1" t="s">
        <v>59</v>
      </c>
      <c r="C155" s="4">
        <v>16</v>
      </c>
      <c r="D155" s="8">
        <v>1.52</v>
      </c>
      <c r="E155" s="4">
        <v>5</v>
      </c>
      <c r="F155" s="8">
        <v>1.26</v>
      </c>
      <c r="G155" s="4">
        <v>10</v>
      </c>
      <c r="H155" s="8">
        <v>1.54</v>
      </c>
      <c r="I155" s="4">
        <v>0</v>
      </c>
    </row>
    <row r="156" spans="1:9" x14ac:dyDescent="0.2">
      <c r="A156" s="2">
        <v>18</v>
      </c>
      <c r="B156" s="1" t="s">
        <v>72</v>
      </c>
      <c r="C156" s="4">
        <v>16</v>
      </c>
      <c r="D156" s="8">
        <v>1.52</v>
      </c>
      <c r="E156" s="4">
        <v>6</v>
      </c>
      <c r="F156" s="8">
        <v>1.51</v>
      </c>
      <c r="G156" s="4">
        <v>10</v>
      </c>
      <c r="H156" s="8">
        <v>1.54</v>
      </c>
      <c r="I156" s="4">
        <v>0</v>
      </c>
    </row>
    <row r="157" spans="1:9" x14ac:dyDescent="0.2">
      <c r="A157" s="1"/>
      <c r="C157" s="4"/>
      <c r="D157" s="8"/>
      <c r="E157" s="4"/>
      <c r="F157" s="8"/>
      <c r="G157" s="4"/>
      <c r="H157" s="8"/>
      <c r="I157" s="4"/>
    </row>
    <row r="158" spans="1:9" x14ac:dyDescent="0.2">
      <c r="A158" s="1" t="s">
        <v>7</v>
      </c>
      <c r="C158" s="4"/>
      <c r="D158" s="8"/>
      <c r="E158" s="4"/>
      <c r="F158" s="8"/>
      <c r="G158" s="4"/>
      <c r="H158" s="8"/>
      <c r="I158" s="4"/>
    </row>
    <row r="159" spans="1:9" x14ac:dyDescent="0.2">
      <c r="A159" s="2">
        <v>1</v>
      </c>
      <c r="B159" s="1" t="s">
        <v>58</v>
      </c>
      <c r="C159" s="4">
        <v>305</v>
      </c>
      <c r="D159" s="8">
        <v>10.8</v>
      </c>
      <c r="E159" s="4">
        <v>264</v>
      </c>
      <c r="F159" s="8">
        <v>19.329999999999998</v>
      </c>
      <c r="G159" s="4">
        <v>41</v>
      </c>
      <c r="H159" s="8">
        <v>2.94</v>
      </c>
      <c r="I159" s="4">
        <v>0</v>
      </c>
    </row>
    <row r="160" spans="1:9" x14ac:dyDescent="0.2">
      <c r="A160" s="2">
        <v>2</v>
      </c>
      <c r="B160" s="1" t="s">
        <v>52</v>
      </c>
      <c r="C160" s="4">
        <v>227</v>
      </c>
      <c r="D160" s="8">
        <v>8.0399999999999991</v>
      </c>
      <c r="E160" s="4">
        <v>120</v>
      </c>
      <c r="F160" s="8">
        <v>8.7799999999999994</v>
      </c>
      <c r="G160" s="4">
        <v>106</v>
      </c>
      <c r="H160" s="8">
        <v>7.61</v>
      </c>
      <c r="I160" s="4">
        <v>1</v>
      </c>
    </row>
    <row r="161" spans="1:9" x14ac:dyDescent="0.2">
      <c r="A161" s="2">
        <v>3</v>
      </c>
      <c r="B161" s="1" t="s">
        <v>57</v>
      </c>
      <c r="C161" s="4">
        <v>224</v>
      </c>
      <c r="D161" s="8">
        <v>7.93</v>
      </c>
      <c r="E161" s="4">
        <v>190</v>
      </c>
      <c r="F161" s="8">
        <v>13.91</v>
      </c>
      <c r="G161" s="4">
        <v>34</v>
      </c>
      <c r="H161" s="8">
        <v>2.44</v>
      </c>
      <c r="I161" s="4">
        <v>0</v>
      </c>
    </row>
    <row r="162" spans="1:9" x14ac:dyDescent="0.2">
      <c r="A162" s="2">
        <v>4</v>
      </c>
      <c r="B162" s="1" t="s">
        <v>43</v>
      </c>
      <c r="C162" s="4">
        <v>214</v>
      </c>
      <c r="D162" s="8">
        <v>7.58</v>
      </c>
      <c r="E162" s="4">
        <v>45</v>
      </c>
      <c r="F162" s="8">
        <v>3.29</v>
      </c>
      <c r="G162" s="4">
        <v>169</v>
      </c>
      <c r="H162" s="8">
        <v>12.13</v>
      </c>
      <c r="I162" s="4">
        <v>0</v>
      </c>
    </row>
    <row r="163" spans="1:9" x14ac:dyDescent="0.2">
      <c r="A163" s="2">
        <v>5</v>
      </c>
      <c r="B163" s="1" t="s">
        <v>45</v>
      </c>
      <c r="C163" s="4">
        <v>177</v>
      </c>
      <c r="D163" s="8">
        <v>6.27</v>
      </c>
      <c r="E163" s="4">
        <v>39</v>
      </c>
      <c r="F163" s="8">
        <v>2.86</v>
      </c>
      <c r="G163" s="4">
        <v>138</v>
      </c>
      <c r="H163" s="8">
        <v>9.91</v>
      </c>
      <c r="I163" s="4">
        <v>0</v>
      </c>
    </row>
    <row r="164" spans="1:9" x14ac:dyDescent="0.2">
      <c r="A164" s="2">
        <v>6</v>
      </c>
      <c r="B164" s="1" t="s">
        <v>50</v>
      </c>
      <c r="C164" s="4">
        <v>146</v>
      </c>
      <c r="D164" s="8">
        <v>5.17</v>
      </c>
      <c r="E164" s="4">
        <v>109</v>
      </c>
      <c r="F164" s="8">
        <v>7.98</v>
      </c>
      <c r="G164" s="4">
        <v>35</v>
      </c>
      <c r="H164" s="8">
        <v>2.5099999999999998</v>
      </c>
      <c r="I164" s="4">
        <v>2</v>
      </c>
    </row>
    <row r="165" spans="1:9" x14ac:dyDescent="0.2">
      <c r="A165" s="2">
        <v>7</v>
      </c>
      <c r="B165" s="1" t="s">
        <v>44</v>
      </c>
      <c r="C165" s="4">
        <v>144</v>
      </c>
      <c r="D165" s="8">
        <v>5.0999999999999996</v>
      </c>
      <c r="E165" s="4">
        <v>50</v>
      </c>
      <c r="F165" s="8">
        <v>3.66</v>
      </c>
      <c r="G165" s="4">
        <v>94</v>
      </c>
      <c r="H165" s="8">
        <v>6.75</v>
      </c>
      <c r="I165" s="4">
        <v>0</v>
      </c>
    </row>
    <row r="166" spans="1:9" x14ac:dyDescent="0.2">
      <c r="A166" s="2">
        <v>8</v>
      </c>
      <c r="B166" s="1" t="s">
        <v>51</v>
      </c>
      <c r="C166" s="4">
        <v>125</v>
      </c>
      <c r="D166" s="8">
        <v>4.43</v>
      </c>
      <c r="E166" s="4">
        <v>80</v>
      </c>
      <c r="F166" s="8">
        <v>5.86</v>
      </c>
      <c r="G166" s="4">
        <v>45</v>
      </c>
      <c r="H166" s="8">
        <v>3.23</v>
      </c>
      <c r="I166" s="4">
        <v>0</v>
      </c>
    </row>
    <row r="167" spans="1:9" x14ac:dyDescent="0.2">
      <c r="A167" s="2">
        <v>8</v>
      </c>
      <c r="B167" s="1" t="s">
        <v>54</v>
      </c>
      <c r="C167" s="4">
        <v>125</v>
      </c>
      <c r="D167" s="8">
        <v>4.43</v>
      </c>
      <c r="E167" s="4">
        <v>45</v>
      </c>
      <c r="F167" s="8">
        <v>3.29</v>
      </c>
      <c r="G167" s="4">
        <v>79</v>
      </c>
      <c r="H167" s="8">
        <v>5.67</v>
      </c>
      <c r="I167" s="4">
        <v>0</v>
      </c>
    </row>
    <row r="168" spans="1:9" x14ac:dyDescent="0.2">
      <c r="A168" s="2">
        <v>10</v>
      </c>
      <c r="B168" s="1" t="s">
        <v>60</v>
      </c>
      <c r="C168" s="4">
        <v>108</v>
      </c>
      <c r="D168" s="8">
        <v>3.82</v>
      </c>
      <c r="E168" s="4">
        <v>55</v>
      </c>
      <c r="F168" s="8">
        <v>4.03</v>
      </c>
      <c r="G168" s="4">
        <v>30</v>
      </c>
      <c r="H168" s="8">
        <v>2.15</v>
      </c>
      <c r="I168" s="4">
        <v>0</v>
      </c>
    </row>
    <row r="169" spans="1:9" x14ac:dyDescent="0.2">
      <c r="A169" s="2">
        <v>11</v>
      </c>
      <c r="B169" s="1" t="s">
        <v>55</v>
      </c>
      <c r="C169" s="4">
        <v>85</v>
      </c>
      <c r="D169" s="8">
        <v>3.01</v>
      </c>
      <c r="E169" s="4">
        <v>64</v>
      </c>
      <c r="F169" s="8">
        <v>4.6900000000000004</v>
      </c>
      <c r="G169" s="4">
        <v>21</v>
      </c>
      <c r="H169" s="8">
        <v>1.51</v>
      </c>
      <c r="I169" s="4">
        <v>0</v>
      </c>
    </row>
    <row r="170" spans="1:9" x14ac:dyDescent="0.2">
      <c r="A170" s="2">
        <v>12</v>
      </c>
      <c r="B170" s="1" t="s">
        <v>61</v>
      </c>
      <c r="C170" s="4">
        <v>77</v>
      </c>
      <c r="D170" s="8">
        <v>2.73</v>
      </c>
      <c r="E170" s="4">
        <v>69</v>
      </c>
      <c r="F170" s="8">
        <v>5.05</v>
      </c>
      <c r="G170" s="4">
        <v>7</v>
      </c>
      <c r="H170" s="8">
        <v>0.5</v>
      </c>
      <c r="I170" s="4">
        <v>0</v>
      </c>
    </row>
    <row r="171" spans="1:9" x14ac:dyDescent="0.2">
      <c r="A171" s="2">
        <v>13</v>
      </c>
      <c r="B171" s="1" t="s">
        <v>62</v>
      </c>
      <c r="C171" s="4">
        <v>74</v>
      </c>
      <c r="D171" s="8">
        <v>2.62</v>
      </c>
      <c r="E171" s="4">
        <v>1</v>
      </c>
      <c r="F171" s="8">
        <v>7.0000000000000007E-2</v>
      </c>
      <c r="G171" s="4">
        <v>56</v>
      </c>
      <c r="H171" s="8">
        <v>4.0199999999999996</v>
      </c>
      <c r="I171" s="4">
        <v>1</v>
      </c>
    </row>
    <row r="172" spans="1:9" x14ac:dyDescent="0.2">
      <c r="A172" s="2">
        <v>14</v>
      </c>
      <c r="B172" s="1" t="s">
        <v>56</v>
      </c>
      <c r="C172" s="4">
        <v>64</v>
      </c>
      <c r="D172" s="8">
        <v>2.27</v>
      </c>
      <c r="E172" s="4">
        <v>17</v>
      </c>
      <c r="F172" s="8">
        <v>1.24</v>
      </c>
      <c r="G172" s="4">
        <v>45</v>
      </c>
      <c r="H172" s="8">
        <v>3.23</v>
      </c>
      <c r="I172" s="4">
        <v>0</v>
      </c>
    </row>
    <row r="173" spans="1:9" x14ac:dyDescent="0.2">
      <c r="A173" s="2">
        <v>15</v>
      </c>
      <c r="B173" s="1" t="s">
        <v>49</v>
      </c>
      <c r="C173" s="4">
        <v>59</v>
      </c>
      <c r="D173" s="8">
        <v>2.09</v>
      </c>
      <c r="E173" s="4">
        <v>36</v>
      </c>
      <c r="F173" s="8">
        <v>2.64</v>
      </c>
      <c r="G173" s="4">
        <v>23</v>
      </c>
      <c r="H173" s="8">
        <v>1.65</v>
      </c>
      <c r="I173" s="4">
        <v>0</v>
      </c>
    </row>
    <row r="174" spans="1:9" x14ac:dyDescent="0.2">
      <c r="A174" s="2">
        <v>16</v>
      </c>
      <c r="B174" s="1" t="s">
        <v>46</v>
      </c>
      <c r="C174" s="4">
        <v>48</v>
      </c>
      <c r="D174" s="8">
        <v>1.7</v>
      </c>
      <c r="E174" s="4">
        <v>11</v>
      </c>
      <c r="F174" s="8">
        <v>0.81</v>
      </c>
      <c r="G174" s="4">
        <v>37</v>
      </c>
      <c r="H174" s="8">
        <v>2.66</v>
      </c>
      <c r="I174" s="4">
        <v>0</v>
      </c>
    </row>
    <row r="175" spans="1:9" x14ac:dyDescent="0.2">
      <c r="A175" s="2">
        <v>17</v>
      </c>
      <c r="B175" s="1" t="s">
        <v>47</v>
      </c>
      <c r="C175" s="4">
        <v>40</v>
      </c>
      <c r="D175" s="8">
        <v>1.42</v>
      </c>
      <c r="E175" s="4">
        <v>6</v>
      </c>
      <c r="F175" s="8">
        <v>0.44</v>
      </c>
      <c r="G175" s="4">
        <v>34</v>
      </c>
      <c r="H175" s="8">
        <v>2.44</v>
      </c>
      <c r="I175" s="4">
        <v>0</v>
      </c>
    </row>
    <row r="176" spans="1:9" x14ac:dyDescent="0.2">
      <c r="A176" s="2">
        <v>18</v>
      </c>
      <c r="B176" s="1" t="s">
        <v>53</v>
      </c>
      <c r="C176" s="4">
        <v>38</v>
      </c>
      <c r="D176" s="8">
        <v>1.35</v>
      </c>
      <c r="E176" s="4">
        <v>8</v>
      </c>
      <c r="F176" s="8">
        <v>0.59</v>
      </c>
      <c r="G176" s="4">
        <v>30</v>
      </c>
      <c r="H176" s="8">
        <v>2.15</v>
      </c>
      <c r="I176" s="4">
        <v>0</v>
      </c>
    </row>
    <row r="177" spans="1:9" x14ac:dyDescent="0.2">
      <c r="A177" s="2">
        <v>19</v>
      </c>
      <c r="B177" s="1" t="s">
        <v>73</v>
      </c>
      <c r="C177" s="4">
        <v>33</v>
      </c>
      <c r="D177" s="8">
        <v>1.17</v>
      </c>
      <c r="E177" s="4">
        <v>24</v>
      </c>
      <c r="F177" s="8">
        <v>1.76</v>
      </c>
      <c r="G177" s="4">
        <v>9</v>
      </c>
      <c r="H177" s="8">
        <v>0.65</v>
      </c>
      <c r="I177" s="4">
        <v>0</v>
      </c>
    </row>
    <row r="178" spans="1:9" x14ac:dyDescent="0.2">
      <c r="A178" s="2">
        <v>20</v>
      </c>
      <c r="B178" s="1" t="s">
        <v>48</v>
      </c>
      <c r="C178" s="4">
        <v>29</v>
      </c>
      <c r="D178" s="8">
        <v>1.03</v>
      </c>
      <c r="E178" s="4">
        <v>9</v>
      </c>
      <c r="F178" s="8">
        <v>0.66</v>
      </c>
      <c r="G178" s="4">
        <v>19</v>
      </c>
      <c r="H178" s="8">
        <v>1.36</v>
      </c>
      <c r="I178" s="4">
        <v>1</v>
      </c>
    </row>
    <row r="179" spans="1:9" x14ac:dyDescent="0.2">
      <c r="A179" s="1"/>
      <c r="C179" s="4"/>
      <c r="D179" s="8"/>
      <c r="E179" s="4"/>
      <c r="F179" s="8"/>
      <c r="G179" s="4"/>
      <c r="H179" s="8"/>
      <c r="I179" s="4"/>
    </row>
    <row r="180" spans="1:9" x14ac:dyDescent="0.2">
      <c r="A180" s="1" t="s">
        <v>8</v>
      </c>
      <c r="C180" s="4"/>
      <c r="D180" s="8"/>
      <c r="E180" s="4"/>
      <c r="F180" s="8"/>
      <c r="G180" s="4"/>
      <c r="H180" s="8"/>
      <c r="I180" s="4"/>
    </row>
    <row r="181" spans="1:9" x14ac:dyDescent="0.2">
      <c r="A181" s="2">
        <v>1</v>
      </c>
      <c r="B181" s="1" t="s">
        <v>58</v>
      </c>
      <c r="C181" s="4">
        <v>137</v>
      </c>
      <c r="D181" s="8">
        <v>14.04</v>
      </c>
      <c r="E181" s="4">
        <v>126</v>
      </c>
      <c r="F181" s="8">
        <v>23.12</v>
      </c>
      <c r="G181" s="4">
        <v>11</v>
      </c>
      <c r="H181" s="8">
        <v>2.69</v>
      </c>
      <c r="I181" s="4">
        <v>0</v>
      </c>
    </row>
    <row r="182" spans="1:9" x14ac:dyDescent="0.2">
      <c r="A182" s="2">
        <v>2</v>
      </c>
      <c r="B182" s="1" t="s">
        <v>52</v>
      </c>
      <c r="C182" s="4">
        <v>104</v>
      </c>
      <c r="D182" s="8">
        <v>10.66</v>
      </c>
      <c r="E182" s="4">
        <v>54</v>
      </c>
      <c r="F182" s="8">
        <v>9.91</v>
      </c>
      <c r="G182" s="4">
        <v>50</v>
      </c>
      <c r="H182" s="8">
        <v>12.22</v>
      </c>
      <c r="I182" s="4">
        <v>0</v>
      </c>
    </row>
    <row r="183" spans="1:9" x14ac:dyDescent="0.2">
      <c r="A183" s="2">
        <v>3</v>
      </c>
      <c r="B183" s="1" t="s">
        <v>57</v>
      </c>
      <c r="C183" s="4">
        <v>101</v>
      </c>
      <c r="D183" s="8">
        <v>10.35</v>
      </c>
      <c r="E183" s="4">
        <v>91</v>
      </c>
      <c r="F183" s="8">
        <v>16.7</v>
      </c>
      <c r="G183" s="4">
        <v>10</v>
      </c>
      <c r="H183" s="8">
        <v>2.44</v>
      </c>
      <c r="I183" s="4">
        <v>0</v>
      </c>
    </row>
    <row r="184" spans="1:9" x14ac:dyDescent="0.2">
      <c r="A184" s="2">
        <v>4</v>
      </c>
      <c r="B184" s="1" t="s">
        <v>43</v>
      </c>
      <c r="C184" s="4">
        <v>75</v>
      </c>
      <c r="D184" s="8">
        <v>7.68</v>
      </c>
      <c r="E184" s="4">
        <v>20</v>
      </c>
      <c r="F184" s="8">
        <v>3.67</v>
      </c>
      <c r="G184" s="4">
        <v>55</v>
      </c>
      <c r="H184" s="8">
        <v>13.45</v>
      </c>
      <c r="I184" s="4">
        <v>0</v>
      </c>
    </row>
    <row r="185" spans="1:9" x14ac:dyDescent="0.2">
      <c r="A185" s="2">
        <v>5</v>
      </c>
      <c r="B185" s="1" t="s">
        <v>60</v>
      </c>
      <c r="C185" s="4">
        <v>54</v>
      </c>
      <c r="D185" s="8">
        <v>5.53</v>
      </c>
      <c r="E185" s="4">
        <v>32</v>
      </c>
      <c r="F185" s="8">
        <v>5.87</v>
      </c>
      <c r="G185" s="4">
        <v>8</v>
      </c>
      <c r="H185" s="8">
        <v>1.96</v>
      </c>
      <c r="I185" s="4">
        <v>0</v>
      </c>
    </row>
    <row r="186" spans="1:9" x14ac:dyDescent="0.2">
      <c r="A186" s="2">
        <v>6</v>
      </c>
      <c r="B186" s="1" t="s">
        <v>44</v>
      </c>
      <c r="C186" s="4">
        <v>45</v>
      </c>
      <c r="D186" s="8">
        <v>4.6100000000000003</v>
      </c>
      <c r="E186" s="4">
        <v>15</v>
      </c>
      <c r="F186" s="8">
        <v>2.75</v>
      </c>
      <c r="G186" s="4">
        <v>30</v>
      </c>
      <c r="H186" s="8">
        <v>7.33</v>
      </c>
      <c r="I186" s="4">
        <v>0</v>
      </c>
    </row>
    <row r="187" spans="1:9" x14ac:dyDescent="0.2">
      <c r="A187" s="2">
        <v>7</v>
      </c>
      <c r="B187" s="1" t="s">
        <v>50</v>
      </c>
      <c r="C187" s="4">
        <v>43</v>
      </c>
      <c r="D187" s="8">
        <v>4.41</v>
      </c>
      <c r="E187" s="4">
        <v>31</v>
      </c>
      <c r="F187" s="8">
        <v>5.69</v>
      </c>
      <c r="G187" s="4">
        <v>12</v>
      </c>
      <c r="H187" s="8">
        <v>2.93</v>
      </c>
      <c r="I187" s="4">
        <v>0</v>
      </c>
    </row>
    <row r="188" spans="1:9" x14ac:dyDescent="0.2">
      <c r="A188" s="2">
        <v>8</v>
      </c>
      <c r="B188" s="1" t="s">
        <v>61</v>
      </c>
      <c r="C188" s="4">
        <v>39</v>
      </c>
      <c r="D188" s="8">
        <v>4</v>
      </c>
      <c r="E188" s="4">
        <v>35</v>
      </c>
      <c r="F188" s="8">
        <v>6.42</v>
      </c>
      <c r="G188" s="4">
        <v>3</v>
      </c>
      <c r="H188" s="8">
        <v>0.73</v>
      </c>
      <c r="I188" s="4">
        <v>1</v>
      </c>
    </row>
    <row r="189" spans="1:9" x14ac:dyDescent="0.2">
      <c r="A189" s="2">
        <v>9</v>
      </c>
      <c r="B189" s="1" t="s">
        <v>45</v>
      </c>
      <c r="C189" s="4">
        <v>36</v>
      </c>
      <c r="D189" s="8">
        <v>3.69</v>
      </c>
      <c r="E189" s="4">
        <v>10</v>
      </c>
      <c r="F189" s="8">
        <v>1.83</v>
      </c>
      <c r="G189" s="4">
        <v>26</v>
      </c>
      <c r="H189" s="8">
        <v>6.36</v>
      </c>
      <c r="I189" s="4">
        <v>0</v>
      </c>
    </row>
    <row r="190" spans="1:9" x14ac:dyDescent="0.2">
      <c r="A190" s="2">
        <v>10</v>
      </c>
      <c r="B190" s="1" t="s">
        <v>51</v>
      </c>
      <c r="C190" s="4">
        <v>31</v>
      </c>
      <c r="D190" s="8">
        <v>3.18</v>
      </c>
      <c r="E190" s="4">
        <v>18</v>
      </c>
      <c r="F190" s="8">
        <v>3.3</v>
      </c>
      <c r="G190" s="4">
        <v>13</v>
      </c>
      <c r="H190" s="8">
        <v>3.18</v>
      </c>
      <c r="I190" s="4">
        <v>0</v>
      </c>
    </row>
    <row r="191" spans="1:9" x14ac:dyDescent="0.2">
      <c r="A191" s="2">
        <v>11</v>
      </c>
      <c r="B191" s="1" t="s">
        <v>54</v>
      </c>
      <c r="C191" s="4">
        <v>30</v>
      </c>
      <c r="D191" s="8">
        <v>3.07</v>
      </c>
      <c r="E191" s="4">
        <v>3</v>
      </c>
      <c r="F191" s="8">
        <v>0.55000000000000004</v>
      </c>
      <c r="G191" s="4">
        <v>27</v>
      </c>
      <c r="H191" s="8">
        <v>6.6</v>
      </c>
      <c r="I191" s="4">
        <v>0</v>
      </c>
    </row>
    <row r="192" spans="1:9" x14ac:dyDescent="0.2">
      <c r="A192" s="2">
        <v>12</v>
      </c>
      <c r="B192" s="1" t="s">
        <v>49</v>
      </c>
      <c r="C192" s="4">
        <v>25</v>
      </c>
      <c r="D192" s="8">
        <v>2.56</v>
      </c>
      <c r="E192" s="4">
        <v>15</v>
      </c>
      <c r="F192" s="8">
        <v>2.75</v>
      </c>
      <c r="G192" s="4">
        <v>10</v>
      </c>
      <c r="H192" s="8">
        <v>2.44</v>
      </c>
      <c r="I192" s="4">
        <v>0</v>
      </c>
    </row>
    <row r="193" spans="1:9" x14ac:dyDescent="0.2">
      <c r="A193" s="2">
        <v>13</v>
      </c>
      <c r="B193" s="1" t="s">
        <v>55</v>
      </c>
      <c r="C193" s="4">
        <v>24</v>
      </c>
      <c r="D193" s="8">
        <v>2.46</v>
      </c>
      <c r="E193" s="4">
        <v>19</v>
      </c>
      <c r="F193" s="8">
        <v>3.49</v>
      </c>
      <c r="G193" s="4">
        <v>5</v>
      </c>
      <c r="H193" s="8">
        <v>1.22</v>
      </c>
      <c r="I193" s="4">
        <v>0</v>
      </c>
    </row>
    <row r="194" spans="1:9" x14ac:dyDescent="0.2">
      <c r="A194" s="2">
        <v>14</v>
      </c>
      <c r="B194" s="1" t="s">
        <v>59</v>
      </c>
      <c r="C194" s="4">
        <v>22</v>
      </c>
      <c r="D194" s="8">
        <v>2.25</v>
      </c>
      <c r="E194" s="4">
        <v>8</v>
      </c>
      <c r="F194" s="8">
        <v>1.47</v>
      </c>
      <c r="G194" s="4">
        <v>14</v>
      </c>
      <c r="H194" s="8">
        <v>3.42</v>
      </c>
      <c r="I194" s="4">
        <v>0</v>
      </c>
    </row>
    <row r="195" spans="1:9" x14ac:dyDescent="0.2">
      <c r="A195" s="2">
        <v>15</v>
      </c>
      <c r="B195" s="1" t="s">
        <v>56</v>
      </c>
      <c r="C195" s="4">
        <v>21</v>
      </c>
      <c r="D195" s="8">
        <v>2.15</v>
      </c>
      <c r="E195" s="4">
        <v>14</v>
      </c>
      <c r="F195" s="8">
        <v>2.57</v>
      </c>
      <c r="G195" s="4">
        <v>7</v>
      </c>
      <c r="H195" s="8">
        <v>1.71</v>
      </c>
      <c r="I195" s="4">
        <v>0</v>
      </c>
    </row>
    <row r="196" spans="1:9" x14ac:dyDescent="0.2">
      <c r="A196" s="2">
        <v>16</v>
      </c>
      <c r="B196" s="1" t="s">
        <v>46</v>
      </c>
      <c r="C196" s="4">
        <v>15</v>
      </c>
      <c r="D196" s="8">
        <v>1.54</v>
      </c>
      <c r="E196" s="4">
        <v>1</v>
      </c>
      <c r="F196" s="8">
        <v>0.18</v>
      </c>
      <c r="G196" s="4">
        <v>14</v>
      </c>
      <c r="H196" s="8">
        <v>3.42</v>
      </c>
      <c r="I196" s="4">
        <v>0</v>
      </c>
    </row>
    <row r="197" spans="1:9" x14ac:dyDescent="0.2">
      <c r="A197" s="2">
        <v>17</v>
      </c>
      <c r="B197" s="1" t="s">
        <v>65</v>
      </c>
      <c r="C197" s="4">
        <v>12</v>
      </c>
      <c r="D197" s="8">
        <v>1.23</v>
      </c>
      <c r="E197" s="4">
        <v>3</v>
      </c>
      <c r="F197" s="8">
        <v>0.55000000000000004</v>
      </c>
      <c r="G197" s="4">
        <v>9</v>
      </c>
      <c r="H197" s="8">
        <v>2.2000000000000002</v>
      </c>
      <c r="I197" s="4">
        <v>0</v>
      </c>
    </row>
    <row r="198" spans="1:9" x14ac:dyDescent="0.2">
      <c r="A198" s="2">
        <v>17</v>
      </c>
      <c r="B198" s="1" t="s">
        <v>47</v>
      </c>
      <c r="C198" s="4">
        <v>12</v>
      </c>
      <c r="D198" s="8">
        <v>1.23</v>
      </c>
      <c r="E198" s="4">
        <v>0</v>
      </c>
      <c r="F198" s="8">
        <v>0</v>
      </c>
      <c r="G198" s="4">
        <v>12</v>
      </c>
      <c r="H198" s="8">
        <v>2.93</v>
      </c>
      <c r="I198" s="4">
        <v>0</v>
      </c>
    </row>
    <row r="199" spans="1:9" x14ac:dyDescent="0.2">
      <c r="A199" s="2">
        <v>17</v>
      </c>
      <c r="B199" s="1" t="s">
        <v>53</v>
      </c>
      <c r="C199" s="4">
        <v>12</v>
      </c>
      <c r="D199" s="8">
        <v>1.23</v>
      </c>
      <c r="E199" s="4">
        <v>3</v>
      </c>
      <c r="F199" s="8">
        <v>0.55000000000000004</v>
      </c>
      <c r="G199" s="4">
        <v>9</v>
      </c>
      <c r="H199" s="8">
        <v>2.2000000000000002</v>
      </c>
      <c r="I199" s="4">
        <v>0</v>
      </c>
    </row>
    <row r="200" spans="1:9" x14ac:dyDescent="0.2">
      <c r="A200" s="2">
        <v>20</v>
      </c>
      <c r="B200" s="1" t="s">
        <v>48</v>
      </c>
      <c r="C200" s="4">
        <v>11</v>
      </c>
      <c r="D200" s="8">
        <v>1.1299999999999999</v>
      </c>
      <c r="E200" s="4">
        <v>2</v>
      </c>
      <c r="F200" s="8">
        <v>0.37</v>
      </c>
      <c r="G200" s="4">
        <v>9</v>
      </c>
      <c r="H200" s="8">
        <v>2.2000000000000002</v>
      </c>
      <c r="I200" s="4">
        <v>0</v>
      </c>
    </row>
    <row r="201" spans="1:9" x14ac:dyDescent="0.2">
      <c r="A201" s="2">
        <v>20</v>
      </c>
      <c r="B201" s="1" t="s">
        <v>62</v>
      </c>
      <c r="C201" s="4">
        <v>11</v>
      </c>
      <c r="D201" s="8">
        <v>1.1299999999999999</v>
      </c>
      <c r="E201" s="4">
        <v>0</v>
      </c>
      <c r="F201" s="8">
        <v>0</v>
      </c>
      <c r="G201" s="4">
        <v>7</v>
      </c>
      <c r="H201" s="8">
        <v>1.71</v>
      </c>
      <c r="I201" s="4">
        <v>0</v>
      </c>
    </row>
    <row r="202" spans="1:9" x14ac:dyDescent="0.2">
      <c r="A202" s="1"/>
      <c r="C202" s="4"/>
      <c r="D202" s="8"/>
      <c r="E202" s="4"/>
      <c r="F202" s="8"/>
      <c r="G202" s="4"/>
      <c r="H202" s="8"/>
      <c r="I202" s="4"/>
    </row>
    <row r="203" spans="1:9" x14ac:dyDescent="0.2">
      <c r="A203" s="1" t="s">
        <v>9</v>
      </c>
      <c r="C203" s="4"/>
      <c r="D203" s="8"/>
      <c r="E203" s="4"/>
      <c r="F203" s="8"/>
      <c r="G203" s="4"/>
      <c r="H203" s="8"/>
      <c r="I203" s="4"/>
    </row>
    <row r="204" spans="1:9" x14ac:dyDescent="0.2">
      <c r="A204" s="2">
        <v>1</v>
      </c>
      <c r="B204" s="1" t="s">
        <v>57</v>
      </c>
      <c r="C204" s="4">
        <v>114</v>
      </c>
      <c r="D204" s="8">
        <v>12.65</v>
      </c>
      <c r="E204" s="4">
        <v>96</v>
      </c>
      <c r="F204" s="8">
        <v>17.61</v>
      </c>
      <c r="G204" s="4">
        <v>18</v>
      </c>
      <c r="H204" s="8">
        <v>5.13</v>
      </c>
      <c r="I204" s="4">
        <v>0</v>
      </c>
    </row>
    <row r="205" spans="1:9" x14ac:dyDescent="0.2">
      <c r="A205" s="2">
        <v>2</v>
      </c>
      <c r="B205" s="1" t="s">
        <v>52</v>
      </c>
      <c r="C205" s="4">
        <v>80</v>
      </c>
      <c r="D205" s="8">
        <v>8.8800000000000008</v>
      </c>
      <c r="E205" s="4">
        <v>36</v>
      </c>
      <c r="F205" s="8">
        <v>6.61</v>
      </c>
      <c r="G205" s="4">
        <v>44</v>
      </c>
      <c r="H205" s="8">
        <v>12.54</v>
      </c>
      <c r="I205" s="4">
        <v>0</v>
      </c>
    </row>
    <row r="206" spans="1:9" x14ac:dyDescent="0.2">
      <c r="A206" s="2">
        <v>3</v>
      </c>
      <c r="B206" s="1" t="s">
        <v>58</v>
      </c>
      <c r="C206" s="4">
        <v>79</v>
      </c>
      <c r="D206" s="8">
        <v>8.77</v>
      </c>
      <c r="E206" s="4">
        <v>72</v>
      </c>
      <c r="F206" s="8">
        <v>13.21</v>
      </c>
      <c r="G206" s="4">
        <v>7</v>
      </c>
      <c r="H206" s="8">
        <v>1.99</v>
      </c>
      <c r="I206" s="4">
        <v>0</v>
      </c>
    </row>
    <row r="207" spans="1:9" x14ac:dyDescent="0.2">
      <c r="A207" s="2">
        <v>4</v>
      </c>
      <c r="B207" s="1" t="s">
        <v>50</v>
      </c>
      <c r="C207" s="4">
        <v>76</v>
      </c>
      <c r="D207" s="8">
        <v>8.44</v>
      </c>
      <c r="E207" s="4">
        <v>57</v>
      </c>
      <c r="F207" s="8">
        <v>10.46</v>
      </c>
      <c r="G207" s="4">
        <v>19</v>
      </c>
      <c r="H207" s="8">
        <v>5.41</v>
      </c>
      <c r="I207" s="4">
        <v>0</v>
      </c>
    </row>
    <row r="208" spans="1:9" x14ac:dyDescent="0.2">
      <c r="A208" s="2">
        <v>5</v>
      </c>
      <c r="B208" s="1" t="s">
        <v>43</v>
      </c>
      <c r="C208" s="4">
        <v>58</v>
      </c>
      <c r="D208" s="8">
        <v>6.44</v>
      </c>
      <c r="E208" s="4">
        <v>22</v>
      </c>
      <c r="F208" s="8">
        <v>4.04</v>
      </c>
      <c r="G208" s="4">
        <v>36</v>
      </c>
      <c r="H208" s="8">
        <v>10.26</v>
      </c>
      <c r="I208" s="4">
        <v>0</v>
      </c>
    </row>
    <row r="209" spans="1:9" x14ac:dyDescent="0.2">
      <c r="A209" s="2">
        <v>6</v>
      </c>
      <c r="B209" s="1" t="s">
        <v>51</v>
      </c>
      <c r="C209" s="4">
        <v>35</v>
      </c>
      <c r="D209" s="8">
        <v>3.88</v>
      </c>
      <c r="E209" s="4">
        <v>22</v>
      </c>
      <c r="F209" s="8">
        <v>4.04</v>
      </c>
      <c r="G209" s="4">
        <v>13</v>
      </c>
      <c r="H209" s="8">
        <v>3.7</v>
      </c>
      <c r="I209" s="4">
        <v>0</v>
      </c>
    </row>
    <row r="210" spans="1:9" x14ac:dyDescent="0.2">
      <c r="A210" s="2">
        <v>7</v>
      </c>
      <c r="B210" s="1" t="s">
        <v>44</v>
      </c>
      <c r="C210" s="4">
        <v>33</v>
      </c>
      <c r="D210" s="8">
        <v>3.66</v>
      </c>
      <c r="E210" s="4">
        <v>23</v>
      </c>
      <c r="F210" s="8">
        <v>4.22</v>
      </c>
      <c r="G210" s="4">
        <v>10</v>
      </c>
      <c r="H210" s="8">
        <v>2.85</v>
      </c>
      <c r="I210" s="4">
        <v>0</v>
      </c>
    </row>
    <row r="211" spans="1:9" x14ac:dyDescent="0.2">
      <c r="A211" s="2">
        <v>8</v>
      </c>
      <c r="B211" s="1" t="s">
        <v>63</v>
      </c>
      <c r="C211" s="4">
        <v>30</v>
      </c>
      <c r="D211" s="8">
        <v>3.33</v>
      </c>
      <c r="E211" s="4">
        <v>21</v>
      </c>
      <c r="F211" s="8">
        <v>3.85</v>
      </c>
      <c r="G211" s="4">
        <v>9</v>
      </c>
      <c r="H211" s="8">
        <v>2.56</v>
      </c>
      <c r="I211" s="4">
        <v>0</v>
      </c>
    </row>
    <row r="212" spans="1:9" x14ac:dyDescent="0.2">
      <c r="A212" s="2">
        <v>9</v>
      </c>
      <c r="B212" s="1" t="s">
        <v>45</v>
      </c>
      <c r="C212" s="4">
        <v>29</v>
      </c>
      <c r="D212" s="8">
        <v>3.22</v>
      </c>
      <c r="E212" s="4">
        <v>8</v>
      </c>
      <c r="F212" s="8">
        <v>1.47</v>
      </c>
      <c r="G212" s="4">
        <v>21</v>
      </c>
      <c r="H212" s="8">
        <v>5.98</v>
      </c>
      <c r="I212" s="4">
        <v>0</v>
      </c>
    </row>
    <row r="213" spans="1:9" x14ac:dyDescent="0.2">
      <c r="A213" s="2">
        <v>9</v>
      </c>
      <c r="B213" s="1" t="s">
        <v>60</v>
      </c>
      <c r="C213" s="4">
        <v>29</v>
      </c>
      <c r="D213" s="8">
        <v>3.22</v>
      </c>
      <c r="E213" s="4">
        <v>22</v>
      </c>
      <c r="F213" s="8">
        <v>4.04</v>
      </c>
      <c r="G213" s="4">
        <v>4</v>
      </c>
      <c r="H213" s="8">
        <v>1.1399999999999999</v>
      </c>
      <c r="I213" s="4">
        <v>0</v>
      </c>
    </row>
    <row r="214" spans="1:9" x14ac:dyDescent="0.2">
      <c r="A214" s="2">
        <v>11</v>
      </c>
      <c r="B214" s="1" t="s">
        <v>69</v>
      </c>
      <c r="C214" s="4">
        <v>27</v>
      </c>
      <c r="D214" s="8">
        <v>3</v>
      </c>
      <c r="E214" s="4">
        <v>21</v>
      </c>
      <c r="F214" s="8">
        <v>3.85</v>
      </c>
      <c r="G214" s="4">
        <v>6</v>
      </c>
      <c r="H214" s="8">
        <v>1.71</v>
      </c>
      <c r="I214" s="4">
        <v>0</v>
      </c>
    </row>
    <row r="215" spans="1:9" x14ac:dyDescent="0.2">
      <c r="A215" s="2">
        <v>12</v>
      </c>
      <c r="B215" s="1" t="s">
        <v>54</v>
      </c>
      <c r="C215" s="4">
        <v>26</v>
      </c>
      <c r="D215" s="8">
        <v>2.89</v>
      </c>
      <c r="E215" s="4">
        <v>13</v>
      </c>
      <c r="F215" s="8">
        <v>2.39</v>
      </c>
      <c r="G215" s="4">
        <v>13</v>
      </c>
      <c r="H215" s="8">
        <v>3.7</v>
      </c>
      <c r="I215" s="4">
        <v>0</v>
      </c>
    </row>
    <row r="216" spans="1:9" x14ac:dyDescent="0.2">
      <c r="A216" s="2">
        <v>13</v>
      </c>
      <c r="B216" s="1" t="s">
        <v>61</v>
      </c>
      <c r="C216" s="4">
        <v>25</v>
      </c>
      <c r="D216" s="8">
        <v>2.77</v>
      </c>
      <c r="E216" s="4">
        <v>21</v>
      </c>
      <c r="F216" s="8">
        <v>3.85</v>
      </c>
      <c r="G216" s="4">
        <v>4</v>
      </c>
      <c r="H216" s="8">
        <v>1.1399999999999999</v>
      </c>
      <c r="I216" s="4">
        <v>0</v>
      </c>
    </row>
    <row r="217" spans="1:9" x14ac:dyDescent="0.2">
      <c r="A217" s="2">
        <v>14</v>
      </c>
      <c r="B217" s="1" t="s">
        <v>64</v>
      </c>
      <c r="C217" s="4">
        <v>20</v>
      </c>
      <c r="D217" s="8">
        <v>2.2200000000000002</v>
      </c>
      <c r="E217" s="4">
        <v>11</v>
      </c>
      <c r="F217" s="8">
        <v>2.02</v>
      </c>
      <c r="G217" s="4">
        <v>9</v>
      </c>
      <c r="H217" s="8">
        <v>2.56</v>
      </c>
      <c r="I217" s="4">
        <v>0</v>
      </c>
    </row>
    <row r="218" spans="1:9" x14ac:dyDescent="0.2">
      <c r="A218" s="2">
        <v>15</v>
      </c>
      <c r="B218" s="1" t="s">
        <v>49</v>
      </c>
      <c r="C218" s="4">
        <v>19</v>
      </c>
      <c r="D218" s="8">
        <v>2.11</v>
      </c>
      <c r="E218" s="4">
        <v>10</v>
      </c>
      <c r="F218" s="8">
        <v>1.83</v>
      </c>
      <c r="G218" s="4">
        <v>9</v>
      </c>
      <c r="H218" s="8">
        <v>2.56</v>
      </c>
      <c r="I218" s="4">
        <v>0</v>
      </c>
    </row>
    <row r="219" spans="1:9" x14ac:dyDescent="0.2">
      <c r="A219" s="2">
        <v>16</v>
      </c>
      <c r="B219" s="1" t="s">
        <v>56</v>
      </c>
      <c r="C219" s="4">
        <v>18</v>
      </c>
      <c r="D219" s="8">
        <v>2</v>
      </c>
      <c r="E219" s="4">
        <v>10</v>
      </c>
      <c r="F219" s="8">
        <v>1.83</v>
      </c>
      <c r="G219" s="4">
        <v>8</v>
      </c>
      <c r="H219" s="8">
        <v>2.2799999999999998</v>
      </c>
      <c r="I219" s="4">
        <v>0</v>
      </c>
    </row>
    <row r="220" spans="1:9" x14ac:dyDescent="0.2">
      <c r="A220" s="2">
        <v>17</v>
      </c>
      <c r="B220" s="1" t="s">
        <v>55</v>
      </c>
      <c r="C220" s="4">
        <v>17</v>
      </c>
      <c r="D220" s="8">
        <v>1.89</v>
      </c>
      <c r="E220" s="4">
        <v>17</v>
      </c>
      <c r="F220" s="8">
        <v>3.12</v>
      </c>
      <c r="G220" s="4">
        <v>0</v>
      </c>
      <c r="H220" s="8">
        <v>0</v>
      </c>
      <c r="I220" s="4">
        <v>0</v>
      </c>
    </row>
    <row r="221" spans="1:9" x14ac:dyDescent="0.2">
      <c r="A221" s="2">
        <v>18</v>
      </c>
      <c r="B221" s="1" t="s">
        <v>71</v>
      </c>
      <c r="C221" s="4">
        <v>13</v>
      </c>
      <c r="D221" s="8">
        <v>1.44</v>
      </c>
      <c r="E221" s="4">
        <v>9</v>
      </c>
      <c r="F221" s="8">
        <v>1.65</v>
      </c>
      <c r="G221" s="4">
        <v>4</v>
      </c>
      <c r="H221" s="8">
        <v>1.1399999999999999</v>
      </c>
      <c r="I221" s="4">
        <v>0</v>
      </c>
    </row>
    <row r="222" spans="1:9" x14ac:dyDescent="0.2">
      <c r="A222" s="2">
        <v>18</v>
      </c>
      <c r="B222" s="1" t="s">
        <v>48</v>
      </c>
      <c r="C222" s="4">
        <v>13</v>
      </c>
      <c r="D222" s="8">
        <v>1.44</v>
      </c>
      <c r="E222" s="4">
        <v>2</v>
      </c>
      <c r="F222" s="8">
        <v>0.37</v>
      </c>
      <c r="G222" s="4">
        <v>11</v>
      </c>
      <c r="H222" s="8">
        <v>3.13</v>
      </c>
      <c r="I222" s="4">
        <v>0</v>
      </c>
    </row>
    <row r="223" spans="1:9" x14ac:dyDescent="0.2">
      <c r="A223" s="2">
        <v>20</v>
      </c>
      <c r="B223" s="1" t="s">
        <v>47</v>
      </c>
      <c r="C223" s="4">
        <v>12</v>
      </c>
      <c r="D223" s="8">
        <v>1.33</v>
      </c>
      <c r="E223" s="4">
        <v>2</v>
      </c>
      <c r="F223" s="8">
        <v>0.37</v>
      </c>
      <c r="G223" s="4">
        <v>10</v>
      </c>
      <c r="H223" s="8">
        <v>2.85</v>
      </c>
      <c r="I223" s="4">
        <v>0</v>
      </c>
    </row>
    <row r="224" spans="1:9" x14ac:dyDescent="0.2">
      <c r="A224" s="1"/>
      <c r="C224" s="4"/>
      <c r="D224" s="8"/>
      <c r="E224" s="4"/>
      <c r="F224" s="8"/>
      <c r="G224" s="4"/>
      <c r="H224" s="8"/>
      <c r="I224" s="4"/>
    </row>
    <row r="225" spans="1:9" x14ac:dyDescent="0.2">
      <c r="A225" s="1" t="s">
        <v>10</v>
      </c>
      <c r="C225" s="4"/>
      <c r="D225" s="8"/>
      <c r="E225" s="4"/>
      <c r="F225" s="8"/>
      <c r="G225" s="4"/>
      <c r="H225" s="8"/>
      <c r="I225" s="4"/>
    </row>
    <row r="226" spans="1:9" x14ac:dyDescent="0.2">
      <c r="A226" s="2">
        <v>1</v>
      </c>
      <c r="B226" s="1" t="s">
        <v>57</v>
      </c>
      <c r="C226" s="4">
        <v>158</v>
      </c>
      <c r="D226" s="8">
        <v>14.64</v>
      </c>
      <c r="E226" s="4">
        <v>131</v>
      </c>
      <c r="F226" s="8">
        <v>20.309999999999999</v>
      </c>
      <c r="G226" s="4">
        <v>27</v>
      </c>
      <c r="H226" s="8">
        <v>6.51</v>
      </c>
      <c r="I226" s="4">
        <v>0</v>
      </c>
    </row>
    <row r="227" spans="1:9" x14ac:dyDescent="0.2">
      <c r="A227" s="2">
        <v>2</v>
      </c>
      <c r="B227" s="1" t="s">
        <v>58</v>
      </c>
      <c r="C227" s="4">
        <v>112</v>
      </c>
      <c r="D227" s="8">
        <v>10.38</v>
      </c>
      <c r="E227" s="4">
        <v>97</v>
      </c>
      <c r="F227" s="8">
        <v>15.04</v>
      </c>
      <c r="G227" s="4">
        <v>15</v>
      </c>
      <c r="H227" s="8">
        <v>3.61</v>
      </c>
      <c r="I227" s="4">
        <v>0</v>
      </c>
    </row>
    <row r="228" spans="1:9" x14ac:dyDescent="0.2">
      <c r="A228" s="2">
        <v>3</v>
      </c>
      <c r="B228" s="1" t="s">
        <v>52</v>
      </c>
      <c r="C228" s="4">
        <v>84</v>
      </c>
      <c r="D228" s="8">
        <v>7.78</v>
      </c>
      <c r="E228" s="4">
        <v>43</v>
      </c>
      <c r="F228" s="8">
        <v>6.67</v>
      </c>
      <c r="G228" s="4">
        <v>41</v>
      </c>
      <c r="H228" s="8">
        <v>9.8800000000000008</v>
      </c>
      <c r="I228" s="4">
        <v>0</v>
      </c>
    </row>
    <row r="229" spans="1:9" x14ac:dyDescent="0.2">
      <c r="A229" s="2">
        <v>4</v>
      </c>
      <c r="B229" s="1" t="s">
        <v>54</v>
      </c>
      <c r="C229" s="4">
        <v>74</v>
      </c>
      <c r="D229" s="8">
        <v>6.86</v>
      </c>
      <c r="E229" s="4">
        <v>42</v>
      </c>
      <c r="F229" s="8">
        <v>6.51</v>
      </c>
      <c r="G229" s="4">
        <v>32</v>
      </c>
      <c r="H229" s="8">
        <v>7.71</v>
      </c>
      <c r="I229" s="4">
        <v>0</v>
      </c>
    </row>
    <row r="230" spans="1:9" x14ac:dyDescent="0.2">
      <c r="A230" s="2">
        <v>5</v>
      </c>
      <c r="B230" s="1" t="s">
        <v>43</v>
      </c>
      <c r="C230" s="4">
        <v>65</v>
      </c>
      <c r="D230" s="8">
        <v>6.02</v>
      </c>
      <c r="E230" s="4">
        <v>26</v>
      </c>
      <c r="F230" s="8">
        <v>4.03</v>
      </c>
      <c r="G230" s="4">
        <v>39</v>
      </c>
      <c r="H230" s="8">
        <v>9.4</v>
      </c>
      <c r="I230" s="4">
        <v>0</v>
      </c>
    </row>
    <row r="231" spans="1:9" x14ac:dyDescent="0.2">
      <c r="A231" s="2">
        <v>6</v>
      </c>
      <c r="B231" s="1" t="s">
        <v>60</v>
      </c>
      <c r="C231" s="4">
        <v>60</v>
      </c>
      <c r="D231" s="8">
        <v>5.56</v>
      </c>
      <c r="E231" s="4">
        <v>44</v>
      </c>
      <c r="F231" s="8">
        <v>6.82</v>
      </c>
      <c r="G231" s="4">
        <v>10</v>
      </c>
      <c r="H231" s="8">
        <v>2.41</v>
      </c>
      <c r="I231" s="4">
        <v>1</v>
      </c>
    </row>
    <row r="232" spans="1:9" x14ac:dyDescent="0.2">
      <c r="A232" s="2">
        <v>7</v>
      </c>
      <c r="B232" s="1" t="s">
        <v>50</v>
      </c>
      <c r="C232" s="4">
        <v>54</v>
      </c>
      <c r="D232" s="8">
        <v>5</v>
      </c>
      <c r="E232" s="4">
        <v>44</v>
      </c>
      <c r="F232" s="8">
        <v>6.82</v>
      </c>
      <c r="G232" s="4">
        <v>9</v>
      </c>
      <c r="H232" s="8">
        <v>2.17</v>
      </c>
      <c r="I232" s="4">
        <v>1</v>
      </c>
    </row>
    <row r="233" spans="1:9" x14ac:dyDescent="0.2">
      <c r="A233" s="2">
        <v>8</v>
      </c>
      <c r="B233" s="1" t="s">
        <v>61</v>
      </c>
      <c r="C233" s="4">
        <v>38</v>
      </c>
      <c r="D233" s="8">
        <v>3.52</v>
      </c>
      <c r="E233" s="4">
        <v>36</v>
      </c>
      <c r="F233" s="8">
        <v>5.58</v>
      </c>
      <c r="G233" s="4">
        <v>2</v>
      </c>
      <c r="H233" s="8">
        <v>0.48</v>
      </c>
      <c r="I233" s="4">
        <v>0</v>
      </c>
    </row>
    <row r="234" spans="1:9" x14ac:dyDescent="0.2">
      <c r="A234" s="2">
        <v>9</v>
      </c>
      <c r="B234" s="1" t="s">
        <v>56</v>
      </c>
      <c r="C234" s="4">
        <v>36</v>
      </c>
      <c r="D234" s="8">
        <v>3.34</v>
      </c>
      <c r="E234" s="4">
        <v>15</v>
      </c>
      <c r="F234" s="8">
        <v>2.33</v>
      </c>
      <c r="G234" s="4">
        <v>21</v>
      </c>
      <c r="H234" s="8">
        <v>5.0599999999999996</v>
      </c>
      <c r="I234" s="4">
        <v>0</v>
      </c>
    </row>
    <row r="235" spans="1:9" x14ac:dyDescent="0.2">
      <c r="A235" s="2">
        <v>10</v>
      </c>
      <c r="B235" s="1" t="s">
        <v>44</v>
      </c>
      <c r="C235" s="4">
        <v>35</v>
      </c>
      <c r="D235" s="8">
        <v>3.24</v>
      </c>
      <c r="E235" s="4">
        <v>11</v>
      </c>
      <c r="F235" s="8">
        <v>1.71</v>
      </c>
      <c r="G235" s="4">
        <v>24</v>
      </c>
      <c r="H235" s="8">
        <v>5.78</v>
      </c>
      <c r="I235" s="4">
        <v>0</v>
      </c>
    </row>
    <row r="236" spans="1:9" x14ac:dyDescent="0.2">
      <c r="A236" s="2">
        <v>11</v>
      </c>
      <c r="B236" s="1" t="s">
        <v>49</v>
      </c>
      <c r="C236" s="4">
        <v>34</v>
      </c>
      <c r="D236" s="8">
        <v>3.15</v>
      </c>
      <c r="E236" s="4">
        <v>15</v>
      </c>
      <c r="F236" s="8">
        <v>2.33</v>
      </c>
      <c r="G236" s="4">
        <v>19</v>
      </c>
      <c r="H236" s="8">
        <v>4.58</v>
      </c>
      <c r="I236" s="4">
        <v>0</v>
      </c>
    </row>
    <row r="237" spans="1:9" x14ac:dyDescent="0.2">
      <c r="A237" s="2">
        <v>12</v>
      </c>
      <c r="B237" s="1" t="s">
        <v>51</v>
      </c>
      <c r="C237" s="4">
        <v>31</v>
      </c>
      <c r="D237" s="8">
        <v>2.87</v>
      </c>
      <c r="E237" s="4">
        <v>18</v>
      </c>
      <c r="F237" s="8">
        <v>2.79</v>
      </c>
      <c r="G237" s="4">
        <v>13</v>
      </c>
      <c r="H237" s="8">
        <v>3.13</v>
      </c>
      <c r="I237" s="4">
        <v>0</v>
      </c>
    </row>
    <row r="238" spans="1:9" x14ac:dyDescent="0.2">
      <c r="A238" s="2">
        <v>13</v>
      </c>
      <c r="B238" s="1" t="s">
        <v>55</v>
      </c>
      <c r="C238" s="4">
        <v>27</v>
      </c>
      <c r="D238" s="8">
        <v>2.5</v>
      </c>
      <c r="E238" s="4">
        <v>23</v>
      </c>
      <c r="F238" s="8">
        <v>3.57</v>
      </c>
      <c r="G238" s="4">
        <v>4</v>
      </c>
      <c r="H238" s="8">
        <v>0.96</v>
      </c>
      <c r="I238" s="4">
        <v>0</v>
      </c>
    </row>
    <row r="239" spans="1:9" x14ac:dyDescent="0.2">
      <c r="A239" s="2">
        <v>14</v>
      </c>
      <c r="B239" s="1" t="s">
        <v>45</v>
      </c>
      <c r="C239" s="4">
        <v>25</v>
      </c>
      <c r="D239" s="8">
        <v>2.3199999999999998</v>
      </c>
      <c r="E239" s="4">
        <v>5</v>
      </c>
      <c r="F239" s="8">
        <v>0.78</v>
      </c>
      <c r="G239" s="4">
        <v>20</v>
      </c>
      <c r="H239" s="8">
        <v>4.82</v>
      </c>
      <c r="I239" s="4">
        <v>0</v>
      </c>
    </row>
    <row r="240" spans="1:9" x14ac:dyDescent="0.2">
      <c r="A240" s="2">
        <v>15</v>
      </c>
      <c r="B240" s="1" t="s">
        <v>59</v>
      </c>
      <c r="C240" s="4">
        <v>18</v>
      </c>
      <c r="D240" s="8">
        <v>1.67</v>
      </c>
      <c r="E240" s="4">
        <v>10</v>
      </c>
      <c r="F240" s="8">
        <v>1.55</v>
      </c>
      <c r="G240" s="4">
        <v>8</v>
      </c>
      <c r="H240" s="8">
        <v>1.93</v>
      </c>
      <c r="I240" s="4">
        <v>0</v>
      </c>
    </row>
    <row r="241" spans="1:9" x14ac:dyDescent="0.2">
      <c r="A241" s="2">
        <v>16</v>
      </c>
      <c r="B241" s="1" t="s">
        <v>62</v>
      </c>
      <c r="C241" s="4">
        <v>15</v>
      </c>
      <c r="D241" s="8">
        <v>1.39</v>
      </c>
      <c r="E241" s="4">
        <v>0</v>
      </c>
      <c r="F241" s="8">
        <v>0</v>
      </c>
      <c r="G241" s="4">
        <v>11</v>
      </c>
      <c r="H241" s="8">
        <v>2.65</v>
      </c>
      <c r="I241" s="4">
        <v>1</v>
      </c>
    </row>
    <row r="242" spans="1:9" x14ac:dyDescent="0.2">
      <c r="A242" s="2">
        <v>17</v>
      </c>
      <c r="B242" s="1" t="s">
        <v>46</v>
      </c>
      <c r="C242" s="4">
        <v>14</v>
      </c>
      <c r="D242" s="8">
        <v>1.3</v>
      </c>
      <c r="E242" s="4">
        <v>0</v>
      </c>
      <c r="F242" s="8">
        <v>0</v>
      </c>
      <c r="G242" s="4">
        <v>14</v>
      </c>
      <c r="H242" s="8">
        <v>3.37</v>
      </c>
      <c r="I242" s="4">
        <v>0</v>
      </c>
    </row>
    <row r="243" spans="1:9" x14ac:dyDescent="0.2">
      <c r="A243" s="2">
        <v>18</v>
      </c>
      <c r="B243" s="1" t="s">
        <v>66</v>
      </c>
      <c r="C243" s="4">
        <v>12</v>
      </c>
      <c r="D243" s="8">
        <v>1.1100000000000001</v>
      </c>
      <c r="E243" s="4">
        <v>4</v>
      </c>
      <c r="F243" s="8">
        <v>0.62</v>
      </c>
      <c r="G243" s="4">
        <v>8</v>
      </c>
      <c r="H243" s="8">
        <v>1.93</v>
      </c>
      <c r="I243" s="4">
        <v>0</v>
      </c>
    </row>
    <row r="244" spans="1:9" x14ac:dyDescent="0.2">
      <c r="A244" s="2">
        <v>19</v>
      </c>
      <c r="B244" s="1" t="s">
        <v>63</v>
      </c>
      <c r="C244" s="4">
        <v>11</v>
      </c>
      <c r="D244" s="8">
        <v>1.02</v>
      </c>
      <c r="E244" s="4">
        <v>4</v>
      </c>
      <c r="F244" s="8">
        <v>0.62</v>
      </c>
      <c r="G244" s="4">
        <v>7</v>
      </c>
      <c r="H244" s="8">
        <v>1.69</v>
      </c>
      <c r="I244" s="4">
        <v>0</v>
      </c>
    </row>
    <row r="245" spans="1:9" x14ac:dyDescent="0.2">
      <c r="A245" s="2">
        <v>19</v>
      </c>
      <c r="B245" s="1" t="s">
        <v>74</v>
      </c>
      <c r="C245" s="4">
        <v>11</v>
      </c>
      <c r="D245" s="8">
        <v>1.02</v>
      </c>
      <c r="E245" s="4">
        <v>8</v>
      </c>
      <c r="F245" s="8">
        <v>1.24</v>
      </c>
      <c r="G245" s="4">
        <v>3</v>
      </c>
      <c r="H245" s="8">
        <v>0.72</v>
      </c>
      <c r="I245" s="4">
        <v>0</v>
      </c>
    </row>
    <row r="246" spans="1:9" x14ac:dyDescent="0.2">
      <c r="A246" s="1"/>
      <c r="C246" s="4"/>
      <c r="D246" s="8"/>
      <c r="E246" s="4"/>
      <c r="F246" s="8"/>
      <c r="G246" s="4"/>
      <c r="H246" s="8"/>
      <c r="I246" s="4"/>
    </row>
    <row r="247" spans="1:9" x14ac:dyDescent="0.2">
      <c r="A247" s="1" t="s">
        <v>11</v>
      </c>
      <c r="C247" s="4"/>
      <c r="D247" s="8"/>
      <c r="E247" s="4"/>
      <c r="F247" s="8"/>
      <c r="G247" s="4"/>
      <c r="H247" s="8"/>
      <c r="I247" s="4"/>
    </row>
    <row r="248" spans="1:9" x14ac:dyDescent="0.2">
      <c r="A248" s="2">
        <v>1</v>
      </c>
      <c r="B248" s="1" t="s">
        <v>58</v>
      </c>
      <c r="C248" s="4">
        <v>70</v>
      </c>
      <c r="D248" s="8">
        <v>12.75</v>
      </c>
      <c r="E248" s="4">
        <v>66</v>
      </c>
      <c r="F248" s="8">
        <v>23.08</v>
      </c>
      <c r="G248" s="4">
        <v>4</v>
      </c>
      <c r="H248" s="8">
        <v>1.67</v>
      </c>
      <c r="I248" s="4">
        <v>0</v>
      </c>
    </row>
    <row r="249" spans="1:9" x14ac:dyDescent="0.2">
      <c r="A249" s="2">
        <v>2</v>
      </c>
      <c r="B249" s="1" t="s">
        <v>52</v>
      </c>
      <c r="C249" s="4">
        <v>60</v>
      </c>
      <c r="D249" s="8">
        <v>10.93</v>
      </c>
      <c r="E249" s="4">
        <v>32</v>
      </c>
      <c r="F249" s="8">
        <v>11.19</v>
      </c>
      <c r="G249" s="4">
        <v>28</v>
      </c>
      <c r="H249" s="8">
        <v>11.67</v>
      </c>
      <c r="I249" s="4">
        <v>0</v>
      </c>
    </row>
    <row r="250" spans="1:9" x14ac:dyDescent="0.2">
      <c r="A250" s="2">
        <v>3</v>
      </c>
      <c r="B250" s="1" t="s">
        <v>43</v>
      </c>
      <c r="C250" s="4">
        <v>53</v>
      </c>
      <c r="D250" s="8">
        <v>9.65</v>
      </c>
      <c r="E250" s="4">
        <v>14</v>
      </c>
      <c r="F250" s="8">
        <v>4.9000000000000004</v>
      </c>
      <c r="G250" s="4">
        <v>39</v>
      </c>
      <c r="H250" s="8">
        <v>16.25</v>
      </c>
      <c r="I250" s="4">
        <v>0</v>
      </c>
    </row>
    <row r="251" spans="1:9" x14ac:dyDescent="0.2">
      <c r="A251" s="2">
        <v>4</v>
      </c>
      <c r="B251" s="1" t="s">
        <v>57</v>
      </c>
      <c r="C251" s="4">
        <v>51</v>
      </c>
      <c r="D251" s="8">
        <v>9.2899999999999991</v>
      </c>
      <c r="E251" s="4">
        <v>41</v>
      </c>
      <c r="F251" s="8">
        <v>14.34</v>
      </c>
      <c r="G251" s="4">
        <v>9</v>
      </c>
      <c r="H251" s="8">
        <v>3.75</v>
      </c>
      <c r="I251" s="4">
        <v>1</v>
      </c>
    </row>
    <row r="252" spans="1:9" x14ac:dyDescent="0.2">
      <c r="A252" s="2">
        <v>5</v>
      </c>
      <c r="B252" s="1" t="s">
        <v>50</v>
      </c>
      <c r="C252" s="4">
        <v>36</v>
      </c>
      <c r="D252" s="8">
        <v>6.56</v>
      </c>
      <c r="E252" s="4">
        <v>26</v>
      </c>
      <c r="F252" s="8">
        <v>9.09</v>
      </c>
      <c r="G252" s="4">
        <v>10</v>
      </c>
      <c r="H252" s="8">
        <v>4.17</v>
      </c>
      <c r="I252" s="4">
        <v>0</v>
      </c>
    </row>
    <row r="253" spans="1:9" x14ac:dyDescent="0.2">
      <c r="A253" s="2">
        <v>6</v>
      </c>
      <c r="B253" s="1" t="s">
        <v>44</v>
      </c>
      <c r="C253" s="4">
        <v>30</v>
      </c>
      <c r="D253" s="8">
        <v>5.46</v>
      </c>
      <c r="E253" s="4">
        <v>12</v>
      </c>
      <c r="F253" s="8">
        <v>4.2</v>
      </c>
      <c r="G253" s="4">
        <v>18</v>
      </c>
      <c r="H253" s="8">
        <v>7.5</v>
      </c>
      <c r="I253" s="4">
        <v>0</v>
      </c>
    </row>
    <row r="254" spans="1:9" x14ac:dyDescent="0.2">
      <c r="A254" s="2">
        <v>7</v>
      </c>
      <c r="B254" s="1" t="s">
        <v>60</v>
      </c>
      <c r="C254" s="4">
        <v>24</v>
      </c>
      <c r="D254" s="8">
        <v>4.37</v>
      </c>
      <c r="E254" s="4">
        <v>8</v>
      </c>
      <c r="F254" s="8">
        <v>2.8</v>
      </c>
      <c r="G254" s="4">
        <v>2</v>
      </c>
      <c r="H254" s="8">
        <v>0.83</v>
      </c>
      <c r="I254" s="4">
        <v>0</v>
      </c>
    </row>
    <row r="255" spans="1:9" x14ac:dyDescent="0.2">
      <c r="A255" s="2">
        <v>8</v>
      </c>
      <c r="B255" s="1" t="s">
        <v>45</v>
      </c>
      <c r="C255" s="4">
        <v>18</v>
      </c>
      <c r="D255" s="8">
        <v>3.28</v>
      </c>
      <c r="E255" s="4">
        <v>5</v>
      </c>
      <c r="F255" s="8">
        <v>1.75</v>
      </c>
      <c r="G255" s="4">
        <v>13</v>
      </c>
      <c r="H255" s="8">
        <v>5.42</v>
      </c>
      <c r="I255" s="4">
        <v>0</v>
      </c>
    </row>
    <row r="256" spans="1:9" x14ac:dyDescent="0.2">
      <c r="A256" s="2">
        <v>8</v>
      </c>
      <c r="B256" s="1" t="s">
        <v>49</v>
      </c>
      <c r="C256" s="4">
        <v>18</v>
      </c>
      <c r="D256" s="8">
        <v>3.28</v>
      </c>
      <c r="E256" s="4">
        <v>9</v>
      </c>
      <c r="F256" s="8">
        <v>3.15</v>
      </c>
      <c r="G256" s="4">
        <v>9</v>
      </c>
      <c r="H256" s="8">
        <v>3.75</v>
      </c>
      <c r="I256" s="4">
        <v>0</v>
      </c>
    </row>
    <row r="257" spans="1:9" x14ac:dyDescent="0.2">
      <c r="A257" s="2">
        <v>8</v>
      </c>
      <c r="B257" s="1" t="s">
        <v>51</v>
      </c>
      <c r="C257" s="4">
        <v>18</v>
      </c>
      <c r="D257" s="8">
        <v>3.28</v>
      </c>
      <c r="E257" s="4">
        <v>12</v>
      </c>
      <c r="F257" s="8">
        <v>4.2</v>
      </c>
      <c r="G257" s="4">
        <v>6</v>
      </c>
      <c r="H257" s="8">
        <v>2.5</v>
      </c>
      <c r="I257" s="4">
        <v>0</v>
      </c>
    </row>
    <row r="258" spans="1:9" x14ac:dyDescent="0.2">
      <c r="A258" s="2">
        <v>11</v>
      </c>
      <c r="B258" s="1" t="s">
        <v>56</v>
      </c>
      <c r="C258" s="4">
        <v>15</v>
      </c>
      <c r="D258" s="8">
        <v>2.73</v>
      </c>
      <c r="E258" s="4">
        <v>7</v>
      </c>
      <c r="F258" s="8">
        <v>2.4500000000000002</v>
      </c>
      <c r="G258" s="4">
        <v>8</v>
      </c>
      <c r="H258" s="8">
        <v>3.33</v>
      </c>
      <c r="I258" s="4">
        <v>0</v>
      </c>
    </row>
    <row r="259" spans="1:9" x14ac:dyDescent="0.2">
      <c r="A259" s="2">
        <v>12</v>
      </c>
      <c r="B259" s="1" t="s">
        <v>54</v>
      </c>
      <c r="C259" s="4">
        <v>12</v>
      </c>
      <c r="D259" s="8">
        <v>2.19</v>
      </c>
      <c r="E259" s="4">
        <v>5</v>
      </c>
      <c r="F259" s="8">
        <v>1.75</v>
      </c>
      <c r="G259" s="4">
        <v>7</v>
      </c>
      <c r="H259" s="8">
        <v>2.92</v>
      </c>
      <c r="I259" s="4">
        <v>0</v>
      </c>
    </row>
    <row r="260" spans="1:9" x14ac:dyDescent="0.2">
      <c r="A260" s="2">
        <v>12</v>
      </c>
      <c r="B260" s="1" t="s">
        <v>61</v>
      </c>
      <c r="C260" s="4">
        <v>12</v>
      </c>
      <c r="D260" s="8">
        <v>2.19</v>
      </c>
      <c r="E260" s="4">
        <v>12</v>
      </c>
      <c r="F260" s="8">
        <v>4.2</v>
      </c>
      <c r="G260" s="4">
        <v>0</v>
      </c>
      <c r="H260" s="8">
        <v>0</v>
      </c>
      <c r="I260" s="4">
        <v>0</v>
      </c>
    </row>
    <row r="261" spans="1:9" x14ac:dyDescent="0.2">
      <c r="A261" s="2">
        <v>14</v>
      </c>
      <c r="B261" s="1" t="s">
        <v>68</v>
      </c>
      <c r="C261" s="4">
        <v>10</v>
      </c>
      <c r="D261" s="8">
        <v>1.82</v>
      </c>
      <c r="E261" s="4">
        <v>4</v>
      </c>
      <c r="F261" s="8">
        <v>1.4</v>
      </c>
      <c r="G261" s="4">
        <v>6</v>
      </c>
      <c r="H261" s="8">
        <v>2.5</v>
      </c>
      <c r="I261" s="4">
        <v>0</v>
      </c>
    </row>
    <row r="262" spans="1:9" x14ac:dyDescent="0.2">
      <c r="A262" s="2">
        <v>14</v>
      </c>
      <c r="B262" s="1" t="s">
        <v>46</v>
      </c>
      <c r="C262" s="4">
        <v>10</v>
      </c>
      <c r="D262" s="8">
        <v>1.82</v>
      </c>
      <c r="E262" s="4">
        <v>2</v>
      </c>
      <c r="F262" s="8">
        <v>0.7</v>
      </c>
      <c r="G262" s="4">
        <v>8</v>
      </c>
      <c r="H262" s="8">
        <v>3.33</v>
      </c>
      <c r="I262" s="4">
        <v>0</v>
      </c>
    </row>
    <row r="263" spans="1:9" x14ac:dyDescent="0.2">
      <c r="A263" s="2">
        <v>16</v>
      </c>
      <c r="B263" s="1" t="s">
        <v>75</v>
      </c>
      <c r="C263" s="4">
        <v>7</v>
      </c>
      <c r="D263" s="8">
        <v>1.28</v>
      </c>
      <c r="E263" s="4">
        <v>2</v>
      </c>
      <c r="F263" s="8">
        <v>0.7</v>
      </c>
      <c r="G263" s="4">
        <v>5</v>
      </c>
      <c r="H263" s="8">
        <v>2.08</v>
      </c>
      <c r="I263" s="4">
        <v>0</v>
      </c>
    </row>
    <row r="264" spans="1:9" x14ac:dyDescent="0.2">
      <c r="A264" s="2">
        <v>16</v>
      </c>
      <c r="B264" s="1" t="s">
        <v>69</v>
      </c>
      <c r="C264" s="4">
        <v>7</v>
      </c>
      <c r="D264" s="8">
        <v>1.28</v>
      </c>
      <c r="E264" s="4">
        <v>3</v>
      </c>
      <c r="F264" s="8">
        <v>1.05</v>
      </c>
      <c r="G264" s="4">
        <v>4</v>
      </c>
      <c r="H264" s="8">
        <v>1.67</v>
      </c>
      <c r="I264" s="4">
        <v>0</v>
      </c>
    </row>
    <row r="265" spans="1:9" x14ac:dyDescent="0.2">
      <c r="A265" s="2">
        <v>18</v>
      </c>
      <c r="B265" s="1" t="s">
        <v>48</v>
      </c>
      <c r="C265" s="4">
        <v>6</v>
      </c>
      <c r="D265" s="8">
        <v>1.0900000000000001</v>
      </c>
      <c r="E265" s="4">
        <v>2</v>
      </c>
      <c r="F265" s="8">
        <v>0.7</v>
      </c>
      <c r="G265" s="4">
        <v>4</v>
      </c>
      <c r="H265" s="8">
        <v>1.67</v>
      </c>
      <c r="I265" s="4">
        <v>0</v>
      </c>
    </row>
    <row r="266" spans="1:9" x14ac:dyDescent="0.2">
      <c r="A266" s="2">
        <v>18</v>
      </c>
      <c r="B266" s="1" t="s">
        <v>76</v>
      </c>
      <c r="C266" s="4">
        <v>6</v>
      </c>
      <c r="D266" s="8">
        <v>1.0900000000000001</v>
      </c>
      <c r="E266" s="4">
        <v>0</v>
      </c>
      <c r="F266" s="8">
        <v>0</v>
      </c>
      <c r="G266" s="4">
        <v>6</v>
      </c>
      <c r="H266" s="8">
        <v>2.5</v>
      </c>
      <c r="I266" s="4">
        <v>0</v>
      </c>
    </row>
    <row r="267" spans="1:9" x14ac:dyDescent="0.2">
      <c r="A267" s="2">
        <v>18</v>
      </c>
      <c r="B267" s="1" t="s">
        <v>55</v>
      </c>
      <c r="C267" s="4">
        <v>6</v>
      </c>
      <c r="D267" s="8">
        <v>1.0900000000000001</v>
      </c>
      <c r="E267" s="4">
        <v>5</v>
      </c>
      <c r="F267" s="8">
        <v>1.75</v>
      </c>
      <c r="G267" s="4">
        <v>1</v>
      </c>
      <c r="H267" s="8">
        <v>0.42</v>
      </c>
      <c r="I267" s="4">
        <v>0</v>
      </c>
    </row>
    <row r="268" spans="1:9" x14ac:dyDescent="0.2">
      <c r="A268" s="1"/>
      <c r="C268" s="4"/>
      <c r="D268" s="8"/>
      <c r="E268" s="4"/>
      <c r="F268" s="8"/>
      <c r="G268" s="4"/>
      <c r="H268" s="8"/>
      <c r="I268" s="4"/>
    </row>
    <row r="269" spans="1:9" x14ac:dyDescent="0.2">
      <c r="A269" s="1" t="s">
        <v>12</v>
      </c>
      <c r="C269" s="4"/>
      <c r="D269" s="8"/>
      <c r="E269" s="4"/>
      <c r="F269" s="8"/>
      <c r="G269" s="4"/>
      <c r="H269" s="8"/>
      <c r="I269" s="4"/>
    </row>
    <row r="270" spans="1:9" x14ac:dyDescent="0.2">
      <c r="A270" s="2">
        <v>1</v>
      </c>
      <c r="B270" s="1" t="s">
        <v>57</v>
      </c>
      <c r="C270" s="4">
        <v>418</v>
      </c>
      <c r="D270" s="8">
        <v>11.36</v>
      </c>
      <c r="E270" s="4">
        <v>366</v>
      </c>
      <c r="F270" s="8">
        <v>19.829999999999998</v>
      </c>
      <c r="G270" s="4">
        <v>52</v>
      </c>
      <c r="H270" s="8">
        <v>2.94</v>
      </c>
      <c r="I270" s="4">
        <v>0</v>
      </c>
    </row>
    <row r="271" spans="1:9" x14ac:dyDescent="0.2">
      <c r="A271" s="2">
        <v>2</v>
      </c>
      <c r="B271" s="1" t="s">
        <v>54</v>
      </c>
      <c r="C271" s="4">
        <v>384</v>
      </c>
      <c r="D271" s="8">
        <v>10.44</v>
      </c>
      <c r="E271" s="4">
        <v>195</v>
      </c>
      <c r="F271" s="8">
        <v>10.56</v>
      </c>
      <c r="G271" s="4">
        <v>189</v>
      </c>
      <c r="H271" s="8">
        <v>10.67</v>
      </c>
      <c r="I271" s="4">
        <v>0</v>
      </c>
    </row>
    <row r="272" spans="1:9" x14ac:dyDescent="0.2">
      <c r="A272" s="2">
        <v>3</v>
      </c>
      <c r="B272" s="1" t="s">
        <v>58</v>
      </c>
      <c r="C272" s="4">
        <v>378</v>
      </c>
      <c r="D272" s="8">
        <v>10.28</v>
      </c>
      <c r="E272" s="4">
        <v>306</v>
      </c>
      <c r="F272" s="8">
        <v>16.579999999999998</v>
      </c>
      <c r="G272" s="4">
        <v>72</v>
      </c>
      <c r="H272" s="8">
        <v>4.07</v>
      </c>
      <c r="I272" s="4">
        <v>0</v>
      </c>
    </row>
    <row r="273" spans="1:9" x14ac:dyDescent="0.2">
      <c r="A273" s="2">
        <v>4</v>
      </c>
      <c r="B273" s="1" t="s">
        <v>52</v>
      </c>
      <c r="C273" s="4">
        <v>218</v>
      </c>
      <c r="D273" s="8">
        <v>5.93</v>
      </c>
      <c r="E273" s="4">
        <v>106</v>
      </c>
      <c r="F273" s="8">
        <v>5.74</v>
      </c>
      <c r="G273" s="4">
        <v>112</v>
      </c>
      <c r="H273" s="8">
        <v>6.32</v>
      </c>
      <c r="I273" s="4">
        <v>0</v>
      </c>
    </row>
    <row r="274" spans="1:9" x14ac:dyDescent="0.2">
      <c r="A274" s="2">
        <v>5</v>
      </c>
      <c r="B274" s="1" t="s">
        <v>45</v>
      </c>
      <c r="C274" s="4">
        <v>213</v>
      </c>
      <c r="D274" s="8">
        <v>5.79</v>
      </c>
      <c r="E274" s="4">
        <v>37</v>
      </c>
      <c r="F274" s="8">
        <v>2</v>
      </c>
      <c r="G274" s="4">
        <v>176</v>
      </c>
      <c r="H274" s="8">
        <v>9.94</v>
      </c>
      <c r="I274" s="4">
        <v>0</v>
      </c>
    </row>
    <row r="275" spans="1:9" x14ac:dyDescent="0.2">
      <c r="A275" s="2">
        <v>6</v>
      </c>
      <c r="B275" s="1" t="s">
        <v>43</v>
      </c>
      <c r="C275" s="4">
        <v>200</v>
      </c>
      <c r="D275" s="8">
        <v>5.44</v>
      </c>
      <c r="E275" s="4">
        <v>51</v>
      </c>
      <c r="F275" s="8">
        <v>2.76</v>
      </c>
      <c r="G275" s="4">
        <v>149</v>
      </c>
      <c r="H275" s="8">
        <v>8.41</v>
      </c>
      <c r="I275" s="4">
        <v>0</v>
      </c>
    </row>
    <row r="276" spans="1:9" x14ac:dyDescent="0.2">
      <c r="A276" s="2">
        <v>7</v>
      </c>
      <c r="B276" s="1" t="s">
        <v>44</v>
      </c>
      <c r="C276" s="4">
        <v>182</v>
      </c>
      <c r="D276" s="8">
        <v>4.95</v>
      </c>
      <c r="E276" s="4">
        <v>86</v>
      </c>
      <c r="F276" s="8">
        <v>4.66</v>
      </c>
      <c r="G276" s="4">
        <v>96</v>
      </c>
      <c r="H276" s="8">
        <v>5.42</v>
      </c>
      <c r="I276" s="4">
        <v>0</v>
      </c>
    </row>
    <row r="277" spans="1:9" x14ac:dyDescent="0.2">
      <c r="A277" s="2">
        <v>8</v>
      </c>
      <c r="B277" s="1" t="s">
        <v>50</v>
      </c>
      <c r="C277" s="4">
        <v>173</v>
      </c>
      <c r="D277" s="8">
        <v>4.7</v>
      </c>
      <c r="E277" s="4">
        <v>118</v>
      </c>
      <c r="F277" s="8">
        <v>6.39</v>
      </c>
      <c r="G277" s="4">
        <v>54</v>
      </c>
      <c r="H277" s="8">
        <v>3.05</v>
      </c>
      <c r="I277" s="4">
        <v>1</v>
      </c>
    </row>
    <row r="278" spans="1:9" x14ac:dyDescent="0.2">
      <c r="A278" s="2">
        <v>9</v>
      </c>
      <c r="B278" s="1" t="s">
        <v>55</v>
      </c>
      <c r="C278" s="4">
        <v>109</v>
      </c>
      <c r="D278" s="8">
        <v>2.96</v>
      </c>
      <c r="E278" s="4">
        <v>77</v>
      </c>
      <c r="F278" s="8">
        <v>4.17</v>
      </c>
      <c r="G278" s="4">
        <v>32</v>
      </c>
      <c r="H278" s="8">
        <v>1.81</v>
      </c>
      <c r="I278" s="4">
        <v>0</v>
      </c>
    </row>
    <row r="279" spans="1:9" x14ac:dyDescent="0.2">
      <c r="A279" s="2">
        <v>10</v>
      </c>
      <c r="B279" s="1" t="s">
        <v>49</v>
      </c>
      <c r="C279" s="4">
        <v>107</v>
      </c>
      <c r="D279" s="8">
        <v>2.91</v>
      </c>
      <c r="E279" s="4">
        <v>48</v>
      </c>
      <c r="F279" s="8">
        <v>2.6</v>
      </c>
      <c r="G279" s="4">
        <v>59</v>
      </c>
      <c r="H279" s="8">
        <v>3.33</v>
      </c>
      <c r="I279" s="4">
        <v>0</v>
      </c>
    </row>
    <row r="280" spans="1:9" x14ac:dyDescent="0.2">
      <c r="A280" s="2">
        <v>11</v>
      </c>
      <c r="B280" s="1" t="s">
        <v>60</v>
      </c>
      <c r="C280" s="4">
        <v>105</v>
      </c>
      <c r="D280" s="8">
        <v>2.85</v>
      </c>
      <c r="E280" s="4">
        <v>75</v>
      </c>
      <c r="F280" s="8">
        <v>4.0599999999999996</v>
      </c>
      <c r="G280" s="4">
        <v>27</v>
      </c>
      <c r="H280" s="8">
        <v>1.52</v>
      </c>
      <c r="I280" s="4">
        <v>0</v>
      </c>
    </row>
    <row r="281" spans="1:9" x14ac:dyDescent="0.2">
      <c r="A281" s="2">
        <v>12</v>
      </c>
      <c r="B281" s="1" t="s">
        <v>56</v>
      </c>
      <c r="C281" s="4">
        <v>99</v>
      </c>
      <c r="D281" s="8">
        <v>2.69</v>
      </c>
      <c r="E281" s="4">
        <v>35</v>
      </c>
      <c r="F281" s="8">
        <v>1.9</v>
      </c>
      <c r="G281" s="4">
        <v>64</v>
      </c>
      <c r="H281" s="8">
        <v>3.61</v>
      </c>
      <c r="I281" s="4">
        <v>0</v>
      </c>
    </row>
    <row r="282" spans="1:9" x14ac:dyDescent="0.2">
      <c r="A282" s="2">
        <v>13</v>
      </c>
      <c r="B282" s="1" t="s">
        <v>51</v>
      </c>
      <c r="C282" s="4">
        <v>95</v>
      </c>
      <c r="D282" s="8">
        <v>2.58</v>
      </c>
      <c r="E282" s="4">
        <v>59</v>
      </c>
      <c r="F282" s="8">
        <v>3.2</v>
      </c>
      <c r="G282" s="4">
        <v>36</v>
      </c>
      <c r="H282" s="8">
        <v>2.0299999999999998</v>
      </c>
      <c r="I282" s="4">
        <v>0</v>
      </c>
    </row>
    <row r="283" spans="1:9" x14ac:dyDescent="0.2">
      <c r="A283" s="2">
        <v>14</v>
      </c>
      <c r="B283" s="1" t="s">
        <v>61</v>
      </c>
      <c r="C283" s="4">
        <v>78</v>
      </c>
      <c r="D283" s="8">
        <v>2.12</v>
      </c>
      <c r="E283" s="4">
        <v>64</v>
      </c>
      <c r="F283" s="8">
        <v>3.47</v>
      </c>
      <c r="G283" s="4">
        <v>13</v>
      </c>
      <c r="H283" s="8">
        <v>0.73</v>
      </c>
      <c r="I283" s="4">
        <v>1</v>
      </c>
    </row>
    <row r="284" spans="1:9" x14ac:dyDescent="0.2">
      <c r="A284" s="2">
        <v>15</v>
      </c>
      <c r="B284" s="1" t="s">
        <v>47</v>
      </c>
      <c r="C284" s="4">
        <v>61</v>
      </c>
      <c r="D284" s="8">
        <v>1.66</v>
      </c>
      <c r="E284" s="4">
        <v>6</v>
      </c>
      <c r="F284" s="8">
        <v>0.33</v>
      </c>
      <c r="G284" s="4">
        <v>55</v>
      </c>
      <c r="H284" s="8">
        <v>3.11</v>
      </c>
      <c r="I284" s="4">
        <v>0</v>
      </c>
    </row>
    <row r="285" spans="1:9" x14ac:dyDescent="0.2">
      <c r="A285" s="2">
        <v>16</v>
      </c>
      <c r="B285" s="1" t="s">
        <v>48</v>
      </c>
      <c r="C285" s="4">
        <v>58</v>
      </c>
      <c r="D285" s="8">
        <v>1.58</v>
      </c>
      <c r="E285" s="4">
        <v>10</v>
      </c>
      <c r="F285" s="8">
        <v>0.54</v>
      </c>
      <c r="G285" s="4">
        <v>48</v>
      </c>
      <c r="H285" s="8">
        <v>2.71</v>
      </c>
      <c r="I285" s="4">
        <v>0</v>
      </c>
    </row>
    <row r="286" spans="1:9" x14ac:dyDescent="0.2">
      <c r="A286" s="2">
        <v>17</v>
      </c>
      <c r="B286" s="1" t="s">
        <v>46</v>
      </c>
      <c r="C286" s="4">
        <v>56</v>
      </c>
      <c r="D286" s="8">
        <v>1.52</v>
      </c>
      <c r="E286" s="4">
        <v>6</v>
      </c>
      <c r="F286" s="8">
        <v>0.33</v>
      </c>
      <c r="G286" s="4">
        <v>50</v>
      </c>
      <c r="H286" s="8">
        <v>2.82</v>
      </c>
      <c r="I286" s="4">
        <v>0</v>
      </c>
    </row>
    <row r="287" spans="1:9" x14ac:dyDescent="0.2">
      <c r="A287" s="2">
        <v>18</v>
      </c>
      <c r="B287" s="1" t="s">
        <v>59</v>
      </c>
      <c r="C287" s="4">
        <v>45</v>
      </c>
      <c r="D287" s="8">
        <v>1.22</v>
      </c>
      <c r="E287" s="4">
        <v>25</v>
      </c>
      <c r="F287" s="8">
        <v>1.35</v>
      </c>
      <c r="G287" s="4">
        <v>20</v>
      </c>
      <c r="H287" s="8">
        <v>1.1299999999999999</v>
      </c>
      <c r="I287" s="4">
        <v>0</v>
      </c>
    </row>
    <row r="288" spans="1:9" x14ac:dyDescent="0.2">
      <c r="A288" s="2">
        <v>19</v>
      </c>
      <c r="B288" s="1" t="s">
        <v>76</v>
      </c>
      <c r="C288" s="4">
        <v>42</v>
      </c>
      <c r="D288" s="8">
        <v>1.1399999999999999</v>
      </c>
      <c r="E288" s="4">
        <v>7</v>
      </c>
      <c r="F288" s="8">
        <v>0.38</v>
      </c>
      <c r="G288" s="4">
        <v>35</v>
      </c>
      <c r="H288" s="8">
        <v>1.98</v>
      </c>
      <c r="I288" s="4">
        <v>0</v>
      </c>
    </row>
    <row r="289" spans="1:9" x14ac:dyDescent="0.2">
      <c r="A289" s="2">
        <v>19</v>
      </c>
      <c r="B289" s="1" t="s">
        <v>62</v>
      </c>
      <c r="C289" s="4">
        <v>42</v>
      </c>
      <c r="D289" s="8">
        <v>1.1399999999999999</v>
      </c>
      <c r="E289" s="4">
        <v>0</v>
      </c>
      <c r="F289" s="8">
        <v>0</v>
      </c>
      <c r="G289" s="4">
        <v>32</v>
      </c>
      <c r="H289" s="8">
        <v>1.81</v>
      </c>
      <c r="I289" s="4">
        <v>0</v>
      </c>
    </row>
    <row r="290" spans="1:9" x14ac:dyDescent="0.2">
      <c r="A290" s="1"/>
      <c r="C290" s="4"/>
      <c r="D290" s="8"/>
      <c r="E290" s="4"/>
      <c r="F290" s="8"/>
      <c r="G290" s="4"/>
      <c r="H290" s="8"/>
      <c r="I290" s="4"/>
    </row>
    <row r="291" spans="1:9" x14ac:dyDescent="0.2">
      <c r="A291" s="1" t="s">
        <v>13</v>
      </c>
      <c r="C291" s="4"/>
      <c r="D291" s="8"/>
      <c r="E291" s="4"/>
      <c r="F291" s="8"/>
      <c r="G291" s="4"/>
      <c r="H291" s="8"/>
      <c r="I291" s="4"/>
    </row>
    <row r="292" spans="1:9" x14ac:dyDescent="0.2">
      <c r="A292" s="2">
        <v>1</v>
      </c>
      <c r="B292" s="1" t="s">
        <v>58</v>
      </c>
      <c r="C292" s="4">
        <v>156</v>
      </c>
      <c r="D292" s="8">
        <v>13.73</v>
      </c>
      <c r="E292" s="4">
        <v>128</v>
      </c>
      <c r="F292" s="8">
        <v>22.22</v>
      </c>
      <c r="G292" s="4">
        <v>28</v>
      </c>
      <c r="H292" s="8">
        <v>5.25</v>
      </c>
      <c r="I292" s="4">
        <v>0</v>
      </c>
    </row>
    <row r="293" spans="1:9" x14ac:dyDescent="0.2">
      <c r="A293" s="2">
        <v>2</v>
      </c>
      <c r="B293" s="1" t="s">
        <v>52</v>
      </c>
      <c r="C293" s="4">
        <v>97</v>
      </c>
      <c r="D293" s="8">
        <v>8.5399999999999991</v>
      </c>
      <c r="E293" s="4">
        <v>42</v>
      </c>
      <c r="F293" s="8">
        <v>7.29</v>
      </c>
      <c r="G293" s="4">
        <v>54</v>
      </c>
      <c r="H293" s="8">
        <v>10.130000000000001</v>
      </c>
      <c r="I293" s="4">
        <v>1</v>
      </c>
    </row>
    <row r="294" spans="1:9" x14ac:dyDescent="0.2">
      <c r="A294" s="2">
        <v>3</v>
      </c>
      <c r="B294" s="1" t="s">
        <v>57</v>
      </c>
      <c r="C294" s="4">
        <v>96</v>
      </c>
      <c r="D294" s="8">
        <v>8.4499999999999993</v>
      </c>
      <c r="E294" s="4">
        <v>88</v>
      </c>
      <c r="F294" s="8">
        <v>15.28</v>
      </c>
      <c r="G294" s="4">
        <v>8</v>
      </c>
      <c r="H294" s="8">
        <v>1.5</v>
      </c>
      <c r="I294" s="4">
        <v>0</v>
      </c>
    </row>
    <row r="295" spans="1:9" x14ac:dyDescent="0.2">
      <c r="A295" s="2">
        <v>4</v>
      </c>
      <c r="B295" s="1" t="s">
        <v>43</v>
      </c>
      <c r="C295" s="4">
        <v>80</v>
      </c>
      <c r="D295" s="8">
        <v>7.04</v>
      </c>
      <c r="E295" s="4">
        <v>17</v>
      </c>
      <c r="F295" s="8">
        <v>2.95</v>
      </c>
      <c r="G295" s="4">
        <v>63</v>
      </c>
      <c r="H295" s="8">
        <v>11.82</v>
      </c>
      <c r="I295" s="4">
        <v>0</v>
      </c>
    </row>
    <row r="296" spans="1:9" x14ac:dyDescent="0.2">
      <c r="A296" s="2">
        <v>5</v>
      </c>
      <c r="B296" s="1" t="s">
        <v>50</v>
      </c>
      <c r="C296" s="4">
        <v>60</v>
      </c>
      <c r="D296" s="8">
        <v>5.28</v>
      </c>
      <c r="E296" s="4">
        <v>40</v>
      </c>
      <c r="F296" s="8">
        <v>6.94</v>
      </c>
      <c r="G296" s="4">
        <v>18</v>
      </c>
      <c r="H296" s="8">
        <v>3.38</v>
      </c>
      <c r="I296" s="4">
        <v>2</v>
      </c>
    </row>
    <row r="297" spans="1:9" x14ac:dyDescent="0.2">
      <c r="A297" s="2">
        <v>6</v>
      </c>
      <c r="B297" s="1" t="s">
        <v>60</v>
      </c>
      <c r="C297" s="4">
        <v>59</v>
      </c>
      <c r="D297" s="8">
        <v>5.19</v>
      </c>
      <c r="E297" s="4">
        <v>34</v>
      </c>
      <c r="F297" s="8">
        <v>5.9</v>
      </c>
      <c r="G297" s="4">
        <v>10</v>
      </c>
      <c r="H297" s="8">
        <v>1.88</v>
      </c>
      <c r="I297" s="4">
        <v>0</v>
      </c>
    </row>
    <row r="298" spans="1:9" x14ac:dyDescent="0.2">
      <c r="A298" s="2">
        <v>7</v>
      </c>
      <c r="B298" s="1" t="s">
        <v>45</v>
      </c>
      <c r="C298" s="4">
        <v>57</v>
      </c>
      <c r="D298" s="8">
        <v>5.0199999999999996</v>
      </c>
      <c r="E298" s="4">
        <v>19</v>
      </c>
      <c r="F298" s="8">
        <v>3.3</v>
      </c>
      <c r="G298" s="4">
        <v>38</v>
      </c>
      <c r="H298" s="8">
        <v>7.13</v>
      </c>
      <c r="I298" s="4">
        <v>0</v>
      </c>
    </row>
    <row r="299" spans="1:9" x14ac:dyDescent="0.2">
      <c r="A299" s="2">
        <v>8</v>
      </c>
      <c r="B299" s="1" t="s">
        <v>44</v>
      </c>
      <c r="C299" s="4">
        <v>52</v>
      </c>
      <c r="D299" s="8">
        <v>4.58</v>
      </c>
      <c r="E299" s="4">
        <v>22</v>
      </c>
      <c r="F299" s="8">
        <v>3.82</v>
      </c>
      <c r="G299" s="4">
        <v>30</v>
      </c>
      <c r="H299" s="8">
        <v>5.63</v>
      </c>
      <c r="I299" s="4">
        <v>0</v>
      </c>
    </row>
    <row r="300" spans="1:9" x14ac:dyDescent="0.2">
      <c r="A300" s="2">
        <v>9</v>
      </c>
      <c r="B300" s="1" t="s">
        <v>51</v>
      </c>
      <c r="C300" s="4">
        <v>47</v>
      </c>
      <c r="D300" s="8">
        <v>4.1399999999999997</v>
      </c>
      <c r="E300" s="4">
        <v>29</v>
      </c>
      <c r="F300" s="8">
        <v>5.03</v>
      </c>
      <c r="G300" s="4">
        <v>18</v>
      </c>
      <c r="H300" s="8">
        <v>3.38</v>
      </c>
      <c r="I300" s="4">
        <v>0</v>
      </c>
    </row>
    <row r="301" spans="1:9" x14ac:dyDescent="0.2">
      <c r="A301" s="2">
        <v>10</v>
      </c>
      <c r="B301" s="1" t="s">
        <v>49</v>
      </c>
      <c r="C301" s="4">
        <v>40</v>
      </c>
      <c r="D301" s="8">
        <v>3.52</v>
      </c>
      <c r="E301" s="4">
        <v>7</v>
      </c>
      <c r="F301" s="8">
        <v>1.22</v>
      </c>
      <c r="G301" s="4">
        <v>33</v>
      </c>
      <c r="H301" s="8">
        <v>6.19</v>
      </c>
      <c r="I301" s="4">
        <v>0</v>
      </c>
    </row>
    <row r="302" spans="1:9" x14ac:dyDescent="0.2">
      <c r="A302" s="2">
        <v>11</v>
      </c>
      <c r="B302" s="1" t="s">
        <v>61</v>
      </c>
      <c r="C302" s="4">
        <v>39</v>
      </c>
      <c r="D302" s="8">
        <v>3.43</v>
      </c>
      <c r="E302" s="4">
        <v>33</v>
      </c>
      <c r="F302" s="8">
        <v>5.73</v>
      </c>
      <c r="G302" s="4">
        <v>6</v>
      </c>
      <c r="H302" s="8">
        <v>1.1299999999999999</v>
      </c>
      <c r="I302" s="4">
        <v>0</v>
      </c>
    </row>
    <row r="303" spans="1:9" x14ac:dyDescent="0.2">
      <c r="A303" s="2">
        <v>12</v>
      </c>
      <c r="B303" s="1" t="s">
        <v>54</v>
      </c>
      <c r="C303" s="4">
        <v>34</v>
      </c>
      <c r="D303" s="8">
        <v>2.99</v>
      </c>
      <c r="E303" s="4">
        <v>17</v>
      </c>
      <c r="F303" s="8">
        <v>2.95</v>
      </c>
      <c r="G303" s="4">
        <v>17</v>
      </c>
      <c r="H303" s="8">
        <v>3.19</v>
      </c>
      <c r="I303" s="4">
        <v>0</v>
      </c>
    </row>
    <row r="304" spans="1:9" x14ac:dyDescent="0.2">
      <c r="A304" s="2">
        <v>13</v>
      </c>
      <c r="B304" s="1" t="s">
        <v>55</v>
      </c>
      <c r="C304" s="4">
        <v>27</v>
      </c>
      <c r="D304" s="8">
        <v>2.38</v>
      </c>
      <c r="E304" s="4">
        <v>22</v>
      </c>
      <c r="F304" s="8">
        <v>3.82</v>
      </c>
      <c r="G304" s="4">
        <v>5</v>
      </c>
      <c r="H304" s="8">
        <v>0.94</v>
      </c>
      <c r="I304" s="4">
        <v>0</v>
      </c>
    </row>
    <row r="305" spans="1:9" x14ac:dyDescent="0.2">
      <c r="A305" s="2">
        <v>14</v>
      </c>
      <c r="B305" s="1" t="s">
        <v>62</v>
      </c>
      <c r="C305" s="4">
        <v>24</v>
      </c>
      <c r="D305" s="8">
        <v>2.11</v>
      </c>
      <c r="E305" s="4">
        <v>1</v>
      </c>
      <c r="F305" s="8">
        <v>0.17</v>
      </c>
      <c r="G305" s="4">
        <v>22</v>
      </c>
      <c r="H305" s="8">
        <v>4.13</v>
      </c>
      <c r="I305" s="4">
        <v>0</v>
      </c>
    </row>
    <row r="306" spans="1:9" x14ac:dyDescent="0.2">
      <c r="A306" s="2">
        <v>15</v>
      </c>
      <c r="B306" s="1" t="s">
        <v>56</v>
      </c>
      <c r="C306" s="4">
        <v>21</v>
      </c>
      <c r="D306" s="8">
        <v>1.85</v>
      </c>
      <c r="E306" s="4">
        <v>10</v>
      </c>
      <c r="F306" s="8">
        <v>1.74</v>
      </c>
      <c r="G306" s="4">
        <v>11</v>
      </c>
      <c r="H306" s="8">
        <v>2.06</v>
      </c>
      <c r="I306" s="4">
        <v>0</v>
      </c>
    </row>
    <row r="307" spans="1:9" x14ac:dyDescent="0.2">
      <c r="A307" s="2">
        <v>16</v>
      </c>
      <c r="B307" s="1" t="s">
        <v>59</v>
      </c>
      <c r="C307" s="4">
        <v>18</v>
      </c>
      <c r="D307" s="8">
        <v>1.58</v>
      </c>
      <c r="E307" s="4">
        <v>7</v>
      </c>
      <c r="F307" s="8">
        <v>1.22</v>
      </c>
      <c r="G307" s="4">
        <v>10</v>
      </c>
      <c r="H307" s="8">
        <v>1.88</v>
      </c>
      <c r="I307" s="4">
        <v>1</v>
      </c>
    </row>
    <row r="308" spans="1:9" x14ac:dyDescent="0.2">
      <c r="A308" s="2">
        <v>17</v>
      </c>
      <c r="B308" s="1" t="s">
        <v>46</v>
      </c>
      <c r="C308" s="4">
        <v>15</v>
      </c>
      <c r="D308" s="8">
        <v>1.32</v>
      </c>
      <c r="E308" s="4">
        <v>4</v>
      </c>
      <c r="F308" s="8">
        <v>0.69</v>
      </c>
      <c r="G308" s="4">
        <v>11</v>
      </c>
      <c r="H308" s="8">
        <v>2.06</v>
      </c>
      <c r="I308" s="4">
        <v>0</v>
      </c>
    </row>
    <row r="309" spans="1:9" x14ac:dyDescent="0.2">
      <c r="A309" s="2">
        <v>17</v>
      </c>
      <c r="B309" s="1" t="s">
        <v>53</v>
      </c>
      <c r="C309" s="4">
        <v>15</v>
      </c>
      <c r="D309" s="8">
        <v>1.32</v>
      </c>
      <c r="E309" s="4">
        <v>4</v>
      </c>
      <c r="F309" s="8">
        <v>0.69</v>
      </c>
      <c r="G309" s="4">
        <v>11</v>
      </c>
      <c r="H309" s="8">
        <v>2.06</v>
      </c>
      <c r="I309" s="4">
        <v>0</v>
      </c>
    </row>
    <row r="310" spans="1:9" x14ac:dyDescent="0.2">
      <c r="A310" s="2">
        <v>19</v>
      </c>
      <c r="B310" s="1" t="s">
        <v>64</v>
      </c>
      <c r="C310" s="4">
        <v>12</v>
      </c>
      <c r="D310" s="8">
        <v>1.06</v>
      </c>
      <c r="E310" s="4">
        <v>3</v>
      </c>
      <c r="F310" s="8">
        <v>0.52</v>
      </c>
      <c r="G310" s="4">
        <v>9</v>
      </c>
      <c r="H310" s="8">
        <v>1.69</v>
      </c>
      <c r="I310" s="4">
        <v>0</v>
      </c>
    </row>
    <row r="311" spans="1:9" x14ac:dyDescent="0.2">
      <c r="A311" s="2">
        <v>19</v>
      </c>
      <c r="B311" s="1" t="s">
        <v>47</v>
      </c>
      <c r="C311" s="4">
        <v>12</v>
      </c>
      <c r="D311" s="8">
        <v>1.06</v>
      </c>
      <c r="E311" s="4">
        <v>2</v>
      </c>
      <c r="F311" s="8">
        <v>0.35</v>
      </c>
      <c r="G311" s="4">
        <v>10</v>
      </c>
      <c r="H311" s="8">
        <v>1.88</v>
      </c>
      <c r="I311" s="4">
        <v>0</v>
      </c>
    </row>
    <row r="312" spans="1:9" x14ac:dyDescent="0.2">
      <c r="A312" s="1"/>
      <c r="C312" s="4"/>
      <c r="D312" s="8"/>
      <c r="E312" s="4"/>
      <c r="F312" s="8"/>
      <c r="G312" s="4"/>
      <c r="H312" s="8"/>
      <c r="I312" s="4"/>
    </row>
    <row r="313" spans="1:9" x14ac:dyDescent="0.2">
      <c r="A313" s="1" t="s">
        <v>14</v>
      </c>
      <c r="C313" s="4"/>
      <c r="D313" s="8"/>
      <c r="E313" s="4"/>
      <c r="F313" s="8"/>
      <c r="G313" s="4"/>
      <c r="H313" s="8"/>
      <c r="I313" s="4"/>
    </row>
    <row r="314" spans="1:9" x14ac:dyDescent="0.2">
      <c r="A314" s="2">
        <v>1</v>
      </c>
      <c r="B314" s="1" t="s">
        <v>52</v>
      </c>
      <c r="C314" s="4">
        <v>66</v>
      </c>
      <c r="D314" s="8">
        <v>14.6</v>
      </c>
      <c r="E314" s="4">
        <v>48</v>
      </c>
      <c r="F314" s="8">
        <v>17.2</v>
      </c>
      <c r="G314" s="4">
        <v>18</v>
      </c>
      <c r="H314" s="8">
        <v>11.39</v>
      </c>
      <c r="I314" s="4">
        <v>0</v>
      </c>
    </row>
    <row r="315" spans="1:9" x14ac:dyDescent="0.2">
      <c r="A315" s="2">
        <v>2</v>
      </c>
      <c r="B315" s="1" t="s">
        <v>50</v>
      </c>
      <c r="C315" s="4">
        <v>54</v>
      </c>
      <c r="D315" s="8">
        <v>11.95</v>
      </c>
      <c r="E315" s="4">
        <v>46</v>
      </c>
      <c r="F315" s="8">
        <v>16.489999999999998</v>
      </c>
      <c r="G315" s="4">
        <v>8</v>
      </c>
      <c r="H315" s="8">
        <v>5.0599999999999996</v>
      </c>
      <c r="I315" s="4">
        <v>0</v>
      </c>
    </row>
    <row r="316" spans="1:9" x14ac:dyDescent="0.2">
      <c r="A316" s="2">
        <v>3</v>
      </c>
      <c r="B316" s="1" t="s">
        <v>58</v>
      </c>
      <c r="C316" s="4">
        <v>43</v>
      </c>
      <c r="D316" s="8">
        <v>9.51</v>
      </c>
      <c r="E316" s="4">
        <v>41</v>
      </c>
      <c r="F316" s="8">
        <v>14.7</v>
      </c>
      <c r="G316" s="4">
        <v>2</v>
      </c>
      <c r="H316" s="8">
        <v>1.27</v>
      </c>
      <c r="I316" s="4">
        <v>0</v>
      </c>
    </row>
    <row r="317" spans="1:9" x14ac:dyDescent="0.2">
      <c r="A317" s="2">
        <v>4</v>
      </c>
      <c r="B317" s="1" t="s">
        <v>43</v>
      </c>
      <c r="C317" s="4">
        <v>39</v>
      </c>
      <c r="D317" s="8">
        <v>8.6300000000000008</v>
      </c>
      <c r="E317" s="4">
        <v>13</v>
      </c>
      <c r="F317" s="8">
        <v>4.66</v>
      </c>
      <c r="G317" s="4">
        <v>26</v>
      </c>
      <c r="H317" s="8">
        <v>16.46</v>
      </c>
      <c r="I317" s="4">
        <v>0</v>
      </c>
    </row>
    <row r="318" spans="1:9" x14ac:dyDescent="0.2">
      <c r="A318" s="2">
        <v>5</v>
      </c>
      <c r="B318" s="1" t="s">
        <v>57</v>
      </c>
      <c r="C318" s="4">
        <v>33</v>
      </c>
      <c r="D318" s="8">
        <v>7.3</v>
      </c>
      <c r="E318" s="4">
        <v>29</v>
      </c>
      <c r="F318" s="8">
        <v>10.39</v>
      </c>
      <c r="G318" s="4">
        <v>4</v>
      </c>
      <c r="H318" s="8">
        <v>2.5299999999999998</v>
      </c>
      <c r="I318" s="4">
        <v>0</v>
      </c>
    </row>
    <row r="319" spans="1:9" x14ac:dyDescent="0.2">
      <c r="A319" s="2">
        <v>6</v>
      </c>
      <c r="B319" s="1" t="s">
        <v>62</v>
      </c>
      <c r="C319" s="4">
        <v>22</v>
      </c>
      <c r="D319" s="8">
        <v>4.87</v>
      </c>
      <c r="E319" s="4">
        <v>1</v>
      </c>
      <c r="F319" s="8">
        <v>0.36</v>
      </c>
      <c r="G319" s="4">
        <v>16</v>
      </c>
      <c r="H319" s="8">
        <v>10.130000000000001</v>
      </c>
      <c r="I319" s="4">
        <v>1</v>
      </c>
    </row>
    <row r="320" spans="1:9" x14ac:dyDescent="0.2">
      <c r="A320" s="2">
        <v>7</v>
      </c>
      <c r="B320" s="1" t="s">
        <v>60</v>
      </c>
      <c r="C320" s="4">
        <v>21</v>
      </c>
      <c r="D320" s="8">
        <v>4.6500000000000004</v>
      </c>
      <c r="E320" s="4">
        <v>11</v>
      </c>
      <c r="F320" s="8">
        <v>3.94</v>
      </c>
      <c r="G320" s="4">
        <v>2</v>
      </c>
      <c r="H320" s="8">
        <v>1.27</v>
      </c>
      <c r="I320" s="4">
        <v>0</v>
      </c>
    </row>
    <row r="321" spans="1:9" x14ac:dyDescent="0.2">
      <c r="A321" s="2">
        <v>8</v>
      </c>
      <c r="B321" s="1" t="s">
        <v>51</v>
      </c>
      <c r="C321" s="4">
        <v>15</v>
      </c>
      <c r="D321" s="8">
        <v>3.32</v>
      </c>
      <c r="E321" s="4">
        <v>10</v>
      </c>
      <c r="F321" s="8">
        <v>3.58</v>
      </c>
      <c r="G321" s="4">
        <v>5</v>
      </c>
      <c r="H321" s="8">
        <v>3.16</v>
      </c>
      <c r="I321" s="4">
        <v>0</v>
      </c>
    </row>
    <row r="322" spans="1:9" x14ac:dyDescent="0.2">
      <c r="A322" s="2">
        <v>9</v>
      </c>
      <c r="B322" s="1" t="s">
        <v>49</v>
      </c>
      <c r="C322" s="4">
        <v>13</v>
      </c>
      <c r="D322" s="8">
        <v>2.88</v>
      </c>
      <c r="E322" s="4">
        <v>12</v>
      </c>
      <c r="F322" s="8">
        <v>4.3</v>
      </c>
      <c r="G322" s="4">
        <v>1</v>
      </c>
      <c r="H322" s="8">
        <v>0.63</v>
      </c>
      <c r="I322" s="4">
        <v>0</v>
      </c>
    </row>
    <row r="323" spans="1:9" x14ac:dyDescent="0.2">
      <c r="A323" s="2">
        <v>9</v>
      </c>
      <c r="B323" s="1" t="s">
        <v>61</v>
      </c>
      <c r="C323" s="4">
        <v>13</v>
      </c>
      <c r="D323" s="8">
        <v>2.88</v>
      </c>
      <c r="E323" s="4">
        <v>12</v>
      </c>
      <c r="F323" s="8">
        <v>4.3</v>
      </c>
      <c r="G323" s="4">
        <v>1</v>
      </c>
      <c r="H323" s="8">
        <v>0.63</v>
      </c>
      <c r="I323" s="4">
        <v>0</v>
      </c>
    </row>
    <row r="324" spans="1:9" x14ac:dyDescent="0.2">
      <c r="A324" s="2">
        <v>11</v>
      </c>
      <c r="B324" s="1" t="s">
        <v>44</v>
      </c>
      <c r="C324" s="4">
        <v>10</v>
      </c>
      <c r="D324" s="8">
        <v>2.21</v>
      </c>
      <c r="E324" s="4">
        <v>7</v>
      </c>
      <c r="F324" s="8">
        <v>2.5099999999999998</v>
      </c>
      <c r="G324" s="4">
        <v>3</v>
      </c>
      <c r="H324" s="8">
        <v>1.9</v>
      </c>
      <c r="I324" s="4">
        <v>0</v>
      </c>
    </row>
    <row r="325" spans="1:9" x14ac:dyDescent="0.2">
      <c r="A325" s="2">
        <v>11</v>
      </c>
      <c r="B325" s="1" t="s">
        <v>45</v>
      </c>
      <c r="C325" s="4">
        <v>10</v>
      </c>
      <c r="D325" s="8">
        <v>2.21</v>
      </c>
      <c r="E325" s="4">
        <v>3</v>
      </c>
      <c r="F325" s="8">
        <v>1.08</v>
      </c>
      <c r="G325" s="4">
        <v>7</v>
      </c>
      <c r="H325" s="8">
        <v>4.43</v>
      </c>
      <c r="I325" s="4">
        <v>0</v>
      </c>
    </row>
    <row r="326" spans="1:9" x14ac:dyDescent="0.2">
      <c r="A326" s="2">
        <v>13</v>
      </c>
      <c r="B326" s="1" t="s">
        <v>63</v>
      </c>
      <c r="C326" s="4">
        <v>9</v>
      </c>
      <c r="D326" s="8">
        <v>1.99</v>
      </c>
      <c r="E326" s="4">
        <v>4</v>
      </c>
      <c r="F326" s="8">
        <v>1.43</v>
      </c>
      <c r="G326" s="4">
        <v>5</v>
      </c>
      <c r="H326" s="8">
        <v>3.16</v>
      </c>
      <c r="I326" s="4">
        <v>0</v>
      </c>
    </row>
    <row r="327" spans="1:9" x14ac:dyDescent="0.2">
      <c r="A327" s="2">
        <v>13</v>
      </c>
      <c r="B327" s="1" t="s">
        <v>69</v>
      </c>
      <c r="C327" s="4">
        <v>9</v>
      </c>
      <c r="D327" s="8">
        <v>1.99</v>
      </c>
      <c r="E327" s="4">
        <v>2</v>
      </c>
      <c r="F327" s="8">
        <v>0.72</v>
      </c>
      <c r="G327" s="4">
        <v>7</v>
      </c>
      <c r="H327" s="8">
        <v>4.43</v>
      </c>
      <c r="I327" s="4">
        <v>0</v>
      </c>
    </row>
    <row r="328" spans="1:9" x14ac:dyDescent="0.2">
      <c r="A328" s="2">
        <v>15</v>
      </c>
      <c r="B328" s="1" t="s">
        <v>54</v>
      </c>
      <c r="C328" s="4">
        <v>8</v>
      </c>
      <c r="D328" s="8">
        <v>1.77</v>
      </c>
      <c r="E328" s="4">
        <v>3</v>
      </c>
      <c r="F328" s="8">
        <v>1.08</v>
      </c>
      <c r="G328" s="4">
        <v>4</v>
      </c>
      <c r="H328" s="8">
        <v>2.5299999999999998</v>
      </c>
      <c r="I328" s="4">
        <v>0</v>
      </c>
    </row>
    <row r="329" spans="1:9" x14ac:dyDescent="0.2">
      <c r="A329" s="2">
        <v>16</v>
      </c>
      <c r="B329" s="1" t="s">
        <v>64</v>
      </c>
      <c r="C329" s="4">
        <v>7</v>
      </c>
      <c r="D329" s="8">
        <v>1.55</v>
      </c>
      <c r="E329" s="4">
        <v>4</v>
      </c>
      <c r="F329" s="8">
        <v>1.43</v>
      </c>
      <c r="G329" s="4">
        <v>3</v>
      </c>
      <c r="H329" s="8">
        <v>1.9</v>
      </c>
      <c r="I329" s="4">
        <v>0</v>
      </c>
    </row>
    <row r="330" spans="1:9" x14ac:dyDescent="0.2">
      <c r="A330" s="2">
        <v>16</v>
      </c>
      <c r="B330" s="1" t="s">
        <v>55</v>
      </c>
      <c r="C330" s="4">
        <v>7</v>
      </c>
      <c r="D330" s="8">
        <v>1.55</v>
      </c>
      <c r="E330" s="4">
        <v>6</v>
      </c>
      <c r="F330" s="8">
        <v>2.15</v>
      </c>
      <c r="G330" s="4">
        <v>1</v>
      </c>
      <c r="H330" s="8">
        <v>0.63</v>
      </c>
      <c r="I330" s="4">
        <v>0</v>
      </c>
    </row>
    <row r="331" spans="1:9" x14ac:dyDescent="0.2">
      <c r="A331" s="2">
        <v>18</v>
      </c>
      <c r="B331" s="1" t="s">
        <v>46</v>
      </c>
      <c r="C331" s="4">
        <v>6</v>
      </c>
      <c r="D331" s="8">
        <v>1.33</v>
      </c>
      <c r="E331" s="4">
        <v>1</v>
      </c>
      <c r="F331" s="8">
        <v>0.36</v>
      </c>
      <c r="G331" s="4">
        <v>5</v>
      </c>
      <c r="H331" s="8">
        <v>3.16</v>
      </c>
      <c r="I331" s="4">
        <v>0</v>
      </c>
    </row>
    <row r="332" spans="1:9" x14ac:dyDescent="0.2">
      <c r="A332" s="2">
        <v>19</v>
      </c>
      <c r="B332" s="1" t="s">
        <v>78</v>
      </c>
      <c r="C332" s="4">
        <v>5</v>
      </c>
      <c r="D332" s="8">
        <v>1.1100000000000001</v>
      </c>
      <c r="E332" s="4">
        <v>2</v>
      </c>
      <c r="F332" s="8">
        <v>0.72</v>
      </c>
      <c r="G332" s="4">
        <v>2</v>
      </c>
      <c r="H332" s="8">
        <v>1.27</v>
      </c>
      <c r="I332" s="4">
        <v>0</v>
      </c>
    </row>
    <row r="333" spans="1:9" x14ac:dyDescent="0.2">
      <c r="A333" s="2">
        <v>20</v>
      </c>
      <c r="B333" s="1" t="s">
        <v>68</v>
      </c>
      <c r="C333" s="4">
        <v>4</v>
      </c>
      <c r="D333" s="8">
        <v>0.88</v>
      </c>
      <c r="E333" s="4">
        <v>1</v>
      </c>
      <c r="F333" s="8">
        <v>0.36</v>
      </c>
      <c r="G333" s="4">
        <v>3</v>
      </c>
      <c r="H333" s="8">
        <v>1.9</v>
      </c>
      <c r="I333" s="4">
        <v>0</v>
      </c>
    </row>
    <row r="334" spans="1:9" x14ac:dyDescent="0.2">
      <c r="A334" s="2">
        <v>20</v>
      </c>
      <c r="B334" s="1" t="s">
        <v>71</v>
      </c>
      <c r="C334" s="4">
        <v>4</v>
      </c>
      <c r="D334" s="8">
        <v>0.88</v>
      </c>
      <c r="E334" s="4">
        <v>4</v>
      </c>
      <c r="F334" s="8">
        <v>1.43</v>
      </c>
      <c r="G334" s="4">
        <v>0</v>
      </c>
      <c r="H334" s="8">
        <v>0</v>
      </c>
      <c r="I334" s="4">
        <v>0</v>
      </c>
    </row>
    <row r="335" spans="1:9" x14ac:dyDescent="0.2">
      <c r="A335" s="2">
        <v>20</v>
      </c>
      <c r="B335" s="1" t="s">
        <v>77</v>
      </c>
      <c r="C335" s="4">
        <v>4</v>
      </c>
      <c r="D335" s="8">
        <v>0.88</v>
      </c>
      <c r="E335" s="4">
        <v>2</v>
      </c>
      <c r="F335" s="8">
        <v>0.72</v>
      </c>
      <c r="G335" s="4">
        <v>2</v>
      </c>
      <c r="H335" s="8">
        <v>1.27</v>
      </c>
      <c r="I335" s="4">
        <v>0</v>
      </c>
    </row>
    <row r="336" spans="1:9" x14ac:dyDescent="0.2">
      <c r="A336" s="2">
        <v>20</v>
      </c>
      <c r="B336" s="1" t="s">
        <v>53</v>
      </c>
      <c r="C336" s="4">
        <v>4</v>
      </c>
      <c r="D336" s="8">
        <v>0.88</v>
      </c>
      <c r="E336" s="4">
        <v>2</v>
      </c>
      <c r="F336" s="8">
        <v>0.72</v>
      </c>
      <c r="G336" s="4">
        <v>2</v>
      </c>
      <c r="H336" s="8">
        <v>1.27</v>
      </c>
      <c r="I336" s="4">
        <v>0</v>
      </c>
    </row>
    <row r="337" spans="1:9" x14ac:dyDescent="0.2">
      <c r="A337" s="2">
        <v>20</v>
      </c>
      <c r="B337" s="1" t="s">
        <v>56</v>
      </c>
      <c r="C337" s="4">
        <v>4</v>
      </c>
      <c r="D337" s="8">
        <v>0.88</v>
      </c>
      <c r="E337" s="4">
        <v>2</v>
      </c>
      <c r="F337" s="8">
        <v>0.72</v>
      </c>
      <c r="G337" s="4">
        <v>2</v>
      </c>
      <c r="H337" s="8">
        <v>1.27</v>
      </c>
      <c r="I337" s="4">
        <v>0</v>
      </c>
    </row>
    <row r="338" spans="1:9" x14ac:dyDescent="0.2">
      <c r="A338" s="1"/>
      <c r="C338" s="4"/>
      <c r="D338" s="8"/>
      <c r="E338" s="4"/>
      <c r="F338" s="8"/>
      <c r="G338" s="4"/>
      <c r="H338" s="8"/>
      <c r="I338" s="4"/>
    </row>
    <row r="339" spans="1:9" x14ac:dyDescent="0.2">
      <c r="A339" s="1" t="s">
        <v>15</v>
      </c>
      <c r="C339" s="4"/>
      <c r="D339" s="8"/>
      <c r="E339" s="4"/>
      <c r="F339" s="8"/>
      <c r="G339" s="4"/>
      <c r="H339" s="8"/>
      <c r="I339" s="4"/>
    </row>
    <row r="340" spans="1:9" x14ac:dyDescent="0.2">
      <c r="A340" s="2">
        <v>1</v>
      </c>
      <c r="B340" s="1" t="s">
        <v>45</v>
      </c>
      <c r="C340" s="4">
        <v>21</v>
      </c>
      <c r="D340" s="8">
        <v>21.88</v>
      </c>
      <c r="E340" s="4">
        <v>1</v>
      </c>
      <c r="F340" s="8">
        <v>2.33</v>
      </c>
      <c r="G340" s="4">
        <v>20</v>
      </c>
      <c r="H340" s="8">
        <v>41.67</v>
      </c>
      <c r="I340" s="4">
        <v>0</v>
      </c>
    </row>
    <row r="341" spans="1:9" x14ac:dyDescent="0.2">
      <c r="A341" s="2">
        <v>2</v>
      </c>
      <c r="B341" s="1" t="s">
        <v>44</v>
      </c>
      <c r="C341" s="4">
        <v>11</v>
      </c>
      <c r="D341" s="8">
        <v>11.46</v>
      </c>
      <c r="E341" s="4">
        <v>3</v>
      </c>
      <c r="F341" s="8">
        <v>6.98</v>
      </c>
      <c r="G341" s="4">
        <v>8</v>
      </c>
      <c r="H341" s="8">
        <v>16.670000000000002</v>
      </c>
      <c r="I341" s="4">
        <v>0</v>
      </c>
    </row>
    <row r="342" spans="1:9" x14ac:dyDescent="0.2">
      <c r="A342" s="2">
        <v>2</v>
      </c>
      <c r="B342" s="1" t="s">
        <v>58</v>
      </c>
      <c r="C342" s="4">
        <v>11</v>
      </c>
      <c r="D342" s="8">
        <v>11.46</v>
      </c>
      <c r="E342" s="4">
        <v>11</v>
      </c>
      <c r="F342" s="8">
        <v>25.58</v>
      </c>
      <c r="G342" s="4">
        <v>0</v>
      </c>
      <c r="H342" s="8">
        <v>0</v>
      </c>
      <c r="I342" s="4">
        <v>0</v>
      </c>
    </row>
    <row r="343" spans="1:9" x14ac:dyDescent="0.2">
      <c r="A343" s="2">
        <v>4</v>
      </c>
      <c r="B343" s="1" t="s">
        <v>52</v>
      </c>
      <c r="C343" s="4">
        <v>8</v>
      </c>
      <c r="D343" s="8">
        <v>8.33</v>
      </c>
      <c r="E343" s="4">
        <v>8</v>
      </c>
      <c r="F343" s="8">
        <v>18.600000000000001</v>
      </c>
      <c r="G343" s="4">
        <v>0</v>
      </c>
      <c r="H343" s="8">
        <v>0</v>
      </c>
      <c r="I343" s="4">
        <v>0</v>
      </c>
    </row>
    <row r="344" spans="1:9" x14ac:dyDescent="0.2">
      <c r="A344" s="2">
        <v>5</v>
      </c>
      <c r="B344" s="1" t="s">
        <v>43</v>
      </c>
      <c r="C344" s="4">
        <v>7</v>
      </c>
      <c r="D344" s="8">
        <v>7.29</v>
      </c>
      <c r="E344" s="4">
        <v>3</v>
      </c>
      <c r="F344" s="8">
        <v>6.98</v>
      </c>
      <c r="G344" s="4">
        <v>4</v>
      </c>
      <c r="H344" s="8">
        <v>8.33</v>
      </c>
      <c r="I344" s="4">
        <v>0</v>
      </c>
    </row>
    <row r="345" spans="1:9" x14ac:dyDescent="0.2">
      <c r="A345" s="2">
        <v>6</v>
      </c>
      <c r="B345" s="1" t="s">
        <v>57</v>
      </c>
      <c r="C345" s="4">
        <v>6</v>
      </c>
      <c r="D345" s="8">
        <v>6.25</v>
      </c>
      <c r="E345" s="4">
        <v>6</v>
      </c>
      <c r="F345" s="8">
        <v>13.95</v>
      </c>
      <c r="G345" s="4">
        <v>0</v>
      </c>
      <c r="H345" s="8">
        <v>0</v>
      </c>
      <c r="I345" s="4">
        <v>0</v>
      </c>
    </row>
    <row r="346" spans="1:9" x14ac:dyDescent="0.2">
      <c r="A346" s="2">
        <v>7</v>
      </c>
      <c r="B346" s="1" t="s">
        <v>56</v>
      </c>
      <c r="C346" s="4">
        <v>5</v>
      </c>
      <c r="D346" s="8">
        <v>5.21</v>
      </c>
      <c r="E346" s="4">
        <v>1</v>
      </c>
      <c r="F346" s="8">
        <v>2.33</v>
      </c>
      <c r="G346" s="4">
        <v>4</v>
      </c>
      <c r="H346" s="8">
        <v>8.33</v>
      </c>
      <c r="I346" s="4">
        <v>0</v>
      </c>
    </row>
    <row r="347" spans="1:9" x14ac:dyDescent="0.2">
      <c r="A347" s="2">
        <v>8</v>
      </c>
      <c r="B347" s="1" t="s">
        <v>60</v>
      </c>
      <c r="C347" s="4">
        <v>4</v>
      </c>
      <c r="D347" s="8">
        <v>4.17</v>
      </c>
      <c r="E347" s="4">
        <v>2</v>
      </c>
      <c r="F347" s="8">
        <v>4.6500000000000004</v>
      </c>
      <c r="G347" s="4">
        <v>0</v>
      </c>
      <c r="H347" s="8">
        <v>0</v>
      </c>
      <c r="I347" s="4">
        <v>0</v>
      </c>
    </row>
    <row r="348" spans="1:9" x14ac:dyDescent="0.2">
      <c r="A348" s="2">
        <v>9</v>
      </c>
      <c r="B348" s="1" t="s">
        <v>50</v>
      </c>
      <c r="C348" s="4">
        <v>3</v>
      </c>
      <c r="D348" s="8">
        <v>3.13</v>
      </c>
      <c r="E348" s="4">
        <v>3</v>
      </c>
      <c r="F348" s="8">
        <v>6.98</v>
      </c>
      <c r="G348" s="4">
        <v>0</v>
      </c>
      <c r="H348" s="8">
        <v>0</v>
      </c>
      <c r="I348" s="4">
        <v>0</v>
      </c>
    </row>
    <row r="349" spans="1:9" x14ac:dyDescent="0.2">
      <c r="A349" s="2">
        <v>10</v>
      </c>
      <c r="B349" s="1" t="s">
        <v>61</v>
      </c>
      <c r="C349" s="4">
        <v>2</v>
      </c>
      <c r="D349" s="8">
        <v>2.08</v>
      </c>
      <c r="E349" s="4">
        <v>2</v>
      </c>
      <c r="F349" s="8">
        <v>4.6500000000000004</v>
      </c>
      <c r="G349" s="4">
        <v>0</v>
      </c>
      <c r="H349" s="8">
        <v>0</v>
      </c>
      <c r="I349" s="4">
        <v>0</v>
      </c>
    </row>
    <row r="350" spans="1:9" x14ac:dyDescent="0.2">
      <c r="A350" s="2">
        <v>11</v>
      </c>
      <c r="B350" s="1" t="s">
        <v>79</v>
      </c>
      <c r="C350" s="4">
        <v>1</v>
      </c>
      <c r="D350" s="8">
        <v>1.04</v>
      </c>
      <c r="E350" s="4">
        <v>0</v>
      </c>
      <c r="F350" s="8">
        <v>0</v>
      </c>
      <c r="G350" s="4">
        <v>1</v>
      </c>
      <c r="H350" s="8">
        <v>2.08</v>
      </c>
      <c r="I350" s="4">
        <v>0</v>
      </c>
    </row>
    <row r="351" spans="1:9" x14ac:dyDescent="0.2">
      <c r="A351" s="2">
        <v>11</v>
      </c>
      <c r="B351" s="1" t="s">
        <v>80</v>
      </c>
      <c r="C351" s="4">
        <v>1</v>
      </c>
      <c r="D351" s="8">
        <v>1.04</v>
      </c>
      <c r="E351" s="4">
        <v>0</v>
      </c>
      <c r="F351" s="8">
        <v>0</v>
      </c>
      <c r="G351" s="4">
        <v>0</v>
      </c>
      <c r="H351" s="8">
        <v>0</v>
      </c>
      <c r="I351" s="4">
        <v>0</v>
      </c>
    </row>
    <row r="352" spans="1:9" x14ac:dyDescent="0.2">
      <c r="A352" s="2">
        <v>11</v>
      </c>
      <c r="B352" s="1" t="s">
        <v>77</v>
      </c>
      <c r="C352" s="4">
        <v>1</v>
      </c>
      <c r="D352" s="8">
        <v>1.04</v>
      </c>
      <c r="E352" s="4">
        <v>0</v>
      </c>
      <c r="F352" s="8">
        <v>0</v>
      </c>
      <c r="G352" s="4">
        <v>1</v>
      </c>
      <c r="H352" s="8">
        <v>2.08</v>
      </c>
      <c r="I352" s="4">
        <v>0</v>
      </c>
    </row>
    <row r="353" spans="1:9" x14ac:dyDescent="0.2">
      <c r="A353" s="2">
        <v>11</v>
      </c>
      <c r="B353" s="1" t="s">
        <v>81</v>
      </c>
      <c r="C353" s="4">
        <v>1</v>
      </c>
      <c r="D353" s="8">
        <v>1.04</v>
      </c>
      <c r="E353" s="4">
        <v>0</v>
      </c>
      <c r="F353" s="8">
        <v>0</v>
      </c>
      <c r="G353" s="4">
        <v>1</v>
      </c>
      <c r="H353" s="8">
        <v>2.08</v>
      </c>
      <c r="I353" s="4">
        <v>0</v>
      </c>
    </row>
    <row r="354" spans="1:9" x14ac:dyDescent="0.2">
      <c r="A354" s="2">
        <v>11</v>
      </c>
      <c r="B354" s="1" t="s">
        <v>82</v>
      </c>
      <c r="C354" s="4">
        <v>1</v>
      </c>
      <c r="D354" s="8">
        <v>1.04</v>
      </c>
      <c r="E354" s="4">
        <v>0</v>
      </c>
      <c r="F354" s="8">
        <v>0</v>
      </c>
      <c r="G354" s="4">
        <v>1</v>
      </c>
      <c r="H354" s="8">
        <v>2.08</v>
      </c>
      <c r="I354" s="4">
        <v>0</v>
      </c>
    </row>
    <row r="355" spans="1:9" x14ac:dyDescent="0.2">
      <c r="A355" s="2">
        <v>11</v>
      </c>
      <c r="B355" s="1" t="s">
        <v>83</v>
      </c>
      <c r="C355" s="4">
        <v>1</v>
      </c>
      <c r="D355" s="8">
        <v>1.04</v>
      </c>
      <c r="E355" s="4">
        <v>0</v>
      </c>
      <c r="F355" s="8">
        <v>0</v>
      </c>
      <c r="G355" s="4">
        <v>1</v>
      </c>
      <c r="H355" s="8">
        <v>2.08</v>
      </c>
      <c r="I355" s="4">
        <v>0</v>
      </c>
    </row>
    <row r="356" spans="1:9" x14ac:dyDescent="0.2">
      <c r="A356" s="2">
        <v>11</v>
      </c>
      <c r="B356" s="1" t="s">
        <v>47</v>
      </c>
      <c r="C356" s="4">
        <v>1</v>
      </c>
      <c r="D356" s="8">
        <v>1.04</v>
      </c>
      <c r="E356" s="4">
        <v>1</v>
      </c>
      <c r="F356" s="8">
        <v>2.33</v>
      </c>
      <c r="G356" s="4">
        <v>0</v>
      </c>
      <c r="H356" s="8">
        <v>0</v>
      </c>
      <c r="I356" s="4">
        <v>0</v>
      </c>
    </row>
    <row r="357" spans="1:9" x14ac:dyDescent="0.2">
      <c r="A357" s="2">
        <v>11</v>
      </c>
      <c r="B357" s="1" t="s">
        <v>49</v>
      </c>
      <c r="C357" s="4">
        <v>1</v>
      </c>
      <c r="D357" s="8">
        <v>1.04</v>
      </c>
      <c r="E357" s="4">
        <v>1</v>
      </c>
      <c r="F357" s="8">
        <v>2.33</v>
      </c>
      <c r="G357" s="4">
        <v>0</v>
      </c>
      <c r="H357" s="8">
        <v>0</v>
      </c>
      <c r="I357" s="4">
        <v>0</v>
      </c>
    </row>
    <row r="358" spans="1:9" x14ac:dyDescent="0.2">
      <c r="A358" s="2">
        <v>11</v>
      </c>
      <c r="B358" s="1" t="s">
        <v>66</v>
      </c>
      <c r="C358" s="4">
        <v>1</v>
      </c>
      <c r="D358" s="8">
        <v>1.04</v>
      </c>
      <c r="E358" s="4">
        <v>0</v>
      </c>
      <c r="F358" s="8">
        <v>0</v>
      </c>
      <c r="G358" s="4">
        <v>1</v>
      </c>
      <c r="H358" s="8">
        <v>2.08</v>
      </c>
      <c r="I358" s="4">
        <v>0</v>
      </c>
    </row>
    <row r="359" spans="1:9" x14ac:dyDescent="0.2">
      <c r="A359" s="2">
        <v>11</v>
      </c>
      <c r="B359" s="1" t="s">
        <v>53</v>
      </c>
      <c r="C359" s="4">
        <v>1</v>
      </c>
      <c r="D359" s="8">
        <v>1.04</v>
      </c>
      <c r="E359" s="4">
        <v>0</v>
      </c>
      <c r="F359" s="8">
        <v>0</v>
      </c>
      <c r="G359" s="4">
        <v>1</v>
      </c>
      <c r="H359" s="8">
        <v>2.08</v>
      </c>
      <c r="I359" s="4">
        <v>0</v>
      </c>
    </row>
    <row r="360" spans="1:9" x14ac:dyDescent="0.2">
      <c r="A360" s="2">
        <v>11</v>
      </c>
      <c r="B360" s="1" t="s">
        <v>54</v>
      </c>
      <c r="C360" s="4">
        <v>1</v>
      </c>
      <c r="D360" s="8">
        <v>1.04</v>
      </c>
      <c r="E360" s="4">
        <v>0</v>
      </c>
      <c r="F360" s="8">
        <v>0</v>
      </c>
      <c r="G360" s="4">
        <v>1</v>
      </c>
      <c r="H360" s="8">
        <v>2.08</v>
      </c>
      <c r="I360" s="4">
        <v>0</v>
      </c>
    </row>
    <row r="361" spans="1:9" x14ac:dyDescent="0.2">
      <c r="A361" s="2">
        <v>11</v>
      </c>
      <c r="B361" s="1" t="s">
        <v>55</v>
      </c>
      <c r="C361" s="4">
        <v>1</v>
      </c>
      <c r="D361" s="8">
        <v>1.04</v>
      </c>
      <c r="E361" s="4">
        <v>0</v>
      </c>
      <c r="F361" s="8">
        <v>0</v>
      </c>
      <c r="G361" s="4">
        <v>1</v>
      </c>
      <c r="H361" s="8">
        <v>2.08</v>
      </c>
      <c r="I361" s="4">
        <v>0</v>
      </c>
    </row>
    <row r="362" spans="1:9" x14ac:dyDescent="0.2">
      <c r="A362" s="2">
        <v>11</v>
      </c>
      <c r="B362" s="1" t="s">
        <v>74</v>
      </c>
      <c r="C362" s="4">
        <v>1</v>
      </c>
      <c r="D362" s="8">
        <v>1.04</v>
      </c>
      <c r="E362" s="4">
        <v>1</v>
      </c>
      <c r="F362" s="8">
        <v>2.33</v>
      </c>
      <c r="G362" s="4">
        <v>0</v>
      </c>
      <c r="H362" s="8">
        <v>0</v>
      </c>
      <c r="I362" s="4">
        <v>0</v>
      </c>
    </row>
    <row r="363" spans="1:9" x14ac:dyDescent="0.2">
      <c r="A363" s="2">
        <v>11</v>
      </c>
      <c r="B363" s="1" t="s">
        <v>62</v>
      </c>
      <c r="C363" s="4">
        <v>1</v>
      </c>
      <c r="D363" s="8">
        <v>1.04</v>
      </c>
      <c r="E363" s="4">
        <v>0</v>
      </c>
      <c r="F363" s="8">
        <v>0</v>
      </c>
      <c r="G363" s="4">
        <v>0</v>
      </c>
      <c r="H363" s="8">
        <v>0</v>
      </c>
      <c r="I363" s="4">
        <v>0</v>
      </c>
    </row>
    <row r="364" spans="1:9" x14ac:dyDescent="0.2">
      <c r="A364" s="2">
        <v>11</v>
      </c>
      <c r="B364" s="1" t="s">
        <v>78</v>
      </c>
      <c r="C364" s="4">
        <v>1</v>
      </c>
      <c r="D364" s="8">
        <v>1.04</v>
      </c>
      <c r="E364" s="4">
        <v>0</v>
      </c>
      <c r="F364" s="8">
        <v>0</v>
      </c>
      <c r="G364" s="4">
        <v>1</v>
      </c>
      <c r="H364" s="8">
        <v>2.08</v>
      </c>
      <c r="I364" s="4">
        <v>0</v>
      </c>
    </row>
    <row r="365" spans="1:9" x14ac:dyDescent="0.2">
      <c r="A365" s="2">
        <v>11</v>
      </c>
      <c r="B365" s="1" t="s">
        <v>72</v>
      </c>
      <c r="C365" s="4">
        <v>1</v>
      </c>
      <c r="D365" s="8">
        <v>1.04</v>
      </c>
      <c r="E365" s="4">
        <v>0</v>
      </c>
      <c r="F365" s="8">
        <v>0</v>
      </c>
      <c r="G365" s="4">
        <v>1</v>
      </c>
      <c r="H365" s="8">
        <v>2.08</v>
      </c>
      <c r="I365" s="4">
        <v>0</v>
      </c>
    </row>
    <row r="366" spans="1:9" x14ac:dyDescent="0.2">
      <c r="A366" s="2">
        <v>11</v>
      </c>
      <c r="B366" s="1" t="s">
        <v>84</v>
      </c>
      <c r="C366" s="4">
        <v>1</v>
      </c>
      <c r="D366" s="8">
        <v>1.04</v>
      </c>
      <c r="E366" s="4">
        <v>0</v>
      </c>
      <c r="F366" s="8">
        <v>0</v>
      </c>
      <c r="G366" s="4">
        <v>1</v>
      </c>
      <c r="H366" s="8">
        <v>2.08</v>
      </c>
      <c r="I366" s="4">
        <v>0</v>
      </c>
    </row>
    <row r="367" spans="1:9" x14ac:dyDescent="0.2">
      <c r="A367" s="2">
        <v>11</v>
      </c>
      <c r="B367" s="1" t="s">
        <v>85</v>
      </c>
      <c r="C367" s="4">
        <v>1</v>
      </c>
      <c r="D367" s="8">
        <v>1.04</v>
      </c>
      <c r="E367" s="4">
        <v>0</v>
      </c>
      <c r="F367" s="8">
        <v>0</v>
      </c>
      <c r="G367" s="4">
        <v>0</v>
      </c>
      <c r="H367" s="8">
        <v>0</v>
      </c>
      <c r="I367" s="4">
        <v>0</v>
      </c>
    </row>
    <row r="368" spans="1:9" x14ac:dyDescent="0.2">
      <c r="A368" s="1"/>
      <c r="C368" s="4"/>
      <c r="D368" s="8"/>
      <c r="E368" s="4"/>
      <c r="F368" s="8"/>
      <c r="G368" s="4"/>
      <c r="H368" s="8"/>
      <c r="I368" s="4"/>
    </row>
    <row r="369" spans="1:9" x14ac:dyDescent="0.2">
      <c r="A369" s="1" t="s">
        <v>16</v>
      </c>
      <c r="C369" s="4"/>
      <c r="D369" s="8"/>
      <c r="E369" s="4"/>
      <c r="F369" s="8"/>
      <c r="G369" s="4"/>
      <c r="H369" s="8"/>
      <c r="I369" s="4"/>
    </row>
    <row r="370" spans="1:9" x14ac:dyDescent="0.2">
      <c r="A370" s="2">
        <v>1</v>
      </c>
      <c r="B370" s="1" t="s">
        <v>50</v>
      </c>
      <c r="C370" s="4">
        <v>27</v>
      </c>
      <c r="D370" s="8">
        <v>19.010000000000002</v>
      </c>
      <c r="E370" s="4">
        <v>26</v>
      </c>
      <c r="F370" s="8">
        <v>27.37</v>
      </c>
      <c r="G370" s="4">
        <v>0</v>
      </c>
      <c r="H370" s="8">
        <v>0</v>
      </c>
      <c r="I370" s="4">
        <v>1</v>
      </c>
    </row>
    <row r="371" spans="1:9" x14ac:dyDescent="0.2">
      <c r="A371" s="2">
        <v>2</v>
      </c>
      <c r="B371" s="1" t="s">
        <v>43</v>
      </c>
      <c r="C371" s="4">
        <v>15</v>
      </c>
      <c r="D371" s="8">
        <v>10.56</v>
      </c>
      <c r="E371" s="4">
        <v>5</v>
      </c>
      <c r="F371" s="8">
        <v>5.26</v>
      </c>
      <c r="G371" s="4">
        <v>10</v>
      </c>
      <c r="H371" s="8">
        <v>24.39</v>
      </c>
      <c r="I371" s="4">
        <v>0</v>
      </c>
    </row>
    <row r="372" spans="1:9" x14ac:dyDescent="0.2">
      <c r="A372" s="2">
        <v>3</v>
      </c>
      <c r="B372" s="1" t="s">
        <v>52</v>
      </c>
      <c r="C372" s="4">
        <v>14</v>
      </c>
      <c r="D372" s="8">
        <v>9.86</v>
      </c>
      <c r="E372" s="4">
        <v>13</v>
      </c>
      <c r="F372" s="8">
        <v>13.68</v>
      </c>
      <c r="G372" s="4">
        <v>1</v>
      </c>
      <c r="H372" s="8">
        <v>2.44</v>
      </c>
      <c r="I372" s="4">
        <v>0</v>
      </c>
    </row>
    <row r="373" spans="1:9" x14ac:dyDescent="0.2">
      <c r="A373" s="2">
        <v>4</v>
      </c>
      <c r="B373" s="1" t="s">
        <v>58</v>
      </c>
      <c r="C373" s="4">
        <v>11</v>
      </c>
      <c r="D373" s="8">
        <v>7.75</v>
      </c>
      <c r="E373" s="4">
        <v>10</v>
      </c>
      <c r="F373" s="8">
        <v>10.53</v>
      </c>
      <c r="G373" s="4">
        <v>1</v>
      </c>
      <c r="H373" s="8">
        <v>2.44</v>
      </c>
      <c r="I373" s="4">
        <v>0</v>
      </c>
    </row>
    <row r="374" spans="1:9" x14ac:dyDescent="0.2">
      <c r="A374" s="2">
        <v>5</v>
      </c>
      <c r="B374" s="1" t="s">
        <v>44</v>
      </c>
      <c r="C374" s="4">
        <v>7</v>
      </c>
      <c r="D374" s="8">
        <v>4.93</v>
      </c>
      <c r="E374" s="4">
        <v>6</v>
      </c>
      <c r="F374" s="8">
        <v>6.32</v>
      </c>
      <c r="G374" s="4">
        <v>1</v>
      </c>
      <c r="H374" s="8">
        <v>2.44</v>
      </c>
      <c r="I374" s="4">
        <v>0</v>
      </c>
    </row>
    <row r="375" spans="1:9" x14ac:dyDescent="0.2">
      <c r="A375" s="2">
        <v>6</v>
      </c>
      <c r="B375" s="1" t="s">
        <v>69</v>
      </c>
      <c r="C375" s="4">
        <v>6</v>
      </c>
      <c r="D375" s="8">
        <v>4.2300000000000004</v>
      </c>
      <c r="E375" s="4">
        <v>5</v>
      </c>
      <c r="F375" s="8">
        <v>5.26</v>
      </c>
      <c r="G375" s="4">
        <v>1</v>
      </c>
      <c r="H375" s="8">
        <v>2.44</v>
      </c>
      <c r="I375" s="4">
        <v>0</v>
      </c>
    </row>
    <row r="376" spans="1:9" x14ac:dyDescent="0.2">
      <c r="A376" s="2">
        <v>7</v>
      </c>
      <c r="B376" s="1" t="s">
        <v>63</v>
      </c>
      <c r="C376" s="4">
        <v>5</v>
      </c>
      <c r="D376" s="8">
        <v>3.52</v>
      </c>
      <c r="E376" s="4">
        <v>3</v>
      </c>
      <c r="F376" s="8">
        <v>3.16</v>
      </c>
      <c r="G376" s="4">
        <v>2</v>
      </c>
      <c r="H376" s="8">
        <v>4.88</v>
      </c>
      <c r="I376" s="4">
        <v>0</v>
      </c>
    </row>
    <row r="377" spans="1:9" x14ac:dyDescent="0.2">
      <c r="A377" s="2">
        <v>7</v>
      </c>
      <c r="B377" s="1" t="s">
        <v>81</v>
      </c>
      <c r="C377" s="4">
        <v>5</v>
      </c>
      <c r="D377" s="8">
        <v>3.52</v>
      </c>
      <c r="E377" s="4">
        <v>2</v>
      </c>
      <c r="F377" s="8">
        <v>2.11</v>
      </c>
      <c r="G377" s="4">
        <v>3</v>
      </c>
      <c r="H377" s="8">
        <v>7.32</v>
      </c>
      <c r="I377" s="4">
        <v>0</v>
      </c>
    </row>
    <row r="378" spans="1:9" x14ac:dyDescent="0.2">
      <c r="A378" s="2">
        <v>7</v>
      </c>
      <c r="B378" s="1" t="s">
        <v>57</v>
      </c>
      <c r="C378" s="4">
        <v>5</v>
      </c>
      <c r="D378" s="8">
        <v>3.52</v>
      </c>
      <c r="E378" s="4">
        <v>5</v>
      </c>
      <c r="F378" s="8">
        <v>5.26</v>
      </c>
      <c r="G378" s="4">
        <v>0</v>
      </c>
      <c r="H378" s="8">
        <v>0</v>
      </c>
      <c r="I378" s="4">
        <v>0</v>
      </c>
    </row>
    <row r="379" spans="1:9" x14ac:dyDescent="0.2">
      <c r="A379" s="2">
        <v>10</v>
      </c>
      <c r="B379" s="1" t="s">
        <v>54</v>
      </c>
      <c r="C379" s="4">
        <v>4</v>
      </c>
      <c r="D379" s="8">
        <v>2.82</v>
      </c>
      <c r="E379" s="4">
        <v>0</v>
      </c>
      <c r="F379" s="8">
        <v>0</v>
      </c>
      <c r="G379" s="4">
        <v>3</v>
      </c>
      <c r="H379" s="8">
        <v>7.32</v>
      </c>
      <c r="I379" s="4">
        <v>0</v>
      </c>
    </row>
    <row r="380" spans="1:9" x14ac:dyDescent="0.2">
      <c r="A380" s="2">
        <v>10</v>
      </c>
      <c r="B380" s="1" t="s">
        <v>86</v>
      </c>
      <c r="C380" s="4">
        <v>4</v>
      </c>
      <c r="D380" s="8">
        <v>2.82</v>
      </c>
      <c r="E380" s="4">
        <v>3</v>
      </c>
      <c r="F380" s="8">
        <v>3.16</v>
      </c>
      <c r="G380" s="4">
        <v>1</v>
      </c>
      <c r="H380" s="8">
        <v>2.44</v>
      </c>
      <c r="I380" s="4">
        <v>0</v>
      </c>
    </row>
    <row r="381" spans="1:9" x14ac:dyDescent="0.2">
      <c r="A381" s="2">
        <v>10</v>
      </c>
      <c r="B381" s="1" t="s">
        <v>78</v>
      </c>
      <c r="C381" s="4">
        <v>4</v>
      </c>
      <c r="D381" s="8">
        <v>2.82</v>
      </c>
      <c r="E381" s="4">
        <v>2</v>
      </c>
      <c r="F381" s="8">
        <v>2.11</v>
      </c>
      <c r="G381" s="4">
        <v>2</v>
      </c>
      <c r="H381" s="8">
        <v>4.88</v>
      </c>
      <c r="I381" s="4">
        <v>0</v>
      </c>
    </row>
    <row r="382" spans="1:9" x14ac:dyDescent="0.2">
      <c r="A382" s="2">
        <v>13</v>
      </c>
      <c r="B382" s="1" t="s">
        <v>68</v>
      </c>
      <c r="C382" s="4">
        <v>3</v>
      </c>
      <c r="D382" s="8">
        <v>2.11</v>
      </c>
      <c r="E382" s="4">
        <v>1</v>
      </c>
      <c r="F382" s="8">
        <v>1.05</v>
      </c>
      <c r="G382" s="4">
        <v>2</v>
      </c>
      <c r="H382" s="8">
        <v>4.88</v>
      </c>
      <c r="I382" s="4">
        <v>0</v>
      </c>
    </row>
    <row r="383" spans="1:9" x14ac:dyDescent="0.2">
      <c r="A383" s="2">
        <v>13</v>
      </c>
      <c r="B383" s="1" t="s">
        <v>71</v>
      </c>
      <c r="C383" s="4">
        <v>3</v>
      </c>
      <c r="D383" s="8">
        <v>2.11</v>
      </c>
      <c r="E383" s="4">
        <v>2</v>
      </c>
      <c r="F383" s="8">
        <v>2.11</v>
      </c>
      <c r="G383" s="4">
        <v>1</v>
      </c>
      <c r="H383" s="8">
        <v>2.44</v>
      </c>
      <c r="I383" s="4">
        <v>0</v>
      </c>
    </row>
    <row r="384" spans="1:9" x14ac:dyDescent="0.2">
      <c r="A384" s="2">
        <v>13</v>
      </c>
      <c r="B384" s="1" t="s">
        <v>51</v>
      </c>
      <c r="C384" s="4">
        <v>3</v>
      </c>
      <c r="D384" s="8">
        <v>2.11</v>
      </c>
      <c r="E384" s="4">
        <v>2</v>
      </c>
      <c r="F384" s="8">
        <v>2.11</v>
      </c>
      <c r="G384" s="4">
        <v>1</v>
      </c>
      <c r="H384" s="8">
        <v>2.44</v>
      </c>
      <c r="I384" s="4">
        <v>0</v>
      </c>
    </row>
    <row r="385" spans="1:9" x14ac:dyDescent="0.2">
      <c r="A385" s="2">
        <v>13</v>
      </c>
      <c r="B385" s="1" t="s">
        <v>55</v>
      </c>
      <c r="C385" s="4">
        <v>3</v>
      </c>
      <c r="D385" s="8">
        <v>2.11</v>
      </c>
      <c r="E385" s="4">
        <v>2</v>
      </c>
      <c r="F385" s="8">
        <v>2.11</v>
      </c>
      <c r="G385" s="4">
        <v>1</v>
      </c>
      <c r="H385" s="8">
        <v>2.44</v>
      </c>
      <c r="I385" s="4">
        <v>0</v>
      </c>
    </row>
    <row r="386" spans="1:9" x14ac:dyDescent="0.2">
      <c r="A386" s="2">
        <v>17</v>
      </c>
      <c r="B386" s="1" t="s">
        <v>45</v>
      </c>
      <c r="C386" s="4">
        <v>2</v>
      </c>
      <c r="D386" s="8">
        <v>1.41</v>
      </c>
      <c r="E386" s="4">
        <v>0</v>
      </c>
      <c r="F386" s="8">
        <v>0</v>
      </c>
      <c r="G386" s="4">
        <v>2</v>
      </c>
      <c r="H386" s="8">
        <v>4.88</v>
      </c>
      <c r="I386" s="4">
        <v>0</v>
      </c>
    </row>
    <row r="387" spans="1:9" x14ac:dyDescent="0.2">
      <c r="A387" s="2">
        <v>17</v>
      </c>
      <c r="B387" s="1" t="s">
        <v>47</v>
      </c>
      <c r="C387" s="4">
        <v>2</v>
      </c>
      <c r="D387" s="8">
        <v>1.41</v>
      </c>
      <c r="E387" s="4">
        <v>1</v>
      </c>
      <c r="F387" s="8">
        <v>1.05</v>
      </c>
      <c r="G387" s="4">
        <v>1</v>
      </c>
      <c r="H387" s="8">
        <v>2.44</v>
      </c>
      <c r="I387" s="4">
        <v>0</v>
      </c>
    </row>
    <row r="388" spans="1:9" x14ac:dyDescent="0.2">
      <c r="A388" s="2">
        <v>17</v>
      </c>
      <c r="B388" s="1" t="s">
        <v>48</v>
      </c>
      <c r="C388" s="4">
        <v>2</v>
      </c>
      <c r="D388" s="8">
        <v>1.41</v>
      </c>
      <c r="E388" s="4">
        <v>0</v>
      </c>
      <c r="F388" s="8">
        <v>0</v>
      </c>
      <c r="G388" s="4">
        <v>2</v>
      </c>
      <c r="H388" s="8">
        <v>4.88</v>
      </c>
      <c r="I388" s="4">
        <v>0</v>
      </c>
    </row>
    <row r="389" spans="1:9" x14ac:dyDescent="0.2">
      <c r="A389" s="2">
        <v>17</v>
      </c>
      <c r="B389" s="1" t="s">
        <v>60</v>
      </c>
      <c r="C389" s="4">
        <v>2</v>
      </c>
      <c r="D389" s="8">
        <v>1.41</v>
      </c>
      <c r="E389" s="4">
        <v>1</v>
      </c>
      <c r="F389" s="8">
        <v>1.05</v>
      </c>
      <c r="G389" s="4">
        <v>0</v>
      </c>
      <c r="H389" s="8">
        <v>0</v>
      </c>
      <c r="I389" s="4">
        <v>0</v>
      </c>
    </row>
    <row r="390" spans="1:9" x14ac:dyDescent="0.2">
      <c r="A390" s="2">
        <v>17</v>
      </c>
      <c r="B390" s="1" t="s">
        <v>61</v>
      </c>
      <c r="C390" s="4">
        <v>2</v>
      </c>
      <c r="D390" s="8">
        <v>1.41</v>
      </c>
      <c r="E390" s="4">
        <v>1</v>
      </c>
      <c r="F390" s="8">
        <v>1.05</v>
      </c>
      <c r="G390" s="4">
        <v>0</v>
      </c>
      <c r="H390" s="8">
        <v>0</v>
      </c>
      <c r="I390" s="4">
        <v>0</v>
      </c>
    </row>
    <row r="391" spans="1:9" x14ac:dyDescent="0.2">
      <c r="A391" s="1"/>
      <c r="C391" s="4"/>
      <c r="D391" s="8"/>
      <c r="E391" s="4"/>
      <c r="F391" s="8"/>
      <c r="G391" s="4"/>
      <c r="H391" s="8"/>
      <c r="I391" s="4"/>
    </row>
    <row r="392" spans="1:9" x14ac:dyDescent="0.2">
      <c r="A392" s="1" t="s">
        <v>17</v>
      </c>
      <c r="C392" s="4"/>
      <c r="D392" s="8"/>
      <c r="E392" s="4"/>
      <c r="F392" s="8"/>
      <c r="G392" s="4"/>
      <c r="H392" s="8"/>
      <c r="I392" s="4"/>
    </row>
    <row r="393" spans="1:9" x14ac:dyDescent="0.2">
      <c r="A393" s="2">
        <v>1</v>
      </c>
      <c r="B393" s="1" t="s">
        <v>58</v>
      </c>
      <c r="C393" s="4">
        <v>34</v>
      </c>
      <c r="D393" s="8">
        <v>12.01</v>
      </c>
      <c r="E393" s="4">
        <v>31</v>
      </c>
      <c r="F393" s="8">
        <v>20</v>
      </c>
      <c r="G393" s="4">
        <v>3</v>
      </c>
      <c r="H393" s="8">
        <v>2.56</v>
      </c>
      <c r="I393" s="4">
        <v>0</v>
      </c>
    </row>
    <row r="394" spans="1:9" x14ac:dyDescent="0.2">
      <c r="A394" s="2">
        <v>2</v>
      </c>
      <c r="B394" s="1" t="s">
        <v>43</v>
      </c>
      <c r="C394" s="4">
        <v>29</v>
      </c>
      <c r="D394" s="8">
        <v>10.25</v>
      </c>
      <c r="E394" s="4">
        <v>11</v>
      </c>
      <c r="F394" s="8">
        <v>7.1</v>
      </c>
      <c r="G394" s="4">
        <v>18</v>
      </c>
      <c r="H394" s="8">
        <v>15.38</v>
      </c>
      <c r="I394" s="4">
        <v>0</v>
      </c>
    </row>
    <row r="395" spans="1:9" x14ac:dyDescent="0.2">
      <c r="A395" s="2">
        <v>3</v>
      </c>
      <c r="B395" s="1" t="s">
        <v>52</v>
      </c>
      <c r="C395" s="4">
        <v>25</v>
      </c>
      <c r="D395" s="8">
        <v>8.83</v>
      </c>
      <c r="E395" s="4">
        <v>13</v>
      </c>
      <c r="F395" s="8">
        <v>8.39</v>
      </c>
      <c r="G395" s="4">
        <v>12</v>
      </c>
      <c r="H395" s="8">
        <v>10.26</v>
      </c>
      <c r="I395" s="4">
        <v>0</v>
      </c>
    </row>
    <row r="396" spans="1:9" x14ac:dyDescent="0.2">
      <c r="A396" s="2">
        <v>4</v>
      </c>
      <c r="B396" s="1" t="s">
        <v>57</v>
      </c>
      <c r="C396" s="4">
        <v>24</v>
      </c>
      <c r="D396" s="8">
        <v>8.48</v>
      </c>
      <c r="E396" s="4">
        <v>19</v>
      </c>
      <c r="F396" s="8">
        <v>12.26</v>
      </c>
      <c r="G396" s="4">
        <v>5</v>
      </c>
      <c r="H396" s="8">
        <v>4.2699999999999996</v>
      </c>
      <c r="I396" s="4">
        <v>0</v>
      </c>
    </row>
    <row r="397" spans="1:9" x14ac:dyDescent="0.2">
      <c r="A397" s="2">
        <v>5</v>
      </c>
      <c r="B397" s="1" t="s">
        <v>44</v>
      </c>
      <c r="C397" s="4">
        <v>16</v>
      </c>
      <c r="D397" s="8">
        <v>5.65</v>
      </c>
      <c r="E397" s="4">
        <v>8</v>
      </c>
      <c r="F397" s="8">
        <v>5.16</v>
      </c>
      <c r="G397" s="4">
        <v>8</v>
      </c>
      <c r="H397" s="8">
        <v>6.84</v>
      </c>
      <c r="I397" s="4">
        <v>0</v>
      </c>
    </row>
    <row r="398" spans="1:9" x14ac:dyDescent="0.2">
      <c r="A398" s="2">
        <v>6</v>
      </c>
      <c r="B398" s="1" t="s">
        <v>50</v>
      </c>
      <c r="C398" s="4">
        <v>12</v>
      </c>
      <c r="D398" s="8">
        <v>4.24</v>
      </c>
      <c r="E398" s="4">
        <v>8</v>
      </c>
      <c r="F398" s="8">
        <v>5.16</v>
      </c>
      <c r="G398" s="4">
        <v>4</v>
      </c>
      <c r="H398" s="8">
        <v>3.42</v>
      </c>
      <c r="I398" s="4">
        <v>0</v>
      </c>
    </row>
    <row r="399" spans="1:9" x14ac:dyDescent="0.2">
      <c r="A399" s="2">
        <v>6</v>
      </c>
      <c r="B399" s="1" t="s">
        <v>60</v>
      </c>
      <c r="C399" s="4">
        <v>12</v>
      </c>
      <c r="D399" s="8">
        <v>4.24</v>
      </c>
      <c r="E399" s="4">
        <v>5</v>
      </c>
      <c r="F399" s="8">
        <v>3.23</v>
      </c>
      <c r="G399" s="4">
        <v>1</v>
      </c>
      <c r="H399" s="8">
        <v>0.85</v>
      </c>
      <c r="I399" s="4">
        <v>0</v>
      </c>
    </row>
    <row r="400" spans="1:9" x14ac:dyDescent="0.2">
      <c r="A400" s="2">
        <v>8</v>
      </c>
      <c r="B400" s="1" t="s">
        <v>61</v>
      </c>
      <c r="C400" s="4">
        <v>10</v>
      </c>
      <c r="D400" s="8">
        <v>3.53</v>
      </c>
      <c r="E400" s="4">
        <v>7</v>
      </c>
      <c r="F400" s="8">
        <v>4.5199999999999996</v>
      </c>
      <c r="G400" s="4">
        <v>3</v>
      </c>
      <c r="H400" s="8">
        <v>2.56</v>
      </c>
      <c r="I400" s="4">
        <v>0</v>
      </c>
    </row>
    <row r="401" spans="1:9" x14ac:dyDescent="0.2">
      <c r="A401" s="2">
        <v>9</v>
      </c>
      <c r="B401" s="1" t="s">
        <v>51</v>
      </c>
      <c r="C401" s="4">
        <v>9</v>
      </c>
      <c r="D401" s="8">
        <v>3.18</v>
      </c>
      <c r="E401" s="4">
        <v>7</v>
      </c>
      <c r="F401" s="8">
        <v>4.5199999999999996</v>
      </c>
      <c r="G401" s="4">
        <v>2</v>
      </c>
      <c r="H401" s="8">
        <v>1.71</v>
      </c>
      <c r="I401" s="4">
        <v>0</v>
      </c>
    </row>
    <row r="402" spans="1:9" x14ac:dyDescent="0.2">
      <c r="A402" s="2">
        <v>9</v>
      </c>
      <c r="B402" s="1" t="s">
        <v>54</v>
      </c>
      <c r="C402" s="4">
        <v>9</v>
      </c>
      <c r="D402" s="8">
        <v>3.18</v>
      </c>
      <c r="E402" s="4">
        <v>3</v>
      </c>
      <c r="F402" s="8">
        <v>1.94</v>
      </c>
      <c r="G402" s="4">
        <v>6</v>
      </c>
      <c r="H402" s="8">
        <v>5.13</v>
      </c>
      <c r="I402" s="4">
        <v>0</v>
      </c>
    </row>
    <row r="403" spans="1:9" x14ac:dyDescent="0.2">
      <c r="A403" s="2">
        <v>9</v>
      </c>
      <c r="B403" s="1" t="s">
        <v>55</v>
      </c>
      <c r="C403" s="4">
        <v>9</v>
      </c>
      <c r="D403" s="8">
        <v>3.18</v>
      </c>
      <c r="E403" s="4">
        <v>8</v>
      </c>
      <c r="F403" s="8">
        <v>5.16</v>
      </c>
      <c r="G403" s="4">
        <v>1</v>
      </c>
      <c r="H403" s="8">
        <v>0.85</v>
      </c>
      <c r="I403" s="4">
        <v>0</v>
      </c>
    </row>
    <row r="404" spans="1:9" x14ac:dyDescent="0.2">
      <c r="A404" s="2">
        <v>12</v>
      </c>
      <c r="B404" s="1" t="s">
        <v>45</v>
      </c>
      <c r="C404" s="4">
        <v>8</v>
      </c>
      <c r="D404" s="8">
        <v>2.83</v>
      </c>
      <c r="E404" s="4">
        <v>3</v>
      </c>
      <c r="F404" s="8">
        <v>1.94</v>
      </c>
      <c r="G404" s="4">
        <v>5</v>
      </c>
      <c r="H404" s="8">
        <v>4.2699999999999996</v>
      </c>
      <c r="I404" s="4">
        <v>0</v>
      </c>
    </row>
    <row r="405" spans="1:9" x14ac:dyDescent="0.2">
      <c r="A405" s="2">
        <v>13</v>
      </c>
      <c r="B405" s="1" t="s">
        <v>65</v>
      </c>
      <c r="C405" s="4">
        <v>7</v>
      </c>
      <c r="D405" s="8">
        <v>2.4700000000000002</v>
      </c>
      <c r="E405" s="4">
        <v>2</v>
      </c>
      <c r="F405" s="8">
        <v>1.29</v>
      </c>
      <c r="G405" s="4">
        <v>5</v>
      </c>
      <c r="H405" s="8">
        <v>4.2699999999999996</v>
      </c>
      <c r="I405" s="4">
        <v>0</v>
      </c>
    </row>
    <row r="406" spans="1:9" x14ac:dyDescent="0.2">
      <c r="A406" s="2">
        <v>14</v>
      </c>
      <c r="B406" s="1" t="s">
        <v>87</v>
      </c>
      <c r="C406" s="4">
        <v>6</v>
      </c>
      <c r="D406" s="8">
        <v>2.12</v>
      </c>
      <c r="E406" s="4">
        <v>2</v>
      </c>
      <c r="F406" s="8">
        <v>1.29</v>
      </c>
      <c r="G406" s="4">
        <v>4</v>
      </c>
      <c r="H406" s="8">
        <v>3.42</v>
      </c>
      <c r="I406" s="4">
        <v>0</v>
      </c>
    </row>
    <row r="407" spans="1:9" x14ac:dyDescent="0.2">
      <c r="A407" s="2">
        <v>15</v>
      </c>
      <c r="B407" s="1" t="s">
        <v>46</v>
      </c>
      <c r="C407" s="4">
        <v>5</v>
      </c>
      <c r="D407" s="8">
        <v>1.77</v>
      </c>
      <c r="E407" s="4">
        <v>1</v>
      </c>
      <c r="F407" s="8">
        <v>0.65</v>
      </c>
      <c r="G407" s="4">
        <v>4</v>
      </c>
      <c r="H407" s="8">
        <v>3.42</v>
      </c>
      <c r="I407" s="4">
        <v>0</v>
      </c>
    </row>
    <row r="408" spans="1:9" x14ac:dyDescent="0.2">
      <c r="A408" s="2">
        <v>15</v>
      </c>
      <c r="B408" s="1" t="s">
        <v>47</v>
      </c>
      <c r="C408" s="4">
        <v>5</v>
      </c>
      <c r="D408" s="8">
        <v>1.77</v>
      </c>
      <c r="E408" s="4">
        <v>3</v>
      </c>
      <c r="F408" s="8">
        <v>1.94</v>
      </c>
      <c r="G408" s="4">
        <v>2</v>
      </c>
      <c r="H408" s="8">
        <v>1.71</v>
      </c>
      <c r="I408" s="4">
        <v>0</v>
      </c>
    </row>
    <row r="409" spans="1:9" x14ac:dyDescent="0.2">
      <c r="A409" s="2">
        <v>17</v>
      </c>
      <c r="B409" s="1" t="s">
        <v>63</v>
      </c>
      <c r="C409" s="4">
        <v>4</v>
      </c>
      <c r="D409" s="8">
        <v>1.41</v>
      </c>
      <c r="E409" s="4">
        <v>2</v>
      </c>
      <c r="F409" s="8">
        <v>1.29</v>
      </c>
      <c r="G409" s="4">
        <v>2</v>
      </c>
      <c r="H409" s="8">
        <v>1.71</v>
      </c>
      <c r="I409" s="4">
        <v>0</v>
      </c>
    </row>
    <row r="410" spans="1:9" x14ac:dyDescent="0.2">
      <c r="A410" s="2">
        <v>17</v>
      </c>
      <c r="B410" s="1" t="s">
        <v>49</v>
      </c>
      <c r="C410" s="4">
        <v>4</v>
      </c>
      <c r="D410" s="8">
        <v>1.41</v>
      </c>
      <c r="E410" s="4">
        <v>2</v>
      </c>
      <c r="F410" s="8">
        <v>1.29</v>
      </c>
      <c r="G410" s="4">
        <v>2</v>
      </c>
      <c r="H410" s="8">
        <v>1.71</v>
      </c>
      <c r="I410" s="4">
        <v>0</v>
      </c>
    </row>
    <row r="411" spans="1:9" x14ac:dyDescent="0.2">
      <c r="A411" s="2">
        <v>17</v>
      </c>
      <c r="B411" s="1" t="s">
        <v>56</v>
      </c>
      <c r="C411" s="4">
        <v>4</v>
      </c>
      <c r="D411" s="8">
        <v>1.41</v>
      </c>
      <c r="E411" s="4">
        <v>2</v>
      </c>
      <c r="F411" s="8">
        <v>1.29</v>
      </c>
      <c r="G411" s="4">
        <v>2</v>
      </c>
      <c r="H411" s="8">
        <v>1.71</v>
      </c>
      <c r="I411" s="4">
        <v>0</v>
      </c>
    </row>
    <row r="412" spans="1:9" x14ac:dyDescent="0.2">
      <c r="A412" s="2">
        <v>17</v>
      </c>
      <c r="B412" s="1" t="s">
        <v>59</v>
      </c>
      <c r="C412" s="4">
        <v>4</v>
      </c>
      <c r="D412" s="8">
        <v>1.41</v>
      </c>
      <c r="E412" s="4">
        <v>1</v>
      </c>
      <c r="F412" s="8">
        <v>0.65</v>
      </c>
      <c r="G412" s="4">
        <v>2</v>
      </c>
      <c r="H412" s="8">
        <v>1.71</v>
      </c>
      <c r="I412" s="4">
        <v>0</v>
      </c>
    </row>
    <row r="413" spans="1:9" x14ac:dyDescent="0.2">
      <c r="A413" s="2">
        <v>17</v>
      </c>
      <c r="B413" s="1" t="s">
        <v>62</v>
      </c>
      <c r="C413" s="4">
        <v>4</v>
      </c>
      <c r="D413" s="8">
        <v>1.41</v>
      </c>
      <c r="E413" s="4">
        <v>0</v>
      </c>
      <c r="F413" s="8">
        <v>0</v>
      </c>
      <c r="G413" s="4">
        <v>1</v>
      </c>
      <c r="H413" s="8">
        <v>0.85</v>
      </c>
      <c r="I413" s="4">
        <v>1</v>
      </c>
    </row>
    <row r="414" spans="1:9" x14ac:dyDescent="0.2">
      <c r="A414" s="2">
        <v>17</v>
      </c>
      <c r="B414" s="1" t="s">
        <v>73</v>
      </c>
      <c r="C414" s="4">
        <v>4</v>
      </c>
      <c r="D414" s="8">
        <v>1.41</v>
      </c>
      <c r="E414" s="4">
        <v>4</v>
      </c>
      <c r="F414" s="8">
        <v>2.58</v>
      </c>
      <c r="G414" s="4">
        <v>0</v>
      </c>
      <c r="H414" s="8">
        <v>0</v>
      </c>
      <c r="I414" s="4">
        <v>0</v>
      </c>
    </row>
    <row r="415" spans="1:9" x14ac:dyDescent="0.2">
      <c r="A415" s="1"/>
      <c r="C415" s="4"/>
      <c r="D415" s="8"/>
      <c r="E415" s="4"/>
      <c r="F415" s="8"/>
      <c r="G415" s="4"/>
      <c r="H415" s="8"/>
      <c r="I415" s="4"/>
    </row>
    <row r="416" spans="1:9" x14ac:dyDescent="0.2">
      <c r="A416" s="1" t="s">
        <v>18</v>
      </c>
      <c r="C416" s="4"/>
      <c r="D416" s="8"/>
      <c r="E416" s="4"/>
      <c r="F416" s="8"/>
      <c r="G416" s="4"/>
      <c r="H416" s="8"/>
      <c r="I416" s="4"/>
    </row>
    <row r="417" spans="1:9" x14ac:dyDescent="0.2">
      <c r="A417" s="2">
        <v>1</v>
      </c>
      <c r="B417" s="1" t="s">
        <v>58</v>
      </c>
      <c r="C417" s="4">
        <v>34</v>
      </c>
      <c r="D417" s="8">
        <v>12.32</v>
      </c>
      <c r="E417" s="4">
        <v>31</v>
      </c>
      <c r="F417" s="8">
        <v>19.25</v>
      </c>
      <c r="G417" s="4">
        <v>3</v>
      </c>
      <c r="H417" s="8">
        <v>2.75</v>
      </c>
      <c r="I417" s="4">
        <v>0</v>
      </c>
    </row>
    <row r="418" spans="1:9" x14ac:dyDescent="0.2">
      <c r="A418" s="2">
        <v>2</v>
      </c>
      <c r="B418" s="1" t="s">
        <v>43</v>
      </c>
      <c r="C418" s="4">
        <v>30</v>
      </c>
      <c r="D418" s="8">
        <v>10.87</v>
      </c>
      <c r="E418" s="4">
        <v>10</v>
      </c>
      <c r="F418" s="8">
        <v>6.21</v>
      </c>
      <c r="G418" s="4">
        <v>20</v>
      </c>
      <c r="H418" s="8">
        <v>18.350000000000001</v>
      </c>
      <c r="I418" s="4">
        <v>0</v>
      </c>
    </row>
    <row r="419" spans="1:9" x14ac:dyDescent="0.2">
      <c r="A419" s="2">
        <v>3</v>
      </c>
      <c r="B419" s="1" t="s">
        <v>57</v>
      </c>
      <c r="C419" s="4">
        <v>23</v>
      </c>
      <c r="D419" s="8">
        <v>8.33</v>
      </c>
      <c r="E419" s="4">
        <v>20</v>
      </c>
      <c r="F419" s="8">
        <v>12.42</v>
      </c>
      <c r="G419" s="4">
        <v>3</v>
      </c>
      <c r="H419" s="8">
        <v>2.75</v>
      </c>
      <c r="I419" s="4">
        <v>0</v>
      </c>
    </row>
    <row r="420" spans="1:9" x14ac:dyDescent="0.2">
      <c r="A420" s="2">
        <v>4</v>
      </c>
      <c r="B420" s="1" t="s">
        <v>44</v>
      </c>
      <c r="C420" s="4">
        <v>18</v>
      </c>
      <c r="D420" s="8">
        <v>6.52</v>
      </c>
      <c r="E420" s="4">
        <v>10</v>
      </c>
      <c r="F420" s="8">
        <v>6.21</v>
      </c>
      <c r="G420" s="4">
        <v>8</v>
      </c>
      <c r="H420" s="8">
        <v>7.34</v>
      </c>
      <c r="I420" s="4">
        <v>0</v>
      </c>
    </row>
    <row r="421" spans="1:9" x14ac:dyDescent="0.2">
      <c r="A421" s="2">
        <v>4</v>
      </c>
      <c r="B421" s="1" t="s">
        <v>52</v>
      </c>
      <c r="C421" s="4">
        <v>18</v>
      </c>
      <c r="D421" s="8">
        <v>6.52</v>
      </c>
      <c r="E421" s="4">
        <v>9</v>
      </c>
      <c r="F421" s="8">
        <v>5.59</v>
      </c>
      <c r="G421" s="4">
        <v>9</v>
      </c>
      <c r="H421" s="8">
        <v>8.26</v>
      </c>
      <c r="I421" s="4">
        <v>0</v>
      </c>
    </row>
    <row r="422" spans="1:9" x14ac:dyDescent="0.2">
      <c r="A422" s="2">
        <v>6</v>
      </c>
      <c r="B422" s="1" t="s">
        <v>50</v>
      </c>
      <c r="C422" s="4">
        <v>15</v>
      </c>
      <c r="D422" s="8">
        <v>5.43</v>
      </c>
      <c r="E422" s="4">
        <v>12</v>
      </c>
      <c r="F422" s="8">
        <v>7.45</v>
      </c>
      <c r="G422" s="4">
        <v>3</v>
      </c>
      <c r="H422" s="8">
        <v>2.75</v>
      </c>
      <c r="I422" s="4">
        <v>0</v>
      </c>
    </row>
    <row r="423" spans="1:9" x14ac:dyDescent="0.2">
      <c r="A423" s="2">
        <v>7</v>
      </c>
      <c r="B423" s="1" t="s">
        <v>60</v>
      </c>
      <c r="C423" s="4">
        <v>13</v>
      </c>
      <c r="D423" s="8">
        <v>4.71</v>
      </c>
      <c r="E423" s="4">
        <v>8</v>
      </c>
      <c r="F423" s="8">
        <v>4.97</v>
      </c>
      <c r="G423" s="4">
        <v>1</v>
      </c>
      <c r="H423" s="8">
        <v>0.92</v>
      </c>
      <c r="I423" s="4">
        <v>0</v>
      </c>
    </row>
    <row r="424" spans="1:9" x14ac:dyDescent="0.2">
      <c r="A424" s="2">
        <v>8</v>
      </c>
      <c r="B424" s="1" t="s">
        <v>51</v>
      </c>
      <c r="C424" s="4">
        <v>10</v>
      </c>
      <c r="D424" s="8">
        <v>3.62</v>
      </c>
      <c r="E424" s="4">
        <v>5</v>
      </c>
      <c r="F424" s="8">
        <v>3.11</v>
      </c>
      <c r="G424" s="4">
        <v>5</v>
      </c>
      <c r="H424" s="8">
        <v>4.59</v>
      </c>
      <c r="I424" s="4">
        <v>0</v>
      </c>
    </row>
    <row r="425" spans="1:9" x14ac:dyDescent="0.2">
      <c r="A425" s="2">
        <v>9</v>
      </c>
      <c r="B425" s="1" t="s">
        <v>45</v>
      </c>
      <c r="C425" s="4">
        <v>9</v>
      </c>
      <c r="D425" s="8">
        <v>3.26</v>
      </c>
      <c r="E425" s="4">
        <v>4</v>
      </c>
      <c r="F425" s="8">
        <v>2.48</v>
      </c>
      <c r="G425" s="4">
        <v>5</v>
      </c>
      <c r="H425" s="8">
        <v>4.59</v>
      </c>
      <c r="I425" s="4">
        <v>0</v>
      </c>
    </row>
    <row r="426" spans="1:9" x14ac:dyDescent="0.2">
      <c r="A426" s="2">
        <v>10</v>
      </c>
      <c r="B426" s="1" t="s">
        <v>61</v>
      </c>
      <c r="C426" s="4">
        <v>8</v>
      </c>
      <c r="D426" s="8">
        <v>2.9</v>
      </c>
      <c r="E426" s="4">
        <v>7</v>
      </c>
      <c r="F426" s="8">
        <v>4.3499999999999996</v>
      </c>
      <c r="G426" s="4">
        <v>1</v>
      </c>
      <c r="H426" s="8">
        <v>0.92</v>
      </c>
      <c r="I426" s="4">
        <v>0</v>
      </c>
    </row>
    <row r="427" spans="1:9" x14ac:dyDescent="0.2">
      <c r="A427" s="2">
        <v>11</v>
      </c>
      <c r="B427" s="1" t="s">
        <v>64</v>
      </c>
      <c r="C427" s="4">
        <v>6</v>
      </c>
      <c r="D427" s="8">
        <v>2.17</v>
      </c>
      <c r="E427" s="4">
        <v>2</v>
      </c>
      <c r="F427" s="8">
        <v>1.24</v>
      </c>
      <c r="G427" s="4">
        <v>4</v>
      </c>
      <c r="H427" s="8">
        <v>3.67</v>
      </c>
      <c r="I427" s="4">
        <v>0</v>
      </c>
    </row>
    <row r="428" spans="1:9" x14ac:dyDescent="0.2">
      <c r="A428" s="2">
        <v>11</v>
      </c>
      <c r="B428" s="1" t="s">
        <v>49</v>
      </c>
      <c r="C428" s="4">
        <v>6</v>
      </c>
      <c r="D428" s="8">
        <v>2.17</v>
      </c>
      <c r="E428" s="4">
        <v>3</v>
      </c>
      <c r="F428" s="8">
        <v>1.86</v>
      </c>
      <c r="G428" s="4">
        <v>3</v>
      </c>
      <c r="H428" s="8">
        <v>2.75</v>
      </c>
      <c r="I428" s="4">
        <v>0</v>
      </c>
    </row>
    <row r="429" spans="1:9" x14ac:dyDescent="0.2">
      <c r="A429" s="2">
        <v>13</v>
      </c>
      <c r="B429" s="1" t="s">
        <v>46</v>
      </c>
      <c r="C429" s="4">
        <v>5</v>
      </c>
      <c r="D429" s="8">
        <v>1.81</v>
      </c>
      <c r="E429" s="4">
        <v>4</v>
      </c>
      <c r="F429" s="8">
        <v>2.48</v>
      </c>
      <c r="G429" s="4">
        <v>1</v>
      </c>
      <c r="H429" s="8">
        <v>0.92</v>
      </c>
      <c r="I429" s="4">
        <v>0</v>
      </c>
    </row>
    <row r="430" spans="1:9" x14ac:dyDescent="0.2">
      <c r="A430" s="2">
        <v>13</v>
      </c>
      <c r="B430" s="1" t="s">
        <v>54</v>
      </c>
      <c r="C430" s="4">
        <v>5</v>
      </c>
      <c r="D430" s="8">
        <v>1.81</v>
      </c>
      <c r="E430" s="4">
        <v>3</v>
      </c>
      <c r="F430" s="8">
        <v>1.86</v>
      </c>
      <c r="G430" s="4">
        <v>2</v>
      </c>
      <c r="H430" s="8">
        <v>1.83</v>
      </c>
      <c r="I430" s="4">
        <v>0</v>
      </c>
    </row>
    <row r="431" spans="1:9" x14ac:dyDescent="0.2">
      <c r="A431" s="2">
        <v>13</v>
      </c>
      <c r="B431" s="1" t="s">
        <v>59</v>
      </c>
      <c r="C431" s="4">
        <v>5</v>
      </c>
      <c r="D431" s="8">
        <v>1.81</v>
      </c>
      <c r="E431" s="4">
        <v>2</v>
      </c>
      <c r="F431" s="8">
        <v>1.24</v>
      </c>
      <c r="G431" s="4">
        <v>3</v>
      </c>
      <c r="H431" s="8">
        <v>2.75</v>
      </c>
      <c r="I431" s="4">
        <v>0</v>
      </c>
    </row>
    <row r="432" spans="1:9" x14ac:dyDescent="0.2">
      <c r="A432" s="2">
        <v>13</v>
      </c>
      <c r="B432" s="1" t="s">
        <v>62</v>
      </c>
      <c r="C432" s="4">
        <v>5</v>
      </c>
      <c r="D432" s="8">
        <v>1.81</v>
      </c>
      <c r="E432" s="4">
        <v>0</v>
      </c>
      <c r="F432" s="8">
        <v>0</v>
      </c>
      <c r="G432" s="4">
        <v>4</v>
      </c>
      <c r="H432" s="8">
        <v>3.67</v>
      </c>
      <c r="I432" s="4">
        <v>0</v>
      </c>
    </row>
    <row r="433" spans="1:9" x14ac:dyDescent="0.2">
      <c r="A433" s="2">
        <v>17</v>
      </c>
      <c r="B433" s="1" t="s">
        <v>65</v>
      </c>
      <c r="C433" s="4">
        <v>4</v>
      </c>
      <c r="D433" s="8">
        <v>1.45</v>
      </c>
      <c r="E433" s="4">
        <v>2</v>
      </c>
      <c r="F433" s="8">
        <v>1.24</v>
      </c>
      <c r="G433" s="4">
        <v>2</v>
      </c>
      <c r="H433" s="8">
        <v>1.83</v>
      </c>
      <c r="I433" s="4">
        <v>0</v>
      </c>
    </row>
    <row r="434" spans="1:9" x14ac:dyDescent="0.2">
      <c r="A434" s="2">
        <v>17</v>
      </c>
      <c r="B434" s="1" t="s">
        <v>87</v>
      </c>
      <c r="C434" s="4">
        <v>4</v>
      </c>
      <c r="D434" s="8">
        <v>1.45</v>
      </c>
      <c r="E434" s="4">
        <v>1</v>
      </c>
      <c r="F434" s="8">
        <v>0.62</v>
      </c>
      <c r="G434" s="4">
        <v>3</v>
      </c>
      <c r="H434" s="8">
        <v>2.75</v>
      </c>
      <c r="I434" s="4">
        <v>0</v>
      </c>
    </row>
    <row r="435" spans="1:9" x14ac:dyDescent="0.2">
      <c r="A435" s="2">
        <v>17</v>
      </c>
      <c r="B435" s="1" t="s">
        <v>77</v>
      </c>
      <c r="C435" s="4">
        <v>4</v>
      </c>
      <c r="D435" s="8">
        <v>1.45</v>
      </c>
      <c r="E435" s="4">
        <v>2</v>
      </c>
      <c r="F435" s="8">
        <v>1.24</v>
      </c>
      <c r="G435" s="4">
        <v>2</v>
      </c>
      <c r="H435" s="8">
        <v>1.83</v>
      </c>
      <c r="I435" s="4">
        <v>0</v>
      </c>
    </row>
    <row r="436" spans="1:9" x14ac:dyDescent="0.2">
      <c r="A436" s="2">
        <v>17</v>
      </c>
      <c r="B436" s="1" t="s">
        <v>56</v>
      </c>
      <c r="C436" s="4">
        <v>4</v>
      </c>
      <c r="D436" s="8">
        <v>1.45</v>
      </c>
      <c r="E436" s="4">
        <v>4</v>
      </c>
      <c r="F436" s="8">
        <v>2.48</v>
      </c>
      <c r="G436" s="4">
        <v>0</v>
      </c>
      <c r="H436" s="8">
        <v>0</v>
      </c>
      <c r="I436" s="4">
        <v>0</v>
      </c>
    </row>
    <row r="437" spans="1:9" x14ac:dyDescent="0.2">
      <c r="A437" s="2">
        <v>17</v>
      </c>
      <c r="B437" s="1" t="s">
        <v>70</v>
      </c>
      <c r="C437" s="4">
        <v>4</v>
      </c>
      <c r="D437" s="8">
        <v>1.45</v>
      </c>
      <c r="E437" s="4">
        <v>1</v>
      </c>
      <c r="F437" s="8">
        <v>0.62</v>
      </c>
      <c r="G437" s="4">
        <v>3</v>
      </c>
      <c r="H437" s="8">
        <v>2.75</v>
      </c>
      <c r="I437" s="4">
        <v>0</v>
      </c>
    </row>
    <row r="438" spans="1:9" x14ac:dyDescent="0.2">
      <c r="A438" s="1"/>
      <c r="C438" s="4"/>
      <c r="D438" s="8"/>
      <c r="E438" s="4"/>
      <c r="F438" s="8"/>
      <c r="G438" s="4"/>
      <c r="H438" s="8"/>
      <c r="I438" s="4"/>
    </row>
    <row r="439" spans="1:9" x14ac:dyDescent="0.2">
      <c r="A439" s="1" t="s">
        <v>19</v>
      </c>
      <c r="C439" s="4"/>
      <c r="D439" s="8"/>
      <c r="E439" s="4"/>
      <c r="F439" s="8"/>
      <c r="G439" s="4"/>
      <c r="H439" s="8"/>
      <c r="I439" s="4"/>
    </row>
    <row r="440" spans="1:9" x14ac:dyDescent="0.2">
      <c r="A440" s="2">
        <v>1</v>
      </c>
      <c r="B440" s="1" t="s">
        <v>50</v>
      </c>
      <c r="C440" s="4">
        <v>10</v>
      </c>
      <c r="D440" s="8">
        <v>13.51</v>
      </c>
      <c r="E440" s="4">
        <v>6</v>
      </c>
      <c r="F440" s="8">
        <v>11.54</v>
      </c>
      <c r="G440" s="4">
        <v>4</v>
      </c>
      <c r="H440" s="8">
        <v>22.22</v>
      </c>
      <c r="I440" s="4">
        <v>0</v>
      </c>
    </row>
    <row r="441" spans="1:9" x14ac:dyDescent="0.2">
      <c r="A441" s="2">
        <v>2</v>
      </c>
      <c r="B441" s="1" t="s">
        <v>58</v>
      </c>
      <c r="C441" s="4">
        <v>7</v>
      </c>
      <c r="D441" s="8">
        <v>9.4600000000000009</v>
      </c>
      <c r="E441" s="4">
        <v>7</v>
      </c>
      <c r="F441" s="8">
        <v>13.46</v>
      </c>
      <c r="G441" s="4">
        <v>0</v>
      </c>
      <c r="H441" s="8">
        <v>0</v>
      </c>
      <c r="I441" s="4">
        <v>0</v>
      </c>
    </row>
    <row r="442" spans="1:9" x14ac:dyDescent="0.2">
      <c r="A442" s="2">
        <v>3</v>
      </c>
      <c r="B442" s="1" t="s">
        <v>52</v>
      </c>
      <c r="C442" s="4">
        <v>6</v>
      </c>
      <c r="D442" s="8">
        <v>8.11</v>
      </c>
      <c r="E442" s="4">
        <v>4</v>
      </c>
      <c r="F442" s="8">
        <v>7.69</v>
      </c>
      <c r="G442" s="4">
        <v>2</v>
      </c>
      <c r="H442" s="8">
        <v>11.11</v>
      </c>
      <c r="I442" s="4">
        <v>0</v>
      </c>
    </row>
    <row r="443" spans="1:9" x14ac:dyDescent="0.2">
      <c r="A443" s="2">
        <v>4</v>
      </c>
      <c r="B443" s="1" t="s">
        <v>57</v>
      </c>
      <c r="C443" s="4">
        <v>5</v>
      </c>
      <c r="D443" s="8">
        <v>6.76</v>
      </c>
      <c r="E443" s="4">
        <v>4</v>
      </c>
      <c r="F443" s="8">
        <v>7.69</v>
      </c>
      <c r="G443" s="4">
        <v>1</v>
      </c>
      <c r="H443" s="8">
        <v>5.56</v>
      </c>
      <c r="I443" s="4">
        <v>0</v>
      </c>
    </row>
    <row r="444" spans="1:9" x14ac:dyDescent="0.2">
      <c r="A444" s="2">
        <v>5</v>
      </c>
      <c r="B444" s="1" t="s">
        <v>69</v>
      </c>
      <c r="C444" s="4">
        <v>4</v>
      </c>
      <c r="D444" s="8">
        <v>5.41</v>
      </c>
      <c r="E444" s="4">
        <v>4</v>
      </c>
      <c r="F444" s="8">
        <v>7.69</v>
      </c>
      <c r="G444" s="4">
        <v>0</v>
      </c>
      <c r="H444" s="8">
        <v>0</v>
      </c>
      <c r="I444" s="4">
        <v>0</v>
      </c>
    </row>
    <row r="445" spans="1:9" x14ac:dyDescent="0.2">
      <c r="A445" s="2">
        <v>5</v>
      </c>
      <c r="B445" s="1" t="s">
        <v>74</v>
      </c>
      <c r="C445" s="4">
        <v>4</v>
      </c>
      <c r="D445" s="8">
        <v>5.41</v>
      </c>
      <c r="E445" s="4">
        <v>4</v>
      </c>
      <c r="F445" s="8">
        <v>7.69</v>
      </c>
      <c r="G445" s="4">
        <v>0</v>
      </c>
      <c r="H445" s="8">
        <v>0</v>
      </c>
      <c r="I445" s="4">
        <v>0</v>
      </c>
    </row>
    <row r="446" spans="1:9" x14ac:dyDescent="0.2">
      <c r="A446" s="2">
        <v>7</v>
      </c>
      <c r="B446" s="1" t="s">
        <v>44</v>
      </c>
      <c r="C446" s="4">
        <v>3</v>
      </c>
      <c r="D446" s="8">
        <v>4.05</v>
      </c>
      <c r="E446" s="4">
        <v>1</v>
      </c>
      <c r="F446" s="8">
        <v>1.92</v>
      </c>
      <c r="G446" s="4">
        <v>2</v>
      </c>
      <c r="H446" s="8">
        <v>11.11</v>
      </c>
      <c r="I446" s="4">
        <v>0</v>
      </c>
    </row>
    <row r="447" spans="1:9" x14ac:dyDescent="0.2">
      <c r="A447" s="2">
        <v>7</v>
      </c>
      <c r="B447" s="1" t="s">
        <v>49</v>
      </c>
      <c r="C447" s="4">
        <v>3</v>
      </c>
      <c r="D447" s="8">
        <v>4.05</v>
      </c>
      <c r="E447" s="4">
        <v>3</v>
      </c>
      <c r="F447" s="8">
        <v>5.77</v>
      </c>
      <c r="G447" s="4">
        <v>0</v>
      </c>
      <c r="H447" s="8">
        <v>0</v>
      </c>
      <c r="I447" s="4">
        <v>0</v>
      </c>
    </row>
    <row r="448" spans="1:9" x14ac:dyDescent="0.2">
      <c r="A448" s="2">
        <v>7</v>
      </c>
      <c r="B448" s="1" t="s">
        <v>55</v>
      </c>
      <c r="C448" s="4">
        <v>3</v>
      </c>
      <c r="D448" s="8">
        <v>4.05</v>
      </c>
      <c r="E448" s="4">
        <v>1</v>
      </c>
      <c r="F448" s="8">
        <v>1.92</v>
      </c>
      <c r="G448" s="4">
        <v>2</v>
      </c>
      <c r="H448" s="8">
        <v>11.11</v>
      </c>
      <c r="I448" s="4">
        <v>0</v>
      </c>
    </row>
    <row r="449" spans="1:9" x14ac:dyDescent="0.2">
      <c r="A449" s="2">
        <v>7</v>
      </c>
      <c r="B449" s="1" t="s">
        <v>60</v>
      </c>
      <c r="C449" s="4">
        <v>3</v>
      </c>
      <c r="D449" s="8">
        <v>4.05</v>
      </c>
      <c r="E449" s="4">
        <v>2</v>
      </c>
      <c r="F449" s="8">
        <v>3.85</v>
      </c>
      <c r="G449" s="4">
        <v>0</v>
      </c>
      <c r="H449" s="8">
        <v>0</v>
      </c>
      <c r="I449" s="4">
        <v>0</v>
      </c>
    </row>
    <row r="450" spans="1:9" x14ac:dyDescent="0.2">
      <c r="A450" s="2">
        <v>7</v>
      </c>
      <c r="B450" s="1" t="s">
        <v>62</v>
      </c>
      <c r="C450" s="4">
        <v>3</v>
      </c>
      <c r="D450" s="8">
        <v>4.05</v>
      </c>
      <c r="E450" s="4">
        <v>0</v>
      </c>
      <c r="F450" s="8">
        <v>0</v>
      </c>
      <c r="G450" s="4">
        <v>0</v>
      </c>
      <c r="H450" s="8">
        <v>0</v>
      </c>
      <c r="I450" s="4">
        <v>0</v>
      </c>
    </row>
    <row r="451" spans="1:9" x14ac:dyDescent="0.2">
      <c r="A451" s="2">
        <v>12</v>
      </c>
      <c r="B451" s="1" t="s">
        <v>45</v>
      </c>
      <c r="C451" s="4">
        <v>2</v>
      </c>
      <c r="D451" s="8">
        <v>2.7</v>
      </c>
      <c r="E451" s="4">
        <v>2</v>
      </c>
      <c r="F451" s="8">
        <v>3.85</v>
      </c>
      <c r="G451" s="4">
        <v>0</v>
      </c>
      <c r="H451" s="8">
        <v>0</v>
      </c>
      <c r="I451" s="4">
        <v>0</v>
      </c>
    </row>
    <row r="452" spans="1:9" x14ac:dyDescent="0.2">
      <c r="A452" s="2">
        <v>12</v>
      </c>
      <c r="B452" s="1" t="s">
        <v>63</v>
      </c>
      <c r="C452" s="4">
        <v>2</v>
      </c>
      <c r="D452" s="8">
        <v>2.7</v>
      </c>
      <c r="E452" s="4">
        <v>1</v>
      </c>
      <c r="F452" s="8">
        <v>1.92</v>
      </c>
      <c r="G452" s="4">
        <v>1</v>
      </c>
      <c r="H452" s="8">
        <v>5.56</v>
      </c>
      <c r="I452" s="4">
        <v>0</v>
      </c>
    </row>
    <row r="453" spans="1:9" x14ac:dyDescent="0.2">
      <c r="A453" s="2">
        <v>12</v>
      </c>
      <c r="B453" s="1" t="s">
        <v>68</v>
      </c>
      <c r="C453" s="4">
        <v>2</v>
      </c>
      <c r="D453" s="8">
        <v>2.7</v>
      </c>
      <c r="E453" s="4">
        <v>1</v>
      </c>
      <c r="F453" s="8">
        <v>1.92</v>
      </c>
      <c r="G453" s="4">
        <v>1</v>
      </c>
      <c r="H453" s="8">
        <v>5.56</v>
      </c>
      <c r="I453" s="4">
        <v>0</v>
      </c>
    </row>
    <row r="454" spans="1:9" x14ac:dyDescent="0.2">
      <c r="A454" s="2">
        <v>12</v>
      </c>
      <c r="B454" s="1" t="s">
        <v>51</v>
      </c>
      <c r="C454" s="4">
        <v>2</v>
      </c>
      <c r="D454" s="8">
        <v>2.7</v>
      </c>
      <c r="E454" s="4">
        <v>2</v>
      </c>
      <c r="F454" s="8">
        <v>3.85</v>
      </c>
      <c r="G454" s="4">
        <v>0</v>
      </c>
      <c r="H454" s="8">
        <v>0</v>
      </c>
      <c r="I454" s="4">
        <v>0</v>
      </c>
    </row>
    <row r="455" spans="1:9" x14ac:dyDescent="0.2">
      <c r="A455" s="2">
        <v>16</v>
      </c>
      <c r="B455" s="1" t="s">
        <v>43</v>
      </c>
      <c r="C455" s="4">
        <v>1</v>
      </c>
      <c r="D455" s="8">
        <v>1.35</v>
      </c>
      <c r="E455" s="4">
        <v>1</v>
      </c>
      <c r="F455" s="8">
        <v>1.92</v>
      </c>
      <c r="G455" s="4">
        <v>0</v>
      </c>
      <c r="H455" s="8">
        <v>0</v>
      </c>
      <c r="I455" s="4">
        <v>0</v>
      </c>
    </row>
    <row r="456" spans="1:9" x14ac:dyDescent="0.2">
      <c r="A456" s="2">
        <v>16</v>
      </c>
      <c r="B456" s="1" t="s">
        <v>88</v>
      </c>
      <c r="C456" s="4">
        <v>1</v>
      </c>
      <c r="D456" s="8">
        <v>1.35</v>
      </c>
      <c r="E456" s="4">
        <v>1</v>
      </c>
      <c r="F456" s="8">
        <v>1.92</v>
      </c>
      <c r="G456" s="4">
        <v>0</v>
      </c>
      <c r="H456" s="8">
        <v>0</v>
      </c>
      <c r="I456" s="4">
        <v>0</v>
      </c>
    </row>
    <row r="457" spans="1:9" x14ac:dyDescent="0.2">
      <c r="A457" s="2">
        <v>16</v>
      </c>
      <c r="B457" s="1" t="s">
        <v>65</v>
      </c>
      <c r="C457" s="4">
        <v>1</v>
      </c>
      <c r="D457" s="8">
        <v>1.35</v>
      </c>
      <c r="E457" s="4">
        <v>1</v>
      </c>
      <c r="F457" s="8">
        <v>1.92</v>
      </c>
      <c r="G457" s="4">
        <v>0</v>
      </c>
      <c r="H457" s="8">
        <v>0</v>
      </c>
      <c r="I457" s="4">
        <v>0</v>
      </c>
    </row>
    <row r="458" spans="1:9" x14ac:dyDescent="0.2">
      <c r="A458" s="2">
        <v>16</v>
      </c>
      <c r="B458" s="1" t="s">
        <v>89</v>
      </c>
      <c r="C458" s="4">
        <v>1</v>
      </c>
      <c r="D458" s="8">
        <v>1.35</v>
      </c>
      <c r="E458" s="4">
        <v>1</v>
      </c>
      <c r="F458" s="8">
        <v>1.92</v>
      </c>
      <c r="G458" s="4">
        <v>0</v>
      </c>
      <c r="H458" s="8">
        <v>0</v>
      </c>
      <c r="I458" s="4">
        <v>0</v>
      </c>
    </row>
    <row r="459" spans="1:9" x14ac:dyDescent="0.2">
      <c r="A459" s="2">
        <v>16</v>
      </c>
      <c r="B459" s="1" t="s">
        <v>90</v>
      </c>
      <c r="C459" s="4">
        <v>1</v>
      </c>
      <c r="D459" s="8">
        <v>1.35</v>
      </c>
      <c r="E459" s="4">
        <v>0</v>
      </c>
      <c r="F459" s="8">
        <v>0</v>
      </c>
      <c r="G459" s="4">
        <v>1</v>
      </c>
      <c r="H459" s="8">
        <v>5.56</v>
      </c>
      <c r="I459" s="4">
        <v>0</v>
      </c>
    </row>
    <row r="460" spans="1:9" x14ac:dyDescent="0.2">
      <c r="A460" s="2">
        <v>16</v>
      </c>
      <c r="B460" s="1" t="s">
        <v>48</v>
      </c>
      <c r="C460" s="4">
        <v>1</v>
      </c>
      <c r="D460" s="8">
        <v>1.35</v>
      </c>
      <c r="E460" s="4">
        <v>1</v>
      </c>
      <c r="F460" s="8">
        <v>1.92</v>
      </c>
      <c r="G460" s="4">
        <v>0</v>
      </c>
      <c r="H460" s="8">
        <v>0</v>
      </c>
      <c r="I460" s="4">
        <v>0</v>
      </c>
    </row>
    <row r="461" spans="1:9" x14ac:dyDescent="0.2">
      <c r="A461" s="2">
        <v>16</v>
      </c>
      <c r="B461" s="1" t="s">
        <v>54</v>
      </c>
      <c r="C461" s="4">
        <v>1</v>
      </c>
      <c r="D461" s="8">
        <v>1.35</v>
      </c>
      <c r="E461" s="4">
        <v>1</v>
      </c>
      <c r="F461" s="8">
        <v>1.92</v>
      </c>
      <c r="G461" s="4">
        <v>0</v>
      </c>
      <c r="H461" s="8">
        <v>0</v>
      </c>
      <c r="I461" s="4">
        <v>0</v>
      </c>
    </row>
    <row r="462" spans="1:9" x14ac:dyDescent="0.2">
      <c r="A462" s="2">
        <v>16</v>
      </c>
      <c r="B462" s="1" t="s">
        <v>56</v>
      </c>
      <c r="C462" s="4">
        <v>1</v>
      </c>
      <c r="D462" s="8">
        <v>1.35</v>
      </c>
      <c r="E462" s="4">
        <v>0</v>
      </c>
      <c r="F462" s="8">
        <v>0</v>
      </c>
      <c r="G462" s="4">
        <v>1</v>
      </c>
      <c r="H462" s="8">
        <v>5.56</v>
      </c>
      <c r="I462" s="4">
        <v>0</v>
      </c>
    </row>
    <row r="463" spans="1:9" x14ac:dyDescent="0.2">
      <c r="A463" s="2">
        <v>16</v>
      </c>
      <c r="B463" s="1" t="s">
        <v>86</v>
      </c>
      <c r="C463" s="4">
        <v>1</v>
      </c>
      <c r="D463" s="8">
        <v>1.35</v>
      </c>
      <c r="E463" s="4">
        <v>1</v>
      </c>
      <c r="F463" s="8">
        <v>1.92</v>
      </c>
      <c r="G463" s="4">
        <v>0</v>
      </c>
      <c r="H463" s="8">
        <v>0</v>
      </c>
      <c r="I463" s="4">
        <v>0</v>
      </c>
    </row>
    <row r="464" spans="1:9" x14ac:dyDescent="0.2">
      <c r="A464" s="2">
        <v>16</v>
      </c>
      <c r="B464" s="1" t="s">
        <v>59</v>
      </c>
      <c r="C464" s="4">
        <v>1</v>
      </c>
      <c r="D464" s="8">
        <v>1.35</v>
      </c>
      <c r="E464" s="4">
        <v>1</v>
      </c>
      <c r="F464" s="8">
        <v>1.92</v>
      </c>
      <c r="G464" s="4">
        <v>0</v>
      </c>
      <c r="H464" s="8">
        <v>0</v>
      </c>
      <c r="I464" s="4">
        <v>0</v>
      </c>
    </row>
    <row r="465" spans="1:9" x14ac:dyDescent="0.2">
      <c r="A465" s="2">
        <v>16</v>
      </c>
      <c r="B465" s="1" t="s">
        <v>61</v>
      </c>
      <c r="C465" s="4">
        <v>1</v>
      </c>
      <c r="D465" s="8">
        <v>1.35</v>
      </c>
      <c r="E465" s="4">
        <v>1</v>
      </c>
      <c r="F465" s="8">
        <v>1.92</v>
      </c>
      <c r="G465" s="4">
        <v>0</v>
      </c>
      <c r="H465" s="8">
        <v>0</v>
      </c>
      <c r="I465" s="4">
        <v>0</v>
      </c>
    </row>
    <row r="466" spans="1:9" x14ac:dyDescent="0.2">
      <c r="A466" s="2">
        <v>16</v>
      </c>
      <c r="B466" s="1" t="s">
        <v>78</v>
      </c>
      <c r="C466" s="4">
        <v>1</v>
      </c>
      <c r="D466" s="8">
        <v>1.35</v>
      </c>
      <c r="E466" s="4">
        <v>0</v>
      </c>
      <c r="F466" s="8">
        <v>0</v>
      </c>
      <c r="G466" s="4">
        <v>1</v>
      </c>
      <c r="H466" s="8">
        <v>5.56</v>
      </c>
      <c r="I466" s="4">
        <v>0</v>
      </c>
    </row>
    <row r="467" spans="1:9" x14ac:dyDescent="0.2">
      <c r="A467" s="2">
        <v>16</v>
      </c>
      <c r="B467" s="1" t="s">
        <v>73</v>
      </c>
      <c r="C467" s="4">
        <v>1</v>
      </c>
      <c r="D467" s="8">
        <v>1.35</v>
      </c>
      <c r="E467" s="4">
        <v>1</v>
      </c>
      <c r="F467" s="8">
        <v>1.92</v>
      </c>
      <c r="G467" s="4">
        <v>0</v>
      </c>
      <c r="H467" s="8">
        <v>0</v>
      </c>
      <c r="I467" s="4">
        <v>0</v>
      </c>
    </row>
    <row r="468" spans="1:9" x14ac:dyDescent="0.2">
      <c r="A468" s="2">
        <v>16</v>
      </c>
      <c r="B468" s="1" t="s">
        <v>84</v>
      </c>
      <c r="C468" s="4">
        <v>1</v>
      </c>
      <c r="D468" s="8">
        <v>1.35</v>
      </c>
      <c r="E468" s="4">
        <v>0</v>
      </c>
      <c r="F468" s="8">
        <v>0</v>
      </c>
      <c r="G468" s="4">
        <v>1</v>
      </c>
      <c r="H468" s="8">
        <v>5.56</v>
      </c>
      <c r="I468" s="4">
        <v>0</v>
      </c>
    </row>
    <row r="469" spans="1:9" x14ac:dyDescent="0.2">
      <c r="A469" s="2">
        <v>16</v>
      </c>
      <c r="B469" s="1" t="s">
        <v>70</v>
      </c>
      <c r="C469" s="4">
        <v>1</v>
      </c>
      <c r="D469" s="8">
        <v>1.35</v>
      </c>
      <c r="E469" s="4">
        <v>0</v>
      </c>
      <c r="F469" s="8">
        <v>0</v>
      </c>
      <c r="G469" s="4">
        <v>1</v>
      </c>
      <c r="H469" s="8">
        <v>5.56</v>
      </c>
      <c r="I469" s="4">
        <v>0</v>
      </c>
    </row>
    <row r="470" spans="1:9" x14ac:dyDescent="0.2">
      <c r="A470" s="1"/>
      <c r="C470" s="4"/>
      <c r="D470" s="8"/>
      <c r="E470" s="4"/>
      <c r="F470" s="8"/>
      <c r="G470" s="4"/>
      <c r="H470" s="8"/>
      <c r="I470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B64F8-1822-4AEA-82EA-0BBEB207DC6E}">
  <sheetPr>
    <pageSetUpPr fitToPage="1"/>
  </sheetPr>
  <dimension ref="A1:I533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91</v>
      </c>
      <c r="B1" s="3" t="s">
        <v>197</v>
      </c>
      <c r="C1" s="7" t="s">
        <v>36</v>
      </c>
      <c r="D1" s="7" t="s">
        <v>37</v>
      </c>
      <c r="E1" s="7" t="s">
        <v>38</v>
      </c>
      <c r="F1" s="7" t="s">
        <v>39</v>
      </c>
      <c r="G1" s="7" t="s">
        <v>40</v>
      </c>
      <c r="H1" s="7" t="s">
        <v>41</v>
      </c>
      <c r="I1" s="7" t="s">
        <v>42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110</v>
      </c>
      <c r="C3" s="4">
        <v>1886</v>
      </c>
      <c r="D3" s="8">
        <v>6.04</v>
      </c>
      <c r="E3" s="4">
        <v>1681</v>
      </c>
      <c r="F3" s="8">
        <v>10.56</v>
      </c>
      <c r="G3" s="4">
        <v>204</v>
      </c>
      <c r="H3" s="8">
        <v>1.38</v>
      </c>
      <c r="I3" s="4">
        <v>1</v>
      </c>
    </row>
    <row r="4" spans="1:9" x14ac:dyDescent="0.2">
      <c r="A4" s="2">
        <v>2</v>
      </c>
      <c r="B4" s="1" t="s">
        <v>103</v>
      </c>
      <c r="C4" s="4">
        <v>1150</v>
      </c>
      <c r="D4" s="8">
        <v>3.68</v>
      </c>
      <c r="E4" s="4">
        <v>625</v>
      </c>
      <c r="F4" s="8">
        <v>3.93</v>
      </c>
      <c r="G4" s="4">
        <v>522</v>
      </c>
      <c r="H4" s="8">
        <v>3.53</v>
      </c>
      <c r="I4" s="4">
        <v>0</v>
      </c>
    </row>
    <row r="5" spans="1:9" x14ac:dyDescent="0.2">
      <c r="A5" s="2">
        <v>3</v>
      </c>
      <c r="B5" s="1" t="s">
        <v>109</v>
      </c>
      <c r="C5" s="4">
        <v>1007</v>
      </c>
      <c r="D5" s="8">
        <v>3.23</v>
      </c>
      <c r="E5" s="4">
        <v>964</v>
      </c>
      <c r="F5" s="8">
        <v>6.05</v>
      </c>
      <c r="G5" s="4">
        <v>42</v>
      </c>
      <c r="H5" s="8">
        <v>0.28000000000000003</v>
      </c>
      <c r="I5" s="4">
        <v>1</v>
      </c>
    </row>
    <row r="6" spans="1:9" x14ac:dyDescent="0.2">
      <c r="A6" s="2">
        <v>4</v>
      </c>
      <c r="B6" s="1" t="s">
        <v>93</v>
      </c>
      <c r="C6" s="4">
        <v>710</v>
      </c>
      <c r="D6" s="8">
        <v>2.27</v>
      </c>
      <c r="E6" s="4">
        <v>89</v>
      </c>
      <c r="F6" s="8">
        <v>0.56000000000000005</v>
      </c>
      <c r="G6" s="4">
        <v>621</v>
      </c>
      <c r="H6" s="8">
        <v>4.2</v>
      </c>
      <c r="I6" s="4">
        <v>0</v>
      </c>
    </row>
    <row r="7" spans="1:9" x14ac:dyDescent="0.2">
      <c r="A7" s="2">
        <v>5</v>
      </c>
      <c r="B7" s="1" t="s">
        <v>107</v>
      </c>
      <c r="C7" s="4">
        <v>701</v>
      </c>
      <c r="D7" s="8">
        <v>2.25</v>
      </c>
      <c r="E7" s="4">
        <v>671</v>
      </c>
      <c r="F7" s="8">
        <v>4.21</v>
      </c>
      <c r="G7" s="4">
        <v>30</v>
      </c>
      <c r="H7" s="8">
        <v>0.2</v>
      </c>
      <c r="I7" s="4">
        <v>0</v>
      </c>
    </row>
    <row r="8" spans="1:9" x14ac:dyDescent="0.2">
      <c r="A8" s="2">
        <v>6</v>
      </c>
      <c r="B8" s="1" t="s">
        <v>101</v>
      </c>
      <c r="C8" s="4">
        <v>700</v>
      </c>
      <c r="D8" s="8">
        <v>2.2400000000000002</v>
      </c>
      <c r="E8" s="4">
        <v>450</v>
      </c>
      <c r="F8" s="8">
        <v>2.83</v>
      </c>
      <c r="G8" s="4">
        <v>248</v>
      </c>
      <c r="H8" s="8">
        <v>1.68</v>
      </c>
      <c r="I8" s="4">
        <v>2</v>
      </c>
    </row>
    <row r="9" spans="1:9" x14ac:dyDescent="0.2">
      <c r="A9" s="2">
        <v>7</v>
      </c>
      <c r="B9" s="1" t="s">
        <v>105</v>
      </c>
      <c r="C9" s="4">
        <v>673</v>
      </c>
      <c r="D9" s="8">
        <v>2.16</v>
      </c>
      <c r="E9" s="4">
        <v>543</v>
      </c>
      <c r="F9" s="8">
        <v>3.41</v>
      </c>
      <c r="G9" s="4">
        <v>129</v>
      </c>
      <c r="H9" s="8">
        <v>0.87</v>
      </c>
      <c r="I9" s="4">
        <v>1</v>
      </c>
    </row>
    <row r="10" spans="1:9" x14ac:dyDescent="0.2">
      <c r="A10" s="2">
        <v>8</v>
      </c>
      <c r="B10" s="1" t="s">
        <v>100</v>
      </c>
      <c r="C10" s="4">
        <v>661</v>
      </c>
      <c r="D10" s="8">
        <v>2.12</v>
      </c>
      <c r="E10" s="4">
        <v>262</v>
      </c>
      <c r="F10" s="8">
        <v>1.65</v>
      </c>
      <c r="G10" s="4">
        <v>399</v>
      </c>
      <c r="H10" s="8">
        <v>2.7</v>
      </c>
      <c r="I10" s="4">
        <v>0</v>
      </c>
    </row>
    <row r="11" spans="1:9" x14ac:dyDescent="0.2">
      <c r="A11" s="2">
        <v>9</v>
      </c>
      <c r="B11" s="1" t="s">
        <v>98</v>
      </c>
      <c r="C11" s="4">
        <v>650</v>
      </c>
      <c r="D11" s="8">
        <v>2.08</v>
      </c>
      <c r="E11" s="4">
        <v>436</v>
      </c>
      <c r="F11" s="8">
        <v>2.74</v>
      </c>
      <c r="G11" s="4">
        <v>211</v>
      </c>
      <c r="H11" s="8">
        <v>1.43</v>
      </c>
      <c r="I11" s="4">
        <v>3</v>
      </c>
    </row>
    <row r="12" spans="1:9" x14ac:dyDescent="0.2">
      <c r="A12" s="2">
        <v>10</v>
      </c>
      <c r="B12" s="1" t="s">
        <v>112</v>
      </c>
      <c r="C12" s="4">
        <v>642</v>
      </c>
      <c r="D12" s="8">
        <v>2.06</v>
      </c>
      <c r="E12" s="4">
        <v>580</v>
      </c>
      <c r="F12" s="8">
        <v>3.64</v>
      </c>
      <c r="G12" s="4">
        <v>62</v>
      </c>
      <c r="H12" s="8">
        <v>0.42</v>
      </c>
      <c r="I12" s="4">
        <v>0</v>
      </c>
    </row>
    <row r="13" spans="1:9" x14ac:dyDescent="0.2">
      <c r="A13" s="2">
        <v>11</v>
      </c>
      <c r="B13" s="1" t="s">
        <v>99</v>
      </c>
      <c r="C13" s="4">
        <v>587</v>
      </c>
      <c r="D13" s="8">
        <v>1.88</v>
      </c>
      <c r="E13" s="4">
        <v>331</v>
      </c>
      <c r="F13" s="8">
        <v>2.08</v>
      </c>
      <c r="G13" s="4">
        <v>256</v>
      </c>
      <c r="H13" s="8">
        <v>1.73</v>
      </c>
      <c r="I13" s="4">
        <v>0</v>
      </c>
    </row>
    <row r="14" spans="1:9" x14ac:dyDescent="0.2">
      <c r="A14" s="2">
        <v>12</v>
      </c>
      <c r="B14" s="1" t="s">
        <v>111</v>
      </c>
      <c r="C14" s="4">
        <v>569</v>
      </c>
      <c r="D14" s="8">
        <v>1.82</v>
      </c>
      <c r="E14" s="4">
        <v>463</v>
      </c>
      <c r="F14" s="8">
        <v>2.91</v>
      </c>
      <c r="G14" s="4">
        <v>105</v>
      </c>
      <c r="H14" s="8">
        <v>0.71</v>
      </c>
      <c r="I14" s="4">
        <v>1</v>
      </c>
    </row>
    <row r="15" spans="1:9" x14ac:dyDescent="0.2">
      <c r="A15" s="2">
        <v>13</v>
      </c>
      <c r="B15" s="1" t="s">
        <v>106</v>
      </c>
      <c r="C15" s="4">
        <v>567</v>
      </c>
      <c r="D15" s="8">
        <v>1.82</v>
      </c>
      <c r="E15" s="4">
        <v>492</v>
      </c>
      <c r="F15" s="8">
        <v>3.09</v>
      </c>
      <c r="G15" s="4">
        <v>75</v>
      </c>
      <c r="H15" s="8">
        <v>0.51</v>
      </c>
      <c r="I15" s="4">
        <v>0</v>
      </c>
    </row>
    <row r="16" spans="1:9" x14ac:dyDescent="0.2">
      <c r="A16" s="2">
        <v>14</v>
      </c>
      <c r="B16" s="1" t="s">
        <v>95</v>
      </c>
      <c r="C16" s="4">
        <v>502</v>
      </c>
      <c r="D16" s="8">
        <v>1.61</v>
      </c>
      <c r="E16" s="4">
        <v>138</v>
      </c>
      <c r="F16" s="8">
        <v>0.87</v>
      </c>
      <c r="G16" s="4">
        <v>364</v>
      </c>
      <c r="H16" s="8">
        <v>2.46</v>
      </c>
      <c r="I16" s="4">
        <v>0</v>
      </c>
    </row>
    <row r="17" spans="1:9" x14ac:dyDescent="0.2">
      <c r="A17" s="2">
        <v>15</v>
      </c>
      <c r="B17" s="1" t="s">
        <v>96</v>
      </c>
      <c r="C17" s="4">
        <v>476</v>
      </c>
      <c r="D17" s="8">
        <v>1.52</v>
      </c>
      <c r="E17" s="4">
        <v>120</v>
      </c>
      <c r="F17" s="8">
        <v>0.75</v>
      </c>
      <c r="G17" s="4">
        <v>356</v>
      </c>
      <c r="H17" s="8">
        <v>2.41</v>
      </c>
      <c r="I17" s="4">
        <v>0</v>
      </c>
    </row>
    <row r="18" spans="1:9" x14ac:dyDescent="0.2">
      <c r="A18" s="2">
        <v>16</v>
      </c>
      <c r="B18" s="1" t="s">
        <v>108</v>
      </c>
      <c r="C18" s="4">
        <v>444</v>
      </c>
      <c r="D18" s="8">
        <v>1.42</v>
      </c>
      <c r="E18" s="4">
        <v>396</v>
      </c>
      <c r="F18" s="8">
        <v>2.4900000000000002</v>
      </c>
      <c r="G18" s="4">
        <v>46</v>
      </c>
      <c r="H18" s="8">
        <v>0.31</v>
      </c>
      <c r="I18" s="4">
        <v>2</v>
      </c>
    </row>
    <row r="19" spans="1:9" x14ac:dyDescent="0.2">
      <c r="A19" s="2">
        <v>17</v>
      </c>
      <c r="B19" s="1" t="s">
        <v>97</v>
      </c>
      <c r="C19" s="4">
        <v>438</v>
      </c>
      <c r="D19" s="8">
        <v>1.4</v>
      </c>
      <c r="E19" s="4">
        <v>201</v>
      </c>
      <c r="F19" s="8">
        <v>1.26</v>
      </c>
      <c r="G19" s="4">
        <v>237</v>
      </c>
      <c r="H19" s="8">
        <v>1.6</v>
      </c>
      <c r="I19" s="4">
        <v>0</v>
      </c>
    </row>
    <row r="20" spans="1:9" x14ac:dyDescent="0.2">
      <c r="A20" s="2">
        <v>18</v>
      </c>
      <c r="B20" s="1" t="s">
        <v>104</v>
      </c>
      <c r="C20" s="4">
        <v>435</v>
      </c>
      <c r="D20" s="8">
        <v>1.39</v>
      </c>
      <c r="E20" s="4">
        <v>125</v>
      </c>
      <c r="F20" s="8">
        <v>0.79</v>
      </c>
      <c r="G20" s="4">
        <v>303</v>
      </c>
      <c r="H20" s="8">
        <v>2.0499999999999998</v>
      </c>
      <c r="I20" s="4">
        <v>0</v>
      </c>
    </row>
    <row r="21" spans="1:9" x14ac:dyDescent="0.2">
      <c r="A21" s="2">
        <v>19</v>
      </c>
      <c r="B21" s="1" t="s">
        <v>94</v>
      </c>
      <c r="C21" s="4">
        <v>429</v>
      </c>
      <c r="D21" s="8">
        <v>1.37</v>
      </c>
      <c r="E21" s="4">
        <v>89</v>
      </c>
      <c r="F21" s="8">
        <v>0.56000000000000005</v>
      </c>
      <c r="G21" s="4">
        <v>340</v>
      </c>
      <c r="H21" s="8">
        <v>2.2999999999999998</v>
      </c>
      <c r="I21" s="4">
        <v>0</v>
      </c>
    </row>
    <row r="22" spans="1:9" x14ac:dyDescent="0.2">
      <c r="A22" s="2">
        <v>20</v>
      </c>
      <c r="B22" s="1" t="s">
        <v>102</v>
      </c>
      <c r="C22" s="4">
        <v>427</v>
      </c>
      <c r="D22" s="8">
        <v>1.37</v>
      </c>
      <c r="E22" s="4">
        <v>70</v>
      </c>
      <c r="F22" s="8">
        <v>0.44</v>
      </c>
      <c r="G22" s="4">
        <v>357</v>
      </c>
      <c r="H22" s="8">
        <v>2.42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110</v>
      </c>
      <c r="C25" s="4">
        <v>377</v>
      </c>
      <c r="D25" s="8">
        <v>5.95</v>
      </c>
      <c r="E25" s="4">
        <v>338</v>
      </c>
      <c r="F25" s="8">
        <v>10.55</v>
      </c>
      <c r="G25" s="4">
        <v>38</v>
      </c>
      <c r="H25" s="8">
        <v>1.25</v>
      </c>
      <c r="I25" s="4">
        <v>1</v>
      </c>
    </row>
    <row r="26" spans="1:9" x14ac:dyDescent="0.2">
      <c r="A26" s="2">
        <v>2</v>
      </c>
      <c r="B26" s="1" t="s">
        <v>103</v>
      </c>
      <c r="C26" s="4">
        <v>300</v>
      </c>
      <c r="D26" s="8">
        <v>4.74</v>
      </c>
      <c r="E26" s="4">
        <v>152</v>
      </c>
      <c r="F26" s="8">
        <v>4.74</v>
      </c>
      <c r="G26" s="4">
        <v>148</v>
      </c>
      <c r="H26" s="8">
        <v>4.87</v>
      </c>
      <c r="I26" s="4">
        <v>0</v>
      </c>
    </row>
    <row r="27" spans="1:9" x14ac:dyDescent="0.2">
      <c r="A27" s="2">
        <v>3</v>
      </c>
      <c r="B27" s="1" t="s">
        <v>109</v>
      </c>
      <c r="C27" s="4">
        <v>186</v>
      </c>
      <c r="D27" s="8">
        <v>2.94</v>
      </c>
      <c r="E27" s="4">
        <v>180</v>
      </c>
      <c r="F27" s="8">
        <v>5.62</v>
      </c>
      <c r="G27" s="4">
        <v>5</v>
      </c>
      <c r="H27" s="8">
        <v>0.16</v>
      </c>
      <c r="I27" s="4">
        <v>1</v>
      </c>
    </row>
    <row r="28" spans="1:9" x14ac:dyDescent="0.2">
      <c r="A28" s="2">
        <v>4</v>
      </c>
      <c r="B28" s="1" t="s">
        <v>98</v>
      </c>
      <c r="C28" s="4">
        <v>172</v>
      </c>
      <c r="D28" s="8">
        <v>2.72</v>
      </c>
      <c r="E28" s="4">
        <v>112</v>
      </c>
      <c r="F28" s="8">
        <v>3.49</v>
      </c>
      <c r="G28" s="4">
        <v>60</v>
      </c>
      <c r="H28" s="8">
        <v>1.97</v>
      </c>
      <c r="I28" s="4">
        <v>0</v>
      </c>
    </row>
    <row r="29" spans="1:9" x14ac:dyDescent="0.2">
      <c r="A29" s="2">
        <v>5</v>
      </c>
      <c r="B29" s="1" t="s">
        <v>107</v>
      </c>
      <c r="C29" s="4">
        <v>168</v>
      </c>
      <c r="D29" s="8">
        <v>2.65</v>
      </c>
      <c r="E29" s="4">
        <v>163</v>
      </c>
      <c r="F29" s="8">
        <v>5.09</v>
      </c>
      <c r="G29" s="4">
        <v>5</v>
      </c>
      <c r="H29" s="8">
        <v>0.16</v>
      </c>
      <c r="I29" s="4">
        <v>0</v>
      </c>
    </row>
    <row r="30" spans="1:9" x14ac:dyDescent="0.2">
      <c r="A30" s="2">
        <v>6</v>
      </c>
      <c r="B30" s="1" t="s">
        <v>105</v>
      </c>
      <c r="C30" s="4">
        <v>152</v>
      </c>
      <c r="D30" s="8">
        <v>2.4</v>
      </c>
      <c r="E30" s="4">
        <v>125</v>
      </c>
      <c r="F30" s="8">
        <v>3.9</v>
      </c>
      <c r="G30" s="4">
        <v>27</v>
      </c>
      <c r="H30" s="8">
        <v>0.89</v>
      </c>
      <c r="I30" s="4">
        <v>0</v>
      </c>
    </row>
    <row r="31" spans="1:9" x14ac:dyDescent="0.2">
      <c r="A31" s="2">
        <v>7</v>
      </c>
      <c r="B31" s="1" t="s">
        <v>100</v>
      </c>
      <c r="C31" s="4">
        <v>151</v>
      </c>
      <c r="D31" s="8">
        <v>2.38</v>
      </c>
      <c r="E31" s="4">
        <v>47</v>
      </c>
      <c r="F31" s="8">
        <v>1.47</v>
      </c>
      <c r="G31" s="4">
        <v>104</v>
      </c>
      <c r="H31" s="8">
        <v>3.42</v>
      </c>
      <c r="I31" s="4">
        <v>0</v>
      </c>
    </row>
    <row r="32" spans="1:9" x14ac:dyDescent="0.2">
      <c r="A32" s="2">
        <v>8</v>
      </c>
      <c r="B32" s="1" t="s">
        <v>101</v>
      </c>
      <c r="C32" s="4">
        <v>148</v>
      </c>
      <c r="D32" s="8">
        <v>2.34</v>
      </c>
      <c r="E32" s="4">
        <v>95</v>
      </c>
      <c r="F32" s="8">
        <v>2.96</v>
      </c>
      <c r="G32" s="4">
        <v>53</v>
      </c>
      <c r="H32" s="8">
        <v>1.74</v>
      </c>
      <c r="I32" s="4">
        <v>0</v>
      </c>
    </row>
    <row r="33" spans="1:9" x14ac:dyDescent="0.2">
      <c r="A33" s="2">
        <v>9</v>
      </c>
      <c r="B33" s="1" t="s">
        <v>112</v>
      </c>
      <c r="C33" s="4">
        <v>147</v>
      </c>
      <c r="D33" s="8">
        <v>2.3199999999999998</v>
      </c>
      <c r="E33" s="4">
        <v>138</v>
      </c>
      <c r="F33" s="8">
        <v>4.3099999999999996</v>
      </c>
      <c r="G33" s="4">
        <v>9</v>
      </c>
      <c r="H33" s="8">
        <v>0.3</v>
      </c>
      <c r="I33" s="4">
        <v>0</v>
      </c>
    </row>
    <row r="34" spans="1:9" x14ac:dyDescent="0.2">
      <c r="A34" s="2">
        <v>10</v>
      </c>
      <c r="B34" s="1" t="s">
        <v>106</v>
      </c>
      <c r="C34" s="4">
        <v>137</v>
      </c>
      <c r="D34" s="8">
        <v>2.16</v>
      </c>
      <c r="E34" s="4">
        <v>119</v>
      </c>
      <c r="F34" s="8">
        <v>3.71</v>
      </c>
      <c r="G34" s="4">
        <v>18</v>
      </c>
      <c r="H34" s="8">
        <v>0.59</v>
      </c>
      <c r="I34" s="4">
        <v>0</v>
      </c>
    </row>
    <row r="35" spans="1:9" x14ac:dyDescent="0.2">
      <c r="A35" s="2">
        <v>11</v>
      </c>
      <c r="B35" s="1" t="s">
        <v>111</v>
      </c>
      <c r="C35" s="4">
        <v>127</v>
      </c>
      <c r="D35" s="8">
        <v>2.0099999999999998</v>
      </c>
      <c r="E35" s="4">
        <v>110</v>
      </c>
      <c r="F35" s="8">
        <v>3.43</v>
      </c>
      <c r="G35" s="4">
        <v>17</v>
      </c>
      <c r="H35" s="8">
        <v>0.56000000000000005</v>
      </c>
      <c r="I35" s="4">
        <v>0</v>
      </c>
    </row>
    <row r="36" spans="1:9" x14ac:dyDescent="0.2">
      <c r="A36" s="2">
        <v>12</v>
      </c>
      <c r="B36" s="1" t="s">
        <v>102</v>
      </c>
      <c r="C36" s="4">
        <v>114</v>
      </c>
      <c r="D36" s="8">
        <v>1.8</v>
      </c>
      <c r="E36" s="4">
        <v>28</v>
      </c>
      <c r="F36" s="8">
        <v>0.87</v>
      </c>
      <c r="G36" s="4">
        <v>86</v>
      </c>
      <c r="H36" s="8">
        <v>2.83</v>
      </c>
      <c r="I36" s="4">
        <v>0</v>
      </c>
    </row>
    <row r="37" spans="1:9" x14ac:dyDescent="0.2">
      <c r="A37" s="2">
        <v>13</v>
      </c>
      <c r="B37" s="1" t="s">
        <v>99</v>
      </c>
      <c r="C37" s="4">
        <v>103</v>
      </c>
      <c r="D37" s="8">
        <v>1.63</v>
      </c>
      <c r="E37" s="4">
        <v>50</v>
      </c>
      <c r="F37" s="8">
        <v>1.56</v>
      </c>
      <c r="G37" s="4">
        <v>53</v>
      </c>
      <c r="H37" s="8">
        <v>1.74</v>
      </c>
      <c r="I37" s="4">
        <v>0</v>
      </c>
    </row>
    <row r="38" spans="1:9" x14ac:dyDescent="0.2">
      <c r="A38" s="2">
        <v>14</v>
      </c>
      <c r="B38" s="1" t="s">
        <v>95</v>
      </c>
      <c r="C38" s="4">
        <v>97</v>
      </c>
      <c r="D38" s="8">
        <v>1.53</v>
      </c>
      <c r="E38" s="4">
        <v>28</v>
      </c>
      <c r="F38" s="8">
        <v>0.87</v>
      </c>
      <c r="G38" s="4">
        <v>69</v>
      </c>
      <c r="H38" s="8">
        <v>2.27</v>
      </c>
      <c r="I38" s="4">
        <v>0</v>
      </c>
    </row>
    <row r="39" spans="1:9" x14ac:dyDescent="0.2">
      <c r="A39" s="2">
        <v>14</v>
      </c>
      <c r="B39" s="1" t="s">
        <v>97</v>
      </c>
      <c r="C39" s="4">
        <v>97</v>
      </c>
      <c r="D39" s="8">
        <v>1.53</v>
      </c>
      <c r="E39" s="4">
        <v>45</v>
      </c>
      <c r="F39" s="8">
        <v>1.4</v>
      </c>
      <c r="G39" s="4">
        <v>52</v>
      </c>
      <c r="H39" s="8">
        <v>1.71</v>
      </c>
      <c r="I39" s="4">
        <v>0</v>
      </c>
    </row>
    <row r="40" spans="1:9" x14ac:dyDescent="0.2">
      <c r="A40" s="2">
        <v>16</v>
      </c>
      <c r="B40" s="1" t="s">
        <v>93</v>
      </c>
      <c r="C40" s="4">
        <v>87</v>
      </c>
      <c r="D40" s="8">
        <v>1.37</v>
      </c>
      <c r="E40" s="4">
        <v>8</v>
      </c>
      <c r="F40" s="8">
        <v>0.25</v>
      </c>
      <c r="G40" s="4">
        <v>79</v>
      </c>
      <c r="H40" s="8">
        <v>2.6</v>
      </c>
      <c r="I40" s="4">
        <v>0</v>
      </c>
    </row>
    <row r="41" spans="1:9" x14ac:dyDescent="0.2">
      <c r="A41" s="2">
        <v>17</v>
      </c>
      <c r="B41" s="1" t="s">
        <v>108</v>
      </c>
      <c r="C41" s="4">
        <v>84</v>
      </c>
      <c r="D41" s="8">
        <v>1.33</v>
      </c>
      <c r="E41" s="4">
        <v>72</v>
      </c>
      <c r="F41" s="8">
        <v>2.25</v>
      </c>
      <c r="G41" s="4">
        <v>11</v>
      </c>
      <c r="H41" s="8">
        <v>0.36</v>
      </c>
      <c r="I41" s="4">
        <v>1</v>
      </c>
    </row>
    <row r="42" spans="1:9" x14ac:dyDescent="0.2">
      <c r="A42" s="2">
        <v>18</v>
      </c>
      <c r="B42" s="1" t="s">
        <v>114</v>
      </c>
      <c r="C42" s="4">
        <v>83</v>
      </c>
      <c r="D42" s="8">
        <v>1.31</v>
      </c>
      <c r="E42" s="4">
        <v>57</v>
      </c>
      <c r="F42" s="8">
        <v>1.78</v>
      </c>
      <c r="G42" s="4">
        <v>26</v>
      </c>
      <c r="H42" s="8">
        <v>0.85</v>
      </c>
      <c r="I42" s="4">
        <v>0</v>
      </c>
    </row>
    <row r="43" spans="1:9" x14ac:dyDescent="0.2">
      <c r="A43" s="2">
        <v>19</v>
      </c>
      <c r="B43" s="1" t="s">
        <v>113</v>
      </c>
      <c r="C43" s="4">
        <v>82</v>
      </c>
      <c r="D43" s="8">
        <v>1.3</v>
      </c>
      <c r="E43" s="4">
        <v>45</v>
      </c>
      <c r="F43" s="8">
        <v>1.4</v>
      </c>
      <c r="G43" s="4">
        <v>37</v>
      </c>
      <c r="H43" s="8">
        <v>1.22</v>
      </c>
      <c r="I43" s="4">
        <v>0</v>
      </c>
    </row>
    <row r="44" spans="1:9" x14ac:dyDescent="0.2">
      <c r="A44" s="2">
        <v>20</v>
      </c>
      <c r="B44" s="1" t="s">
        <v>94</v>
      </c>
      <c r="C44" s="4">
        <v>80</v>
      </c>
      <c r="D44" s="8">
        <v>1.26</v>
      </c>
      <c r="E44" s="4">
        <v>7</v>
      </c>
      <c r="F44" s="8">
        <v>0.22</v>
      </c>
      <c r="G44" s="4">
        <v>73</v>
      </c>
      <c r="H44" s="8">
        <v>2.4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110</v>
      </c>
      <c r="C47" s="4">
        <v>243</v>
      </c>
      <c r="D47" s="8">
        <v>7.07</v>
      </c>
      <c r="E47" s="4">
        <v>215</v>
      </c>
      <c r="F47" s="8">
        <v>12.52</v>
      </c>
      <c r="G47" s="4">
        <v>28</v>
      </c>
      <c r="H47" s="8">
        <v>1.67</v>
      </c>
      <c r="I47" s="4">
        <v>0</v>
      </c>
    </row>
    <row r="48" spans="1:9" x14ac:dyDescent="0.2">
      <c r="A48" s="2">
        <v>2</v>
      </c>
      <c r="B48" s="1" t="s">
        <v>109</v>
      </c>
      <c r="C48" s="4">
        <v>124</v>
      </c>
      <c r="D48" s="8">
        <v>3.61</v>
      </c>
      <c r="E48" s="4">
        <v>114</v>
      </c>
      <c r="F48" s="8">
        <v>6.64</v>
      </c>
      <c r="G48" s="4">
        <v>10</v>
      </c>
      <c r="H48" s="8">
        <v>0.6</v>
      </c>
      <c r="I48" s="4">
        <v>0</v>
      </c>
    </row>
    <row r="49" spans="1:9" x14ac:dyDescent="0.2">
      <c r="A49" s="2">
        <v>3</v>
      </c>
      <c r="B49" s="1" t="s">
        <v>100</v>
      </c>
      <c r="C49" s="4">
        <v>94</v>
      </c>
      <c r="D49" s="8">
        <v>2.73</v>
      </c>
      <c r="E49" s="4">
        <v>32</v>
      </c>
      <c r="F49" s="8">
        <v>1.86</v>
      </c>
      <c r="G49" s="4">
        <v>62</v>
      </c>
      <c r="H49" s="8">
        <v>3.69</v>
      </c>
      <c r="I49" s="4">
        <v>0</v>
      </c>
    </row>
    <row r="50" spans="1:9" x14ac:dyDescent="0.2">
      <c r="A50" s="2">
        <v>4</v>
      </c>
      <c r="B50" s="1" t="s">
        <v>107</v>
      </c>
      <c r="C50" s="4">
        <v>87</v>
      </c>
      <c r="D50" s="8">
        <v>2.5299999999999998</v>
      </c>
      <c r="E50" s="4">
        <v>86</v>
      </c>
      <c r="F50" s="8">
        <v>5.01</v>
      </c>
      <c r="G50" s="4">
        <v>1</v>
      </c>
      <c r="H50" s="8">
        <v>0.06</v>
      </c>
      <c r="I50" s="4">
        <v>0</v>
      </c>
    </row>
    <row r="51" spans="1:9" x14ac:dyDescent="0.2">
      <c r="A51" s="2">
        <v>5</v>
      </c>
      <c r="B51" s="1" t="s">
        <v>101</v>
      </c>
      <c r="C51" s="4">
        <v>85</v>
      </c>
      <c r="D51" s="8">
        <v>2.4700000000000002</v>
      </c>
      <c r="E51" s="4">
        <v>59</v>
      </c>
      <c r="F51" s="8">
        <v>3.44</v>
      </c>
      <c r="G51" s="4">
        <v>26</v>
      </c>
      <c r="H51" s="8">
        <v>1.55</v>
      </c>
      <c r="I51" s="4">
        <v>0</v>
      </c>
    </row>
    <row r="52" spans="1:9" x14ac:dyDescent="0.2">
      <c r="A52" s="2">
        <v>6</v>
      </c>
      <c r="B52" s="1" t="s">
        <v>106</v>
      </c>
      <c r="C52" s="4">
        <v>82</v>
      </c>
      <c r="D52" s="8">
        <v>2.39</v>
      </c>
      <c r="E52" s="4">
        <v>80</v>
      </c>
      <c r="F52" s="8">
        <v>4.66</v>
      </c>
      <c r="G52" s="4">
        <v>2</v>
      </c>
      <c r="H52" s="8">
        <v>0.12</v>
      </c>
      <c r="I52" s="4">
        <v>0</v>
      </c>
    </row>
    <row r="53" spans="1:9" x14ac:dyDescent="0.2">
      <c r="A53" s="2">
        <v>7</v>
      </c>
      <c r="B53" s="1" t="s">
        <v>99</v>
      </c>
      <c r="C53" s="4">
        <v>80</v>
      </c>
      <c r="D53" s="8">
        <v>2.33</v>
      </c>
      <c r="E53" s="4">
        <v>38</v>
      </c>
      <c r="F53" s="8">
        <v>2.21</v>
      </c>
      <c r="G53" s="4">
        <v>42</v>
      </c>
      <c r="H53" s="8">
        <v>2.5</v>
      </c>
      <c r="I53" s="4">
        <v>0</v>
      </c>
    </row>
    <row r="54" spans="1:9" x14ac:dyDescent="0.2">
      <c r="A54" s="2">
        <v>7</v>
      </c>
      <c r="B54" s="1" t="s">
        <v>103</v>
      </c>
      <c r="C54" s="4">
        <v>80</v>
      </c>
      <c r="D54" s="8">
        <v>2.33</v>
      </c>
      <c r="E54" s="4">
        <v>18</v>
      </c>
      <c r="F54" s="8">
        <v>1.05</v>
      </c>
      <c r="G54" s="4">
        <v>62</v>
      </c>
      <c r="H54" s="8">
        <v>3.69</v>
      </c>
      <c r="I54" s="4">
        <v>0</v>
      </c>
    </row>
    <row r="55" spans="1:9" x14ac:dyDescent="0.2">
      <c r="A55" s="2">
        <v>7</v>
      </c>
      <c r="B55" s="1" t="s">
        <v>105</v>
      </c>
      <c r="C55" s="4">
        <v>80</v>
      </c>
      <c r="D55" s="8">
        <v>2.33</v>
      </c>
      <c r="E55" s="4">
        <v>69</v>
      </c>
      <c r="F55" s="8">
        <v>4.0199999999999996</v>
      </c>
      <c r="G55" s="4">
        <v>11</v>
      </c>
      <c r="H55" s="8">
        <v>0.66</v>
      </c>
      <c r="I55" s="4">
        <v>0</v>
      </c>
    </row>
    <row r="56" spans="1:9" x14ac:dyDescent="0.2">
      <c r="A56" s="2">
        <v>10</v>
      </c>
      <c r="B56" s="1" t="s">
        <v>96</v>
      </c>
      <c r="C56" s="4">
        <v>70</v>
      </c>
      <c r="D56" s="8">
        <v>2.04</v>
      </c>
      <c r="E56" s="4">
        <v>19</v>
      </c>
      <c r="F56" s="8">
        <v>1.1100000000000001</v>
      </c>
      <c r="G56" s="4">
        <v>51</v>
      </c>
      <c r="H56" s="8">
        <v>3.04</v>
      </c>
      <c r="I56" s="4">
        <v>0</v>
      </c>
    </row>
    <row r="57" spans="1:9" x14ac:dyDescent="0.2">
      <c r="A57" s="2">
        <v>11</v>
      </c>
      <c r="B57" s="1" t="s">
        <v>98</v>
      </c>
      <c r="C57" s="4">
        <v>68</v>
      </c>
      <c r="D57" s="8">
        <v>1.98</v>
      </c>
      <c r="E57" s="4">
        <v>43</v>
      </c>
      <c r="F57" s="8">
        <v>2.5</v>
      </c>
      <c r="G57" s="4">
        <v>25</v>
      </c>
      <c r="H57" s="8">
        <v>1.49</v>
      </c>
      <c r="I57" s="4">
        <v>0</v>
      </c>
    </row>
    <row r="58" spans="1:9" x14ac:dyDescent="0.2">
      <c r="A58" s="2">
        <v>11</v>
      </c>
      <c r="B58" s="1" t="s">
        <v>112</v>
      </c>
      <c r="C58" s="4">
        <v>68</v>
      </c>
      <c r="D58" s="8">
        <v>1.98</v>
      </c>
      <c r="E58" s="4">
        <v>63</v>
      </c>
      <c r="F58" s="8">
        <v>3.67</v>
      </c>
      <c r="G58" s="4">
        <v>5</v>
      </c>
      <c r="H58" s="8">
        <v>0.3</v>
      </c>
      <c r="I58" s="4">
        <v>0</v>
      </c>
    </row>
    <row r="59" spans="1:9" x14ac:dyDescent="0.2">
      <c r="A59" s="2">
        <v>13</v>
      </c>
      <c r="B59" s="1" t="s">
        <v>111</v>
      </c>
      <c r="C59" s="4">
        <v>66</v>
      </c>
      <c r="D59" s="8">
        <v>1.92</v>
      </c>
      <c r="E59" s="4">
        <v>56</v>
      </c>
      <c r="F59" s="8">
        <v>3.26</v>
      </c>
      <c r="G59" s="4">
        <v>9</v>
      </c>
      <c r="H59" s="8">
        <v>0.54</v>
      </c>
      <c r="I59" s="4">
        <v>1</v>
      </c>
    </row>
    <row r="60" spans="1:9" x14ac:dyDescent="0.2">
      <c r="A60" s="2">
        <v>14</v>
      </c>
      <c r="B60" s="1" t="s">
        <v>95</v>
      </c>
      <c r="C60" s="4">
        <v>60</v>
      </c>
      <c r="D60" s="8">
        <v>1.75</v>
      </c>
      <c r="E60" s="4">
        <v>16</v>
      </c>
      <c r="F60" s="8">
        <v>0.93</v>
      </c>
      <c r="G60" s="4">
        <v>44</v>
      </c>
      <c r="H60" s="8">
        <v>2.62</v>
      </c>
      <c r="I60" s="4">
        <v>0</v>
      </c>
    </row>
    <row r="61" spans="1:9" x14ac:dyDescent="0.2">
      <c r="A61" s="2">
        <v>15</v>
      </c>
      <c r="B61" s="1" t="s">
        <v>93</v>
      </c>
      <c r="C61" s="4">
        <v>58</v>
      </c>
      <c r="D61" s="8">
        <v>1.69</v>
      </c>
      <c r="E61" s="4">
        <v>10</v>
      </c>
      <c r="F61" s="8">
        <v>0.57999999999999996</v>
      </c>
      <c r="G61" s="4">
        <v>48</v>
      </c>
      <c r="H61" s="8">
        <v>2.86</v>
      </c>
      <c r="I61" s="4">
        <v>0</v>
      </c>
    </row>
    <row r="62" spans="1:9" x14ac:dyDescent="0.2">
      <c r="A62" s="2">
        <v>16</v>
      </c>
      <c r="B62" s="1" t="s">
        <v>108</v>
      </c>
      <c r="C62" s="4">
        <v>50</v>
      </c>
      <c r="D62" s="8">
        <v>1.45</v>
      </c>
      <c r="E62" s="4">
        <v>45</v>
      </c>
      <c r="F62" s="8">
        <v>2.62</v>
      </c>
      <c r="G62" s="4">
        <v>4</v>
      </c>
      <c r="H62" s="8">
        <v>0.24</v>
      </c>
      <c r="I62" s="4">
        <v>1</v>
      </c>
    </row>
    <row r="63" spans="1:9" x14ac:dyDescent="0.2">
      <c r="A63" s="2">
        <v>17</v>
      </c>
      <c r="B63" s="1" t="s">
        <v>94</v>
      </c>
      <c r="C63" s="4">
        <v>49</v>
      </c>
      <c r="D63" s="8">
        <v>1.43</v>
      </c>
      <c r="E63" s="4">
        <v>4</v>
      </c>
      <c r="F63" s="8">
        <v>0.23</v>
      </c>
      <c r="G63" s="4">
        <v>45</v>
      </c>
      <c r="H63" s="8">
        <v>2.68</v>
      </c>
      <c r="I63" s="4">
        <v>0</v>
      </c>
    </row>
    <row r="64" spans="1:9" x14ac:dyDescent="0.2">
      <c r="A64" s="2">
        <v>17</v>
      </c>
      <c r="B64" s="1" t="s">
        <v>115</v>
      </c>
      <c r="C64" s="4">
        <v>49</v>
      </c>
      <c r="D64" s="8">
        <v>1.43</v>
      </c>
      <c r="E64" s="4">
        <v>24</v>
      </c>
      <c r="F64" s="8">
        <v>1.4</v>
      </c>
      <c r="G64" s="4">
        <v>25</v>
      </c>
      <c r="H64" s="8">
        <v>1.49</v>
      </c>
      <c r="I64" s="4">
        <v>0</v>
      </c>
    </row>
    <row r="65" spans="1:9" x14ac:dyDescent="0.2">
      <c r="A65" s="2">
        <v>17</v>
      </c>
      <c r="B65" s="1" t="s">
        <v>116</v>
      </c>
      <c r="C65" s="4">
        <v>49</v>
      </c>
      <c r="D65" s="8">
        <v>1.43</v>
      </c>
      <c r="E65" s="4">
        <v>14</v>
      </c>
      <c r="F65" s="8">
        <v>0.82</v>
      </c>
      <c r="G65" s="4">
        <v>35</v>
      </c>
      <c r="H65" s="8">
        <v>2.08</v>
      </c>
      <c r="I65" s="4">
        <v>0</v>
      </c>
    </row>
    <row r="66" spans="1:9" x14ac:dyDescent="0.2">
      <c r="A66" s="2">
        <v>17</v>
      </c>
      <c r="B66" s="1" t="s">
        <v>117</v>
      </c>
      <c r="C66" s="4">
        <v>49</v>
      </c>
      <c r="D66" s="8">
        <v>1.43</v>
      </c>
      <c r="E66" s="4">
        <v>8</v>
      </c>
      <c r="F66" s="8">
        <v>0.47</v>
      </c>
      <c r="G66" s="4">
        <v>41</v>
      </c>
      <c r="H66" s="8">
        <v>2.44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110</v>
      </c>
      <c r="C69" s="4">
        <v>226</v>
      </c>
      <c r="D69" s="8">
        <v>5.7</v>
      </c>
      <c r="E69" s="4">
        <v>193</v>
      </c>
      <c r="F69" s="8">
        <v>10.88</v>
      </c>
      <c r="G69" s="4">
        <v>33</v>
      </c>
      <c r="H69" s="8">
        <v>1.53</v>
      </c>
      <c r="I69" s="4">
        <v>0</v>
      </c>
    </row>
    <row r="70" spans="1:9" x14ac:dyDescent="0.2">
      <c r="A70" s="2">
        <v>2</v>
      </c>
      <c r="B70" s="1" t="s">
        <v>103</v>
      </c>
      <c r="C70" s="4">
        <v>164</v>
      </c>
      <c r="D70" s="8">
        <v>4.1399999999999997</v>
      </c>
      <c r="E70" s="4">
        <v>97</v>
      </c>
      <c r="F70" s="8">
        <v>5.47</v>
      </c>
      <c r="G70" s="4">
        <v>67</v>
      </c>
      <c r="H70" s="8">
        <v>3.1</v>
      </c>
      <c r="I70" s="4">
        <v>0</v>
      </c>
    </row>
    <row r="71" spans="1:9" x14ac:dyDescent="0.2">
      <c r="A71" s="2">
        <v>3</v>
      </c>
      <c r="B71" s="1" t="s">
        <v>109</v>
      </c>
      <c r="C71" s="4">
        <v>125</v>
      </c>
      <c r="D71" s="8">
        <v>3.15</v>
      </c>
      <c r="E71" s="4">
        <v>119</v>
      </c>
      <c r="F71" s="8">
        <v>6.71</v>
      </c>
      <c r="G71" s="4">
        <v>6</v>
      </c>
      <c r="H71" s="8">
        <v>0.28000000000000003</v>
      </c>
      <c r="I71" s="4">
        <v>0</v>
      </c>
    </row>
    <row r="72" spans="1:9" x14ac:dyDescent="0.2">
      <c r="A72" s="2">
        <v>4</v>
      </c>
      <c r="B72" s="1" t="s">
        <v>93</v>
      </c>
      <c r="C72" s="4">
        <v>97</v>
      </c>
      <c r="D72" s="8">
        <v>2.4500000000000002</v>
      </c>
      <c r="E72" s="4">
        <v>12</v>
      </c>
      <c r="F72" s="8">
        <v>0.68</v>
      </c>
      <c r="G72" s="4">
        <v>85</v>
      </c>
      <c r="H72" s="8">
        <v>3.94</v>
      </c>
      <c r="I72" s="4">
        <v>0</v>
      </c>
    </row>
    <row r="73" spans="1:9" x14ac:dyDescent="0.2">
      <c r="A73" s="2">
        <v>5</v>
      </c>
      <c r="B73" s="1" t="s">
        <v>104</v>
      </c>
      <c r="C73" s="4">
        <v>85</v>
      </c>
      <c r="D73" s="8">
        <v>2.14</v>
      </c>
      <c r="E73" s="4">
        <v>14</v>
      </c>
      <c r="F73" s="8">
        <v>0.79</v>
      </c>
      <c r="G73" s="4">
        <v>70</v>
      </c>
      <c r="H73" s="8">
        <v>3.24</v>
      </c>
      <c r="I73" s="4">
        <v>0</v>
      </c>
    </row>
    <row r="74" spans="1:9" x14ac:dyDescent="0.2">
      <c r="A74" s="2">
        <v>6</v>
      </c>
      <c r="B74" s="1" t="s">
        <v>101</v>
      </c>
      <c r="C74" s="4">
        <v>84</v>
      </c>
      <c r="D74" s="8">
        <v>2.12</v>
      </c>
      <c r="E74" s="4">
        <v>45</v>
      </c>
      <c r="F74" s="8">
        <v>2.54</v>
      </c>
      <c r="G74" s="4">
        <v>39</v>
      </c>
      <c r="H74" s="8">
        <v>1.81</v>
      </c>
      <c r="I74" s="4">
        <v>0</v>
      </c>
    </row>
    <row r="75" spans="1:9" x14ac:dyDescent="0.2">
      <c r="A75" s="2">
        <v>6</v>
      </c>
      <c r="B75" s="1" t="s">
        <v>111</v>
      </c>
      <c r="C75" s="4">
        <v>84</v>
      </c>
      <c r="D75" s="8">
        <v>2.12</v>
      </c>
      <c r="E75" s="4">
        <v>62</v>
      </c>
      <c r="F75" s="8">
        <v>3.49</v>
      </c>
      <c r="G75" s="4">
        <v>22</v>
      </c>
      <c r="H75" s="8">
        <v>1.02</v>
      </c>
      <c r="I75" s="4">
        <v>0</v>
      </c>
    </row>
    <row r="76" spans="1:9" x14ac:dyDescent="0.2">
      <c r="A76" s="2">
        <v>8</v>
      </c>
      <c r="B76" s="1" t="s">
        <v>100</v>
      </c>
      <c r="C76" s="4">
        <v>82</v>
      </c>
      <c r="D76" s="8">
        <v>2.0699999999999998</v>
      </c>
      <c r="E76" s="4">
        <v>38</v>
      </c>
      <c r="F76" s="8">
        <v>2.14</v>
      </c>
      <c r="G76" s="4">
        <v>44</v>
      </c>
      <c r="H76" s="8">
        <v>2.04</v>
      </c>
      <c r="I76" s="4">
        <v>0</v>
      </c>
    </row>
    <row r="77" spans="1:9" x14ac:dyDescent="0.2">
      <c r="A77" s="2">
        <v>8</v>
      </c>
      <c r="B77" s="1" t="s">
        <v>106</v>
      </c>
      <c r="C77" s="4">
        <v>82</v>
      </c>
      <c r="D77" s="8">
        <v>2.0699999999999998</v>
      </c>
      <c r="E77" s="4">
        <v>62</v>
      </c>
      <c r="F77" s="8">
        <v>3.49</v>
      </c>
      <c r="G77" s="4">
        <v>20</v>
      </c>
      <c r="H77" s="8">
        <v>0.93</v>
      </c>
      <c r="I77" s="4">
        <v>0</v>
      </c>
    </row>
    <row r="78" spans="1:9" x14ac:dyDescent="0.2">
      <c r="A78" s="2">
        <v>10</v>
      </c>
      <c r="B78" s="1" t="s">
        <v>99</v>
      </c>
      <c r="C78" s="4">
        <v>78</v>
      </c>
      <c r="D78" s="8">
        <v>1.97</v>
      </c>
      <c r="E78" s="4">
        <v>41</v>
      </c>
      <c r="F78" s="8">
        <v>2.31</v>
      </c>
      <c r="G78" s="4">
        <v>37</v>
      </c>
      <c r="H78" s="8">
        <v>1.71</v>
      </c>
      <c r="I78" s="4">
        <v>0</v>
      </c>
    </row>
    <row r="79" spans="1:9" x14ac:dyDescent="0.2">
      <c r="A79" s="2">
        <v>11</v>
      </c>
      <c r="B79" s="1" t="s">
        <v>107</v>
      </c>
      <c r="C79" s="4">
        <v>76</v>
      </c>
      <c r="D79" s="8">
        <v>1.92</v>
      </c>
      <c r="E79" s="4">
        <v>66</v>
      </c>
      <c r="F79" s="8">
        <v>3.72</v>
      </c>
      <c r="G79" s="4">
        <v>10</v>
      </c>
      <c r="H79" s="8">
        <v>0.46</v>
      </c>
      <c r="I79" s="4">
        <v>0</v>
      </c>
    </row>
    <row r="80" spans="1:9" x14ac:dyDescent="0.2">
      <c r="A80" s="2">
        <v>12</v>
      </c>
      <c r="B80" s="1" t="s">
        <v>105</v>
      </c>
      <c r="C80" s="4">
        <v>74</v>
      </c>
      <c r="D80" s="8">
        <v>1.87</v>
      </c>
      <c r="E80" s="4">
        <v>50</v>
      </c>
      <c r="F80" s="8">
        <v>2.82</v>
      </c>
      <c r="G80" s="4">
        <v>24</v>
      </c>
      <c r="H80" s="8">
        <v>1.1100000000000001</v>
      </c>
      <c r="I80" s="4">
        <v>0</v>
      </c>
    </row>
    <row r="81" spans="1:9" x14ac:dyDescent="0.2">
      <c r="A81" s="2">
        <v>13</v>
      </c>
      <c r="B81" s="1" t="s">
        <v>112</v>
      </c>
      <c r="C81" s="4">
        <v>72</v>
      </c>
      <c r="D81" s="8">
        <v>1.82</v>
      </c>
      <c r="E81" s="4">
        <v>60</v>
      </c>
      <c r="F81" s="8">
        <v>3.38</v>
      </c>
      <c r="G81" s="4">
        <v>12</v>
      </c>
      <c r="H81" s="8">
        <v>0.56000000000000005</v>
      </c>
      <c r="I81" s="4">
        <v>0</v>
      </c>
    </row>
    <row r="82" spans="1:9" x14ac:dyDescent="0.2">
      <c r="A82" s="2">
        <v>14</v>
      </c>
      <c r="B82" s="1" t="s">
        <v>98</v>
      </c>
      <c r="C82" s="4">
        <v>68</v>
      </c>
      <c r="D82" s="8">
        <v>1.71</v>
      </c>
      <c r="E82" s="4">
        <v>33</v>
      </c>
      <c r="F82" s="8">
        <v>1.86</v>
      </c>
      <c r="G82" s="4">
        <v>34</v>
      </c>
      <c r="H82" s="8">
        <v>1.58</v>
      </c>
      <c r="I82" s="4">
        <v>1</v>
      </c>
    </row>
    <row r="83" spans="1:9" x14ac:dyDescent="0.2">
      <c r="A83" s="2">
        <v>15</v>
      </c>
      <c r="B83" s="1" t="s">
        <v>102</v>
      </c>
      <c r="C83" s="4">
        <v>61</v>
      </c>
      <c r="D83" s="8">
        <v>1.54</v>
      </c>
      <c r="E83" s="4">
        <v>6</v>
      </c>
      <c r="F83" s="8">
        <v>0.34</v>
      </c>
      <c r="G83" s="4">
        <v>55</v>
      </c>
      <c r="H83" s="8">
        <v>2.5499999999999998</v>
      </c>
      <c r="I83" s="4">
        <v>0</v>
      </c>
    </row>
    <row r="84" spans="1:9" x14ac:dyDescent="0.2">
      <c r="A84" s="2">
        <v>15</v>
      </c>
      <c r="B84" s="1" t="s">
        <v>117</v>
      </c>
      <c r="C84" s="4">
        <v>61</v>
      </c>
      <c r="D84" s="8">
        <v>1.54</v>
      </c>
      <c r="E84" s="4">
        <v>11</v>
      </c>
      <c r="F84" s="8">
        <v>0.62</v>
      </c>
      <c r="G84" s="4">
        <v>50</v>
      </c>
      <c r="H84" s="8">
        <v>2.3199999999999998</v>
      </c>
      <c r="I84" s="4">
        <v>0</v>
      </c>
    </row>
    <row r="85" spans="1:9" x14ac:dyDescent="0.2">
      <c r="A85" s="2">
        <v>17</v>
      </c>
      <c r="B85" s="1" t="s">
        <v>94</v>
      </c>
      <c r="C85" s="4">
        <v>60</v>
      </c>
      <c r="D85" s="8">
        <v>1.51</v>
      </c>
      <c r="E85" s="4">
        <v>10</v>
      </c>
      <c r="F85" s="8">
        <v>0.56000000000000005</v>
      </c>
      <c r="G85" s="4">
        <v>50</v>
      </c>
      <c r="H85" s="8">
        <v>2.3199999999999998</v>
      </c>
      <c r="I85" s="4">
        <v>0</v>
      </c>
    </row>
    <row r="86" spans="1:9" x14ac:dyDescent="0.2">
      <c r="A86" s="2">
        <v>17</v>
      </c>
      <c r="B86" s="1" t="s">
        <v>113</v>
      </c>
      <c r="C86" s="4">
        <v>60</v>
      </c>
      <c r="D86" s="8">
        <v>1.51</v>
      </c>
      <c r="E86" s="4">
        <v>29</v>
      </c>
      <c r="F86" s="8">
        <v>1.63</v>
      </c>
      <c r="G86" s="4">
        <v>31</v>
      </c>
      <c r="H86" s="8">
        <v>1.44</v>
      </c>
      <c r="I86" s="4">
        <v>0</v>
      </c>
    </row>
    <row r="87" spans="1:9" x14ac:dyDescent="0.2">
      <c r="A87" s="2">
        <v>19</v>
      </c>
      <c r="B87" s="1" t="s">
        <v>95</v>
      </c>
      <c r="C87" s="4">
        <v>56</v>
      </c>
      <c r="D87" s="8">
        <v>1.41</v>
      </c>
      <c r="E87" s="4">
        <v>18</v>
      </c>
      <c r="F87" s="8">
        <v>1.01</v>
      </c>
      <c r="G87" s="4">
        <v>38</v>
      </c>
      <c r="H87" s="8">
        <v>1.76</v>
      </c>
      <c r="I87" s="4">
        <v>0</v>
      </c>
    </row>
    <row r="88" spans="1:9" x14ac:dyDescent="0.2">
      <c r="A88" s="2">
        <v>19</v>
      </c>
      <c r="B88" s="1" t="s">
        <v>97</v>
      </c>
      <c r="C88" s="4">
        <v>56</v>
      </c>
      <c r="D88" s="8">
        <v>1.41</v>
      </c>
      <c r="E88" s="4">
        <v>27</v>
      </c>
      <c r="F88" s="8">
        <v>1.52</v>
      </c>
      <c r="G88" s="4">
        <v>29</v>
      </c>
      <c r="H88" s="8">
        <v>1.34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110</v>
      </c>
      <c r="C91" s="4">
        <v>70</v>
      </c>
      <c r="D91" s="8">
        <v>4.2</v>
      </c>
      <c r="E91" s="4">
        <v>68</v>
      </c>
      <c r="F91" s="8">
        <v>6.88</v>
      </c>
      <c r="G91" s="4">
        <v>2</v>
      </c>
      <c r="H91" s="8">
        <v>0.32</v>
      </c>
      <c r="I91" s="4">
        <v>0</v>
      </c>
    </row>
    <row r="92" spans="1:9" x14ac:dyDescent="0.2">
      <c r="A92" s="2">
        <v>2</v>
      </c>
      <c r="B92" s="1" t="s">
        <v>103</v>
      </c>
      <c r="C92" s="4">
        <v>50</v>
      </c>
      <c r="D92" s="8">
        <v>3</v>
      </c>
      <c r="E92" s="4">
        <v>28</v>
      </c>
      <c r="F92" s="8">
        <v>2.83</v>
      </c>
      <c r="G92" s="4">
        <v>21</v>
      </c>
      <c r="H92" s="8">
        <v>3.32</v>
      </c>
      <c r="I92" s="4">
        <v>0</v>
      </c>
    </row>
    <row r="93" spans="1:9" x14ac:dyDescent="0.2">
      <c r="A93" s="2">
        <v>3</v>
      </c>
      <c r="B93" s="1" t="s">
        <v>119</v>
      </c>
      <c r="C93" s="4">
        <v>49</v>
      </c>
      <c r="D93" s="8">
        <v>2.94</v>
      </c>
      <c r="E93" s="4">
        <v>32</v>
      </c>
      <c r="F93" s="8">
        <v>3.24</v>
      </c>
      <c r="G93" s="4">
        <v>17</v>
      </c>
      <c r="H93" s="8">
        <v>2.69</v>
      </c>
      <c r="I93" s="4">
        <v>0</v>
      </c>
    </row>
    <row r="94" spans="1:9" x14ac:dyDescent="0.2">
      <c r="A94" s="2">
        <v>4</v>
      </c>
      <c r="B94" s="1" t="s">
        <v>107</v>
      </c>
      <c r="C94" s="4">
        <v>48</v>
      </c>
      <c r="D94" s="8">
        <v>2.88</v>
      </c>
      <c r="E94" s="4">
        <v>47</v>
      </c>
      <c r="F94" s="8">
        <v>4.75</v>
      </c>
      <c r="G94" s="4">
        <v>1</v>
      </c>
      <c r="H94" s="8">
        <v>0.16</v>
      </c>
      <c r="I94" s="4">
        <v>0</v>
      </c>
    </row>
    <row r="95" spans="1:9" x14ac:dyDescent="0.2">
      <c r="A95" s="2">
        <v>5</v>
      </c>
      <c r="B95" s="1" t="s">
        <v>109</v>
      </c>
      <c r="C95" s="4">
        <v>47</v>
      </c>
      <c r="D95" s="8">
        <v>2.82</v>
      </c>
      <c r="E95" s="4">
        <v>46</v>
      </c>
      <c r="F95" s="8">
        <v>4.6500000000000004</v>
      </c>
      <c r="G95" s="4">
        <v>1</v>
      </c>
      <c r="H95" s="8">
        <v>0.16</v>
      </c>
      <c r="I95" s="4">
        <v>0</v>
      </c>
    </row>
    <row r="96" spans="1:9" x14ac:dyDescent="0.2">
      <c r="A96" s="2">
        <v>6</v>
      </c>
      <c r="B96" s="1" t="s">
        <v>98</v>
      </c>
      <c r="C96" s="4">
        <v>40</v>
      </c>
      <c r="D96" s="8">
        <v>2.4</v>
      </c>
      <c r="E96" s="4">
        <v>25</v>
      </c>
      <c r="F96" s="8">
        <v>2.5299999999999998</v>
      </c>
      <c r="G96" s="4">
        <v>15</v>
      </c>
      <c r="H96" s="8">
        <v>2.37</v>
      </c>
      <c r="I96" s="4">
        <v>0</v>
      </c>
    </row>
    <row r="97" spans="1:9" x14ac:dyDescent="0.2">
      <c r="A97" s="2">
        <v>6</v>
      </c>
      <c r="B97" s="1" t="s">
        <v>101</v>
      </c>
      <c r="C97" s="4">
        <v>40</v>
      </c>
      <c r="D97" s="8">
        <v>2.4</v>
      </c>
      <c r="E97" s="4">
        <v>32</v>
      </c>
      <c r="F97" s="8">
        <v>3.24</v>
      </c>
      <c r="G97" s="4">
        <v>8</v>
      </c>
      <c r="H97" s="8">
        <v>1.27</v>
      </c>
      <c r="I97" s="4">
        <v>0</v>
      </c>
    </row>
    <row r="98" spans="1:9" x14ac:dyDescent="0.2">
      <c r="A98" s="2">
        <v>8</v>
      </c>
      <c r="B98" s="1" t="s">
        <v>113</v>
      </c>
      <c r="C98" s="4">
        <v>33</v>
      </c>
      <c r="D98" s="8">
        <v>1.98</v>
      </c>
      <c r="E98" s="4">
        <v>22</v>
      </c>
      <c r="F98" s="8">
        <v>2.2200000000000002</v>
      </c>
      <c r="G98" s="4">
        <v>11</v>
      </c>
      <c r="H98" s="8">
        <v>1.74</v>
      </c>
      <c r="I98" s="4">
        <v>0</v>
      </c>
    </row>
    <row r="99" spans="1:9" x14ac:dyDescent="0.2">
      <c r="A99" s="2">
        <v>9</v>
      </c>
      <c r="B99" s="1" t="s">
        <v>106</v>
      </c>
      <c r="C99" s="4">
        <v>32</v>
      </c>
      <c r="D99" s="8">
        <v>1.92</v>
      </c>
      <c r="E99" s="4">
        <v>30</v>
      </c>
      <c r="F99" s="8">
        <v>3.03</v>
      </c>
      <c r="G99" s="4">
        <v>2</v>
      </c>
      <c r="H99" s="8">
        <v>0.32</v>
      </c>
      <c r="I99" s="4">
        <v>0</v>
      </c>
    </row>
    <row r="100" spans="1:9" x14ac:dyDescent="0.2">
      <c r="A100" s="2">
        <v>9</v>
      </c>
      <c r="B100" s="1" t="s">
        <v>112</v>
      </c>
      <c r="C100" s="4">
        <v>32</v>
      </c>
      <c r="D100" s="8">
        <v>1.92</v>
      </c>
      <c r="E100" s="4">
        <v>27</v>
      </c>
      <c r="F100" s="8">
        <v>2.73</v>
      </c>
      <c r="G100" s="4">
        <v>5</v>
      </c>
      <c r="H100" s="8">
        <v>0.79</v>
      </c>
      <c r="I100" s="4">
        <v>0</v>
      </c>
    </row>
    <row r="101" spans="1:9" x14ac:dyDescent="0.2">
      <c r="A101" s="2">
        <v>11</v>
      </c>
      <c r="B101" s="1" t="s">
        <v>121</v>
      </c>
      <c r="C101" s="4">
        <v>31</v>
      </c>
      <c r="D101" s="8">
        <v>1.86</v>
      </c>
      <c r="E101" s="4">
        <v>24</v>
      </c>
      <c r="F101" s="8">
        <v>2.4300000000000002</v>
      </c>
      <c r="G101" s="4">
        <v>7</v>
      </c>
      <c r="H101" s="8">
        <v>1.1100000000000001</v>
      </c>
      <c r="I101" s="4">
        <v>0</v>
      </c>
    </row>
    <row r="102" spans="1:9" x14ac:dyDescent="0.2">
      <c r="A102" s="2">
        <v>11</v>
      </c>
      <c r="B102" s="1" t="s">
        <v>124</v>
      </c>
      <c r="C102" s="4">
        <v>31</v>
      </c>
      <c r="D102" s="8">
        <v>1.86</v>
      </c>
      <c r="E102" s="4">
        <v>0</v>
      </c>
      <c r="F102" s="8">
        <v>0</v>
      </c>
      <c r="G102" s="4">
        <v>31</v>
      </c>
      <c r="H102" s="8">
        <v>4.91</v>
      </c>
      <c r="I102" s="4">
        <v>0</v>
      </c>
    </row>
    <row r="103" spans="1:9" x14ac:dyDescent="0.2">
      <c r="A103" s="2">
        <v>13</v>
      </c>
      <c r="B103" s="1" t="s">
        <v>93</v>
      </c>
      <c r="C103" s="4">
        <v>30</v>
      </c>
      <c r="D103" s="8">
        <v>1.8</v>
      </c>
      <c r="E103" s="4">
        <v>3</v>
      </c>
      <c r="F103" s="8">
        <v>0.3</v>
      </c>
      <c r="G103" s="4">
        <v>27</v>
      </c>
      <c r="H103" s="8">
        <v>4.2699999999999996</v>
      </c>
      <c r="I103" s="4">
        <v>0</v>
      </c>
    </row>
    <row r="104" spans="1:9" x14ac:dyDescent="0.2">
      <c r="A104" s="2">
        <v>14</v>
      </c>
      <c r="B104" s="1" t="s">
        <v>108</v>
      </c>
      <c r="C104" s="4">
        <v>27</v>
      </c>
      <c r="D104" s="8">
        <v>1.62</v>
      </c>
      <c r="E104" s="4">
        <v>24</v>
      </c>
      <c r="F104" s="8">
        <v>2.4300000000000002</v>
      </c>
      <c r="G104" s="4">
        <v>3</v>
      </c>
      <c r="H104" s="8">
        <v>0.47</v>
      </c>
      <c r="I104" s="4">
        <v>0</v>
      </c>
    </row>
    <row r="105" spans="1:9" x14ac:dyDescent="0.2">
      <c r="A105" s="2">
        <v>15</v>
      </c>
      <c r="B105" s="1" t="s">
        <v>97</v>
      </c>
      <c r="C105" s="4">
        <v>26</v>
      </c>
      <c r="D105" s="8">
        <v>1.56</v>
      </c>
      <c r="E105" s="4">
        <v>15</v>
      </c>
      <c r="F105" s="8">
        <v>1.52</v>
      </c>
      <c r="G105" s="4">
        <v>11</v>
      </c>
      <c r="H105" s="8">
        <v>1.74</v>
      </c>
      <c r="I105" s="4">
        <v>0</v>
      </c>
    </row>
    <row r="106" spans="1:9" x14ac:dyDescent="0.2">
      <c r="A106" s="2">
        <v>16</v>
      </c>
      <c r="B106" s="1" t="s">
        <v>120</v>
      </c>
      <c r="C106" s="4">
        <v>25</v>
      </c>
      <c r="D106" s="8">
        <v>1.5</v>
      </c>
      <c r="E106" s="4">
        <v>21</v>
      </c>
      <c r="F106" s="8">
        <v>2.12</v>
      </c>
      <c r="G106" s="4">
        <v>4</v>
      </c>
      <c r="H106" s="8">
        <v>0.63</v>
      </c>
      <c r="I106" s="4">
        <v>0</v>
      </c>
    </row>
    <row r="107" spans="1:9" x14ac:dyDescent="0.2">
      <c r="A107" s="2">
        <v>16</v>
      </c>
      <c r="B107" s="1" t="s">
        <v>122</v>
      </c>
      <c r="C107" s="4">
        <v>25</v>
      </c>
      <c r="D107" s="8">
        <v>1.5</v>
      </c>
      <c r="E107" s="4">
        <v>20</v>
      </c>
      <c r="F107" s="8">
        <v>2.02</v>
      </c>
      <c r="G107" s="4">
        <v>5</v>
      </c>
      <c r="H107" s="8">
        <v>0.79</v>
      </c>
      <c r="I107" s="4">
        <v>0</v>
      </c>
    </row>
    <row r="108" spans="1:9" x14ac:dyDescent="0.2">
      <c r="A108" s="2">
        <v>16</v>
      </c>
      <c r="B108" s="1" t="s">
        <v>123</v>
      </c>
      <c r="C108" s="4">
        <v>25</v>
      </c>
      <c r="D108" s="8">
        <v>1.5</v>
      </c>
      <c r="E108" s="4">
        <v>21</v>
      </c>
      <c r="F108" s="8">
        <v>2.12</v>
      </c>
      <c r="G108" s="4">
        <v>4</v>
      </c>
      <c r="H108" s="8">
        <v>0.63</v>
      </c>
      <c r="I108" s="4">
        <v>0</v>
      </c>
    </row>
    <row r="109" spans="1:9" x14ac:dyDescent="0.2">
      <c r="A109" s="2">
        <v>19</v>
      </c>
      <c r="B109" s="1" t="s">
        <v>118</v>
      </c>
      <c r="C109" s="4">
        <v>22</v>
      </c>
      <c r="D109" s="8">
        <v>1.32</v>
      </c>
      <c r="E109" s="4">
        <v>14</v>
      </c>
      <c r="F109" s="8">
        <v>1.42</v>
      </c>
      <c r="G109" s="4">
        <v>8</v>
      </c>
      <c r="H109" s="8">
        <v>1.27</v>
      </c>
      <c r="I109" s="4">
        <v>0</v>
      </c>
    </row>
    <row r="110" spans="1:9" x14ac:dyDescent="0.2">
      <c r="A110" s="2">
        <v>19</v>
      </c>
      <c r="B110" s="1" t="s">
        <v>111</v>
      </c>
      <c r="C110" s="4">
        <v>22</v>
      </c>
      <c r="D110" s="8">
        <v>1.32</v>
      </c>
      <c r="E110" s="4">
        <v>21</v>
      </c>
      <c r="F110" s="8">
        <v>2.12</v>
      </c>
      <c r="G110" s="4">
        <v>1</v>
      </c>
      <c r="H110" s="8">
        <v>0.16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110</v>
      </c>
      <c r="C113" s="4">
        <v>166</v>
      </c>
      <c r="D113" s="8">
        <v>7.24</v>
      </c>
      <c r="E113" s="4">
        <v>145</v>
      </c>
      <c r="F113" s="8">
        <v>11.65</v>
      </c>
      <c r="G113" s="4">
        <v>21</v>
      </c>
      <c r="H113" s="8">
        <v>2.06</v>
      </c>
      <c r="I113" s="4">
        <v>0</v>
      </c>
    </row>
    <row r="114" spans="1:9" x14ac:dyDescent="0.2">
      <c r="A114" s="2">
        <v>2</v>
      </c>
      <c r="B114" s="1" t="s">
        <v>103</v>
      </c>
      <c r="C114" s="4">
        <v>108</v>
      </c>
      <c r="D114" s="8">
        <v>4.71</v>
      </c>
      <c r="E114" s="4">
        <v>69</v>
      </c>
      <c r="F114" s="8">
        <v>5.54</v>
      </c>
      <c r="G114" s="4">
        <v>39</v>
      </c>
      <c r="H114" s="8">
        <v>3.83</v>
      </c>
      <c r="I114" s="4">
        <v>0</v>
      </c>
    </row>
    <row r="115" spans="1:9" x14ac:dyDescent="0.2">
      <c r="A115" s="2">
        <v>3</v>
      </c>
      <c r="B115" s="1" t="s">
        <v>109</v>
      </c>
      <c r="C115" s="4">
        <v>85</v>
      </c>
      <c r="D115" s="8">
        <v>3.71</v>
      </c>
      <c r="E115" s="4">
        <v>81</v>
      </c>
      <c r="F115" s="8">
        <v>6.51</v>
      </c>
      <c r="G115" s="4">
        <v>4</v>
      </c>
      <c r="H115" s="8">
        <v>0.39</v>
      </c>
      <c r="I115" s="4">
        <v>0</v>
      </c>
    </row>
    <row r="116" spans="1:9" x14ac:dyDescent="0.2">
      <c r="A116" s="2">
        <v>4</v>
      </c>
      <c r="B116" s="1" t="s">
        <v>105</v>
      </c>
      <c r="C116" s="4">
        <v>58</v>
      </c>
      <c r="D116" s="8">
        <v>2.5299999999999998</v>
      </c>
      <c r="E116" s="4">
        <v>48</v>
      </c>
      <c r="F116" s="8">
        <v>3.86</v>
      </c>
      <c r="G116" s="4">
        <v>10</v>
      </c>
      <c r="H116" s="8">
        <v>0.98</v>
      </c>
      <c r="I116" s="4">
        <v>0</v>
      </c>
    </row>
    <row r="117" spans="1:9" x14ac:dyDescent="0.2">
      <c r="A117" s="2">
        <v>5</v>
      </c>
      <c r="B117" s="1" t="s">
        <v>111</v>
      </c>
      <c r="C117" s="4">
        <v>53</v>
      </c>
      <c r="D117" s="8">
        <v>2.31</v>
      </c>
      <c r="E117" s="4">
        <v>42</v>
      </c>
      <c r="F117" s="8">
        <v>3.37</v>
      </c>
      <c r="G117" s="4">
        <v>11</v>
      </c>
      <c r="H117" s="8">
        <v>1.08</v>
      </c>
      <c r="I117" s="4">
        <v>0</v>
      </c>
    </row>
    <row r="118" spans="1:9" x14ac:dyDescent="0.2">
      <c r="A118" s="2">
        <v>6</v>
      </c>
      <c r="B118" s="1" t="s">
        <v>99</v>
      </c>
      <c r="C118" s="4">
        <v>49</v>
      </c>
      <c r="D118" s="8">
        <v>2.14</v>
      </c>
      <c r="E118" s="4">
        <v>35</v>
      </c>
      <c r="F118" s="8">
        <v>2.81</v>
      </c>
      <c r="G118" s="4">
        <v>14</v>
      </c>
      <c r="H118" s="8">
        <v>1.37</v>
      </c>
      <c r="I118" s="4">
        <v>0</v>
      </c>
    </row>
    <row r="119" spans="1:9" x14ac:dyDescent="0.2">
      <c r="A119" s="2">
        <v>6</v>
      </c>
      <c r="B119" s="1" t="s">
        <v>101</v>
      </c>
      <c r="C119" s="4">
        <v>49</v>
      </c>
      <c r="D119" s="8">
        <v>2.14</v>
      </c>
      <c r="E119" s="4">
        <v>31</v>
      </c>
      <c r="F119" s="8">
        <v>2.4900000000000002</v>
      </c>
      <c r="G119" s="4">
        <v>18</v>
      </c>
      <c r="H119" s="8">
        <v>1.77</v>
      </c>
      <c r="I119" s="4">
        <v>0</v>
      </c>
    </row>
    <row r="120" spans="1:9" x14ac:dyDescent="0.2">
      <c r="A120" s="2">
        <v>8</v>
      </c>
      <c r="B120" s="1" t="s">
        <v>100</v>
      </c>
      <c r="C120" s="4">
        <v>46</v>
      </c>
      <c r="D120" s="8">
        <v>2.0099999999999998</v>
      </c>
      <c r="E120" s="4">
        <v>25</v>
      </c>
      <c r="F120" s="8">
        <v>2.0099999999999998</v>
      </c>
      <c r="G120" s="4">
        <v>21</v>
      </c>
      <c r="H120" s="8">
        <v>2.06</v>
      </c>
      <c r="I120" s="4">
        <v>0</v>
      </c>
    </row>
    <row r="121" spans="1:9" x14ac:dyDescent="0.2">
      <c r="A121" s="2">
        <v>9</v>
      </c>
      <c r="B121" s="1" t="s">
        <v>93</v>
      </c>
      <c r="C121" s="4">
        <v>45</v>
      </c>
      <c r="D121" s="8">
        <v>1.96</v>
      </c>
      <c r="E121" s="4">
        <v>5</v>
      </c>
      <c r="F121" s="8">
        <v>0.4</v>
      </c>
      <c r="G121" s="4">
        <v>40</v>
      </c>
      <c r="H121" s="8">
        <v>3.93</v>
      </c>
      <c r="I121" s="4">
        <v>0</v>
      </c>
    </row>
    <row r="122" spans="1:9" x14ac:dyDescent="0.2">
      <c r="A122" s="2">
        <v>9</v>
      </c>
      <c r="B122" s="1" t="s">
        <v>112</v>
      </c>
      <c r="C122" s="4">
        <v>45</v>
      </c>
      <c r="D122" s="8">
        <v>1.96</v>
      </c>
      <c r="E122" s="4">
        <v>43</v>
      </c>
      <c r="F122" s="8">
        <v>3.45</v>
      </c>
      <c r="G122" s="4">
        <v>2</v>
      </c>
      <c r="H122" s="8">
        <v>0.2</v>
      </c>
      <c r="I122" s="4">
        <v>0</v>
      </c>
    </row>
    <row r="123" spans="1:9" x14ac:dyDescent="0.2">
      <c r="A123" s="2">
        <v>11</v>
      </c>
      <c r="B123" s="1" t="s">
        <v>98</v>
      </c>
      <c r="C123" s="4">
        <v>39</v>
      </c>
      <c r="D123" s="8">
        <v>1.7</v>
      </c>
      <c r="E123" s="4">
        <v>29</v>
      </c>
      <c r="F123" s="8">
        <v>2.33</v>
      </c>
      <c r="G123" s="4">
        <v>10</v>
      </c>
      <c r="H123" s="8">
        <v>0.98</v>
      </c>
      <c r="I123" s="4">
        <v>0</v>
      </c>
    </row>
    <row r="124" spans="1:9" x14ac:dyDescent="0.2">
      <c r="A124" s="2">
        <v>12</v>
      </c>
      <c r="B124" s="1" t="s">
        <v>94</v>
      </c>
      <c r="C124" s="4">
        <v>37</v>
      </c>
      <c r="D124" s="8">
        <v>1.61</v>
      </c>
      <c r="E124" s="4">
        <v>18</v>
      </c>
      <c r="F124" s="8">
        <v>1.45</v>
      </c>
      <c r="G124" s="4">
        <v>19</v>
      </c>
      <c r="H124" s="8">
        <v>1.86</v>
      </c>
      <c r="I124" s="4">
        <v>0</v>
      </c>
    </row>
    <row r="125" spans="1:9" x14ac:dyDescent="0.2">
      <c r="A125" s="2">
        <v>12</v>
      </c>
      <c r="B125" s="1" t="s">
        <v>107</v>
      </c>
      <c r="C125" s="4">
        <v>37</v>
      </c>
      <c r="D125" s="8">
        <v>1.61</v>
      </c>
      <c r="E125" s="4">
        <v>36</v>
      </c>
      <c r="F125" s="8">
        <v>2.89</v>
      </c>
      <c r="G125" s="4">
        <v>1</v>
      </c>
      <c r="H125" s="8">
        <v>0.1</v>
      </c>
      <c r="I125" s="4">
        <v>0</v>
      </c>
    </row>
    <row r="126" spans="1:9" x14ac:dyDescent="0.2">
      <c r="A126" s="2">
        <v>14</v>
      </c>
      <c r="B126" s="1" t="s">
        <v>104</v>
      </c>
      <c r="C126" s="4">
        <v>35</v>
      </c>
      <c r="D126" s="8">
        <v>1.53</v>
      </c>
      <c r="E126" s="4">
        <v>8</v>
      </c>
      <c r="F126" s="8">
        <v>0.64</v>
      </c>
      <c r="G126" s="4">
        <v>26</v>
      </c>
      <c r="H126" s="8">
        <v>2.5499999999999998</v>
      </c>
      <c r="I126" s="4">
        <v>0</v>
      </c>
    </row>
    <row r="127" spans="1:9" x14ac:dyDescent="0.2">
      <c r="A127" s="2">
        <v>15</v>
      </c>
      <c r="B127" s="1" t="s">
        <v>97</v>
      </c>
      <c r="C127" s="4">
        <v>33</v>
      </c>
      <c r="D127" s="8">
        <v>1.44</v>
      </c>
      <c r="E127" s="4">
        <v>11</v>
      </c>
      <c r="F127" s="8">
        <v>0.88</v>
      </c>
      <c r="G127" s="4">
        <v>22</v>
      </c>
      <c r="H127" s="8">
        <v>2.16</v>
      </c>
      <c r="I127" s="4">
        <v>0</v>
      </c>
    </row>
    <row r="128" spans="1:9" x14ac:dyDescent="0.2">
      <c r="A128" s="2">
        <v>15</v>
      </c>
      <c r="B128" s="1" t="s">
        <v>106</v>
      </c>
      <c r="C128" s="4">
        <v>33</v>
      </c>
      <c r="D128" s="8">
        <v>1.44</v>
      </c>
      <c r="E128" s="4">
        <v>29</v>
      </c>
      <c r="F128" s="8">
        <v>2.33</v>
      </c>
      <c r="G128" s="4">
        <v>4</v>
      </c>
      <c r="H128" s="8">
        <v>0.39</v>
      </c>
      <c r="I128" s="4">
        <v>0</v>
      </c>
    </row>
    <row r="129" spans="1:9" x14ac:dyDescent="0.2">
      <c r="A129" s="2">
        <v>15</v>
      </c>
      <c r="B129" s="1" t="s">
        <v>114</v>
      </c>
      <c r="C129" s="4">
        <v>33</v>
      </c>
      <c r="D129" s="8">
        <v>1.44</v>
      </c>
      <c r="E129" s="4">
        <v>27</v>
      </c>
      <c r="F129" s="8">
        <v>2.17</v>
      </c>
      <c r="G129" s="4">
        <v>6</v>
      </c>
      <c r="H129" s="8">
        <v>0.59</v>
      </c>
      <c r="I129" s="4">
        <v>0</v>
      </c>
    </row>
    <row r="130" spans="1:9" x14ac:dyDescent="0.2">
      <c r="A130" s="2">
        <v>18</v>
      </c>
      <c r="B130" s="1" t="s">
        <v>125</v>
      </c>
      <c r="C130" s="4">
        <v>32</v>
      </c>
      <c r="D130" s="8">
        <v>1.4</v>
      </c>
      <c r="E130" s="4">
        <v>23</v>
      </c>
      <c r="F130" s="8">
        <v>1.85</v>
      </c>
      <c r="G130" s="4">
        <v>9</v>
      </c>
      <c r="H130" s="8">
        <v>0.88</v>
      </c>
      <c r="I130" s="4">
        <v>0</v>
      </c>
    </row>
    <row r="131" spans="1:9" x14ac:dyDescent="0.2">
      <c r="A131" s="2">
        <v>19</v>
      </c>
      <c r="B131" s="1" t="s">
        <v>102</v>
      </c>
      <c r="C131" s="4">
        <v>31</v>
      </c>
      <c r="D131" s="8">
        <v>1.35</v>
      </c>
      <c r="E131" s="4">
        <v>4</v>
      </c>
      <c r="F131" s="8">
        <v>0.32</v>
      </c>
      <c r="G131" s="4">
        <v>27</v>
      </c>
      <c r="H131" s="8">
        <v>2.65</v>
      </c>
      <c r="I131" s="4">
        <v>0</v>
      </c>
    </row>
    <row r="132" spans="1:9" x14ac:dyDescent="0.2">
      <c r="A132" s="2">
        <v>20</v>
      </c>
      <c r="B132" s="1" t="s">
        <v>126</v>
      </c>
      <c r="C132" s="4">
        <v>30</v>
      </c>
      <c r="D132" s="8">
        <v>1.31</v>
      </c>
      <c r="E132" s="4">
        <v>8</v>
      </c>
      <c r="F132" s="8">
        <v>0.64</v>
      </c>
      <c r="G132" s="4">
        <v>22</v>
      </c>
      <c r="H132" s="8">
        <v>2.16</v>
      </c>
      <c r="I132" s="4">
        <v>0</v>
      </c>
    </row>
    <row r="133" spans="1:9" x14ac:dyDescent="0.2">
      <c r="A133" s="1"/>
      <c r="C133" s="4"/>
      <c r="D133" s="8"/>
      <c r="E133" s="4"/>
      <c r="F133" s="8"/>
      <c r="G133" s="4"/>
      <c r="H133" s="8"/>
      <c r="I133" s="4"/>
    </row>
    <row r="134" spans="1:9" x14ac:dyDescent="0.2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2">
      <c r="A135" s="2">
        <v>1</v>
      </c>
      <c r="B135" s="1" t="s">
        <v>110</v>
      </c>
      <c r="C135" s="4">
        <v>66</v>
      </c>
      <c r="D135" s="8">
        <v>6.26</v>
      </c>
      <c r="E135" s="4">
        <v>53</v>
      </c>
      <c r="F135" s="8">
        <v>13.32</v>
      </c>
      <c r="G135" s="4">
        <v>13</v>
      </c>
      <c r="H135" s="8">
        <v>2.0099999999999998</v>
      </c>
      <c r="I135" s="4">
        <v>0</v>
      </c>
    </row>
    <row r="136" spans="1:9" x14ac:dyDescent="0.2">
      <c r="A136" s="2">
        <v>2</v>
      </c>
      <c r="B136" s="1" t="s">
        <v>109</v>
      </c>
      <c r="C136" s="4">
        <v>37</v>
      </c>
      <c r="D136" s="8">
        <v>3.51</v>
      </c>
      <c r="E136" s="4">
        <v>37</v>
      </c>
      <c r="F136" s="8">
        <v>9.3000000000000007</v>
      </c>
      <c r="G136" s="4">
        <v>0</v>
      </c>
      <c r="H136" s="8">
        <v>0</v>
      </c>
      <c r="I136" s="4">
        <v>0</v>
      </c>
    </row>
    <row r="137" spans="1:9" x14ac:dyDescent="0.2">
      <c r="A137" s="2">
        <v>3</v>
      </c>
      <c r="B137" s="1" t="s">
        <v>103</v>
      </c>
      <c r="C137" s="4">
        <v>29</v>
      </c>
      <c r="D137" s="8">
        <v>2.75</v>
      </c>
      <c r="E137" s="4">
        <v>10</v>
      </c>
      <c r="F137" s="8">
        <v>2.5099999999999998</v>
      </c>
      <c r="G137" s="4">
        <v>19</v>
      </c>
      <c r="H137" s="8">
        <v>2.93</v>
      </c>
      <c r="I137" s="4">
        <v>0</v>
      </c>
    </row>
    <row r="138" spans="1:9" x14ac:dyDescent="0.2">
      <c r="A138" s="2">
        <v>4</v>
      </c>
      <c r="B138" s="1" t="s">
        <v>96</v>
      </c>
      <c r="C138" s="4">
        <v>28</v>
      </c>
      <c r="D138" s="8">
        <v>2.65</v>
      </c>
      <c r="E138" s="4">
        <v>3</v>
      </c>
      <c r="F138" s="8">
        <v>0.75</v>
      </c>
      <c r="G138" s="4">
        <v>25</v>
      </c>
      <c r="H138" s="8">
        <v>3.86</v>
      </c>
      <c r="I138" s="4">
        <v>0</v>
      </c>
    </row>
    <row r="139" spans="1:9" x14ac:dyDescent="0.2">
      <c r="A139" s="2">
        <v>4</v>
      </c>
      <c r="B139" s="1" t="s">
        <v>101</v>
      </c>
      <c r="C139" s="4">
        <v>28</v>
      </c>
      <c r="D139" s="8">
        <v>2.65</v>
      </c>
      <c r="E139" s="4">
        <v>14</v>
      </c>
      <c r="F139" s="8">
        <v>3.52</v>
      </c>
      <c r="G139" s="4">
        <v>14</v>
      </c>
      <c r="H139" s="8">
        <v>2.16</v>
      </c>
      <c r="I139" s="4">
        <v>0</v>
      </c>
    </row>
    <row r="140" spans="1:9" x14ac:dyDescent="0.2">
      <c r="A140" s="2">
        <v>6</v>
      </c>
      <c r="B140" s="1" t="s">
        <v>97</v>
      </c>
      <c r="C140" s="4">
        <v>27</v>
      </c>
      <c r="D140" s="8">
        <v>2.56</v>
      </c>
      <c r="E140" s="4">
        <v>8</v>
      </c>
      <c r="F140" s="8">
        <v>2.0099999999999998</v>
      </c>
      <c r="G140" s="4">
        <v>19</v>
      </c>
      <c r="H140" s="8">
        <v>2.93</v>
      </c>
      <c r="I140" s="4">
        <v>0</v>
      </c>
    </row>
    <row r="141" spans="1:9" x14ac:dyDescent="0.2">
      <c r="A141" s="2">
        <v>7</v>
      </c>
      <c r="B141" s="1" t="s">
        <v>99</v>
      </c>
      <c r="C141" s="4">
        <v>26</v>
      </c>
      <c r="D141" s="8">
        <v>2.46</v>
      </c>
      <c r="E141" s="4">
        <v>15</v>
      </c>
      <c r="F141" s="8">
        <v>3.77</v>
      </c>
      <c r="G141" s="4">
        <v>11</v>
      </c>
      <c r="H141" s="8">
        <v>1.7</v>
      </c>
      <c r="I141" s="4">
        <v>0</v>
      </c>
    </row>
    <row r="142" spans="1:9" x14ac:dyDescent="0.2">
      <c r="A142" s="2">
        <v>7</v>
      </c>
      <c r="B142" s="1" t="s">
        <v>100</v>
      </c>
      <c r="C142" s="4">
        <v>26</v>
      </c>
      <c r="D142" s="8">
        <v>2.46</v>
      </c>
      <c r="E142" s="4">
        <v>4</v>
      </c>
      <c r="F142" s="8">
        <v>1.01</v>
      </c>
      <c r="G142" s="4">
        <v>22</v>
      </c>
      <c r="H142" s="8">
        <v>3.4</v>
      </c>
      <c r="I142" s="4">
        <v>0</v>
      </c>
    </row>
    <row r="143" spans="1:9" x14ac:dyDescent="0.2">
      <c r="A143" s="2">
        <v>9</v>
      </c>
      <c r="B143" s="1" t="s">
        <v>112</v>
      </c>
      <c r="C143" s="4">
        <v>22</v>
      </c>
      <c r="D143" s="8">
        <v>2.09</v>
      </c>
      <c r="E143" s="4">
        <v>19</v>
      </c>
      <c r="F143" s="8">
        <v>4.7699999999999996</v>
      </c>
      <c r="G143" s="4">
        <v>3</v>
      </c>
      <c r="H143" s="8">
        <v>0.46</v>
      </c>
      <c r="I143" s="4">
        <v>0</v>
      </c>
    </row>
    <row r="144" spans="1:9" x14ac:dyDescent="0.2">
      <c r="A144" s="2">
        <v>10</v>
      </c>
      <c r="B144" s="1" t="s">
        <v>93</v>
      </c>
      <c r="C144" s="4">
        <v>21</v>
      </c>
      <c r="D144" s="8">
        <v>1.99</v>
      </c>
      <c r="E144" s="4">
        <v>4</v>
      </c>
      <c r="F144" s="8">
        <v>1.01</v>
      </c>
      <c r="G144" s="4">
        <v>17</v>
      </c>
      <c r="H144" s="8">
        <v>2.62</v>
      </c>
      <c r="I144" s="4">
        <v>0</v>
      </c>
    </row>
    <row r="145" spans="1:9" x14ac:dyDescent="0.2">
      <c r="A145" s="2">
        <v>10</v>
      </c>
      <c r="B145" s="1" t="s">
        <v>98</v>
      </c>
      <c r="C145" s="4">
        <v>21</v>
      </c>
      <c r="D145" s="8">
        <v>1.99</v>
      </c>
      <c r="E145" s="4">
        <v>14</v>
      </c>
      <c r="F145" s="8">
        <v>3.52</v>
      </c>
      <c r="G145" s="4">
        <v>7</v>
      </c>
      <c r="H145" s="8">
        <v>1.08</v>
      </c>
      <c r="I145" s="4">
        <v>0</v>
      </c>
    </row>
    <row r="146" spans="1:9" x14ac:dyDescent="0.2">
      <c r="A146" s="2">
        <v>12</v>
      </c>
      <c r="B146" s="1" t="s">
        <v>94</v>
      </c>
      <c r="C146" s="4">
        <v>18</v>
      </c>
      <c r="D146" s="8">
        <v>1.71</v>
      </c>
      <c r="E146" s="4">
        <v>0</v>
      </c>
      <c r="F146" s="8">
        <v>0</v>
      </c>
      <c r="G146" s="4">
        <v>18</v>
      </c>
      <c r="H146" s="8">
        <v>2.78</v>
      </c>
      <c r="I146" s="4">
        <v>0</v>
      </c>
    </row>
    <row r="147" spans="1:9" x14ac:dyDescent="0.2">
      <c r="A147" s="2">
        <v>13</v>
      </c>
      <c r="B147" s="1" t="s">
        <v>105</v>
      </c>
      <c r="C147" s="4">
        <v>17</v>
      </c>
      <c r="D147" s="8">
        <v>1.61</v>
      </c>
      <c r="E147" s="4">
        <v>13</v>
      </c>
      <c r="F147" s="8">
        <v>3.27</v>
      </c>
      <c r="G147" s="4">
        <v>4</v>
      </c>
      <c r="H147" s="8">
        <v>0.62</v>
      </c>
      <c r="I147" s="4">
        <v>0</v>
      </c>
    </row>
    <row r="148" spans="1:9" x14ac:dyDescent="0.2">
      <c r="A148" s="2">
        <v>13</v>
      </c>
      <c r="B148" s="1" t="s">
        <v>114</v>
      </c>
      <c r="C148" s="4">
        <v>17</v>
      </c>
      <c r="D148" s="8">
        <v>1.61</v>
      </c>
      <c r="E148" s="4">
        <v>9</v>
      </c>
      <c r="F148" s="8">
        <v>2.2599999999999998</v>
      </c>
      <c r="G148" s="4">
        <v>8</v>
      </c>
      <c r="H148" s="8">
        <v>1.23</v>
      </c>
      <c r="I148" s="4">
        <v>0</v>
      </c>
    </row>
    <row r="149" spans="1:9" x14ac:dyDescent="0.2">
      <c r="A149" s="2">
        <v>15</v>
      </c>
      <c r="B149" s="1" t="s">
        <v>125</v>
      </c>
      <c r="C149" s="4">
        <v>16</v>
      </c>
      <c r="D149" s="8">
        <v>1.52</v>
      </c>
      <c r="E149" s="4">
        <v>7</v>
      </c>
      <c r="F149" s="8">
        <v>1.76</v>
      </c>
      <c r="G149" s="4">
        <v>9</v>
      </c>
      <c r="H149" s="8">
        <v>1.39</v>
      </c>
      <c r="I149" s="4">
        <v>0</v>
      </c>
    </row>
    <row r="150" spans="1:9" x14ac:dyDescent="0.2">
      <c r="A150" s="2">
        <v>16</v>
      </c>
      <c r="B150" s="1" t="s">
        <v>128</v>
      </c>
      <c r="C150" s="4">
        <v>14</v>
      </c>
      <c r="D150" s="8">
        <v>1.33</v>
      </c>
      <c r="E150" s="4">
        <v>1</v>
      </c>
      <c r="F150" s="8">
        <v>0.25</v>
      </c>
      <c r="G150" s="4">
        <v>13</v>
      </c>
      <c r="H150" s="8">
        <v>2.0099999999999998</v>
      </c>
      <c r="I150" s="4">
        <v>0</v>
      </c>
    </row>
    <row r="151" spans="1:9" x14ac:dyDescent="0.2">
      <c r="A151" s="2">
        <v>16</v>
      </c>
      <c r="B151" s="1" t="s">
        <v>117</v>
      </c>
      <c r="C151" s="4">
        <v>14</v>
      </c>
      <c r="D151" s="8">
        <v>1.33</v>
      </c>
      <c r="E151" s="4">
        <v>8</v>
      </c>
      <c r="F151" s="8">
        <v>2.0099999999999998</v>
      </c>
      <c r="G151" s="4">
        <v>6</v>
      </c>
      <c r="H151" s="8">
        <v>0.93</v>
      </c>
      <c r="I151" s="4">
        <v>0</v>
      </c>
    </row>
    <row r="152" spans="1:9" x14ac:dyDescent="0.2">
      <c r="A152" s="2">
        <v>16</v>
      </c>
      <c r="B152" s="1" t="s">
        <v>130</v>
      </c>
      <c r="C152" s="4">
        <v>14</v>
      </c>
      <c r="D152" s="8">
        <v>1.33</v>
      </c>
      <c r="E152" s="4">
        <v>7</v>
      </c>
      <c r="F152" s="8">
        <v>1.76</v>
      </c>
      <c r="G152" s="4">
        <v>7</v>
      </c>
      <c r="H152" s="8">
        <v>1.08</v>
      </c>
      <c r="I152" s="4">
        <v>0</v>
      </c>
    </row>
    <row r="153" spans="1:9" x14ac:dyDescent="0.2">
      <c r="A153" s="2">
        <v>19</v>
      </c>
      <c r="B153" s="1" t="s">
        <v>127</v>
      </c>
      <c r="C153" s="4">
        <v>13</v>
      </c>
      <c r="D153" s="8">
        <v>1.23</v>
      </c>
      <c r="E153" s="4">
        <v>2</v>
      </c>
      <c r="F153" s="8">
        <v>0.5</v>
      </c>
      <c r="G153" s="4">
        <v>11</v>
      </c>
      <c r="H153" s="8">
        <v>1.7</v>
      </c>
      <c r="I153" s="4">
        <v>0</v>
      </c>
    </row>
    <row r="154" spans="1:9" x14ac:dyDescent="0.2">
      <c r="A154" s="2">
        <v>19</v>
      </c>
      <c r="B154" s="1" t="s">
        <v>95</v>
      </c>
      <c r="C154" s="4">
        <v>13</v>
      </c>
      <c r="D154" s="8">
        <v>1.23</v>
      </c>
      <c r="E154" s="4">
        <v>0</v>
      </c>
      <c r="F154" s="8">
        <v>0</v>
      </c>
      <c r="G154" s="4">
        <v>13</v>
      </c>
      <c r="H154" s="8">
        <v>2.0099999999999998</v>
      </c>
      <c r="I154" s="4">
        <v>0</v>
      </c>
    </row>
    <row r="155" spans="1:9" x14ac:dyDescent="0.2">
      <c r="A155" s="2">
        <v>19</v>
      </c>
      <c r="B155" s="1" t="s">
        <v>129</v>
      </c>
      <c r="C155" s="4">
        <v>13</v>
      </c>
      <c r="D155" s="8">
        <v>1.23</v>
      </c>
      <c r="E155" s="4">
        <v>8</v>
      </c>
      <c r="F155" s="8">
        <v>2.0099999999999998</v>
      </c>
      <c r="G155" s="4">
        <v>5</v>
      </c>
      <c r="H155" s="8">
        <v>0.77</v>
      </c>
      <c r="I155" s="4">
        <v>0</v>
      </c>
    </row>
    <row r="156" spans="1:9" x14ac:dyDescent="0.2">
      <c r="A156" s="2">
        <v>19</v>
      </c>
      <c r="B156" s="1" t="s">
        <v>111</v>
      </c>
      <c r="C156" s="4">
        <v>13</v>
      </c>
      <c r="D156" s="8">
        <v>1.23</v>
      </c>
      <c r="E156" s="4">
        <v>9</v>
      </c>
      <c r="F156" s="8">
        <v>2.2599999999999998</v>
      </c>
      <c r="G156" s="4">
        <v>4</v>
      </c>
      <c r="H156" s="8">
        <v>0.62</v>
      </c>
      <c r="I156" s="4">
        <v>0</v>
      </c>
    </row>
    <row r="157" spans="1:9" x14ac:dyDescent="0.2">
      <c r="A157" s="1"/>
      <c r="C157" s="4"/>
      <c r="D157" s="8"/>
      <c r="E157" s="4"/>
      <c r="F157" s="8"/>
      <c r="G157" s="4"/>
      <c r="H157" s="8"/>
      <c r="I157" s="4"/>
    </row>
    <row r="158" spans="1:9" x14ac:dyDescent="0.2">
      <c r="A158" s="1" t="s">
        <v>7</v>
      </c>
      <c r="C158" s="4"/>
      <c r="D158" s="8"/>
      <c r="E158" s="4"/>
      <c r="F158" s="8"/>
      <c r="G158" s="4"/>
      <c r="H158" s="8"/>
      <c r="I158" s="4"/>
    </row>
    <row r="159" spans="1:9" x14ac:dyDescent="0.2">
      <c r="A159" s="2">
        <v>1</v>
      </c>
      <c r="B159" s="1" t="s">
        <v>110</v>
      </c>
      <c r="C159" s="4">
        <v>172</v>
      </c>
      <c r="D159" s="8">
        <v>6.09</v>
      </c>
      <c r="E159" s="4">
        <v>157</v>
      </c>
      <c r="F159" s="8">
        <v>11.49</v>
      </c>
      <c r="G159" s="4">
        <v>15</v>
      </c>
      <c r="H159" s="8">
        <v>1.08</v>
      </c>
      <c r="I159" s="4">
        <v>0</v>
      </c>
    </row>
    <row r="160" spans="1:9" x14ac:dyDescent="0.2">
      <c r="A160" s="2">
        <v>2</v>
      </c>
      <c r="B160" s="1" t="s">
        <v>109</v>
      </c>
      <c r="C160" s="4">
        <v>84</v>
      </c>
      <c r="D160" s="8">
        <v>2.97</v>
      </c>
      <c r="E160" s="4">
        <v>81</v>
      </c>
      <c r="F160" s="8">
        <v>5.93</v>
      </c>
      <c r="G160" s="4">
        <v>3</v>
      </c>
      <c r="H160" s="8">
        <v>0.22</v>
      </c>
      <c r="I160" s="4">
        <v>0</v>
      </c>
    </row>
    <row r="161" spans="1:9" x14ac:dyDescent="0.2">
      <c r="A161" s="2">
        <v>3</v>
      </c>
      <c r="B161" s="1" t="s">
        <v>93</v>
      </c>
      <c r="C161" s="4">
        <v>80</v>
      </c>
      <c r="D161" s="8">
        <v>2.83</v>
      </c>
      <c r="E161" s="4">
        <v>11</v>
      </c>
      <c r="F161" s="8">
        <v>0.81</v>
      </c>
      <c r="G161" s="4">
        <v>69</v>
      </c>
      <c r="H161" s="8">
        <v>4.95</v>
      </c>
      <c r="I161" s="4">
        <v>0</v>
      </c>
    </row>
    <row r="162" spans="1:9" x14ac:dyDescent="0.2">
      <c r="A162" s="2">
        <v>4</v>
      </c>
      <c r="B162" s="1" t="s">
        <v>99</v>
      </c>
      <c r="C162" s="4">
        <v>75</v>
      </c>
      <c r="D162" s="8">
        <v>2.66</v>
      </c>
      <c r="E162" s="4">
        <v>47</v>
      </c>
      <c r="F162" s="8">
        <v>3.44</v>
      </c>
      <c r="G162" s="4">
        <v>28</v>
      </c>
      <c r="H162" s="8">
        <v>2.0099999999999998</v>
      </c>
      <c r="I162" s="4">
        <v>0</v>
      </c>
    </row>
    <row r="163" spans="1:9" x14ac:dyDescent="0.2">
      <c r="A163" s="2">
        <v>5</v>
      </c>
      <c r="B163" s="1" t="s">
        <v>103</v>
      </c>
      <c r="C163" s="4">
        <v>69</v>
      </c>
      <c r="D163" s="8">
        <v>2.44</v>
      </c>
      <c r="E163" s="4">
        <v>30</v>
      </c>
      <c r="F163" s="8">
        <v>2.2000000000000002</v>
      </c>
      <c r="G163" s="4">
        <v>38</v>
      </c>
      <c r="H163" s="8">
        <v>2.73</v>
      </c>
      <c r="I163" s="4">
        <v>0</v>
      </c>
    </row>
    <row r="164" spans="1:9" x14ac:dyDescent="0.2">
      <c r="A164" s="2">
        <v>6</v>
      </c>
      <c r="B164" s="1" t="s">
        <v>95</v>
      </c>
      <c r="C164" s="4">
        <v>68</v>
      </c>
      <c r="D164" s="8">
        <v>2.41</v>
      </c>
      <c r="E164" s="4">
        <v>19</v>
      </c>
      <c r="F164" s="8">
        <v>1.39</v>
      </c>
      <c r="G164" s="4">
        <v>49</v>
      </c>
      <c r="H164" s="8">
        <v>3.52</v>
      </c>
      <c r="I164" s="4">
        <v>0</v>
      </c>
    </row>
    <row r="165" spans="1:9" x14ac:dyDescent="0.2">
      <c r="A165" s="2">
        <v>7</v>
      </c>
      <c r="B165" s="1" t="s">
        <v>96</v>
      </c>
      <c r="C165" s="4">
        <v>67</v>
      </c>
      <c r="D165" s="8">
        <v>2.37</v>
      </c>
      <c r="E165" s="4">
        <v>13</v>
      </c>
      <c r="F165" s="8">
        <v>0.95</v>
      </c>
      <c r="G165" s="4">
        <v>54</v>
      </c>
      <c r="H165" s="8">
        <v>3.88</v>
      </c>
      <c r="I165" s="4">
        <v>0</v>
      </c>
    </row>
    <row r="166" spans="1:9" x14ac:dyDescent="0.2">
      <c r="A166" s="2">
        <v>7</v>
      </c>
      <c r="B166" s="1" t="s">
        <v>101</v>
      </c>
      <c r="C166" s="4">
        <v>67</v>
      </c>
      <c r="D166" s="8">
        <v>2.37</v>
      </c>
      <c r="E166" s="4">
        <v>43</v>
      </c>
      <c r="F166" s="8">
        <v>3.15</v>
      </c>
      <c r="G166" s="4">
        <v>23</v>
      </c>
      <c r="H166" s="8">
        <v>1.65</v>
      </c>
      <c r="I166" s="4">
        <v>1</v>
      </c>
    </row>
    <row r="167" spans="1:9" x14ac:dyDescent="0.2">
      <c r="A167" s="2">
        <v>9</v>
      </c>
      <c r="B167" s="1" t="s">
        <v>100</v>
      </c>
      <c r="C167" s="4">
        <v>63</v>
      </c>
      <c r="D167" s="8">
        <v>2.23</v>
      </c>
      <c r="E167" s="4">
        <v>35</v>
      </c>
      <c r="F167" s="8">
        <v>2.56</v>
      </c>
      <c r="G167" s="4">
        <v>28</v>
      </c>
      <c r="H167" s="8">
        <v>2.0099999999999998</v>
      </c>
      <c r="I167" s="4">
        <v>0</v>
      </c>
    </row>
    <row r="168" spans="1:9" x14ac:dyDescent="0.2">
      <c r="A168" s="2">
        <v>10</v>
      </c>
      <c r="B168" s="1" t="s">
        <v>98</v>
      </c>
      <c r="C168" s="4">
        <v>60</v>
      </c>
      <c r="D168" s="8">
        <v>2.12</v>
      </c>
      <c r="E168" s="4">
        <v>50</v>
      </c>
      <c r="F168" s="8">
        <v>3.66</v>
      </c>
      <c r="G168" s="4">
        <v>10</v>
      </c>
      <c r="H168" s="8">
        <v>0.72</v>
      </c>
      <c r="I168" s="4">
        <v>0</v>
      </c>
    </row>
    <row r="169" spans="1:9" x14ac:dyDescent="0.2">
      <c r="A169" s="2">
        <v>11</v>
      </c>
      <c r="B169" s="1" t="s">
        <v>105</v>
      </c>
      <c r="C169" s="4">
        <v>59</v>
      </c>
      <c r="D169" s="8">
        <v>2.09</v>
      </c>
      <c r="E169" s="4">
        <v>51</v>
      </c>
      <c r="F169" s="8">
        <v>3.73</v>
      </c>
      <c r="G169" s="4">
        <v>8</v>
      </c>
      <c r="H169" s="8">
        <v>0.56999999999999995</v>
      </c>
      <c r="I169" s="4">
        <v>0</v>
      </c>
    </row>
    <row r="170" spans="1:9" x14ac:dyDescent="0.2">
      <c r="A170" s="2">
        <v>12</v>
      </c>
      <c r="B170" s="1" t="s">
        <v>112</v>
      </c>
      <c r="C170" s="4">
        <v>57</v>
      </c>
      <c r="D170" s="8">
        <v>2.02</v>
      </c>
      <c r="E170" s="4">
        <v>51</v>
      </c>
      <c r="F170" s="8">
        <v>3.73</v>
      </c>
      <c r="G170" s="4">
        <v>6</v>
      </c>
      <c r="H170" s="8">
        <v>0.43</v>
      </c>
      <c r="I170" s="4">
        <v>0</v>
      </c>
    </row>
    <row r="171" spans="1:9" x14ac:dyDescent="0.2">
      <c r="A171" s="2">
        <v>13</v>
      </c>
      <c r="B171" s="1" t="s">
        <v>94</v>
      </c>
      <c r="C171" s="4">
        <v>52</v>
      </c>
      <c r="D171" s="8">
        <v>1.84</v>
      </c>
      <c r="E171" s="4">
        <v>6</v>
      </c>
      <c r="F171" s="8">
        <v>0.44</v>
      </c>
      <c r="G171" s="4">
        <v>46</v>
      </c>
      <c r="H171" s="8">
        <v>3.3</v>
      </c>
      <c r="I171" s="4">
        <v>0</v>
      </c>
    </row>
    <row r="172" spans="1:9" x14ac:dyDescent="0.2">
      <c r="A172" s="2">
        <v>14</v>
      </c>
      <c r="B172" s="1" t="s">
        <v>108</v>
      </c>
      <c r="C172" s="4">
        <v>51</v>
      </c>
      <c r="D172" s="8">
        <v>1.81</v>
      </c>
      <c r="E172" s="4">
        <v>46</v>
      </c>
      <c r="F172" s="8">
        <v>3.37</v>
      </c>
      <c r="G172" s="4">
        <v>5</v>
      </c>
      <c r="H172" s="8">
        <v>0.36</v>
      </c>
      <c r="I172" s="4">
        <v>0</v>
      </c>
    </row>
    <row r="173" spans="1:9" x14ac:dyDescent="0.2">
      <c r="A173" s="2">
        <v>15</v>
      </c>
      <c r="B173" s="1" t="s">
        <v>125</v>
      </c>
      <c r="C173" s="4">
        <v>44</v>
      </c>
      <c r="D173" s="8">
        <v>1.56</v>
      </c>
      <c r="E173" s="4">
        <v>29</v>
      </c>
      <c r="F173" s="8">
        <v>2.12</v>
      </c>
      <c r="G173" s="4">
        <v>15</v>
      </c>
      <c r="H173" s="8">
        <v>1.08</v>
      </c>
      <c r="I173" s="4">
        <v>0</v>
      </c>
    </row>
    <row r="174" spans="1:9" x14ac:dyDescent="0.2">
      <c r="A174" s="2">
        <v>16</v>
      </c>
      <c r="B174" s="1" t="s">
        <v>111</v>
      </c>
      <c r="C174" s="4">
        <v>42</v>
      </c>
      <c r="D174" s="8">
        <v>1.49</v>
      </c>
      <c r="E174" s="4">
        <v>28</v>
      </c>
      <c r="F174" s="8">
        <v>2.0499999999999998</v>
      </c>
      <c r="G174" s="4">
        <v>14</v>
      </c>
      <c r="H174" s="8">
        <v>1.01</v>
      </c>
      <c r="I174" s="4">
        <v>0</v>
      </c>
    </row>
    <row r="175" spans="1:9" x14ac:dyDescent="0.2">
      <c r="A175" s="2">
        <v>17</v>
      </c>
      <c r="B175" s="1" t="s">
        <v>104</v>
      </c>
      <c r="C175" s="4">
        <v>40</v>
      </c>
      <c r="D175" s="8">
        <v>1.42</v>
      </c>
      <c r="E175" s="4">
        <v>6</v>
      </c>
      <c r="F175" s="8">
        <v>0.44</v>
      </c>
      <c r="G175" s="4">
        <v>32</v>
      </c>
      <c r="H175" s="8">
        <v>2.2999999999999998</v>
      </c>
      <c r="I175" s="4">
        <v>0</v>
      </c>
    </row>
    <row r="176" spans="1:9" x14ac:dyDescent="0.2">
      <c r="A176" s="2">
        <v>18</v>
      </c>
      <c r="B176" s="1" t="s">
        <v>124</v>
      </c>
      <c r="C176" s="4">
        <v>36</v>
      </c>
      <c r="D176" s="8">
        <v>1.27</v>
      </c>
      <c r="E176" s="4">
        <v>1</v>
      </c>
      <c r="F176" s="8">
        <v>7.0000000000000007E-2</v>
      </c>
      <c r="G176" s="4">
        <v>31</v>
      </c>
      <c r="H176" s="8">
        <v>2.23</v>
      </c>
      <c r="I176" s="4">
        <v>0</v>
      </c>
    </row>
    <row r="177" spans="1:9" x14ac:dyDescent="0.2">
      <c r="A177" s="2">
        <v>19</v>
      </c>
      <c r="B177" s="1" t="s">
        <v>117</v>
      </c>
      <c r="C177" s="4">
        <v>35</v>
      </c>
      <c r="D177" s="8">
        <v>1.24</v>
      </c>
      <c r="E177" s="4">
        <v>19</v>
      </c>
      <c r="F177" s="8">
        <v>1.39</v>
      </c>
      <c r="G177" s="4">
        <v>16</v>
      </c>
      <c r="H177" s="8">
        <v>1.1499999999999999</v>
      </c>
      <c r="I177" s="4">
        <v>0</v>
      </c>
    </row>
    <row r="178" spans="1:9" x14ac:dyDescent="0.2">
      <c r="A178" s="2">
        <v>19</v>
      </c>
      <c r="B178" s="1" t="s">
        <v>114</v>
      </c>
      <c r="C178" s="4">
        <v>35</v>
      </c>
      <c r="D178" s="8">
        <v>1.24</v>
      </c>
      <c r="E178" s="4">
        <v>24</v>
      </c>
      <c r="F178" s="8">
        <v>1.76</v>
      </c>
      <c r="G178" s="4">
        <v>11</v>
      </c>
      <c r="H178" s="8">
        <v>0.79</v>
      </c>
      <c r="I178" s="4">
        <v>0</v>
      </c>
    </row>
    <row r="179" spans="1:9" x14ac:dyDescent="0.2">
      <c r="A179" s="1"/>
      <c r="C179" s="4"/>
      <c r="D179" s="8"/>
      <c r="E179" s="4"/>
      <c r="F179" s="8"/>
      <c r="G179" s="4"/>
      <c r="H179" s="8"/>
      <c r="I179" s="4"/>
    </row>
    <row r="180" spans="1:9" x14ac:dyDescent="0.2">
      <c r="A180" s="1" t="s">
        <v>8</v>
      </c>
      <c r="C180" s="4"/>
      <c r="D180" s="8"/>
      <c r="E180" s="4"/>
      <c r="F180" s="8"/>
      <c r="G180" s="4"/>
      <c r="H180" s="8"/>
      <c r="I180" s="4"/>
    </row>
    <row r="181" spans="1:9" x14ac:dyDescent="0.2">
      <c r="A181" s="2">
        <v>1</v>
      </c>
      <c r="B181" s="1" t="s">
        <v>110</v>
      </c>
      <c r="C181" s="4">
        <v>82</v>
      </c>
      <c r="D181" s="8">
        <v>8.4</v>
      </c>
      <c r="E181" s="4">
        <v>78</v>
      </c>
      <c r="F181" s="8">
        <v>14.31</v>
      </c>
      <c r="G181" s="4">
        <v>4</v>
      </c>
      <c r="H181" s="8">
        <v>0.98</v>
      </c>
      <c r="I181" s="4">
        <v>0</v>
      </c>
    </row>
    <row r="182" spans="1:9" x14ac:dyDescent="0.2">
      <c r="A182" s="2">
        <v>2</v>
      </c>
      <c r="B182" s="1" t="s">
        <v>109</v>
      </c>
      <c r="C182" s="4">
        <v>37</v>
      </c>
      <c r="D182" s="8">
        <v>3.79</v>
      </c>
      <c r="E182" s="4">
        <v>36</v>
      </c>
      <c r="F182" s="8">
        <v>6.61</v>
      </c>
      <c r="G182" s="4">
        <v>1</v>
      </c>
      <c r="H182" s="8">
        <v>0.24</v>
      </c>
      <c r="I182" s="4">
        <v>0</v>
      </c>
    </row>
    <row r="183" spans="1:9" x14ac:dyDescent="0.2">
      <c r="A183" s="2">
        <v>3</v>
      </c>
      <c r="B183" s="1" t="s">
        <v>112</v>
      </c>
      <c r="C183" s="4">
        <v>32</v>
      </c>
      <c r="D183" s="8">
        <v>3.28</v>
      </c>
      <c r="E183" s="4">
        <v>30</v>
      </c>
      <c r="F183" s="8">
        <v>5.5</v>
      </c>
      <c r="G183" s="4">
        <v>2</v>
      </c>
      <c r="H183" s="8">
        <v>0.49</v>
      </c>
      <c r="I183" s="4">
        <v>0</v>
      </c>
    </row>
    <row r="184" spans="1:9" x14ac:dyDescent="0.2">
      <c r="A184" s="2">
        <v>4</v>
      </c>
      <c r="B184" s="1" t="s">
        <v>100</v>
      </c>
      <c r="C184" s="4">
        <v>31</v>
      </c>
      <c r="D184" s="8">
        <v>3.18</v>
      </c>
      <c r="E184" s="4">
        <v>18</v>
      </c>
      <c r="F184" s="8">
        <v>3.3</v>
      </c>
      <c r="G184" s="4">
        <v>13</v>
      </c>
      <c r="H184" s="8">
        <v>3.18</v>
      </c>
      <c r="I184" s="4">
        <v>0</v>
      </c>
    </row>
    <row r="185" spans="1:9" x14ac:dyDescent="0.2">
      <c r="A185" s="2">
        <v>5</v>
      </c>
      <c r="B185" s="1" t="s">
        <v>93</v>
      </c>
      <c r="C185" s="4">
        <v>30</v>
      </c>
      <c r="D185" s="8">
        <v>3.07</v>
      </c>
      <c r="E185" s="4">
        <v>4</v>
      </c>
      <c r="F185" s="8">
        <v>0.73</v>
      </c>
      <c r="G185" s="4">
        <v>26</v>
      </c>
      <c r="H185" s="8">
        <v>6.36</v>
      </c>
      <c r="I185" s="4">
        <v>0</v>
      </c>
    </row>
    <row r="186" spans="1:9" x14ac:dyDescent="0.2">
      <c r="A186" s="2">
        <v>6</v>
      </c>
      <c r="B186" s="1" t="s">
        <v>107</v>
      </c>
      <c r="C186" s="4">
        <v>26</v>
      </c>
      <c r="D186" s="8">
        <v>2.66</v>
      </c>
      <c r="E186" s="4">
        <v>26</v>
      </c>
      <c r="F186" s="8">
        <v>4.7699999999999996</v>
      </c>
      <c r="G186" s="4">
        <v>0</v>
      </c>
      <c r="H186" s="8">
        <v>0</v>
      </c>
      <c r="I186" s="4">
        <v>0</v>
      </c>
    </row>
    <row r="187" spans="1:9" x14ac:dyDescent="0.2">
      <c r="A187" s="2">
        <v>7</v>
      </c>
      <c r="B187" s="1" t="s">
        <v>105</v>
      </c>
      <c r="C187" s="4">
        <v>24</v>
      </c>
      <c r="D187" s="8">
        <v>2.46</v>
      </c>
      <c r="E187" s="4">
        <v>20</v>
      </c>
      <c r="F187" s="8">
        <v>3.67</v>
      </c>
      <c r="G187" s="4">
        <v>4</v>
      </c>
      <c r="H187" s="8">
        <v>0.98</v>
      </c>
      <c r="I187" s="4">
        <v>0</v>
      </c>
    </row>
    <row r="188" spans="1:9" x14ac:dyDescent="0.2">
      <c r="A188" s="2">
        <v>8</v>
      </c>
      <c r="B188" s="1" t="s">
        <v>101</v>
      </c>
      <c r="C188" s="4">
        <v>21</v>
      </c>
      <c r="D188" s="8">
        <v>2.15</v>
      </c>
      <c r="E188" s="4">
        <v>14</v>
      </c>
      <c r="F188" s="8">
        <v>2.57</v>
      </c>
      <c r="G188" s="4">
        <v>7</v>
      </c>
      <c r="H188" s="8">
        <v>1.71</v>
      </c>
      <c r="I188" s="4">
        <v>0</v>
      </c>
    </row>
    <row r="189" spans="1:9" x14ac:dyDescent="0.2">
      <c r="A189" s="2">
        <v>8</v>
      </c>
      <c r="B189" s="1" t="s">
        <v>111</v>
      </c>
      <c r="C189" s="4">
        <v>21</v>
      </c>
      <c r="D189" s="8">
        <v>2.15</v>
      </c>
      <c r="E189" s="4">
        <v>17</v>
      </c>
      <c r="F189" s="8">
        <v>3.12</v>
      </c>
      <c r="G189" s="4">
        <v>4</v>
      </c>
      <c r="H189" s="8">
        <v>0.98</v>
      </c>
      <c r="I189" s="4">
        <v>0</v>
      </c>
    </row>
    <row r="190" spans="1:9" x14ac:dyDescent="0.2">
      <c r="A190" s="2">
        <v>10</v>
      </c>
      <c r="B190" s="1" t="s">
        <v>99</v>
      </c>
      <c r="C190" s="4">
        <v>19</v>
      </c>
      <c r="D190" s="8">
        <v>1.95</v>
      </c>
      <c r="E190" s="4">
        <v>9</v>
      </c>
      <c r="F190" s="8">
        <v>1.65</v>
      </c>
      <c r="G190" s="4">
        <v>10</v>
      </c>
      <c r="H190" s="8">
        <v>2.44</v>
      </c>
      <c r="I190" s="4">
        <v>0</v>
      </c>
    </row>
    <row r="191" spans="1:9" x14ac:dyDescent="0.2">
      <c r="A191" s="2">
        <v>10</v>
      </c>
      <c r="B191" s="1" t="s">
        <v>114</v>
      </c>
      <c r="C191" s="4">
        <v>19</v>
      </c>
      <c r="D191" s="8">
        <v>1.95</v>
      </c>
      <c r="E191" s="4">
        <v>15</v>
      </c>
      <c r="F191" s="8">
        <v>2.75</v>
      </c>
      <c r="G191" s="4">
        <v>4</v>
      </c>
      <c r="H191" s="8">
        <v>0.98</v>
      </c>
      <c r="I191" s="4">
        <v>0</v>
      </c>
    </row>
    <row r="192" spans="1:9" x14ac:dyDescent="0.2">
      <c r="A192" s="2">
        <v>12</v>
      </c>
      <c r="B192" s="1" t="s">
        <v>108</v>
      </c>
      <c r="C192" s="4">
        <v>18</v>
      </c>
      <c r="D192" s="8">
        <v>1.84</v>
      </c>
      <c r="E192" s="4">
        <v>17</v>
      </c>
      <c r="F192" s="8">
        <v>3.12</v>
      </c>
      <c r="G192" s="4">
        <v>1</v>
      </c>
      <c r="H192" s="8">
        <v>0.24</v>
      </c>
      <c r="I192" s="4">
        <v>0</v>
      </c>
    </row>
    <row r="193" spans="1:9" x14ac:dyDescent="0.2">
      <c r="A193" s="2">
        <v>13</v>
      </c>
      <c r="B193" s="1" t="s">
        <v>94</v>
      </c>
      <c r="C193" s="4">
        <v>16</v>
      </c>
      <c r="D193" s="8">
        <v>1.64</v>
      </c>
      <c r="E193" s="4">
        <v>3</v>
      </c>
      <c r="F193" s="8">
        <v>0.55000000000000004</v>
      </c>
      <c r="G193" s="4">
        <v>13</v>
      </c>
      <c r="H193" s="8">
        <v>3.18</v>
      </c>
      <c r="I193" s="4">
        <v>0</v>
      </c>
    </row>
    <row r="194" spans="1:9" x14ac:dyDescent="0.2">
      <c r="A194" s="2">
        <v>13</v>
      </c>
      <c r="B194" s="1" t="s">
        <v>96</v>
      </c>
      <c r="C194" s="4">
        <v>16</v>
      </c>
      <c r="D194" s="8">
        <v>1.64</v>
      </c>
      <c r="E194" s="4">
        <v>6</v>
      </c>
      <c r="F194" s="8">
        <v>1.1000000000000001</v>
      </c>
      <c r="G194" s="4">
        <v>10</v>
      </c>
      <c r="H194" s="8">
        <v>2.44</v>
      </c>
      <c r="I194" s="4">
        <v>0</v>
      </c>
    </row>
    <row r="195" spans="1:9" x14ac:dyDescent="0.2">
      <c r="A195" s="2">
        <v>15</v>
      </c>
      <c r="B195" s="1" t="s">
        <v>116</v>
      </c>
      <c r="C195" s="4">
        <v>15</v>
      </c>
      <c r="D195" s="8">
        <v>1.54</v>
      </c>
      <c r="E195" s="4">
        <v>7</v>
      </c>
      <c r="F195" s="8">
        <v>1.28</v>
      </c>
      <c r="G195" s="4">
        <v>8</v>
      </c>
      <c r="H195" s="8">
        <v>1.96</v>
      </c>
      <c r="I195" s="4">
        <v>0</v>
      </c>
    </row>
    <row r="196" spans="1:9" x14ac:dyDescent="0.2">
      <c r="A196" s="2">
        <v>16</v>
      </c>
      <c r="B196" s="1" t="s">
        <v>98</v>
      </c>
      <c r="C196" s="4">
        <v>14</v>
      </c>
      <c r="D196" s="8">
        <v>1.43</v>
      </c>
      <c r="E196" s="4">
        <v>9</v>
      </c>
      <c r="F196" s="8">
        <v>1.65</v>
      </c>
      <c r="G196" s="4">
        <v>5</v>
      </c>
      <c r="H196" s="8">
        <v>1.22</v>
      </c>
      <c r="I196" s="4">
        <v>0</v>
      </c>
    </row>
    <row r="197" spans="1:9" x14ac:dyDescent="0.2">
      <c r="A197" s="2">
        <v>16</v>
      </c>
      <c r="B197" s="1" t="s">
        <v>102</v>
      </c>
      <c r="C197" s="4">
        <v>14</v>
      </c>
      <c r="D197" s="8">
        <v>1.43</v>
      </c>
      <c r="E197" s="4">
        <v>0</v>
      </c>
      <c r="F197" s="8">
        <v>0</v>
      </c>
      <c r="G197" s="4">
        <v>14</v>
      </c>
      <c r="H197" s="8">
        <v>3.42</v>
      </c>
      <c r="I197" s="4">
        <v>0</v>
      </c>
    </row>
    <row r="198" spans="1:9" x14ac:dyDescent="0.2">
      <c r="A198" s="2">
        <v>16</v>
      </c>
      <c r="B198" s="1" t="s">
        <v>131</v>
      </c>
      <c r="C198" s="4">
        <v>14</v>
      </c>
      <c r="D198" s="8">
        <v>1.43</v>
      </c>
      <c r="E198" s="4">
        <v>0</v>
      </c>
      <c r="F198" s="8">
        <v>0</v>
      </c>
      <c r="G198" s="4">
        <v>0</v>
      </c>
      <c r="H198" s="8">
        <v>0</v>
      </c>
      <c r="I198" s="4">
        <v>0</v>
      </c>
    </row>
    <row r="199" spans="1:9" x14ac:dyDescent="0.2">
      <c r="A199" s="2">
        <v>19</v>
      </c>
      <c r="B199" s="1" t="s">
        <v>95</v>
      </c>
      <c r="C199" s="4">
        <v>13</v>
      </c>
      <c r="D199" s="8">
        <v>1.33</v>
      </c>
      <c r="E199" s="4">
        <v>3</v>
      </c>
      <c r="F199" s="8">
        <v>0.55000000000000004</v>
      </c>
      <c r="G199" s="4">
        <v>10</v>
      </c>
      <c r="H199" s="8">
        <v>2.44</v>
      </c>
      <c r="I199" s="4">
        <v>0</v>
      </c>
    </row>
    <row r="200" spans="1:9" x14ac:dyDescent="0.2">
      <c r="A200" s="2">
        <v>19</v>
      </c>
      <c r="B200" s="1" t="s">
        <v>113</v>
      </c>
      <c r="C200" s="4">
        <v>13</v>
      </c>
      <c r="D200" s="8">
        <v>1.33</v>
      </c>
      <c r="E200" s="4">
        <v>10</v>
      </c>
      <c r="F200" s="8">
        <v>1.83</v>
      </c>
      <c r="G200" s="4">
        <v>3</v>
      </c>
      <c r="H200" s="8">
        <v>0.73</v>
      </c>
      <c r="I200" s="4">
        <v>0</v>
      </c>
    </row>
    <row r="201" spans="1:9" x14ac:dyDescent="0.2">
      <c r="A201" s="2">
        <v>19</v>
      </c>
      <c r="B201" s="1" t="s">
        <v>123</v>
      </c>
      <c r="C201" s="4">
        <v>13</v>
      </c>
      <c r="D201" s="8">
        <v>1.33</v>
      </c>
      <c r="E201" s="4">
        <v>11</v>
      </c>
      <c r="F201" s="8">
        <v>2.02</v>
      </c>
      <c r="G201" s="4">
        <v>2</v>
      </c>
      <c r="H201" s="8">
        <v>0.49</v>
      </c>
      <c r="I201" s="4">
        <v>0</v>
      </c>
    </row>
    <row r="202" spans="1:9" x14ac:dyDescent="0.2">
      <c r="A202" s="1"/>
      <c r="C202" s="4"/>
      <c r="D202" s="8"/>
      <c r="E202" s="4"/>
      <c r="F202" s="8"/>
      <c r="G202" s="4"/>
      <c r="H202" s="8"/>
      <c r="I202" s="4"/>
    </row>
    <row r="203" spans="1:9" x14ac:dyDescent="0.2">
      <c r="A203" s="1" t="s">
        <v>9</v>
      </c>
      <c r="C203" s="4"/>
      <c r="D203" s="8"/>
      <c r="E203" s="4"/>
      <c r="F203" s="8"/>
      <c r="G203" s="4"/>
      <c r="H203" s="8"/>
      <c r="I203" s="4"/>
    </row>
    <row r="204" spans="1:9" x14ac:dyDescent="0.2">
      <c r="A204" s="2">
        <v>1</v>
      </c>
      <c r="B204" s="1" t="s">
        <v>110</v>
      </c>
      <c r="C204" s="4">
        <v>41</v>
      </c>
      <c r="D204" s="8">
        <v>4.55</v>
      </c>
      <c r="E204" s="4">
        <v>40</v>
      </c>
      <c r="F204" s="8">
        <v>7.34</v>
      </c>
      <c r="G204" s="4">
        <v>1</v>
      </c>
      <c r="H204" s="8">
        <v>0.28000000000000003</v>
      </c>
      <c r="I204" s="4">
        <v>0</v>
      </c>
    </row>
    <row r="205" spans="1:9" x14ac:dyDescent="0.2">
      <c r="A205" s="2">
        <v>2</v>
      </c>
      <c r="B205" s="1" t="s">
        <v>109</v>
      </c>
      <c r="C205" s="4">
        <v>30</v>
      </c>
      <c r="D205" s="8">
        <v>3.33</v>
      </c>
      <c r="E205" s="4">
        <v>28</v>
      </c>
      <c r="F205" s="8">
        <v>5.14</v>
      </c>
      <c r="G205" s="4">
        <v>2</v>
      </c>
      <c r="H205" s="8">
        <v>0.56999999999999995</v>
      </c>
      <c r="I205" s="4">
        <v>0</v>
      </c>
    </row>
    <row r="206" spans="1:9" x14ac:dyDescent="0.2">
      <c r="A206" s="2">
        <v>3</v>
      </c>
      <c r="B206" s="1" t="s">
        <v>106</v>
      </c>
      <c r="C206" s="4">
        <v>25</v>
      </c>
      <c r="D206" s="8">
        <v>2.77</v>
      </c>
      <c r="E206" s="4">
        <v>23</v>
      </c>
      <c r="F206" s="8">
        <v>4.22</v>
      </c>
      <c r="G206" s="4">
        <v>2</v>
      </c>
      <c r="H206" s="8">
        <v>0.56999999999999995</v>
      </c>
      <c r="I206" s="4">
        <v>0</v>
      </c>
    </row>
    <row r="207" spans="1:9" x14ac:dyDescent="0.2">
      <c r="A207" s="2">
        <v>4</v>
      </c>
      <c r="B207" s="1" t="s">
        <v>93</v>
      </c>
      <c r="C207" s="4">
        <v>24</v>
      </c>
      <c r="D207" s="8">
        <v>2.66</v>
      </c>
      <c r="E207" s="4">
        <v>5</v>
      </c>
      <c r="F207" s="8">
        <v>0.92</v>
      </c>
      <c r="G207" s="4">
        <v>19</v>
      </c>
      <c r="H207" s="8">
        <v>5.41</v>
      </c>
      <c r="I207" s="4">
        <v>0</v>
      </c>
    </row>
    <row r="208" spans="1:9" x14ac:dyDescent="0.2">
      <c r="A208" s="2">
        <v>5</v>
      </c>
      <c r="B208" s="1" t="s">
        <v>115</v>
      </c>
      <c r="C208" s="4">
        <v>23</v>
      </c>
      <c r="D208" s="8">
        <v>2.5499999999999998</v>
      </c>
      <c r="E208" s="4">
        <v>13</v>
      </c>
      <c r="F208" s="8">
        <v>2.39</v>
      </c>
      <c r="G208" s="4">
        <v>10</v>
      </c>
      <c r="H208" s="8">
        <v>2.85</v>
      </c>
      <c r="I208" s="4">
        <v>0</v>
      </c>
    </row>
    <row r="209" spans="1:9" x14ac:dyDescent="0.2">
      <c r="A209" s="2">
        <v>5</v>
      </c>
      <c r="B209" s="1" t="s">
        <v>122</v>
      </c>
      <c r="C209" s="4">
        <v>23</v>
      </c>
      <c r="D209" s="8">
        <v>2.5499999999999998</v>
      </c>
      <c r="E209" s="4">
        <v>18</v>
      </c>
      <c r="F209" s="8">
        <v>3.3</v>
      </c>
      <c r="G209" s="4">
        <v>5</v>
      </c>
      <c r="H209" s="8">
        <v>1.42</v>
      </c>
      <c r="I209" s="4">
        <v>0</v>
      </c>
    </row>
    <row r="210" spans="1:9" x14ac:dyDescent="0.2">
      <c r="A210" s="2">
        <v>7</v>
      </c>
      <c r="B210" s="1" t="s">
        <v>98</v>
      </c>
      <c r="C210" s="4">
        <v>22</v>
      </c>
      <c r="D210" s="8">
        <v>2.44</v>
      </c>
      <c r="E210" s="4">
        <v>15</v>
      </c>
      <c r="F210" s="8">
        <v>2.75</v>
      </c>
      <c r="G210" s="4">
        <v>7</v>
      </c>
      <c r="H210" s="8">
        <v>1.99</v>
      </c>
      <c r="I210" s="4">
        <v>0</v>
      </c>
    </row>
    <row r="211" spans="1:9" x14ac:dyDescent="0.2">
      <c r="A211" s="2">
        <v>8</v>
      </c>
      <c r="B211" s="1" t="s">
        <v>132</v>
      </c>
      <c r="C211" s="4">
        <v>21</v>
      </c>
      <c r="D211" s="8">
        <v>2.33</v>
      </c>
      <c r="E211" s="4">
        <v>16</v>
      </c>
      <c r="F211" s="8">
        <v>2.94</v>
      </c>
      <c r="G211" s="4">
        <v>5</v>
      </c>
      <c r="H211" s="8">
        <v>1.42</v>
      </c>
      <c r="I211" s="4">
        <v>0</v>
      </c>
    </row>
    <row r="212" spans="1:9" x14ac:dyDescent="0.2">
      <c r="A212" s="2">
        <v>8</v>
      </c>
      <c r="B212" s="1" t="s">
        <v>123</v>
      </c>
      <c r="C212" s="4">
        <v>21</v>
      </c>
      <c r="D212" s="8">
        <v>2.33</v>
      </c>
      <c r="E212" s="4">
        <v>17</v>
      </c>
      <c r="F212" s="8">
        <v>3.12</v>
      </c>
      <c r="G212" s="4">
        <v>4</v>
      </c>
      <c r="H212" s="8">
        <v>1.1399999999999999</v>
      </c>
      <c r="I212" s="4">
        <v>0</v>
      </c>
    </row>
    <row r="213" spans="1:9" x14ac:dyDescent="0.2">
      <c r="A213" s="2">
        <v>8</v>
      </c>
      <c r="B213" s="1" t="s">
        <v>105</v>
      </c>
      <c r="C213" s="4">
        <v>21</v>
      </c>
      <c r="D213" s="8">
        <v>2.33</v>
      </c>
      <c r="E213" s="4">
        <v>13</v>
      </c>
      <c r="F213" s="8">
        <v>2.39</v>
      </c>
      <c r="G213" s="4">
        <v>8</v>
      </c>
      <c r="H213" s="8">
        <v>2.2799999999999998</v>
      </c>
      <c r="I213" s="4">
        <v>0</v>
      </c>
    </row>
    <row r="214" spans="1:9" x14ac:dyDescent="0.2">
      <c r="A214" s="2">
        <v>8</v>
      </c>
      <c r="B214" s="1" t="s">
        <v>107</v>
      </c>
      <c r="C214" s="4">
        <v>21</v>
      </c>
      <c r="D214" s="8">
        <v>2.33</v>
      </c>
      <c r="E214" s="4">
        <v>21</v>
      </c>
      <c r="F214" s="8">
        <v>3.85</v>
      </c>
      <c r="G214" s="4">
        <v>0</v>
      </c>
      <c r="H214" s="8">
        <v>0</v>
      </c>
      <c r="I214" s="4">
        <v>0</v>
      </c>
    </row>
    <row r="215" spans="1:9" x14ac:dyDescent="0.2">
      <c r="A215" s="2">
        <v>12</v>
      </c>
      <c r="B215" s="1" t="s">
        <v>100</v>
      </c>
      <c r="C215" s="4">
        <v>19</v>
      </c>
      <c r="D215" s="8">
        <v>2.11</v>
      </c>
      <c r="E215" s="4">
        <v>7</v>
      </c>
      <c r="F215" s="8">
        <v>1.28</v>
      </c>
      <c r="G215" s="4">
        <v>12</v>
      </c>
      <c r="H215" s="8">
        <v>3.42</v>
      </c>
      <c r="I215" s="4">
        <v>0</v>
      </c>
    </row>
    <row r="216" spans="1:9" x14ac:dyDescent="0.2">
      <c r="A216" s="2">
        <v>12</v>
      </c>
      <c r="B216" s="1" t="s">
        <v>108</v>
      </c>
      <c r="C216" s="4">
        <v>19</v>
      </c>
      <c r="D216" s="8">
        <v>2.11</v>
      </c>
      <c r="E216" s="4">
        <v>15</v>
      </c>
      <c r="F216" s="8">
        <v>2.75</v>
      </c>
      <c r="G216" s="4">
        <v>4</v>
      </c>
      <c r="H216" s="8">
        <v>1.1399999999999999</v>
      </c>
      <c r="I216" s="4">
        <v>0</v>
      </c>
    </row>
    <row r="217" spans="1:9" x14ac:dyDescent="0.2">
      <c r="A217" s="2">
        <v>14</v>
      </c>
      <c r="B217" s="1" t="s">
        <v>120</v>
      </c>
      <c r="C217" s="4">
        <v>18</v>
      </c>
      <c r="D217" s="8">
        <v>2</v>
      </c>
      <c r="E217" s="4">
        <v>14</v>
      </c>
      <c r="F217" s="8">
        <v>2.57</v>
      </c>
      <c r="G217" s="4">
        <v>4</v>
      </c>
      <c r="H217" s="8">
        <v>1.1399999999999999</v>
      </c>
      <c r="I217" s="4">
        <v>0</v>
      </c>
    </row>
    <row r="218" spans="1:9" x14ac:dyDescent="0.2">
      <c r="A218" s="2">
        <v>14</v>
      </c>
      <c r="B218" s="1" t="s">
        <v>134</v>
      </c>
      <c r="C218" s="4">
        <v>18</v>
      </c>
      <c r="D218" s="8">
        <v>2</v>
      </c>
      <c r="E218" s="4">
        <v>2</v>
      </c>
      <c r="F218" s="8">
        <v>0.37</v>
      </c>
      <c r="G218" s="4">
        <v>16</v>
      </c>
      <c r="H218" s="8">
        <v>4.5599999999999996</v>
      </c>
      <c r="I218" s="4">
        <v>0</v>
      </c>
    </row>
    <row r="219" spans="1:9" x14ac:dyDescent="0.2">
      <c r="A219" s="2">
        <v>14</v>
      </c>
      <c r="B219" s="1" t="s">
        <v>112</v>
      </c>
      <c r="C219" s="4">
        <v>18</v>
      </c>
      <c r="D219" s="8">
        <v>2</v>
      </c>
      <c r="E219" s="4">
        <v>15</v>
      </c>
      <c r="F219" s="8">
        <v>2.75</v>
      </c>
      <c r="G219" s="4">
        <v>3</v>
      </c>
      <c r="H219" s="8">
        <v>0.85</v>
      </c>
      <c r="I219" s="4">
        <v>0</v>
      </c>
    </row>
    <row r="220" spans="1:9" x14ac:dyDescent="0.2">
      <c r="A220" s="2">
        <v>17</v>
      </c>
      <c r="B220" s="1" t="s">
        <v>125</v>
      </c>
      <c r="C220" s="4">
        <v>17</v>
      </c>
      <c r="D220" s="8">
        <v>1.89</v>
      </c>
      <c r="E220" s="4">
        <v>11</v>
      </c>
      <c r="F220" s="8">
        <v>2.02</v>
      </c>
      <c r="G220" s="4">
        <v>6</v>
      </c>
      <c r="H220" s="8">
        <v>1.71</v>
      </c>
      <c r="I220" s="4">
        <v>0</v>
      </c>
    </row>
    <row r="221" spans="1:9" x14ac:dyDescent="0.2">
      <c r="A221" s="2">
        <v>18</v>
      </c>
      <c r="B221" s="1" t="s">
        <v>133</v>
      </c>
      <c r="C221" s="4">
        <v>16</v>
      </c>
      <c r="D221" s="8">
        <v>1.78</v>
      </c>
      <c r="E221" s="4">
        <v>10</v>
      </c>
      <c r="F221" s="8">
        <v>1.83</v>
      </c>
      <c r="G221" s="4">
        <v>6</v>
      </c>
      <c r="H221" s="8">
        <v>1.71</v>
      </c>
      <c r="I221" s="4">
        <v>0</v>
      </c>
    </row>
    <row r="222" spans="1:9" x14ac:dyDescent="0.2">
      <c r="A222" s="2">
        <v>18</v>
      </c>
      <c r="B222" s="1" t="s">
        <v>103</v>
      </c>
      <c r="C222" s="4">
        <v>16</v>
      </c>
      <c r="D222" s="8">
        <v>1.78</v>
      </c>
      <c r="E222" s="4">
        <v>11</v>
      </c>
      <c r="F222" s="8">
        <v>2.02</v>
      </c>
      <c r="G222" s="4">
        <v>5</v>
      </c>
      <c r="H222" s="8">
        <v>1.42</v>
      </c>
      <c r="I222" s="4">
        <v>0</v>
      </c>
    </row>
    <row r="223" spans="1:9" x14ac:dyDescent="0.2">
      <c r="A223" s="2">
        <v>18</v>
      </c>
      <c r="B223" s="1" t="s">
        <v>111</v>
      </c>
      <c r="C223" s="4">
        <v>16</v>
      </c>
      <c r="D223" s="8">
        <v>1.78</v>
      </c>
      <c r="E223" s="4">
        <v>14</v>
      </c>
      <c r="F223" s="8">
        <v>2.57</v>
      </c>
      <c r="G223" s="4">
        <v>2</v>
      </c>
      <c r="H223" s="8">
        <v>0.56999999999999995</v>
      </c>
      <c r="I223" s="4">
        <v>0</v>
      </c>
    </row>
    <row r="224" spans="1:9" x14ac:dyDescent="0.2">
      <c r="A224" s="1"/>
      <c r="C224" s="4"/>
      <c r="D224" s="8"/>
      <c r="E224" s="4"/>
      <c r="F224" s="8"/>
      <c r="G224" s="4"/>
      <c r="H224" s="8"/>
      <c r="I224" s="4"/>
    </row>
    <row r="225" spans="1:9" x14ac:dyDescent="0.2">
      <c r="A225" s="1" t="s">
        <v>10</v>
      </c>
      <c r="C225" s="4"/>
      <c r="D225" s="8"/>
      <c r="E225" s="4"/>
      <c r="F225" s="8"/>
      <c r="G225" s="4"/>
      <c r="H225" s="8"/>
      <c r="I225" s="4"/>
    </row>
    <row r="226" spans="1:9" x14ac:dyDescent="0.2">
      <c r="A226" s="2">
        <v>1</v>
      </c>
      <c r="B226" s="1" t="s">
        <v>110</v>
      </c>
      <c r="C226" s="4">
        <v>57</v>
      </c>
      <c r="D226" s="8">
        <v>5.28</v>
      </c>
      <c r="E226" s="4">
        <v>48</v>
      </c>
      <c r="F226" s="8">
        <v>7.44</v>
      </c>
      <c r="G226" s="4">
        <v>9</v>
      </c>
      <c r="H226" s="8">
        <v>2.17</v>
      </c>
      <c r="I226" s="4">
        <v>0</v>
      </c>
    </row>
    <row r="227" spans="1:9" x14ac:dyDescent="0.2">
      <c r="A227" s="2">
        <v>2</v>
      </c>
      <c r="B227" s="1" t="s">
        <v>107</v>
      </c>
      <c r="C227" s="4">
        <v>48</v>
      </c>
      <c r="D227" s="8">
        <v>4.45</v>
      </c>
      <c r="E227" s="4">
        <v>47</v>
      </c>
      <c r="F227" s="8">
        <v>7.29</v>
      </c>
      <c r="G227" s="4">
        <v>1</v>
      </c>
      <c r="H227" s="8">
        <v>0.24</v>
      </c>
      <c r="I227" s="4">
        <v>0</v>
      </c>
    </row>
    <row r="228" spans="1:9" x14ac:dyDescent="0.2">
      <c r="A228" s="2">
        <v>3</v>
      </c>
      <c r="B228" s="1" t="s">
        <v>103</v>
      </c>
      <c r="C228" s="4">
        <v>42</v>
      </c>
      <c r="D228" s="8">
        <v>3.89</v>
      </c>
      <c r="E228" s="4">
        <v>32</v>
      </c>
      <c r="F228" s="8">
        <v>4.96</v>
      </c>
      <c r="G228" s="4">
        <v>10</v>
      </c>
      <c r="H228" s="8">
        <v>2.41</v>
      </c>
      <c r="I228" s="4">
        <v>0</v>
      </c>
    </row>
    <row r="229" spans="1:9" x14ac:dyDescent="0.2">
      <c r="A229" s="2">
        <v>4</v>
      </c>
      <c r="B229" s="1" t="s">
        <v>105</v>
      </c>
      <c r="C229" s="4">
        <v>36</v>
      </c>
      <c r="D229" s="8">
        <v>3.34</v>
      </c>
      <c r="E229" s="4">
        <v>25</v>
      </c>
      <c r="F229" s="8">
        <v>3.88</v>
      </c>
      <c r="G229" s="4">
        <v>11</v>
      </c>
      <c r="H229" s="8">
        <v>2.65</v>
      </c>
      <c r="I229" s="4">
        <v>0</v>
      </c>
    </row>
    <row r="230" spans="1:9" x14ac:dyDescent="0.2">
      <c r="A230" s="2">
        <v>5</v>
      </c>
      <c r="B230" s="1" t="s">
        <v>109</v>
      </c>
      <c r="C230" s="4">
        <v>35</v>
      </c>
      <c r="D230" s="8">
        <v>3.24</v>
      </c>
      <c r="E230" s="4">
        <v>33</v>
      </c>
      <c r="F230" s="8">
        <v>5.12</v>
      </c>
      <c r="G230" s="4">
        <v>2</v>
      </c>
      <c r="H230" s="8">
        <v>0.48</v>
      </c>
      <c r="I230" s="4">
        <v>0</v>
      </c>
    </row>
    <row r="231" spans="1:9" x14ac:dyDescent="0.2">
      <c r="A231" s="2">
        <v>6</v>
      </c>
      <c r="B231" s="1" t="s">
        <v>112</v>
      </c>
      <c r="C231" s="4">
        <v>34</v>
      </c>
      <c r="D231" s="8">
        <v>3.15</v>
      </c>
      <c r="E231" s="4">
        <v>32</v>
      </c>
      <c r="F231" s="8">
        <v>4.96</v>
      </c>
      <c r="G231" s="4">
        <v>2</v>
      </c>
      <c r="H231" s="8">
        <v>0.48</v>
      </c>
      <c r="I231" s="4">
        <v>0</v>
      </c>
    </row>
    <row r="232" spans="1:9" x14ac:dyDescent="0.2">
      <c r="A232" s="2">
        <v>7</v>
      </c>
      <c r="B232" s="1" t="s">
        <v>93</v>
      </c>
      <c r="C232" s="4">
        <v>31</v>
      </c>
      <c r="D232" s="8">
        <v>2.87</v>
      </c>
      <c r="E232" s="4">
        <v>6</v>
      </c>
      <c r="F232" s="8">
        <v>0.93</v>
      </c>
      <c r="G232" s="4">
        <v>25</v>
      </c>
      <c r="H232" s="8">
        <v>6.02</v>
      </c>
      <c r="I232" s="4">
        <v>0</v>
      </c>
    </row>
    <row r="233" spans="1:9" x14ac:dyDescent="0.2">
      <c r="A233" s="2">
        <v>7</v>
      </c>
      <c r="B233" s="1" t="s">
        <v>106</v>
      </c>
      <c r="C233" s="4">
        <v>31</v>
      </c>
      <c r="D233" s="8">
        <v>2.87</v>
      </c>
      <c r="E233" s="4">
        <v>27</v>
      </c>
      <c r="F233" s="8">
        <v>4.1900000000000004</v>
      </c>
      <c r="G233" s="4">
        <v>4</v>
      </c>
      <c r="H233" s="8">
        <v>0.96</v>
      </c>
      <c r="I233" s="4">
        <v>0</v>
      </c>
    </row>
    <row r="234" spans="1:9" x14ac:dyDescent="0.2">
      <c r="A234" s="2">
        <v>9</v>
      </c>
      <c r="B234" s="1" t="s">
        <v>111</v>
      </c>
      <c r="C234" s="4">
        <v>29</v>
      </c>
      <c r="D234" s="8">
        <v>2.69</v>
      </c>
      <c r="E234" s="4">
        <v>24</v>
      </c>
      <c r="F234" s="8">
        <v>3.72</v>
      </c>
      <c r="G234" s="4">
        <v>5</v>
      </c>
      <c r="H234" s="8">
        <v>1.2</v>
      </c>
      <c r="I234" s="4">
        <v>0</v>
      </c>
    </row>
    <row r="235" spans="1:9" x14ac:dyDescent="0.2">
      <c r="A235" s="2">
        <v>10</v>
      </c>
      <c r="B235" s="1" t="s">
        <v>104</v>
      </c>
      <c r="C235" s="4">
        <v>25</v>
      </c>
      <c r="D235" s="8">
        <v>2.3199999999999998</v>
      </c>
      <c r="E235" s="4">
        <v>7</v>
      </c>
      <c r="F235" s="8">
        <v>1.0900000000000001</v>
      </c>
      <c r="G235" s="4">
        <v>18</v>
      </c>
      <c r="H235" s="8">
        <v>4.34</v>
      </c>
      <c r="I235" s="4">
        <v>0</v>
      </c>
    </row>
    <row r="236" spans="1:9" x14ac:dyDescent="0.2">
      <c r="A236" s="2">
        <v>11</v>
      </c>
      <c r="B236" s="1" t="s">
        <v>101</v>
      </c>
      <c r="C236" s="4">
        <v>24</v>
      </c>
      <c r="D236" s="8">
        <v>2.2200000000000002</v>
      </c>
      <c r="E236" s="4">
        <v>15</v>
      </c>
      <c r="F236" s="8">
        <v>2.33</v>
      </c>
      <c r="G236" s="4">
        <v>9</v>
      </c>
      <c r="H236" s="8">
        <v>2.17</v>
      </c>
      <c r="I236" s="4">
        <v>0</v>
      </c>
    </row>
    <row r="237" spans="1:9" x14ac:dyDescent="0.2">
      <c r="A237" s="2">
        <v>12</v>
      </c>
      <c r="B237" s="1" t="s">
        <v>102</v>
      </c>
      <c r="C237" s="4">
        <v>22</v>
      </c>
      <c r="D237" s="8">
        <v>2.04</v>
      </c>
      <c r="E237" s="4">
        <v>4</v>
      </c>
      <c r="F237" s="8">
        <v>0.62</v>
      </c>
      <c r="G237" s="4">
        <v>18</v>
      </c>
      <c r="H237" s="8">
        <v>4.34</v>
      </c>
      <c r="I237" s="4">
        <v>0</v>
      </c>
    </row>
    <row r="238" spans="1:9" x14ac:dyDescent="0.2">
      <c r="A238" s="2">
        <v>13</v>
      </c>
      <c r="B238" s="1" t="s">
        <v>114</v>
      </c>
      <c r="C238" s="4">
        <v>21</v>
      </c>
      <c r="D238" s="8">
        <v>1.95</v>
      </c>
      <c r="E238" s="4">
        <v>19</v>
      </c>
      <c r="F238" s="8">
        <v>2.95</v>
      </c>
      <c r="G238" s="4">
        <v>2</v>
      </c>
      <c r="H238" s="8">
        <v>0.48</v>
      </c>
      <c r="I238" s="4">
        <v>0</v>
      </c>
    </row>
    <row r="239" spans="1:9" x14ac:dyDescent="0.2">
      <c r="A239" s="2">
        <v>14</v>
      </c>
      <c r="B239" s="1" t="s">
        <v>100</v>
      </c>
      <c r="C239" s="4">
        <v>18</v>
      </c>
      <c r="D239" s="8">
        <v>1.67</v>
      </c>
      <c r="E239" s="4">
        <v>5</v>
      </c>
      <c r="F239" s="8">
        <v>0.78</v>
      </c>
      <c r="G239" s="4">
        <v>13</v>
      </c>
      <c r="H239" s="8">
        <v>3.13</v>
      </c>
      <c r="I239" s="4">
        <v>0</v>
      </c>
    </row>
    <row r="240" spans="1:9" x14ac:dyDescent="0.2">
      <c r="A240" s="2">
        <v>14</v>
      </c>
      <c r="B240" s="1" t="s">
        <v>108</v>
      </c>
      <c r="C240" s="4">
        <v>18</v>
      </c>
      <c r="D240" s="8">
        <v>1.67</v>
      </c>
      <c r="E240" s="4">
        <v>15</v>
      </c>
      <c r="F240" s="8">
        <v>2.33</v>
      </c>
      <c r="G240" s="4">
        <v>3</v>
      </c>
      <c r="H240" s="8">
        <v>0.72</v>
      </c>
      <c r="I240" s="4">
        <v>0</v>
      </c>
    </row>
    <row r="241" spans="1:9" x14ac:dyDescent="0.2">
      <c r="A241" s="2">
        <v>16</v>
      </c>
      <c r="B241" s="1" t="s">
        <v>113</v>
      </c>
      <c r="C241" s="4">
        <v>17</v>
      </c>
      <c r="D241" s="8">
        <v>1.58</v>
      </c>
      <c r="E241" s="4">
        <v>10</v>
      </c>
      <c r="F241" s="8">
        <v>1.55</v>
      </c>
      <c r="G241" s="4">
        <v>7</v>
      </c>
      <c r="H241" s="8">
        <v>1.69</v>
      </c>
      <c r="I241" s="4">
        <v>0</v>
      </c>
    </row>
    <row r="242" spans="1:9" x14ac:dyDescent="0.2">
      <c r="A242" s="2">
        <v>17</v>
      </c>
      <c r="B242" s="1" t="s">
        <v>125</v>
      </c>
      <c r="C242" s="4">
        <v>16</v>
      </c>
      <c r="D242" s="8">
        <v>1.48</v>
      </c>
      <c r="E242" s="4">
        <v>8</v>
      </c>
      <c r="F242" s="8">
        <v>1.24</v>
      </c>
      <c r="G242" s="4">
        <v>8</v>
      </c>
      <c r="H242" s="8">
        <v>1.93</v>
      </c>
      <c r="I242" s="4">
        <v>0</v>
      </c>
    </row>
    <row r="243" spans="1:9" x14ac:dyDescent="0.2">
      <c r="A243" s="2">
        <v>18</v>
      </c>
      <c r="B243" s="1" t="s">
        <v>94</v>
      </c>
      <c r="C243" s="4">
        <v>15</v>
      </c>
      <c r="D243" s="8">
        <v>1.39</v>
      </c>
      <c r="E243" s="4">
        <v>8</v>
      </c>
      <c r="F243" s="8">
        <v>1.24</v>
      </c>
      <c r="G243" s="4">
        <v>7</v>
      </c>
      <c r="H243" s="8">
        <v>1.69</v>
      </c>
      <c r="I243" s="4">
        <v>0</v>
      </c>
    </row>
    <row r="244" spans="1:9" x14ac:dyDescent="0.2">
      <c r="A244" s="2">
        <v>18</v>
      </c>
      <c r="B244" s="1" t="s">
        <v>97</v>
      </c>
      <c r="C244" s="4">
        <v>15</v>
      </c>
      <c r="D244" s="8">
        <v>1.39</v>
      </c>
      <c r="E244" s="4">
        <v>6</v>
      </c>
      <c r="F244" s="8">
        <v>0.93</v>
      </c>
      <c r="G244" s="4">
        <v>9</v>
      </c>
      <c r="H244" s="8">
        <v>2.17</v>
      </c>
      <c r="I244" s="4">
        <v>0</v>
      </c>
    </row>
    <row r="245" spans="1:9" x14ac:dyDescent="0.2">
      <c r="A245" s="2">
        <v>18</v>
      </c>
      <c r="B245" s="1" t="s">
        <v>99</v>
      </c>
      <c r="C245" s="4">
        <v>15</v>
      </c>
      <c r="D245" s="8">
        <v>1.39</v>
      </c>
      <c r="E245" s="4">
        <v>10</v>
      </c>
      <c r="F245" s="8">
        <v>1.55</v>
      </c>
      <c r="G245" s="4">
        <v>5</v>
      </c>
      <c r="H245" s="8">
        <v>1.2</v>
      </c>
      <c r="I245" s="4">
        <v>0</v>
      </c>
    </row>
    <row r="246" spans="1:9" x14ac:dyDescent="0.2">
      <c r="A246" s="1"/>
      <c r="C246" s="4"/>
      <c r="D246" s="8"/>
      <c r="E246" s="4"/>
      <c r="F246" s="8"/>
      <c r="G246" s="4"/>
      <c r="H246" s="8"/>
      <c r="I246" s="4"/>
    </row>
    <row r="247" spans="1:9" x14ac:dyDescent="0.2">
      <c r="A247" s="1" t="s">
        <v>11</v>
      </c>
      <c r="C247" s="4"/>
      <c r="D247" s="8"/>
      <c r="E247" s="4"/>
      <c r="F247" s="8"/>
      <c r="G247" s="4"/>
      <c r="H247" s="8"/>
      <c r="I247" s="4"/>
    </row>
    <row r="248" spans="1:9" x14ac:dyDescent="0.2">
      <c r="A248" s="2">
        <v>1</v>
      </c>
      <c r="B248" s="1" t="s">
        <v>110</v>
      </c>
      <c r="C248" s="4">
        <v>41</v>
      </c>
      <c r="D248" s="8">
        <v>7.47</v>
      </c>
      <c r="E248" s="4">
        <v>40</v>
      </c>
      <c r="F248" s="8">
        <v>13.99</v>
      </c>
      <c r="G248" s="4">
        <v>1</v>
      </c>
      <c r="H248" s="8">
        <v>0.42</v>
      </c>
      <c r="I248" s="4">
        <v>0</v>
      </c>
    </row>
    <row r="249" spans="1:9" x14ac:dyDescent="0.2">
      <c r="A249" s="2">
        <v>2</v>
      </c>
      <c r="B249" s="1" t="s">
        <v>93</v>
      </c>
      <c r="C249" s="4">
        <v>33</v>
      </c>
      <c r="D249" s="8">
        <v>6.01</v>
      </c>
      <c r="E249" s="4">
        <v>2</v>
      </c>
      <c r="F249" s="8">
        <v>0.7</v>
      </c>
      <c r="G249" s="4">
        <v>31</v>
      </c>
      <c r="H249" s="8">
        <v>12.92</v>
      </c>
      <c r="I249" s="4">
        <v>0</v>
      </c>
    </row>
    <row r="250" spans="1:9" x14ac:dyDescent="0.2">
      <c r="A250" s="2">
        <v>3</v>
      </c>
      <c r="B250" s="1" t="s">
        <v>109</v>
      </c>
      <c r="C250" s="4">
        <v>21</v>
      </c>
      <c r="D250" s="8">
        <v>3.83</v>
      </c>
      <c r="E250" s="4">
        <v>21</v>
      </c>
      <c r="F250" s="8">
        <v>7.34</v>
      </c>
      <c r="G250" s="4">
        <v>0</v>
      </c>
      <c r="H250" s="8">
        <v>0</v>
      </c>
      <c r="I250" s="4">
        <v>0</v>
      </c>
    </row>
    <row r="251" spans="1:9" x14ac:dyDescent="0.2">
      <c r="A251" s="2">
        <v>4</v>
      </c>
      <c r="B251" s="1" t="s">
        <v>101</v>
      </c>
      <c r="C251" s="4">
        <v>19</v>
      </c>
      <c r="D251" s="8">
        <v>3.46</v>
      </c>
      <c r="E251" s="4">
        <v>14</v>
      </c>
      <c r="F251" s="8">
        <v>4.9000000000000004</v>
      </c>
      <c r="G251" s="4">
        <v>5</v>
      </c>
      <c r="H251" s="8">
        <v>2.08</v>
      </c>
      <c r="I251" s="4">
        <v>0</v>
      </c>
    </row>
    <row r="252" spans="1:9" x14ac:dyDescent="0.2">
      <c r="A252" s="2">
        <v>5</v>
      </c>
      <c r="B252" s="1" t="s">
        <v>134</v>
      </c>
      <c r="C252" s="4">
        <v>17</v>
      </c>
      <c r="D252" s="8">
        <v>3.1</v>
      </c>
      <c r="E252" s="4">
        <v>3</v>
      </c>
      <c r="F252" s="8">
        <v>1.05</v>
      </c>
      <c r="G252" s="4">
        <v>14</v>
      </c>
      <c r="H252" s="8">
        <v>5.83</v>
      </c>
      <c r="I252" s="4">
        <v>0</v>
      </c>
    </row>
    <row r="253" spans="1:9" x14ac:dyDescent="0.2">
      <c r="A253" s="2">
        <v>6</v>
      </c>
      <c r="B253" s="1" t="s">
        <v>123</v>
      </c>
      <c r="C253" s="4">
        <v>14</v>
      </c>
      <c r="D253" s="8">
        <v>2.5499999999999998</v>
      </c>
      <c r="E253" s="4">
        <v>9</v>
      </c>
      <c r="F253" s="8">
        <v>3.15</v>
      </c>
      <c r="G253" s="4">
        <v>5</v>
      </c>
      <c r="H253" s="8">
        <v>2.08</v>
      </c>
      <c r="I253" s="4">
        <v>0</v>
      </c>
    </row>
    <row r="254" spans="1:9" x14ac:dyDescent="0.2">
      <c r="A254" s="2">
        <v>6</v>
      </c>
      <c r="B254" s="1" t="s">
        <v>131</v>
      </c>
      <c r="C254" s="4">
        <v>14</v>
      </c>
      <c r="D254" s="8">
        <v>2.5499999999999998</v>
      </c>
      <c r="E254" s="4">
        <v>0</v>
      </c>
      <c r="F254" s="8">
        <v>0</v>
      </c>
      <c r="G254" s="4">
        <v>0</v>
      </c>
      <c r="H254" s="8">
        <v>0</v>
      </c>
      <c r="I254" s="4">
        <v>0</v>
      </c>
    </row>
    <row r="255" spans="1:9" x14ac:dyDescent="0.2">
      <c r="A255" s="2">
        <v>8</v>
      </c>
      <c r="B255" s="1" t="s">
        <v>98</v>
      </c>
      <c r="C255" s="4">
        <v>13</v>
      </c>
      <c r="D255" s="8">
        <v>2.37</v>
      </c>
      <c r="E255" s="4">
        <v>12</v>
      </c>
      <c r="F255" s="8">
        <v>4.2</v>
      </c>
      <c r="G255" s="4">
        <v>1</v>
      </c>
      <c r="H255" s="8">
        <v>0.42</v>
      </c>
      <c r="I255" s="4">
        <v>0</v>
      </c>
    </row>
    <row r="256" spans="1:9" x14ac:dyDescent="0.2">
      <c r="A256" s="2">
        <v>9</v>
      </c>
      <c r="B256" s="1" t="s">
        <v>97</v>
      </c>
      <c r="C256" s="4">
        <v>11</v>
      </c>
      <c r="D256" s="8">
        <v>2</v>
      </c>
      <c r="E256" s="4">
        <v>5</v>
      </c>
      <c r="F256" s="8">
        <v>1.75</v>
      </c>
      <c r="G256" s="4">
        <v>6</v>
      </c>
      <c r="H256" s="8">
        <v>2.5</v>
      </c>
      <c r="I256" s="4">
        <v>0</v>
      </c>
    </row>
    <row r="257" spans="1:9" x14ac:dyDescent="0.2">
      <c r="A257" s="2">
        <v>9</v>
      </c>
      <c r="B257" s="1" t="s">
        <v>99</v>
      </c>
      <c r="C257" s="4">
        <v>11</v>
      </c>
      <c r="D257" s="8">
        <v>2</v>
      </c>
      <c r="E257" s="4">
        <v>8</v>
      </c>
      <c r="F257" s="8">
        <v>2.8</v>
      </c>
      <c r="G257" s="4">
        <v>3</v>
      </c>
      <c r="H257" s="8">
        <v>1.25</v>
      </c>
      <c r="I257" s="4">
        <v>0</v>
      </c>
    </row>
    <row r="258" spans="1:9" x14ac:dyDescent="0.2">
      <c r="A258" s="2">
        <v>9</v>
      </c>
      <c r="B258" s="1" t="s">
        <v>106</v>
      </c>
      <c r="C258" s="4">
        <v>11</v>
      </c>
      <c r="D258" s="8">
        <v>2</v>
      </c>
      <c r="E258" s="4">
        <v>9</v>
      </c>
      <c r="F258" s="8">
        <v>3.15</v>
      </c>
      <c r="G258" s="4">
        <v>2</v>
      </c>
      <c r="H258" s="8">
        <v>0.83</v>
      </c>
      <c r="I258" s="4">
        <v>0</v>
      </c>
    </row>
    <row r="259" spans="1:9" x14ac:dyDescent="0.2">
      <c r="A259" s="2">
        <v>12</v>
      </c>
      <c r="B259" s="1" t="s">
        <v>112</v>
      </c>
      <c r="C259" s="4">
        <v>10</v>
      </c>
      <c r="D259" s="8">
        <v>1.82</v>
      </c>
      <c r="E259" s="4">
        <v>10</v>
      </c>
      <c r="F259" s="8">
        <v>3.5</v>
      </c>
      <c r="G259" s="4">
        <v>0</v>
      </c>
      <c r="H259" s="8">
        <v>0</v>
      </c>
      <c r="I259" s="4">
        <v>0</v>
      </c>
    </row>
    <row r="260" spans="1:9" x14ac:dyDescent="0.2">
      <c r="A260" s="2">
        <v>13</v>
      </c>
      <c r="B260" s="1" t="s">
        <v>95</v>
      </c>
      <c r="C260" s="4">
        <v>9</v>
      </c>
      <c r="D260" s="8">
        <v>1.64</v>
      </c>
      <c r="E260" s="4">
        <v>3</v>
      </c>
      <c r="F260" s="8">
        <v>1.05</v>
      </c>
      <c r="G260" s="4">
        <v>6</v>
      </c>
      <c r="H260" s="8">
        <v>2.5</v>
      </c>
      <c r="I260" s="4">
        <v>0</v>
      </c>
    </row>
    <row r="261" spans="1:9" x14ac:dyDescent="0.2">
      <c r="A261" s="2">
        <v>13</v>
      </c>
      <c r="B261" s="1" t="s">
        <v>120</v>
      </c>
      <c r="C261" s="4">
        <v>9</v>
      </c>
      <c r="D261" s="8">
        <v>1.64</v>
      </c>
      <c r="E261" s="4">
        <v>7</v>
      </c>
      <c r="F261" s="8">
        <v>2.4500000000000002</v>
      </c>
      <c r="G261" s="4">
        <v>2</v>
      </c>
      <c r="H261" s="8">
        <v>0.83</v>
      </c>
      <c r="I261" s="4">
        <v>0</v>
      </c>
    </row>
    <row r="262" spans="1:9" x14ac:dyDescent="0.2">
      <c r="A262" s="2">
        <v>13</v>
      </c>
      <c r="B262" s="1" t="s">
        <v>104</v>
      </c>
      <c r="C262" s="4">
        <v>9</v>
      </c>
      <c r="D262" s="8">
        <v>1.64</v>
      </c>
      <c r="E262" s="4">
        <v>1</v>
      </c>
      <c r="F262" s="8">
        <v>0.35</v>
      </c>
      <c r="G262" s="4">
        <v>8</v>
      </c>
      <c r="H262" s="8">
        <v>3.33</v>
      </c>
      <c r="I262" s="4">
        <v>0</v>
      </c>
    </row>
    <row r="263" spans="1:9" x14ac:dyDescent="0.2">
      <c r="A263" s="2">
        <v>13</v>
      </c>
      <c r="B263" s="1" t="s">
        <v>107</v>
      </c>
      <c r="C263" s="4">
        <v>9</v>
      </c>
      <c r="D263" s="8">
        <v>1.64</v>
      </c>
      <c r="E263" s="4">
        <v>9</v>
      </c>
      <c r="F263" s="8">
        <v>3.15</v>
      </c>
      <c r="G263" s="4">
        <v>0</v>
      </c>
      <c r="H263" s="8">
        <v>0</v>
      </c>
      <c r="I263" s="4">
        <v>0</v>
      </c>
    </row>
    <row r="264" spans="1:9" x14ac:dyDescent="0.2">
      <c r="A264" s="2">
        <v>17</v>
      </c>
      <c r="B264" s="1" t="s">
        <v>103</v>
      </c>
      <c r="C264" s="4">
        <v>8</v>
      </c>
      <c r="D264" s="8">
        <v>1.46</v>
      </c>
      <c r="E264" s="4">
        <v>5</v>
      </c>
      <c r="F264" s="8">
        <v>1.75</v>
      </c>
      <c r="G264" s="4">
        <v>3</v>
      </c>
      <c r="H264" s="8">
        <v>1.25</v>
      </c>
      <c r="I264" s="4">
        <v>0</v>
      </c>
    </row>
    <row r="265" spans="1:9" x14ac:dyDescent="0.2">
      <c r="A265" s="2">
        <v>17</v>
      </c>
      <c r="B265" s="1" t="s">
        <v>105</v>
      </c>
      <c r="C265" s="4">
        <v>8</v>
      </c>
      <c r="D265" s="8">
        <v>1.46</v>
      </c>
      <c r="E265" s="4">
        <v>7</v>
      </c>
      <c r="F265" s="8">
        <v>2.4500000000000002</v>
      </c>
      <c r="G265" s="4">
        <v>0</v>
      </c>
      <c r="H265" s="8">
        <v>0</v>
      </c>
      <c r="I265" s="4">
        <v>1</v>
      </c>
    </row>
    <row r="266" spans="1:9" x14ac:dyDescent="0.2">
      <c r="A266" s="2">
        <v>17</v>
      </c>
      <c r="B266" s="1" t="s">
        <v>117</v>
      </c>
      <c r="C266" s="4">
        <v>8</v>
      </c>
      <c r="D266" s="8">
        <v>1.46</v>
      </c>
      <c r="E266" s="4">
        <v>5</v>
      </c>
      <c r="F266" s="8">
        <v>1.75</v>
      </c>
      <c r="G266" s="4">
        <v>3</v>
      </c>
      <c r="H266" s="8">
        <v>1.25</v>
      </c>
      <c r="I266" s="4">
        <v>0</v>
      </c>
    </row>
    <row r="267" spans="1:9" x14ac:dyDescent="0.2">
      <c r="A267" s="2">
        <v>20</v>
      </c>
      <c r="B267" s="1" t="s">
        <v>115</v>
      </c>
      <c r="C267" s="4">
        <v>7</v>
      </c>
      <c r="D267" s="8">
        <v>1.28</v>
      </c>
      <c r="E267" s="4">
        <v>5</v>
      </c>
      <c r="F267" s="8">
        <v>1.75</v>
      </c>
      <c r="G267" s="4">
        <v>2</v>
      </c>
      <c r="H267" s="8">
        <v>0.83</v>
      </c>
      <c r="I267" s="4">
        <v>0</v>
      </c>
    </row>
    <row r="268" spans="1:9" x14ac:dyDescent="0.2">
      <c r="A268" s="2">
        <v>20</v>
      </c>
      <c r="B268" s="1" t="s">
        <v>116</v>
      </c>
      <c r="C268" s="4">
        <v>7</v>
      </c>
      <c r="D268" s="8">
        <v>1.28</v>
      </c>
      <c r="E268" s="4">
        <v>5</v>
      </c>
      <c r="F268" s="8">
        <v>1.75</v>
      </c>
      <c r="G268" s="4">
        <v>2</v>
      </c>
      <c r="H268" s="8">
        <v>0.83</v>
      </c>
      <c r="I268" s="4">
        <v>0</v>
      </c>
    </row>
    <row r="269" spans="1:9" x14ac:dyDescent="0.2">
      <c r="A269" s="2">
        <v>20</v>
      </c>
      <c r="B269" s="1" t="s">
        <v>118</v>
      </c>
      <c r="C269" s="4">
        <v>7</v>
      </c>
      <c r="D269" s="8">
        <v>1.28</v>
      </c>
      <c r="E269" s="4">
        <v>3</v>
      </c>
      <c r="F269" s="8">
        <v>1.05</v>
      </c>
      <c r="G269" s="4">
        <v>4</v>
      </c>
      <c r="H269" s="8">
        <v>1.67</v>
      </c>
      <c r="I269" s="4">
        <v>0</v>
      </c>
    </row>
    <row r="270" spans="1:9" x14ac:dyDescent="0.2">
      <c r="A270" s="2">
        <v>20</v>
      </c>
      <c r="B270" s="1" t="s">
        <v>125</v>
      </c>
      <c r="C270" s="4">
        <v>7</v>
      </c>
      <c r="D270" s="8">
        <v>1.28</v>
      </c>
      <c r="E270" s="4">
        <v>4</v>
      </c>
      <c r="F270" s="8">
        <v>1.4</v>
      </c>
      <c r="G270" s="4">
        <v>3</v>
      </c>
      <c r="H270" s="8">
        <v>1.25</v>
      </c>
      <c r="I270" s="4">
        <v>0</v>
      </c>
    </row>
    <row r="271" spans="1:9" x14ac:dyDescent="0.2">
      <c r="A271" s="1"/>
      <c r="C271" s="4"/>
      <c r="D271" s="8"/>
      <c r="E271" s="4"/>
      <c r="F271" s="8"/>
      <c r="G271" s="4"/>
      <c r="H271" s="8"/>
      <c r="I271" s="4"/>
    </row>
    <row r="272" spans="1:9" x14ac:dyDescent="0.2">
      <c r="A272" s="1" t="s">
        <v>12</v>
      </c>
      <c r="C272" s="4"/>
      <c r="D272" s="8"/>
      <c r="E272" s="4"/>
      <c r="F272" s="8"/>
      <c r="G272" s="4"/>
      <c r="H272" s="8"/>
      <c r="I272" s="4"/>
    </row>
    <row r="273" spans="1:9" x14ac:dyDescent="0.2">
      <c r="A273" s="2">
        <v>1</v>
      </c>
      <c r="B273" s="1" t="s">
        <v>103</v>
      </c>
      <c r="C273" s="4">
        <v>235</v>
      </c>
      <c r="D273" s="8">
        <v>6.39</v>
      </c>
      <c r="E273" s="4">
        <v>152</v>
      </c>
      <c r="F273" s="8">
        <v>8.23</v>
      </c>
      <c r="G273" s="4">
        <v>83</v>
      </c>
      <c r="H273" s="8">
        <v>4.6900000000000004</v>
      </c>
      <c r="I273" s="4">
        <v>0</v>
      </c>
    </row>
    <row r="274" spans="1:9" x14ac:dyDescent="0.2">
      <c r="A274" s="2">
        <v>2</v>
      </c>
      <c r="B274" s="1" t="s">
        <v>110</v>
      </c>
      <c r="C274" s="4">
        <v>189</v>
      </c>
      <c r="D274" s="8">
        <v>5.14</v>
      </c>
      <c r="E274" s="4">
        <v>166</v>
      </c>
      <c r="F274" s="8">
        <v>8.99</v>
      </c>
      <c r="G274" s="4">
        <v>23</v>
      </c>
      <c r="H274" s="8">
        <v>1.3</v>
      </c>
      <c r="I274" s="4">
        <v>0</v>
      </c>
    </row>
    <row r="275" spans="1:9" x14ac:dyDescent="0.2">
      <c r="A275" s="2">
        <v>3</v>
      </c>
      <c r="B275" s="1" t="s">
        <v>107</v>
      </c>
      <c r="C275" s="4">
        <v>127</v>
      </c>
      <c r="D275" s="8">
        <v>3.45</v>
      </c>
      <c r="E275" s="4">
        <v>120</v>
      </c>
      <c r="F275" s="8">
        <v>6.5</v>
      </c>
      <c r="G275" s="4">
        <v>7</v>
      </c>
      <c r="H275" s="8">
        <v>0.4</v>
      </c>
      <c r="I275" s="4">
        <v>0</v>
      </c>
    </row>
    <row r="276" spans="1:9" x14ac:dyDescent="0.2">
      <c r="A276" s="2">
        <v>4</v>
      </c>
      <c r="B276" s="1" t="s">
        <v>109</v>
      </c>
      <c r="C276" s="4">
        <v>103</v>
      </c>
      <c r="D276" s="8">
        <v>2.8</v>
      </c>
      <c r="E276" s="4">
        <v>99</v>
      </c>
      <c r="F276" s="8">
        <v>5.36</v>
      </c>
      <c r="G276" s="4">
        <v>4</v>
      </c>
      <c r="H276" s="8">
        <v>0.23</v>
      </c>
      <c r="I276" s="4">
        <v>0</v>
      </c>
    </row>
    <row r="277" spans="1:9" x14ac:dyDescent="0.2">
      <c r="A277" s="2">
        <v>5</v>
      </c>
      <c r="B277" s="1" t="s">
        <v>102</v>
      </c>
      <c r="C277" s="4">
        <v>87</v>
      </c>
      <c r="D277" s="8">
        <v>2.37</v>
      </c>
      <c r="E277" s="4">
        <v>16</v>
      </c>
      <c r="F277" s="8">
        <v>0.87</v>
      </c>
      <c r="G277" s="4">
        <v>71</v>
      </c>
      <c r="H277" s="8">
        <v>4.01</v>
      </c>
      <c r="I277" s="4">
        <v>0</v>
      </c>
    </row>
    <row r="278" spans="1:9" x14ac:dyDescent="0.2">
      <c r="A278" s="2">
        <v>6</v>
      </c>
      <c r="B278" s="1" t="s">
        <v>93</v>
      </c>
      <c r="C278" s="4">
        <v>83</v>
      </c>
      <c r="D278" s="8">
        <v>2.2599999999999998</v>
      </c>
      <c r="E278" s="4">
        <v>8</v>
      </c>
      <c r="F278" s="8">
        <v>0.43</v>
      </c>
      <c r="G278" s="4">
        <v>75</v>
      </c>
      <c r="H278" s="8">
        <v>4.2300000000000004</v>
      </c>
      <c r="I278" s="4">
        <v>0</v>
      </c>
    </row>
    <row r="279" spans="1:9" x14ac:dyDescent="0.2">
      <c r="A279" s="2">
        <v>7</v>
      </c>
      <c r="B279" s="1" t="s">
        <v>95</v>
      </c>
      <c r="C279" s="4">
        <v>79</v>
      </c>
      <c r="D279" s="8">
        <v>2.15</v>
      </c>
      <c r="E279" s="4">
        <v>18</v>
      </c>
      <c r="F279" s="8">
        <v>0.98</v>
      </c>
      <c r="G279" s="4">
        <v>61</v>
      </c>
      <c r="H279" s="8">
        <v>3.44</v>
      </c>
      <c r="I279" s="4">
        <v>0</v>
      </c>
    </row>
    <row r="280" spans="1:9" x14ac:dyDescent="0.2">
      <c r="A280" s="2">
        <v>8</v>
      </c>
      <c r="B280" s="1" t="s">
        <v>96</v>
      </c>
      <c r="C280" s="4">
        <v>78</v>
      </c>
      <c r="D280" s="8">
        <v>2.12</v>
      </c>
      <c r="E280" s="4">
        <v>12</v>
      </c>
      <c r="F280" s="8">
        <v>0.65</v>
      </c>
      <c r="G280" s="4">
        <v>66</v>
      </c>
      <c r="H280" s="8">
        <v>3.73</v>
      </c>
      <c r="I280" s="4">
        <v>0</v>
      </c>
    </row>
    <row r="281" spans="1:9" x14ac:dyDescent="0.2">
      <c r="A281" s="2">
        <v>9</v>
      </c>
      <c r="B281" s="1" t="s">
        <v>105</v>
      </c>
      <c r="C281" s="4">
        <v>75</v>
      </c>
      <c r="D281" s="8">
        <v>2.04</v>
      </c>
      <c r="E281" s="4">
        <v>65</v>
      </c>
      <c r="F281" s="8">
        <v>3.52</v>
      </c>
      <c r="G281" s="4">
        <v>10</v>
      </c>
      <c r="H281" s="8">
        <v>0.56000000000000005</v>
      </c>
      <c r="I281" s="4">
        <v>0</v>
      </c>
    </row>
    <row r="282" spans="1:9" x14ac:dyDescent="0.2">
      <c r="A282" s="2">
        <v>10</v>
      </c>
      <c r="B282" s="1" t="s">
        <v>108</v>
      </c>
      <c r="C282" s="4">
        <v>68</v>
      </c>
      <c r="D282" s="8">
        <v>1.85</v>
      </c>
      <c r="E282" s="4">
        <v>64</v>
      </c>
      <c r="F282" s="8">
        <v>3.47</v>
      </c>
      <c r="G282" s="4">
        <v>4</v>
      </c>
      <c r="H282" s="8">
        <v>0.23</v>
      </c>
      <c r="I282" s="4">
        <v>0</v>
      </c>
    </row>
    <row r="283" spans="1:9" x14ac:dyDescent="0.2">
      <c r="A283" s="2">
        <v>11</v>
      </c>
      <c r="B283" s="1" t="s">
        <v>101</v>
      </c>
      <c r="C283" s="4">
        <v>67</v>
      </c>
      <c r="D283" s="8">
        <v>1.82</v>
      </c>
      <c r="E283" s="4">
        <v>41</v>
      </c>
      <c r="F283" s="8">
        <v>2.2200000000000002</v>
      </c>
      <c r="G283" s="4">
        <v>26</v>
      </c>
      <c r="H283" s="8">
        <v>1.47</v>
      </c>
      <c r="I283" s="4">
        <v>0</v>
      </c>
    </row>
    <row r="284" spans="1:9" x14ac:dyDescent="0.2">
      <c r="A284" s="2">
        <v>12</v>
      </c>
      <c r="B284" s="1" t="s">
        <v>100</v>
      </c>
      <c r="C284" s="4">
        <v>66</v>
      </c>
      <c r="D284" s="8">
        <v>1.79</v>
      </c>
      <c r="E284" s="4">
        <v>24</v>
      </c>
      <c r="F284" s="8">
        <v>1.3</v>
      </c>
      <c r="G284" s="4">
        <v>42</v>
      </c>
      <c r="H284" s="8">
        <v>2.37</v>
      </c>
      <c r="I284" s="4">
        <v>0</v>
      </c>
    </row>
    <row r="285" spans="1:9" x14ac:dyDescent="0.2">
      <c r="A285" s="2">
        <v>12</v>
      </c>
      <c r="B285" s="1" t="s">
        <v>106</v>
      </c>
      <c r="C285" s="4">
        <v>66</v>
      </c>
      <c r="D285" s="8">
        <v>1.79</v>
      </c>
      <c r="E285" s="4">
        <v>53</v>
      </c>
      <c r="F285" s="8">
        <v>2.87</v>
      </c>
      <c r="G285" s="4">
        <v>13</v>
      </c>
      <c r="H285" s="8">
        <v>0.73</v>
      </c>
      <c r="I285" s="4">
        <v>0</v>
      </c>
    </row>
    <row r="286" spans="1:9" x14ac:dyDescent="0.2">
      <c r="A286" s="2">
        <v>14</v>
      </c>
      <c r="B286" s="1" t="s">
        <v>112</v>
      </c>
      <c r="C286" s="4">
        <v>59</v>
      </c>
      <c r="D286" s="8">
        <v>1.6</v>
      </c>
      <c r="E286" s="4">
        <v>50</v>
      </c>
      <c r="F286" s="8">
        <v>2.71</v>
      </c>
      <c r="G286" s="4">
        <v>9</v>
      </c>
      <c r="H286" s="8">
        <v>0.51</v>
      </c>
      <c r="I286" s="4">
        <v>0</v>
      </c>
    </row>
    <row r="287" spans="1:9" x14ac:dyDescent="0.2">
      <c r="A287" s="2">
        <v>15</v>
      </c>
      <c r="B287" s="1" t="s">
        <v>98</v>
      </c>
      <c r="C287" s="4">
        <v>58</v>
      </c>
      <c r="D287" s="8">
        <v>1.58</v>
      </c>
      <c r="E287" s="4">
        <v>35</v>
      </c>
      <c r="F287" s="8">
        <v>1.9</v>
      </c>
      <c r="G287" s="4">
        <v>23</v>
      </c>
      <c r="H287" s="8">
        <v>1.3</v>
      </c>
      <c r="I287" s="4">
        <v>0</v>
      </c>
    </row>
    <row r="288" spans="1:9" x14ac:dyDescent="0.2">
      <c r="A288" s="2">
        <v>16</v>
      </c>
      <c r="B288" s="1" t="s">
        <v>97</v>
      </c>
      <c r="C288" s="4">
        <v>57</v>
      </c>
      <c r="D288" s="8">
        <v>1.55</v>
      </c>
      <c r="E288" s="4">
        <v>26</v>
      </c>
      <c r="F288" s="8">
        <v>1.41</v>
      </c>
      <c r="G288" s="4">
        <v>31</v>
      </c>
      <c r="H288" s="8">
        <v>1.75</v>
      </c>
      <c r="I288" s="4">
        <v>0</v>
      </c>
    </row>
    <row r="289" spans="1:9" x14ac:dyDescent="0.2">
      <c r="A289" s="2">
        <v>17</v>
      </c>
      <c r="B289" s="1" t="s">
        <v>99</v>
      </c>
      <c r="C289" s="4">
        <v>51</v>
      </c>
      <c r="D289" s="8">
        <v>1.39</v>
      </c>
      <c r="E289" s="4">
        <v>31</v>
      </c>
      <c r="F289" s="8">
        <v>1.68</v>
      </c>
      <c r="G289" s="4">
        <v>20</v>
      </c>
      <c r="H289" s="8">
        <v>1.1299999999999999</v>
      </c>
      <c r="I289" s="4">
        <v>0</v>
      </c>
    </row>
    <row r="290" spans="1:9" x14ac:dyDescent="0.2">
      <c r="A290" s="2">
        <v>17</v>
      </c>
      <c r="B290" s="1" t="s">
        <v>104</v>
      </c>
      <c r="C290" s="4">
        <v>51</v>
      </c>
      <c r="D290" s="8">
        <v>1.39</v>
      </c>
      <c r="E290" s="4">
        <v>21</v>
      </c>
      <c r="F290" s="8">
        <v>1.1399999999999999</v>
      </c>
      <c r="G290" s="4">
        <v>30</v>
      </c>
      <c r="H290" s="8">
        <v>1.69</v>
      </c>
      <c r="I290" s="4">
        <v>0</v>
      </c>
    </row>
    <row r="291" spans="1:9" x14ac:dyDescent="0.2">
      <c r="A291" s="2">
        <v>19</v>
      </c>
      <c r="B291" s="1" t="s">
        <v>111</v>
      </c>
      <c r="C291" s="4">
        <v>48</v>
      </c>
      <c r="D291" s="8">
        <v>1.31</v>
      </c>
      <c r="E291" s="4">
        <v>40</v>
      </c>
      <c r="F291" s="8">
        <v>2.17</v>
      </c>
      <c r="G291" s="4">
        <v>8</v>
      </c>
      <c r="H291" s="8">
        <v>0.45</v>
      </c>
      <c r="I291" s="4">
        <v>0</v>
      </c>
    </row>
    <row r="292" spans="1:9" x14ac:dyDescent="0.2">
      <c r="A292" s="2">
        <v>20</v>
      </c>
      <c r="B292" s="1" t="s">
        <v>114</v>
      </c>
      <c r="C292" s="4">
        <v>47</v>
      </c>
      <c r="D292" s="8">
        <v>1.28</v>
      </c>
      <c r="E292" s="4">
        <v>33</v>
      </c>
      <c r="F292" s="8">
        <v>1.79</v>
      </c>
      <c r="G292" s="4">
        <v>14</v>
      </c>
      <c r="H292" s="8">
        <v>0.79</v>
      </c>
      <c r="I292" s="4">
        <v>0</v>
      </c>
    </row>
    <row r="293" spans="1:9" x14ac:dyDescent="0.2">
      <c r="A293" s="1"/>
      <c r="C293" s="4"/>
      <c r="D293" s="8"/>
      <c r="E293" s="4"/>
      <c r="F293" s="8"/>
      <c r="G293" s="4"/>
      <c r="H293" s="8"/>
      <c r="I293" s="4"/>
    </row>
    <row r="294" spans="1:9" x14ac:dyDescent="0.2">
      <c r="A294" s="1" t="s">
        <v>13</v>
      </c>
      <c r="C294" s="4"/>
      <c r="D294" s="8"/>
      <c r="E294" s="4"/>
      <c r="F294" s="8"/>
      <c r="G294" s="4"/>
      <c r="H294" s="8"/>
      <c r="I294" s="4"/>
    </row>
    <row r="295" spans="1:9" x14ac:dyDescent="0.2">
      <c r="A295" s="2">
        <v>1</v>
      </c>
      <c r="B295" s="1" t="s">
        <v>110</v>
      </c>
      <c r="C295" s="4">
        <v>80</v>
      </c>
      <c r="D295" s="8">
        <v>7.04</v>
      </c>
      <c r="E295" s="4">
        <v>69</v>
      </c>
      <c r="F295" s="8">
        <v>11.98</v>
      </c>
      <c r="G295" s="4">
        <v>11</v>
      </c>
      <c r="H295" s="8">
        <v>2.06</v>
      </c>
      <c r="I295" s="4">
        <v>0</v>
      </c>
    </row>
    <row r="296" spans="1:9" x14ac:dyDescent="0.2">
      <c r="A296" s="2">
        <v>2</v>
      </c>
      <c r="B296" s="1" t="s">
        <v>109</v>
      </c>
      <c r="C296" s="4">
        <v>46</v>
      </c>
      <c r="D296" s="8">
        <v>4.05</v>
      </c>
      <c r="E296" s="4">
        <v>43</v>
      </c>
      <c r="F296" s="8">
        <v>7.47</v>
      </c>
      <c r="G296" s="4">
        <v>3</v>
      </c>
      <c r="H296" s="8">
        <v>0.56000000000000005</v>
      </c>
      <c r="I296" s="4">
        <v>0</v>
      </c>
    </row>
    <row r="297" spans="1:9" x14ac:dyDescent="0.2">
      <c r="A297" s="2">
        <v>3</v>
      </c>
      <c r="B297" s="1" t="s">
        <v>93</v>
      </c>
      <c r="C297" s="4">
        <v>35</v>
      </c>
      <c r="D297" s="8">
        <v>3.08</v>
      </c>
      <c r="E297" s="4">
        <v>3</v>
      </c>
      <c r="F297" s="8">
        <v>0.52</v>
      </c>
      <c r="G297" s="4">
        <v>32</v>
      </c>
      <c r="H297" s="8">
        <v>6</v>
      </c>
      <c r="I297" s="4">
        <v>0</v>
      </c>
    </row>
    <row r="298" spans="1:9" x14ac:dyDescent="0.2">
      <c r="A298" s="2">
        <v>4</v>
      </c>
      <c r="B298" s="1" t="s">
        <v>99</v>
      </c>
      <c r="C298" s="4">
        <v>29</v>
      </c>
      <c r="D298" s="8">
        <v>2.5499999999999998</v>
      </c>
      <c r="E298" s="4">
        <v>18</v>
      </c>
      <c r="F298" s="8">
        <v>3.13</v>
      </c>
      <c r="G298" s="4">
        <v>11</v>
      </c>
      <c r="H298" s="8">
        <v>2.06</v>
      </c>
      <c r="I298" s="4">
        <v>0</v>
      </c>
    </row>
    <row r="299" spans="1:9" x14ac:dyDescent="0.2">
      <c r="A299" s="2">
        <v>5</v>
      </c>
      <c r="B299" s="1" t="s">
        <v>112</v>
      </c>
      <c r="C299" s="4">
        <v>27</v>
      </c>
      <c r="D299" s="8">
        <v>2.38</v>
      </c>
      <c r="E299" s="4">
        <v>24</v>
      </c>
      <c r="F299" s="8">
        <v>4.17</v>
      </c>
      <c r="G299" s="4">
        <v>3</v>
      </c>
      <c r="H299" s="8">
        <v>0.56000000000000005</v>
      </c>
      <c r="I299" s="4">
        <v>0</v>
      </c>
    </row>
    <row r="300" spans="1:9" x14ac:dyDescent="0.2">
      <c r="A300" s="2">
        <v>6</v>
      </c>
      <c r="B300" s="1" t="s">
        <v>101</v>
      </c>
      <c r="C300" s="4">
        <v>26</v>
      </c>
      <c r="D300" s="8">
        <v>2.29</v>
      </c>
      <c r="E300" s="4">
        <v>13</v>
      </c>
      <c r="F300" s="8">
        <v>2.2599999999999998</v>
      </c>
      <c r="G300" s="4">
        <v>12</v>
      </c>
      <c r="H300" s="8">
        <v>2.25</v>
      </c>
      <c r="I300" s="4">
        <v>1</v>
      </c>
    </row>
    <row r="301" spans="1:9" x14ac:dyDescent="0.2">
      <c r="A301" s="2">
        <v>7</v>
      </c>
      <c r="B301" s="1" t="s">
        <v>95</v>
      </c>
      <c r="C301" s="4">
        <v>24</v>
      </c>
      <c r="D301" s="8">
        <v>2.11</v>
      </c>
      <c r="E301" s="4">
        <v>9</v>
      </c>
      <c r="F301" s="8">
        <v>1.56</v>
      </c>
      <c r="G301" s="4">
        <v>15</v>
      </c>
      <c r="H301" s="8">
        <v>2.81</v>
      </c>
      <c r="I301" s="4">
        <v>0</v>
      </c>
    </row>
    <row r="302" spans="1:9" x14ac:dyDescent="0.2">
      <c r="A302" s="2">
        <v>8</v>
      </c>
      <c r="B302" s="1" t="s">
        <v>105</v>
      </c>
      <c r="C302" s="4">
        <v>23</v>
      </c>
      <c r="D302" s="8">
        <v>2.02</v>
      </c>
      <c r="E302" s="4">
        <v>21</v>
      </c>
      <c r="F302" s="8">
        <v>3.65</v>
      </c>
      <c r="G302" s="4">
        <v>2</v>
      </c>
      <c r="H302" s="8">
        <v>0.38</v>
      </c>
      <c r="I302" s="4">
        <v>0</v>
      </c>
    </row>
    <row r="303" spans="1:9" x14ac:dyDescent="0.2">
      <c r="A303" s="2">
        <v>8</v>
      </c>
      <c r="B303" s="1" t="s">
        <v>107</v>
      </c>
      <c r="C303" s="4">
        <v>23</v>
      </c>
      <c r="D303" s="8">
        <v>2.02</v>
      </c>
      <c r="E303" s="4">
        <v>23</v>
      </c>
      <c r="F303" s="8">
        <v>3.99</v>
      </c>
      <c r="G303" s="4">
        <v>0</v>
      </c>
      <c r="H303" s="8">
        <v>0</v>
      </c>
      <c r="I303" s="4">
        <v>0</v>
      </c>
    </row>
    <row r="304" spans="1:9" x14ac:dyDescent="0.2">
      <c r="A304" s="2">
        <v>8</v>
      </c>
      <c r="B304" s="1" t="s">
        <v>111</v>
      </c>
      <c r="C304" s="4">
        <v>23</v>
      </c>
      <c r="D304" s="8">
        <v>2.02</v>
      </c>
      <c r="E304" s="4">
        <v>18</v>
      </c>
      <c r="F304" s="8">
        <v>3.13</v>
      </c>
      <c r="G304" s="4">
        <v>5</v>
      </c>
      <c r="H304" s="8">
        <v>0.94</v>
      </c>
      <c r="I304" s="4">
        <v>0</v>
      </c>
    </row>
    <row r="305" spans="1:9" x14ac:dyDescent="0.2">
      <c r="A305" s="2">
        <v>11</v>
      </c>
      <c r="B305" s="1" t="s">
        <v>100</v>
      </c>
      <c r="C305" s="4">
        <v>22</v>
      </c>
      <c r="D305" s="8">
        <v>1.94</v>
      </c>
      <c r="E305" s="4">
        <v>6</v>
      </c>
      <c r="F305" s="8">
        <v>1.04</v>
      </c>
      <c r="G305" s="4">
        <v>16</v>
      </c>
      <c r="H305" s="8">
        <v>3</v>
      </c>
      <c r="I305" s="4">
        <v>0</v>
      </c>
    </row>
    <row r="306" spans="1:9" x14ac:dyDescent="0.2">
      <c r="A306" s="2">
        <v>12</v>
      </c>
      <c r="B306" s="1" t="s">
        <v>103</v>
      </c>
      <c r="C306" s="4">
        <v>21</v>
      </c>
      <c r="D306" s="8">
        <v>1.85</v>
      </c>
      <c r="E306" s="4">
        <v>9</v>
      </c>
      <c r="F306" s="8">
        <v>1.56</v>
      </c>
      <c r="G306" s="4">
        <v>12</v>
      </c>
      <c r="H306" s="8">
        <v>2.25</v>
      </c>
      <c r="I306" s="4">
        <v>0</v>
      </c>
    </row>
    <row r="307" spans="1:9" x14ac:dyDescent="0.2">
      <c r="A307" s="2">
        <v>12</v>
      </c>
      <c r="B307" s="1" t="s">
        <v>117</v>
      </c>
      <c r="C307" s="4">
        <v>21</v>
      </c>
      <c r="D307" s="8">
        <v>1.85</v>
      </c>
      <c r="E307" s="4">
        <v>9</v>
      </c>
      <c r="F307" s="8">
        <v>1.56</v>
      </c>
      <c r="G307" s="4">
        <v>12</v>
      </c>
      <c r="H307" s="8">
        <v>2.25</v>
      </c>
      <c r="I307" s="4">
        <v>0</v>
      </c>
    </row>
    <row r="308" spans="1:9" x14ac:dyDescent="0.2">
      <c r="A308" s="2">
        <v>14</v>
      </c>
      <c r="B308" s="1" t="s">
        <v>114</v>
      </c>
      <c r="C308" s="4">
        <v>20</v>
      </c>
      <c r="D308" s="8">
        <v>1.76</v>
      </c>
      <c r="E308" s="4">
        <v>16</v>
      </c>
      <c r="F308" s="8">
        <v>2.78</v>
      </c>
      <c r="G308" s="4">
        <v>4</v>
      </c>
      <c r="H308" s="8">
        <v>0.75</v>
      </c>
      <c r="I308" s="4">
        <v>0</v>
      </c>
    </row>
    <row r="309" spans="1:9" x14ac:dyDescent="0.2">
      <c r="A309" s="2">
        <v>15</v>
      </c>
      <c r="B309" s="1" t="s">
        <v>97</v>
      </c>
      <c r="C309" s="4">
        <v>19</v>
      </c>
      <c r="D309" s="8">
        <v>1.67</v>
      </c>
      <c r="E309" s="4">
        <v>2</v>
      </c>
      <c r="F309" s="8">
        <v>0.35</v>
      </c>
      <c r="G309" s="4">
        <v>17</v>
      </c>
      <c r="H309" s="8">
        <v>3.19</v>
      </c>
      <c r="I309" s="4">
        <v>0</v>
      </c>
    </row>
    <row r="310" spans="1:9" x14ac:dyDescent="0.2">
      <c r="A310" s="2">
        <v>16</v>
      </c>
      <c r="B310" s="1" t="s">
        <v>123</v>
      </c>
      <c r="C310" s="4">
        <v>18</v>
      </c>
      <c r="D310" s="8">
        <v>1.58</v>
      </c>
      <c r="E310" s="4">
        <v>15</v>
      </c>
      <c r="F310" s="8">
        <v>2.6</v>
      </c>
      <c r="G310" s="4">
        <v>3</v>
      </c>
      <c r="H310" s="8">
        <v>0.56000000000000005</v>
      </c>
      <c r="I310" s="4">
        <v>0</v>
      </c>
    </row>
    <row r="311" spans="1:9" x14ac:dyDescent="0.2">
      <c r="A311" s="2">
        <v>17</v>
      </c>
      <c r="B311" s="1" t="s">
        <v>115</v>
      </c>
      <c r="C311" s="4">
        <v>17</v>
      </c>
      <c r="D311" s="8">
        <v>1.5</v>
      </c>
      <c r="E311" s="4">
        <v>6</v>
      </c>
      <c r="F311" s="8">
        <v>1.04</v>
      </c>
      <c r="G311" s="4">
        <v>11</v>
      </c>
      <c r="H311" s="8">
        <v>2.06</v>
      </c>
      <c r="I311" s="4">
        <v>0</v>
      </c>
    </row>
    <row r="312" spans="1:9" x14ac:dyDescent="0.2">
      <c r="A312" s="2">
        <v>17</v>
      </c>
      <c r="B312" s="1" t="s">
        <v>96</v>
      </c>
      <c r="C312" s="4">
        <v>17</v>
      </c>
      <c r="D312" s="8">
        <v>1.5</v>
      </c>
      <c r="E312" s="4">
        <v>10</v>
      </c>
      <c r="F312" s="8">
        <v>1.74</v>
      </c>
      <c r="G312" s="4">
        <v>7</v>
      </c>
      <c r="H312" s="8">
        <v>1.31</v>
      </c>
      <c r="I312" s="4">
        <v>0</v>
      </c>
    </row>
    <row r="313" spans="1:9" x14ac:dyDescent="0.2">
      <c r="A313" s="2">
        <v>17</v>
      </c>
      <c r="B313" s="1" t="s">
        <v>113</v>
      </c>
      <c r="C313" s="4">
        <v>17</v>
      </c>
      <c r="D313" s="8">
        <v>1.5</v>
      </c>
      <c r="E313" s="4">
        <v>11</v>
      </c>
      <c r="F313" s="8">
        <v>1.91</v>
      </c>
      <c r="G313" s="4">
        <v>6</v>
      </c>
      <c r="H313" s="8">
        <v>1.1299999999999999</v>
      </c>
      <c r="I313" s="4">
        <v>0</v>
      </c>
    </row>
    <row r="314" spans="1:9" x14ac:dyDescent="0.2">
      <c r="A314" s="2">
        <v>20</v>
      </c>
      <c r="B314" s="1" t="s">
        <v>94</v>
      </c>
      <c r="C314" s="4">
        <v>16</v>
      </c>
      <c r="D314" s="8">
        <v>1.41</v>
      </c>
      <c r="E314" s="4">
        <v>2</v>
      </c>
      <c r="F314" s="8">
        <v>0.35</v>
      </c>
      <c r="G314" s="4">
        <v>14</v>
      </c>
      <c r="H314" s="8">
        <v>2.63</v>
      </c>
      <c r="I314" s="4">
        <v>0</v>
      </c>
    </row>
    <row r="315" spans="1:9" x14ac:dyDescent="0.2">
      <c r="A315" s="2">
        <v>20</v>
      </c>
      <c r="B315" s="1" t="s">
        <v>98</v>
      </c>
      <c r="C315" s="4">
        <v>16</v>
      </c>
      <c r="D315" s="8">
        <v>1.41</v>
      </c>
      <c r="E315" s="4">
        <v>11</v>
      </c>
      <c r="F315" s="8">
        <v>1.91</v>
      </c>
      <c r="G315" s="4">
        <v>5</v>
      </c>
      <c r="H315" s="8">
        <v>0.94</v>
      </c>
      <c r="I315" s="4">
        <v>0</v>
      </c>
    </row>
    <row r="316" spans="1:9" x14ac:dyDescent="0.2">
      <c r="A316" s="1"/>
      <c r="C316" s="4"/>
      <c r="D316" s="8"/>
      <c r="E316" s="4"/>
      <c r="F316" s="8"/>
      <c r="G316" s="4"/>
      <c r="H316" s="8"/>
      <c r="I316" s="4"/>
    </row>
    <row r="317" spans="1:9" x14ac:dyDescent="0.2">
      <c r="A317" s="1" t="s">
        <v>14</v>
      </c>
      <c r="C317" s="4"/>
      <c r="D317" s="8"/>
      <c r="E317" s="4"/>
      <c r="F317" s="8"/>
      <c r="G317" s="4"/>
      <c r="H317" s="8"/>
      <c r="I317" s="4"/>
    </row>
    <row r="318" spans="1:9" x14ac:dyDescent="0.2">
      <c r="A318" s="2">
        <v>1</v>
      </c>
      <c r="B318" s="1" t="s">
        <v>110</v>
      </c>
      <c r="C318" s="4">
        <v>25</v>
      </c>
      <c r="D318" s="8">
        <v>5.53</v>
      </c>
      <c r="E318" s="4">
        <v>23</v>
      </c>
      <c r="F318" s="8">
        <v>8.24</v>
      </c>
      <c r="G318" s="4">
        <v>2</v>
      </c>
      <c r="H318" s="8">
        <v>1.27</v>
      </c>
      <c r="I318" s="4">
        <v>0</v>
      </c>
    </row>
    <row r="319" spans="1:9" x14ac:dyDescent="0.2">
      <c r="A319" s="2">
        <v>2</v>
      </c>
      <c r="B319" s="1" t="s">
        <v>98</v>
      </c>
      <c r="C319" s="4">
        <v>19</v>
      </c>
      <c r="D319" s="8">
        <v>4.2</v>
      </c>
      <c r="E319" s="4">
        <v>15</v>
      </c>
      <c r="F319" s="8">
        <v>5.38</v>
      </c>
      <c r="G319" s="4">
        <v>4</v>
      </c>
      <c r="H319" s="8">
        <v>2.5299999999999998</v>
      </c>
      <c r="I319" s="4">
        <v>0</v>
      </c>
    </row>
    <row r="320" spans="1:9" x14ac:dyDescent="0.2">
      <c r="A320" s="2">
        <v>3</v>
      </c>
      <c r="B320" s="1" t="s">
        <v>93</v>
      </c>
      <c r="C320" s="4">
        <v>18</v>
      </c>
      <c r="D320" s="8">
        <v>3.98</v>
      </c>
      <c r="E320" s="4">
        <v>2</v>
      </c>
      <c r="F320" s="8">
        <v>0.72</v>
      </c>
      <c r="G320" s="4">
        <v>16</v>
      </c>
      <c r="H320" s="8">
        <v>10.130000000000001</v>
      </c>
      <c r="I320" s="4">
        <v>0</v>
      </c>
    </row>
    <row r="321" spans="1:9" x14ac:dyDescent="0.2">
      <c r="A321" s="2">
        <v>4</v>
      </c>
      <c r="B321" s="1" t="s">
        <v>105</v>
      </c>
      <c r="C321" s="4">
        <v>15</v>
      </c>
      <c r="D321" s="8">
        <v>3.32</v>
      </c>
      <c r="E321" s="4">
        <v>11</v>
      </c>
      <c r="F321" s="8">
        <v>3.94</v>
      </c>
      <c r="G321" s="4">
        <v>4</v>
      </c>
      <c r="H321" s="8">
        <v>2.5299999999999998</v>
      </c>
      <c r="I321" s="4">
        <v>0</v>
      </c>
    </row>
    <row r="322" spans="1:9" x14ac:dyDescent="0.2">
      <c r="A322" s="2">
        <v>5</v>
      </c>
      <c r="B322" s="1" t="s">
        <v>134</v>
      </c>
      <c r="C322" s="4">
        <v>14</v>
      </c>
      <c r="D322" s="8">
        <v>3.1</v>
      </c>
      <c r="E322" s="4">
        <v>8</v>
      </c>
      <c r="F322" s="8">
        <v>2.87</v>
      </c>
      <c r="G322" s="4">
        <v>6</v>
      </c>
      <c r="H322" s="8">
        <v>3.8</v>
      </c>
      <c r="I322" s="4">
        <v>0</v>
      </c>
    </row>
    <row r="323" spans="1:9" x14ac:dyDescent="0.2">
      <c r="A323" s="2">
        <v>5</v>
      </c>
      <c r="B323" s="1" t="s">
        <v>109</v>
      </c>
      <c r="C323" s="4">
        <v>14</v>
      </c>
      <c r="D323" s="8">
        <v>3.1</v>
      </c>
      <c r="E323" s="4">
        <v>14</v>
      </c>
      <c r="F323" s="8">
        <v>5.0199999999999996</v>
      </c>
      <c r="G323" s="4">
        <v>0</v>
      </c>
      <c r="H323" s="8">
        <v>0</v>
      </c>
      <c r="I323" s="4">
        <v>0</v>
      </c>
    </row>
    <row r="324" spans="1:9" x14ac:dyDescent="0.2">
      <c r="A324" s="2">
        <v>7</v>
      </c>
      <c r="B324" s="1" t="s">
        <v>120</v>
      </c>
      <c r="C324" s="4">
        <v>13</v>
      </c>
      <c r="D324" s="8">
        <v>2.88</v>
      </c>
      <c r="E324" s="4">
        <v>13</v>
      </c>
      <c r="F324" s="8">
        <v>4.66</v>
      </c>
      <c r="G324" s="4">
        <v>0</v>
      </c>
      <c r="H324" s="8">
        <v>0</v>
      </c>
      <c r="I324" s="4">
        <v>0</v>
      </c>
    </row>
    <row r="325" spans="1:9" x14ac:dyDescent="0.2">
      <c r="A325" s="2">
        <v>7</v>
      </c>
      <c r="B325" s="1" t="s">
        <v>101</v>
      </c>
      <c r="C325" s="4">
        <v>13</v>
      </c>
      <c r="D325" s="8">
        <v>2.88</v>
      </c>
      <c r="E325" s="4">
        <v>12</v>
      </c>
      <c r="F325" s="8">
        <v>4.3</v>
      </c>
      <c r="G325" s="4">
        <v>1</v>
      </c>
      <c r="H325" s="8">
        <v>0.63</v>
      </c>
      <c r="I325" s="4">
        <v>0</v>
      </c>
    </row>
    <row r="326" spans="1:9" x14ac:dyDescent="0.2">
      <c r="A326" s="2">
        <v>9</v>
      </c>
      <c r="B326" s="1" t="s">
        <v>136</v>
      </c>
      <c r="C326" s="4">
        <v>12</v>
      </c>
      <c r="D326" s="8">
        <v>2.65</v>
      </c>
      <c r="E326" s="4">
        <v>10</v>
      </c>
      <c r="F326" s="8">
        <v>3.58</v>
      </c>
      <c r="G326" s="4">
        <v>2</v>
      </c>
      <c r="H326" s="8">
        <v>1.27</v>
      </c>
      <c r="I326" s="4">
        <v>0</v>
      </c>
    </row>
    <row r="327" spans="1:9" x14ac:dyDescent="0.2">
      <c r="A327" s="2">
        <v>10</v>
      </c>
      <c r="B327" s="1" t="s">
        <v>124</v>
      </c>
      <c r="C327" s="4">
        <v>11</v>
      </c>
      <c r="D327" s="8">
        <v>2.4300000000000002</v>
      </c>
      <c r="E327" s="4">
        <v>0</v>
      </c>
      <c r="F327" s="8">
        <v>0</v>
      </c>
      <c r="G327" s="4">
        <v>8</v>
      </c>
      <c r="H327" s="8">
        <v>5.0599999999999996</v>
      </c>
      <c r="I327" s="4">
        <v>0</v>
      </c>
    </row>
    <row r="328" spans="1:9" x14ac:dyDescent="0.2">
      <c r="A328" s="2">
        <v>11</v>
      </c>
      <c r="B328" s="1" t="s">
        <v>113</v>
      </c>
      <c r="C328" s="4">
        <v>10</v>
      </c>
      <c r="D328" s="8">
        <v>2.21</v>
      </c>
      <c r="E328" s="4">
        <v>8</v>
      </c>
      <c r="F328" s="8">
        <v>2.87</v>
      </c>
      <c r="G328" s="4">
        <v>2</v>
      </c>
      <c r="H328" s="8">
        <v>1.27</v>
      </c>
      <c r="I328" s="4">
        <v>0</v>
      </c>
    </row>
    <row r="329" spans="1:9" x14ac:dyDescent="0.2">
      <c r="A329" s="2">
        <v>11</v>
      </c>
      <c r="B329" s="1" t="s">
        <v>135</v>
      </c>
      <c r="C329" s="4">
        <v>10</v>
      </c>
      <c r="D329" s="8">
        <v>2.21</v>
      </c>
      <c r="E329" s="4">
        <v>3</v>
      </c>
      <c r="F329" s="8">
        <v>1.08</v>
      </c>
      <c r="G329" s="4">
        <v>7</v>
      </c>
      <c r="H329" s="8">
        <v>4.43</v>
      </c>
      <c r="I329" s="4">
        <v>0</v>
      </c>
    </row>
    <row r="330" spans="1:9" x14ac:dyDescent="0.2">
      <c r="A330" s="2">
        <v>11</v>
      </c>
      <c r="B330" s="1" t="s">
        <v>111</v>
      </c>
      <c r="C330" s="4">
        <v>10</v>
      </c>
      <c r="D330" s="8">
        <v>2.21</v>
      </c>
      <c r="E330" s="4">
        <v>8</v>
      </c>
      <c r="F330" s="8">
        <v>2.87</v>
      </c>
      <c r="G330" s="4">
        <v>2</v>
      </c>
      <c r="H330" s="8">
        <v>1.27</v>
      </c>
      <c r="I330" s="4">
        <v>0</v>
      </c>
    </row>
    <row r="331" spans="1:9" x14ac:dyDescent="0.2">
      <c r="A331" s="2">
        <v>14</v>
      </c>
      <c r="B331" s="1" t="s">
        <v>99</v>
      </c>
      <c r="C331" s="4">
        <v>9</v>
      </c>
      <c r="D331" s="8">
        <v>1.99</v>
      </c>
      <c r="E331" s="4">
        <v>5</v>
      </c>
      <c r="F331" s="8">
        <v>1.79</v>
      </c>
      <c r="G331" s="4">
        <v>4</v>
      </c>
      <c r="H331" s="8">
        <v>2.5299999999999998</v>
      </c>
      <c r="I331" s="4">
        <v>0</v>
      </c>
    </row>
    <row r="332" spans="1:9" x14ac:dyDescent="0.2">
      <c r="A332" s="2">
        <v>15</v>
      </c>
      <c r="B332" s="1" t="s">
        <v>131</v>
      </c>
      <c r="C332" s="4">
        <v>8</v>
      </c>
      <c r="D332" s="8">
        <v>1.77</v>
      </c>
      <c r="E332" s="4">
        <v>0</v>
      </c>
      <c r="F332" s="8">
        <v>0</v>
      </c>
      <c r="G332" s="4">
        <v>0</v>
      </c>
      <c r="H332" s="8">
        <v>0</v>
      </c>
      <c r="I332" s="4">
        <v>0</v>
      </c>
    </row>
    <row r="333" spans="1:9" x14ac:dyDescent="0.2">
      <c r="A333" s="2">
        <v>15</v>
      </c>
      <c r="B333" s="1" t="s">
        <v>137</v>
      </c>
      <c r="C333" s="4">
        <v>8</v>
      </c>
      <c r="D333" s="8">
        <v>1.77</v>
      </c>
      <c r="E333" s="4">
        <v>7</v>
      </c>
      <c r="F333" s="8">
        <v>2.5099999999999998</v>
      </c>
      <c r="G333" s="4">
        <v>1</v>
      </c>
      <c r="H333" s="8">
        <v>0.63</v>
      </c>
      <c r="I333" s="4">
        <v>0</v>
      </c>
    </row>
    <row r="334" spans="1:9" x14ac:dyDescent="0.2">
      <c r="A334" s="2">
        <v>17</v>
      </c>
      <c r="B334" s="1" t="s">
        <v>94</v>
      </c>
      <c r="C334" s="4">
        <v>7</v>
      </c>
      <c r="D334" s="8">
        <v>1.55</v>
      </c>
      <c r="E334" s="4">
        <v>3</v>
      </c>
      <c r="F334" s="8">
        <v>1.08</v>
      </c>
      <c r="G334" s="4">
        <v>4</v>
      </c>
      <c r="H334" s="8">
        <v>2.5299999999999998</v>
      </c>
      <c r="I334" s="4">
        <v>0</v>
      </c>
    </row>
    <row r="335" spans="1:9" x14ac:dyDescent="0.2">
      <c r="A335" s="2">
        <v>17</v>
      </c>
      <c r="B335" s="1" t="s">
        <v>115</v>
      </c>
      <c r="C335" s="4">
        <v>7</v>
      </c>
      <c r="D335" s="8">
        <v>1.55</v>
      </c>
      <c r="E335" s="4">
        <v>5</v>
      </c>
      <c r="F335" s="8">
        <v>1.79</v>
      </c>
      <c r="G335" s="4">
        <v>2</v>
      </c>
      <c r="H335" s="8">
        <v>1.27</v>
      </c>
      <c r="I335" s="4">
        <v>0</v>
      </c>
    </row>
    <row r="336" spans="1:9" x14ac:dyDescent="0.2">
      <c r="A336" s="2">
        <v>17</v>
      </c>
      <c r="B336" s="1" t="s">
        <v>97</v>
      </c>
      <c r="C336" s="4">
        <v>7</v>
      </c>
      <c r="D336" s="8">
        <v>1.55</v>
      </c>
      <c r="E336" s="4">
        <v>7</v>
      </c>
      <c r="F336" s="8">
        <v>2.5099999999999998</v>
      </c>
      <c r="G336" s="4">
        <v>0</v>
      </c>
      <c r="H336" s="8">
        <v>0</v>
      </c>
      <c r="I336" s="4">
        <v>0</v>
      </c>
    </row>
    <row r="337" spans="1:9" x14ac:dyDescent="0.2">
      <c r="A337" s="2">
        <v>17</v>
      </c>
      <c r="B337" s="1" t="s">
        <v>100</v>
      </c>
      <c r="C337" s="4">
        <v>7</v>
      </c>
      <c r="D337" s="8">
        <v>1.55</v>
      </c>
      <c r="E337" s="4">
        <v>5</v>
      </c>
      <c r="F337" s="8">
        <v>1.79</v>
      </c>
      <c r="G337" s="4">
        <v>2</v>
      </c>
      <c r="H337" s="8">
        <v>1.27</v>
      </c>
      <c r="I337" s="4">
        <v>0</v>
      </c>
    </row>
    <row r="338" spans="1:9" x14ac:dyDescent="0.2">
      <c r="A338" s="1"/>
      <c r="C338" s="4"/>
      <c r="D338" s="8"/>
      <c r="E338" s="4"/>
      <c r="F338" s="8"/>
      <c r="G338" s="4"/>
      <c r="H338" s="8"/>
      <c r="I338" s="4"/>
    </row>
    <row r="339" spans="1:9" x14ac:dyDescent="0.2">
      <c r="A339" s="1" t="s">
        <v>15</v>
      </c>
      <c r="C339" s="4"/>
      <c r="D339" s="8"/>
      <c r="E339" s="4"/>
      <c r="F339" s="8"/>
      <c r="G339" s="4"/>
      <c r="H339" s="8"/>
      <c r="I339" s="4"/>
    </row>
    <row r="340" spans="1:9" x14ac:dyDescent="0.2">
      <c r="A340" s="2">
        <v>1</v>
      </c>
      <c r="B340" s="1" t="s">
        <v>148</v>
      </c>
      <c r="C340" s="4">
        <v>6</v>
      </c>
      <c r="D340" s="8">
        <v>6.25</v>
      </c>
      <c r="E340" s="4">
        <v>0</v>
      </c>
      <c r="F340" s="8">
        <v>0</v>
      </c>
      <c r="G340" s="4">
        <v>6</v>
      </c>
      <c r="H340" s="8">
        <v>12.5</v>
      </c>
      <c r="I340" s="4">
        <v>0</v>
      </c>
    </row>
    <row r="341" spans="1:9" x14ac:dyDescent="0.2">
      <c r="A341" s="2">
        <v>2</v>
      </c>
      <c r="B341" s="1" t="s">
        <v>145</v>
      </c>
      <c r="C341" s="4">
        <v>5</v>
      </c>
      <c r="D341" s="8">
        <v>5.21</v>
      </c>
      <c r="E341" s="4">
        <v>1</v>
      </c>
      <c r="F341" s="8">
        <v>2.33</v>
      </c>
      <c r="G341" s="4">
        <v>4</v>
      </c>
      <c r="H341" s="8">
        <v>8.33</v>
      </c>
      <c r="I341" s="4">
        <v>0</v>
      </c>
    </row>
    <row r="342" spans="1:9" x14ac:dyDescent="0.2">
      <c r="A342" s="2">
        <v>2</v>
      </c>
      <c r="B342" s="1" t="s">
        <v>95</v>
      </c>
      <c r="C342" s="4">
        <v>5</v>
      </c>
      <c r="D342" s="8">
        <v>5.21</v>
      </c>
      <c r="E342" s="4">
        <v>1</v>
      </c>
      <c r="F342" s="8">
        <v>2.33</v>
      </c>
      <c r="G342" s="4">
        <v>4</v>
      </c>
      <c r="H342" s="8">
        <v>8.33</v>
      </c>
      <c r="I342" s="4">
        <v>0</v>
      </c>
    </row>
    <row r="343" spans="1:9" x14ac:dyDescent="0.2">
      <c r="A343" s="2">
        <v>2</v>
      </c>
      <c r="B343" s="1" t="s">
        <v>147</v>
      </c>
      <c r="C343" s="4">
        <v>5</v>
      </c>
      <c r="D343" s="8">
        <v>5.21</v>
      </c>
      <c r="E343" s="4">
        <v>0</v>
      </c>
      <c r="F343" s="8">
        <v>0</v>
      </c>
      <c r="G343" s="4">
        <v>5</v>
      </c>
      <c r="H343" s="8">
        <v>10.42</v>
      </c>
      <c r="I343" s="4">
        <v>0</v>
      </c>
    </row>
    <row r="344" spans="1:9" x14ac:dyDescent="0.2">
      <c r="A344" s="2">
        <v>2</v>
      </c>
      <c r="B344" s="1" t="s">
        <v>109</v>
      </c>
      <c r="C344" s="4">
        <v>5</v>
      </c>
      <c r="D344" s="8">
        <v>5.21</v>
      </c>
      <c r="E344" s="4">
        <v>5</v>
      </c>
      <c r="F344" s="8">
        <v>11.63</v>
      </c>
      <c r="G344" s="4">
        <v>0</v>
      </c>
      <c r="H344" s="8">
        <v>0</v>
      </c>
      <c r="I344" s="4">
        <v>0</v>
      </c>
    </row>
    <row r="345" spans="1:9" x14ac:dyDescent="0.2">
      <c r="A345" s="2">
        <v>2</v>
      </c>
      <c r="B345" s="1" t="s">
        <v>110</v>
      </c>
      <c r="C345" s="4">
        <v>5</v>
      </c>
      <c r="D345" s="8">
        <v>5.21</v>
      </c>
      <c r="E345" s="4">
        <v>5</v>
      </c>
      <c r="F345" s="8">
        <v>11.63</v>
      </c>
      <c r="G345" s="4">
        <v>0</v>
      </c>
      <c r="H345" s="8">
        <v>0</v>
      </c>
      <c r="I345" s="4">
        <v>0</v>
      </c>
    </row>
    <row r="346" spans="1:9" x14ac:dyDescent="0.2">
      <c r="A346" s="2">
        <v>7</v>
      </c>
      <c r="B346" s="1" t="s">
        <v>96</v>
      </c>
      <c r="C346" s="4">
        <v>4</v>
      </c>
      <c r="D346" s="8">
        <v>4.17</v>
      </c>
      <c r="E346" s="4">
        <v>0</v>
      </c>
      <c r="F346" s="8">
        <v>0</v>
      </c>
      <c r="G346" s="4">
        <v>4</v>
      </c>
      <c r="H346" s="8">
        <v>8.33</v>
      </c>
      <c r="I346" s="4">
        <v>0</v>
      </c>
    </row>
    <row r="347" spans="1:9" x14ac:dyDescent="0.2">
      <c r="A347" s="2">
        <v>8</v>
      </c>
      <c r="B347" s="1" t="s">
        <v>101</v>
      </c>
      <c r="C347" s="4">
        <v>3</v>
      </c>
      <c r="D347" s="8">
        <v>3.13</v>
      </c>
      <c r="E347" s="4">
        <v>3</v>
      </c>
      <c r="F347" s="8">
        <v>6.98</v>
      </c>
      <c r="G347" s="4">
        <v>0</v>
      </c>
      <c r="H347" s="8">
        <v>0</v>
      </c>
      <c r="I347" s="4">
        <v>0</v>
      </c>
    </row>
    <row r="348" spans="1:9" x14ac:dyDescent="0.2">
      <c r="A348" s="2">
        <v>9</v>
      </c>
      <c r="B348" s="1" t="s">
        <v>93</v>
      </c>
      <c r="C348" s="4">
        <v>2</v>
      </c>
      <c r="D348" s="8">
        <v>2.08</v>
      </c>
      <c r="E348" s="4">
        <v>0</v>
      </c>
      <c r="F348" s="8">
        <v>0</v>
      </c>
      <c r="G348" s="4">
        <v>2</v>
      </c>
      <c r="H348" s="8">
        <v>4.17</v>
      </c>
      <c r="I348" s="4">
        <v>0</v>
      </c>
    </row>
    <row r="349" spans="1:9" x14ac:dyDescent="0.2">
      <c r="A349" s="2">
        <v>9</v>
      </c>
      <c r="B349" s="1" t="s">
        <v>94</v>
      </c>
      <c r="C349" s="4">
        <v>2</v>
      </c>
      <c r="D349" s="8">
        <v>2.08</v>
      </c>
      <c r="E349" s="4">
        <v>1</v>
      </c>
      <c r="F349" s="8">
        <v>2.33</v>
      </c>
      <c r="G349" s="4">
        <v>1</v>
      </c>
      <c r="H349" s="8">
        <v>2.08</v>
      </c>
      <c r="I349" s="4">
        <v>0</v>
      </c>
    </row>
    <row r="350" spans="1:9" x14ac:dyDescent="0.2">
      <c r="A350" s="2">
        <v>9</v>
      </c>
      <c r="B350" s="1" t="s">
        <v>140</v>
      </c>
      <c r="C350" s="4">
        <v>2</v>
      </c>
      <c r="D350" s="8">
        <v>2.08</v>
      </c>
      <c r="E350" s="4">
        <v>0</v>
      </c>
      <c r="F350" s="8">
        <v>0</v>
      </c>
      <c r="G350" s="4">
        <v>2</v>
      </c>
      <c r="H350" s="8">
        <v>4.17</v>
      </c>
      <c r="I350" s="4">
        <v>0</v>
      </c>
    </row>
    <row r="351" spans="1:9" x14ac:dyDescent="0.2">
      <c r="A351" s="2">
        <v>9</v>
      </c>
      <c r="B351" s="1" t="s">
        <v>163</v>
      </c>
      <c r="C351" s="4">
        <v>2</v>
      </c>
      <c r="D351" s="8">
        <v>2.08</v>
      </c>
      <c r="E351" s="4">
        <v>0</v>
      </c>
      <c r="F351" s="8">
        <v>0</v>
      </c>
      <c r="G351" s="4">
        <v>2</v>
      </c>
      <c r="H351" s="8">
        <v>4.17</v>
      </c>
      <c r="I351" s="4">
        <v>0</v>
      </c>
    </row>
    <row r="352" spans="1:9" x14ac:dyDescent="0.2">
      <c r="A352" s="2">
        <v>9</v>
      </c>
      <c r="B352" s="1" t="s">
        <v>105</v>
      </c>
      <c r="C352" s="4">
        <v>2</v>
      </c>
      <c r="D352" s="8">
        <v>2.08</v>
      </c>
      <c r="E352" s="4">
        <v>2</v>
      </c>
      <c r="F352" s="8">
        <v>4.6500000000000004</v>
      </c>
      <c r="G352" s="4">
        <v>0</v>
      </c>
      <c r="H352" s="8">
        <v>0</v>
      </c>
      <c r="I352" s="4">
        <v>0</v>
      </c>
    </row>
    <row r="353" spans="1:9" x14ac:dyDescent="0.2">
      <c r="A353" s="2">
        <v>9</v>
      </c>
      <c r="B353" s="1" t="s">
        <v>108</v>
      </c>
      <c r="C353" s="4">
        <v>2</v>
      </c>
      <c r="D353" s="8">
        <v>2.08</v>
      </c>
      <c r="E353" s="4">
        <v>2</v>
      </c>
      <c r="F353" s="8">
        <v>4.6500000000000004</v>
      </c>
      <c r="G353" s="4">
        <v>0</v>
      </c>
      <c r="H353" s="8">
        <v>0</v>
      </c>
      <c r="I353" s="4">
        <v>0</v>
      </c>
    </row>
    <row r="354" spans="1:9" x14ac:dyDescent="0.2">
      <c r="A354" s="2">
        <v>9</v>
      </c>
      <c r="B354" s="1" t="s">
        <v>131</v>
      </c>
      <c r="C354" s="4">
        <v>2</v>
      </c>
      <c r="D354" s="8">
        <v>2.08</v>
      </c>
      <c r="E354" s="4">
        <v>0</v>
      </c>
      <c r="F354" s="8">
        <v>0</v>
      </c>
      <c r="G354" s="4">
        <v>0</v>
      </c>
      <c r="H354" s="8">
        <v>0</v>
      </c>
      <c r="I354" s="4">
        <v>0</v>
      </c>
    </row>
    <row r="355" spans="1:9" x14ac:dyDescent="0.2">
      <c r="A355" s="2">
        <v>16</v>
      </c>
      <c r="B355" s="1" t="s">
        <v>138</v>
      </c>
      <c r="C355" s="4">
        <v>1</v>
      </c>
      <c r="D355" s="8">
        <v>1.04</v>
      </c>
      <c r="E355" s="4">
        <v>0</v>
      </c>
      <c r="F355" s="8">
        <v>0</v>
      </c>
      <c r="G355" s="4">
        <v>1</v>
      </c>
      <c r="H355" s="8">
        <v>2.08</v>
      </c>
      <c r="I355" s="4">
        <v>0</v>
      </c>
    </row>
    <row r="356" spans="1:9" x14ac:dyDescent="0.2">
      <c r="A356" s="2">
        <v>16</v>
      </c>
      <c r="B356" s="1" t="s">
        <v>139</v>
      </c>
      <c r="C356" s="4">
        <v>1</v>
      </c>
      <c r="D356" s="8">
        <v>1.04</v>
      </c>
      <c r="E356" s="4">
        <v>1</v>
      </c>
      <c r="F356" s="8">
        <v>2.33</v>
      </c>
      <c r="G356" s="4">
        <v>0</v>
      </c>
      <c r="H356" s="8">
        <v>0</v>
      </c>
      <c r="I356" s="4">
        <v>0</v>
      </c>
    </row>
    <row r="357" spans="1:9" x14ac:dyDescent="0.2">
      <c r="A357" s="2">
        <v>16</v>
      </c>
      <c r="B357" s="1" t="s">
        <v>115</v>
      </c>
      <c r="C357" s="4">
        <v>1</v>
      </c>
      <c r="D357" s="8">
        <v>1.04</v>
      </c>
      <c r="E357" s="4">
        <v>1</v>
      </c>
      <c r="F357" s="8">
        <v>2.33</v>
      </c>
      <c r="G357" s="4">
        <v>0</v>
      </c>
      <c r="H357" s="8">
        <v>0</v>
      </c>
      <c r="I357" s="4">
        <v>0</v>
      </c>
    </row>
    <row r="358" spans="1:9" x14ac:dyDescent="0.2">
      <c r="A358" s="2">
        <v>16</v>
      </c>
      <c r="B358" s="1" t="s">
        <v>141</v>
      </c>
      <c r="C358" s="4">
        <v>1</v>
      </c>
      <c r="D358" s="8">
        <v>1.04</v>
      </c>
      <c r="E358" s="4">
        <v>0</v>
      </c>
      <c r="F358" s="8">
        <v>0</v>
      </c>
      <c r="G358" s="4">
        <v>1</v>
      </c>
      <c r="H358" s="8">
        <v>2.08</v>
      </c>
      <c r="I358" s="4">
        <v>0</v>
      </c>
    </row>
    <row r="359" spans="1:9" x14ac:dyDescent="0.2">
      <c r="A359" s="2">
        <v>16</v>
      </c>
      <c r="B359" s="1" t="s">
        <v>142</v>
      </c>
      <c r="C359" s="4">
        <v>1</v>
      </c>
      <c r="D359" s="8">
        <v>1.04</v>
      </c>
      <c r="E359" s="4">
        <v>0</v>
      </c>
      <c r="F359" s="8">
        <v>0</v>
      </c>
      <c r="G359" s="4">
        <v>1</v>
      </c>
      <c r="H359" s="8">
        <v>2.08</v>
      </c>
      <c r="I359" s="4">
        <v>0</v>
      </c>
    </row>
    <row r="360" spans="1:9" x14ac:dyDescent="0.2">
      <c r="A360" s="2">
        <v>16</v>
      </c>
      <c r="B360" s="1" t="s">
        <v>143</v>
      </c>
      <c r="C360" s="4">
        <v>1</v>
      </c>
      <c r="D360" s="8">
        <v>1.04</v>
      </c>
      <c r="E360" s="4">
        <v>1</v>
      </c>
      <c r="F360" s="8">
        <v>2.33</v>
      </c>
      <c r="G360" s="4">
        <v>0</v>
      </c>
      <c r="H360" s="8">
        <v>0</v>
      </c>
      <c r="I360" s="4">
        <v>0</v>
      </c>
    </row>
    <row r="361" spans="1:9" x14ac:dyDescent="0.2">
      <c r="A361" s="2">
        <v>16</v>
      </c>
      <c r="B361" s="1" t="s">
        <v>144</v>
      </c>
      <c r="C361" s="4">
        <v>1</v>
      </c>
      <c r="D361" s="8">
        <v>1.04</v>
      </c>
      <c r="E361" s="4">
        <v>1</v>
      </c>
      <c r="F361" s="8">
        <v>2.33</v>
      </c>
      <c r="G361" s="4">
        <v>0</v>
      </c>
      <c r="H361" s="8">
        <v>0</v>
      </c>
      <c r="I361" s="4">
        <v>0</v>
      </c>
    </row>
    <row r="362" spans="1:9" x14ac:dyDescent="0.2">
      <c r="A362" s="2">
        <v>16</v>
      </c>
      <c r="B362" s="1" t="s">
        <v>146</v>
      </c>
      <c r="C362" s="4">
        <v>1</v>
      </c>
      <c r="D362" s="8">
        <v>1.04</v>
      </c>
      <c r="E362" s="4">
        <v>0</v>
      </c>
      <c r="F362" s="8">
        <v>0</v>
      </c>
      <c r="G362" s="4">
        <v>1</v>
      </c>
      <c r="H362" s="8">
        <v>2.08</v>
      </c>
      <c r="I362" s="4">
        <v>0</v>
      </c>
    </row>
    <row r="363" spans="1:9" x14ac:dyDescent="0.2">
      <c r="A363" s="2">
        <v>16</v>
      </c>
      <c r="B363" s="1" t="s">
        <v>149</v>
      </c>
      <c r="C363" s="4">
        <v>1</v>
      </c>
      <c r="D363" s="8">
        <v>1.04</v>
      </c>
      <c r="E363" s="4">
        <v>0</v>
      </c>
      <c r="F363" s="8">
        <v>0</v>
      </c>
      <c r="G363" s="4">
        <v>1</v>
      </c>
      <c r="H363" s="8">
        <v>2.08</v>
      </c>
      <c r="I363" s="4">
        <v>0</v>
      </c>
    </row>
    <row r="364" spans="1:9" x14ac:dyDescent="0.2">
      <c r="A364" s="2">
        <v>16</v>
      </c>
      <c r="B364" s="1" t="s">
        <v>150</v>
      </c>
      <c r="C364" s="4">
        <v>1</v>
      </c>
      <c r="D364" s="8">
        <v>1.04</v>
      </c>
      <c r="E364" s="4">
        <v>0</v>
      </c>
      <c r="F364" s="8">
        <v>0</v>
      </c>
      <c r="G364" s="4">
        <v>0</v>
      </c>
      <c r="H364" s="8">
        <v>0</v>
      </c>
      <c r="I364" s="4">
        <v>0</v>
      </c>
    </row>
    <row r="365" spans="1:9" x14ac:dyDescent="0.2">
      <c r="A365" s="2">
        <v>16</v>
      </c>
      <c r="B365" s="1" t="s">
        <v>151</v>
      </c>
      <c r="C365" s="4">
        <v>1</v>
      </c>
      <c r="D365" s="8">
        <v>1.04</v>
      </c>
      <c r="E365" s="4">
        <v>0</v>
      </c>
      <c r="F365" s="8">
        <v>0</v>
      </c>
      <c r="G365" s="4">
        <v>1</v>
      </c>
      <c r="H365" s="8">
        <v>2.08</v>
      </c>
      <c r="I365" s="4">
        <v>0</v>
      </c>
    </row>
    <row r="366" spans="1:9" x14ac:dyDescent="0.2">
      <c r="A366" s="2">
        <v>16</v>
      </c>
      <c r="B366" s="1" t="s">
        <v>152</v>
      </c>
      <c r="C366" s="4">
        <v>1</v>
      </c>
      <c r="D366" s="8">
        <v>1.04</v>
      </c>
      <c r="E366" s="4">
        <v>0</v>
      </c>
      <c r="F366" s="8">
        <v>0</v>
      </c>
      <c r="G366" s="4">
        <v>1</v>
      </c>
      <c r="H366" s="8">
        <v>2.08</v>
      </c>
      <c r="I366" s="4">
        <v>0</v>
      </c>
    </row>
    <row r="367" spans="1:9" x14ac:dyDescent="0.2">
      <c r="A367" s="2">
        <v>16</v>
      </c>
      <c r="B367" s="1" t="s">
        <v>153</v>
      </c>
      <c r="C367" s="4">
        <v>1</v>
      </c>
      <c r="D367" s="8">
        <v>1.04</v>
      </c>
      <c r="E367" s="4">
        <v>0</v>
      </c>
      <c r="F367" s="8">
        <v>0</v>
      </c>
      <c r="G367" s="4">
        <v>1</v>
      </c>
      <c r="H367" s="8">
        <v>2.08</v>
      </c>
      <c r="I367" s="4">
        <v>0</v>
      </c>
    </row>
    <row r="368" spans="1:9" x14ac:dyDescent="0.2">
      <c r="A368" s="2">
        <v>16</v>
      </c>
      <c r="B368" s="1" t="s">
        <v>154</v>
      </c>
      <c r="C368" s="4">
        <v>1</v>
      </c>
      <c r="D368" s="8">
        <v>1.04</v>
      </c>
      <c r="E368" s="4">
        <v>0</v>
      </c>
      <c r="F368" s="8">
        <v>0</v>
      </c>
      <c r="G368" s="4">
        <v>1</v>
      </c>
      <c r="H368" s="8">
        <v>2.08</v>
      </c>
      <c r="I368" s="4">
        <v>0</v>
      </c>
    </row>
    <row r="369" spans="1:9" x14ac:dyDescent="0.2">
      <c r="A369" s="2">
        <v>16</v>
      </c>
      <c r="B369" s="1" t="s">
        <v>155</v>
      </c>
      <c r="C369" s="4">
        <v>1</v>
      </c>
      <c r="D369" s="8">
        <v>1.04</v>
      </c>
      <c r="E369" s="4">
        <v>1</v>
      </c>
      <c r="F369" s="8">
        <v>2.33</v>
      </c>
      <c r="G369" s="4">
        <v>0</v>
      </c>
      <c r="H369" s="8">
        <v>0</v>
      </c>
      <c r="I369" s="4">
        <v>0</v>
      </c>
    </row>
    <row r="370" spans="1:9" x14ac:dyDescent="0.2">
      <c r="A370" s="2">
        <v>16</v>
      </c>
      <c r="B370" s="1" t="s">
        <v>156</v>
      </c>
      <c r="C370" s="4">
        <v>1</v>
      </c>
      <c r="D370" s="8">
        <v>1.04</v>
      </c>
      <c r="E370" s="4">
        <v>1</v>
      </c>
      <c r="F370" s="8">
        <v>2.33</v>
      </c>
      <c r="G370" s="4">
        <v>0</v>
      </c>
      <c r="H370" s="8">
        <v>0</v>
      </c>
      <c r="I370" s="4">
        <v>0</v>
      </c>
    </row>
    <row r="371" spans="1:9" x14ac:dyDescent="0.2">
      <c r="A371" s="2">
        <v>16</v>
      </c>
      <c r="B371" s="1" t="s">
        <v>157</v>
      </c>
      <c r="C371" s="4">
        <v>1</v>
      </c>
      <c r="D371" s="8">
        <v>1.04</v>
      </c>
      <c r="E371" s="4">
        <v>1</v>
      </c>
      <c r="F371" s="8">
        <v>2.33</v>
      </c>
      <c r="G371" s="4">
        <v>0</v>
      </c>
      <c r="H371" s="8">
        <v>0</v>
      </c>
      <c r="I371" s="4">
        <v>0</v>
      </c>
    </row>
    <row r="372" spans="1:9" x14ac:dyDescent="0.2">
      <c r="A372" s="2">
        <v>16</v>
      </c>
      <c r="B372" s="1" t="s">
        <v>120</v>
      </c>
      <c r="C372" s="4">
        <v>1</v>
      </c>
      <c r="D372" s="8">
        <v>1.04</v>
      </c>
      <c r="E372" s="4">
        <v>1</v>
      </c>
      <c r="F372" s="8">
        <v>2.33</v>
      </c>
      <c r="G372" s="4">
        <v>0</v>
      </c>
      <c r="H372" s="8">
        <v>0</v>
      </c>
      <c r="I372" s="4">
        <v>0</v>
      </c>
    </row>
    <row r="373" spans="1:9" x14ac:dyDescent="0.2">
      <c r="A373" s="2">
        <v>16</v>
      </c>
      <c r="B373" s="1" t="s">
        <v>98</v>
      </c>
      <c r="C373" s="4">
        <v>1</v>
      </c>
      <c r="D373" s="8">
        <v>1.04</v>
      </c>
      <c r="E373" s="4">
        <v>1</v>
      </c>
      <c r="F373" s="8">
        <v>2.33</v>
      </c>
      <c r="G373" s="4">
        <v>0</v>
      </c>
      <c r="H373" s="8">
        <v>0</v>
      </c>
      <c r="I373" s="4">
        <v>0</v>
      </c>
    </row>
    <row r="374" spans="1:9" x14ac:dyDescent="0.2">
      <c r="A374" s="2">
        <v>16</v>
      </c>
      <c r="B374" s="1" t="s">
        <v>158</v>
      </c>
      <c r="C374" s="4">
        <v>1</v>
      </c>
      <c r="D374" s="8">
        <v>1.04</v>
      </c>
      <c r="E374" s="4">
        <v>1</v>
      </c>
      <c r="F374" s="8">
        <v>2.33</v>
      </c>
      <c r="G374" s="4">
        <v>0</v>
      </c>
      <c r="H374" s="8">
        <v>0</v>
      </c>
      <c r="I374" s="4">
        <v>0</v>
      </c>
    </row>
    <row r="375" spans="1:9" x14ac:dyDescent="0.2">
      <c r="A375" s="2">
        <v>16</v>
      </c>
      <c r="B375" s="1" t="s">
        <v>121</v>
      </c>
      <c r="C375" s="4">
        <v>1</v>
      </c>
      <c r="D375" s="8">
        <v>1.04</v>
      </c>
      <c r="E375" s="4">
        <v>1</v>
      </c>
      <c r="F375" s="8">
        <v>2.33</v>
      </c>
      <c r="G375" s="4">
        <v>0</v>
      </c>
      <c r="H375" s="8">
        <v>0</v>
      </c>
      <c r="I375" s="4">
        <v>0</v>
      </c>
    </row>
    <row r="376" spans="1:9" x14ac:dyDescent="0.2">
      <c r="A376" s="2">
        <v>16</v>
      </c>
      <c r="B376" s="1" t="s">
        <v>134</v>
      </c>
      <c r="C376" s="4">
        <v>1</v>
      </c>
      <c r="D376" s="8">
        <v>1.04</v>
      </c>
      <c r="E376" s="4">
        <v>1</v>
      </c>
      <c r="F376" s="8">
        <v>2.33</v>
      </c>
      <c r="G376" s="4">
        <v>0</v>
      </c>
      <c r="H376" s="8">
        <v>0</v>
      </c>
      <c r="I376" s="4">
        <v>0</v>
      </c>
    </row>
    <row r="377" spans="1:9" x14ac:dyDescent="0.2">
      <c r="A377" s="2">
        <v>16</v>
      </c>
      <c r="B377" s="1" t="s">
        <v>136</v>
      </c>
      <c r="C377" s="4">
        <v>1</v>
      </c>
      <c r="D377" s="8">
        <v>1.04</v>
      </c>
      <c r="E377" s="4">
        <v>1</v>
      </c>
      <c r="F377" s="8">
        <v>2.33</v>
      </c>
      <c r="G377" s="4">
        <v>0</v>
      </c>
      <c r="H377" s="8">
        <v>0</v>
      </c>
      <c r="I377" s="4">
        <v>0</v>
      </c>
    </row>
    <row r="378" spans="1:9" x14ac:dyDescent="0.2">
      <c r="A378" s="2">
        <v>16</v>
      </c>
      <c r="B378" s="1" t="s">
        <v>159</v>
      </c>
      <c r="C378" s="4">
        <v>1</v>
      </c>
      <c r="D378" s="8">
        <v>1.04</v>
      </c>
      <c r="E378" s="4">
        <v>1</v>
      </c>
      <c r="F378" s="8">
        <v>2.33</v>
      </c>
      <c r="G378" s="4">
        <v>0</v>
      </c>
      <c r="H378" s="8">
        <v>0</v>
      </c>
      <c r="I378" s="4">
        <v>0</v>
      </c>
    </row>
    <row r="379" spans="1:9" x14ac:dyDescent="0.2">
      <c r="A379" s="2">
        <v>16</v>
      </c>
      <c r="B379" s="1" t="s">
        <v>160</v>
      </c>
      <c r="C379" s="4">
        <v>1</v>
      </c>
      <c r="D379" s="8">
        <v>1.04</v>
      </c>
      <c r="E379" s="4">
        <v>0</v>
      </c>
      <c r="F379" s="8">
        <v>0</v>
      </c>
      <c r="G379" s="4">
        <v>1</v>
      </c>
      <c r="H379" s="8">
        <v>2.08</v>
      </c>
      <c r="I379" s="4">
        <v>0</v>
      </c>
    </row>
    <row r="380" spans="1:9" x14ac:dyDescent="0.2">
      <c r="A380" s="2">
        <v>16</v>
      </c>
      <c r="B380" s="1" t="s">
        <v>126</v>
      </c>
      <c r="C380" s="4">
        <v>1</v>
      </c>
      <c r="D380" s="8">
        <v>1.04</v>
      </c>
      <c r="E380" s="4">
        <v>0</v>
      </c>
      <c r="F380" s="8">
        <v>0</v>
      </c>
      <c r="G380" s="4">
        <v>1</v>
      </c>
      <c r="H380" s="8">
        <v>2.08</v>
      </c>
      <c r="I380" s="4">
        <v>0</v>
      </c>
    </row>
    <row r="381" spans="1:9" x14ac:dyDescent="0.2">
      <c r="A381" s="2">
        <v>16</v>
      </c>
      <c r="B381" s="1" t="s">
        <v>161</v>
      </c>
      <c r="C381" s="4">
        <v>1</v>
      </c>
      <c r="D381" s="8">
        <v>1.04</v>
      </c>
      <c r="E381" s="4">
        <v>0</v>
      </c>
      <c r="F381" s="8">
        <v>0</v>
      </c>
      <c r="G381" s="4">
        <v>1</v>
      </c>
      <c r="H381" s="8">
        <v>2.08</v>
      </c>
      <c r="I381" s="4">
        <v>0</v>
      </c>
    </row>
    <row r="382" spans="1:9" x14ac:dyDescent="0.2">
      <c r="A382" s="2">
        <v>16</v>
      </c>
      <c r="B382" s="1" t="s">
        <v>162</v>
      </c>
      <c r="C382" s="4">
        <v>1</v>
      </c>
      <c r="D382" s="8">
        <v>1.04</v>
      </c>
      <c r="E382" s="4">
        <v>0</v>
      </c>
      <c r="F382" s="8">
        <v>0</v>
      </c>
      <c r="G382" s="4">
        <v>1</v>
      </c>
      <c r="H382" s="8">
        <v>2.08</v>
      </c>
      <c r="I382" s="4">
        <v>0</v>
      </c>
    </row>
    <row r="383" spans="1:9" x14ac:dyDescent="0.2">
      <c r="A383" s="2">
        <v>16</v>
      </c>
      <c r="B383" s="1" t="s">
        <v>164</v>
      </c>
      <c r="C383" s="4">
        <v>1</v>
      </c>
      <c r="D383" s="8">
        <v>1.04</v>
      </c>
      <c r="E383" s="4">
        <v>0</v>
      </c>
      <c r="F383" s="8">
        <v>0</v>
      </c>
      <c r="G383" s="4">
        <v>1</v>
      </c>
      <c r="H383" s="8">
        <v>2.08</v>
      </c>
      <c r="I383" s="4">
        <v>0</v>
      </c>
    </row>
    <row r="384" spans="1:9" x14ac:dyDescent="0.2">
      <c r="A384" s="2">
        <v>16</v>
      </c>
      <c r="B384" s="1" t="s">
        <v>165</v>
      </c>
      <c r="C384" s="4">
        <v>1</v>
      </c>
      <c r="D384" s="8">
        <v>1.04</v>
      </c>
      <c r="E384" s="4">
        <v>1</v>
      </c>
      <c r="F384" s="8">
        <v>2.33</v>
      </c>
      <c r="G384" s="4">
        <v>0</v>
      </c>
      <c r="H384" s="8">
        <v>0</v>
      </c>
      <c r="I384" s="4">
        <v>0</v>
      </c>
    </row>
    <row r="385" spans="1:9" x14ac:dyDescent="0.2">
      <c r="A385" s="2">
        <v>16</v>
      </c>
      <c r="B385" s="1" t="s">
        <v>166</v>
      </c>
      <c r="C385" s="4">
        <v>1</v>
      </c>
      <c r="D385" s="8">
        <v>1.04</v>
      </c>
      <c r="E385" s="4">
        <v>0</v>
      </c>
      <c r="F385" s="8">
        <v>0</v>
      </c>
      <c r="G385" s="4">
        <v>1</v>
      </c>
      <c r="H385" s="8">
        <v>2.08</v>
      </c>
      <c r="I385" s="4">
        <v>0</v>
      </c>
    </row>
    <row r="386" spans="1:9" x14ac:dyDescent="0.2">
      <c r="A386" s="2">
        <v>16</v>
      </c>
      <c r="B386" s="1" t="s">
        <v>123</v>
      </c>
      <c r="C386" s="4">
        <v>1</v>
      </c>
      <c r="D386" s="8">
        <v>1.04</v>
      </c>
      <c r="E386" s="4">
        <v>1</v>
      </c>
      <c r="F386" s="8">
        <v>2.33</v>
      </c>
      <c r="G386" s="4">
        <v>0</v>
      </c>
      <c r="H386" s="8">
        <v>0</v>
      </c>
      <c r="I386" s="4">
        <v>0</v>
      </c>
    </row>
    <row r="387" spans="1:9" x14ac:dyDescent="0.2">
      <c r="A387" s="2">
        <v>16</v>
      </c>
      <c r="B387" s="1" t="s">
        <v>106</v>
      </c>
      <c r="C387" s="4">
        <v>1</v>
      </c>
      <c r="D387" s="8">
        <v>1.04</v>
      </c>
      <c r="E387" s="4">
        <v>1</v>
      </c>
      <c r="F387" s="8">
        <v>2.33</v>
      </c>
      <c r="G387" s="4">
        <v>0</v>
      </c>
      <c r="H387" s="8">
        <v>0</v>
      </c>
      <c r="I387" s="4">
        <v>0</v>
      </c>
    </row>
    <row r="388" spans="1:9" x14ac:dyDescent="0.2">
      <c r="A388" s="2">
        <v>16</v>
      </c>
      <c r="B388" s="1" t="s">
        <v>117</v>
      </c>
      <c r="C388" s="4">
        <v>1</v>
      </c>
      <c r="D388" s="8">
        <v>1.04</v>
      </c>
      <c r="E388" s="4">
        <v>1</v>
      </c>
      <c r="F388" s="8">
        <v>2.33</v>
      </c>
      <c r="G388" s="4">
        <v>0</v>
      </c>
      <c r="H388" s="8">
        <v>0</v>
      </c>
      <c r="I388" s="4">
        <v>0</v>
      </c>
    </row>
    <row r="389" spans="1:9" x14ac:dyDescent="0.2">
      <c r="A389" s="2">
        <v>16</v>
      </c>
      <c r="B389" s="1" t="s">
        <v>167</v>
      </c>
      <c r="C389" s="4">
        <v>1</v>
      </c>
      <c r="D389" s="8">
        <v>1.04</v>
      </c>
      <c r="E389" s="4">
        <v>1</v>
      </c>
      <c r="F389" s="8">
        <v>2.33</v>
      </c>
      <c r="G389" s="4">
        <v>0</v>
      </c>
      <c r="H389" s="8">
        <v>0</v>
      </c>
      <c r="I389" s="4">
        <v>0</v>
      </c>
    </row>
    <row r="390" spans="1:9" x14ac:dyDescent="0.2">
      <c r="A390" s="2">
        <v>16</v>
      </c>
      <c r="B390" s="1" t="s">
        <v>114</v>
      </c>
      <c r="C390" s="4">
        <v>1</v>
      </c>
      <c r="D390" s="8">
        <v>1.04</v>
      </c>
      <c r="E390" s="4">
        <v>1</v>
      </c>
      <c r="F390" s="8">
        <v>2.33</v>
      </c>
      <c r="G390" s="4">
        <v>0</v>
      </c>
      <c r="H390" s="8">
        <v>0</v>
      </c>
      <c r="I390" s="4">
        <v>0</v>
      </c>
    </row>
    <row r="391" spans="1:9" x14ac:dyDescent="0.2">
      <c r="A391" s="2">
        <v>16</v>
      </c>
      <c r="B391" s="1" t="s">
        <v>111</v>
      </c>
      <c r="C391" s="4">
        <v>1</v>
      </c>
      <c r="D391" s="8">
        <v>1.04</v>
      </c>
      <c r="E391" s="4">
        <v>1</v>
      </c>
      <c r="F391" s="8">
        <v>2.33</v>
      </c>
      <c r="G391" s="4">
        <v>0</v>
      </c>
      <c r="H391" s="8">
        <v>0</v>
      </c>
      <c r="I391" s="4">
        <v>0</v>
      </c>
    </row>
    <row r="392" spans="1:9" x14ac:dyDescent="0.2">
      <c r="A392" s="2">
        <v>16</v>
      </c>
      <c r="B392" s="1" t="s">
        <v>137</v>
      </c>
      <c r="C392" s="4">
        <v>1</v>
      </c>
      <c r="D392" s="8">
        <v>1.04</v>
      </c>
      <c r="E392" s="4">
        <v>1</v>
      </c>
      <c r="F392" s="8">
        <v>2.33</v>
      </c>
      <c r="G392" s="4">
        <v>0</v>
      </c>
      <c r="H392" s="8">
        <v>0</v>
      </c>
      <c r="I392" s="4">
        <v>0</v>
      </c>
    </row>
    <row r="393" spans="1:9" x14ac:dyDescent="0.2">
      <c r="A393" s="2">
        <v>16</v>
      </c>
      <c r="B393" s="1" t="s">
        <v>112</v>
      </c>
      <c r="C393" s="4">
        <v>1</v>
      </c>
      <c r="D393" s="8">
        <v>1.04</v>
      </c>
      <c r="E393" s="4">
        <v>1</v>
      </c>
      <c r="F393" s="8">
        <v>2.33</v>
      </c>
      <c r="G393" s="4">
        <v>0</v>
      </c>
      <c r="H393" s="8">
        <v>0</v>
      </c>
      <c r="I393" s="4">
        <v>0</v>
      </c>
    </row>
    <row r="394" spans="1:9" x14ac:dyDescent="0.2">
      <c r="A394" s="2">
        <v>16</v>
      </c>
      <c r="B394" s="1" t="s">
        <v>124</v>
      </c>
      <c r="C394" s="4">
        <v>1</v>
      </c>
      <c r="D394" s="8">
        <v>1.04</v>
      </c>
      <c r="E394" s="4">
        <v>0</v>
      </c>
      <c r="F394" s="8">
        <v>0</v>
      </c>
      <c r="G394" s="4">
        <v>0</v>
      </c>
      <c r="H394" s="8">
        <v>0</v>
      </c>
      <c r="I394" s="4">
        <v>0</v>
      </c>
    </row>
    <row r="395" spans="1:9" x14ac:dyDescent="0.2">
      <c r="A395" s="2">
        <v>16</v>
      </c>
      <c r="B395" s="1" t="s">
        <v>168</v>
      </c>
      <c r="C395" s="4">
        <v>1</v>
      </c>
      <c r="D395" s="8">
        <v>1.04</v>
      </c>
      <c r="E395" s="4">
        <v>0</v>
      </c>
      <c r="F395" s="8">
        <v>0</v>
      </c>
      <c r="G395" s="4">
        <v>1</v>
      </c>
      <c r="H395" s="8">
        <v>2.08</v>
      </c>
      <c r="I395" s="4">
        <v>0</v>
      </c>
    </row>
    <row r="396" spans="1:9" x14ac:dyDescent="0.2">
      <c r="A396" s="2">
        <v>16</v>
      </c>
      <c r="B396" s="1" t="s">
        <v>169</v>
      </c>
      <c r="C396" s="4">
        <v>1</v>
      </c>
      <c r="D396" s="8">
        <v>1.04</v>
      </c>
      <c r="E396" s="4">
        <v>0</v>
      </c>
      <c r="F396" s="8">
        <v>0</v>
      </c>
      <c r="G396" s="4">
        <v>1</v>
      </c>
      <c r="H396" s="8">
        <v>2.08</v>
      </c>
      <c r="I396" s="4">
        <v>0</v>
      </c>
    </row>
    <row r="397" spans="1:9" x14ac:dyDescent="0.2">
      <c r="A397" s="2">
        <v>16</v>
      </c>
      <c r="B397" s="1" t="s">
        <v>170</v>
      </c>
      <c r="C397" s="4">
        <v>1</v>
      </c>
      <c r="D397" s="8">
        <v>1.04</v>
      </c>
      <c r="E397" s="4">
        <v>0</v>
      </c>
      <c r="F397" s="8">
        <v>0</v>
      </c>
      <c r="G397" s="4">
        <v>1</v>
      </c>
      <c r="H397" s="8">
        <v>2.08</v>
      </c>
      <c r="I397" s="4">
        <v>0</v>
      </c>
    </row>
    <row r="398" spans="1:9" x14ac:dyDescent="0.2">
      <c r="A398" s="2">
        <v>16</v>
      </c>
      <c r="B398" s="1" t="s">
        <v>171</v>
      </c>
      <c r="C398" s="4">
        <v>1</v>
      </c>
      <c r="D398" s="8">
        <v>1.04</v>
      </c>
      <c r="E398" s="4">
        <v>0</v>
      </c>
      <c r="F398" s="8">
        <v>0</v>
      </c>
      <c r="G398" s="4">
        <v>0</v>
      </c>
      <c r="H398" s="8">
        <v>0</v>
      </c>
      <c r="I398" s="4">
        <v>0</v>
      </c>
    </row>
    <row r="399" spans="1:9" x14ac:dyDescent="0.2">
      <c r="A399" s="1"/>
      <c r="C399" s="4"/>
      <c r="D399" s="8"/>
      <c r="E399" s="4"/>
      <c r="F399" s="8"/>
      <c r="G399" s="4"/>
      <c r="H399" s="8"/>
      <c r="I399" s="4"/>
    </row>
    <row r="400" spans="1:9" x14ac:dyDescent="0.2">
      <c r="A400" s="1" t="s">
        <v>16</v>
      </c>
      <c r="C400" s="4"/>
      <c r="D400" s="8"/>
      <c r="E400" s="4"/>
      <c r="F400" s="8"/>
      <c r="G400" s="4"/>
      <c r="H400" s="8"/>
      <c r="I400" s="4"/>
    </row>
    <row r="401" spans="1:9" x14ac:dyDescent="0.2">
      <c r="A401" s="2">
        <v>1</v>
      </c>
      <c r="B401" s="1" t="s">
        <v>98</v>
      </c>
      <c r="C401" s="4">
        <v>13</v>
      </c>
      <c r="D401" s="8">
        <v>9.15</v>
      </c>
      <c r="E401" s="4">
        <v>12</v>
      </c>
      <c r="F401" s="8">
        <v>12.63</v>
      </c>
      <c r="G401" s="4">
        <v>0</v>
      </c>
      <c r="H401" s="8">
        <v>0</v>
      </c>
      <c r="I401" s="4">
        <v>1</v>
      </c>
    </row>
    <row r="402" spans="1:9" x14ac:dyDescent="0.2">
      <c r="A402" s="2">
        <v>2</v>
      </c>
      <c r="B402" s="1" t="s">
        <v>93</v>
      </c>
      <c r="C402" s="4">
        <v>11</v>
      </c>
      <c r="D402" s="8">
        <v>7.75</v>
      </c>
      <c r="E402" s="4">
        <v>1</v>
      </c>
      <c r="F402" s="8">
        <v>1.05</v>
      </c>
      <c r="G402" s="4">
        <v>10</v>
      </c>
      <c r="H402" s="8">
        <v>24.39</v>
      </c>
      <c r="I402" s="4">
        <v>0</v>
      </c>
    </row>
    <row r="403" spans="1:9" x14ac:dyDescent="0.2">
      <c r="A403" s="2">
        <v>3</v>
      </c>
      <c r="B403" s="1" t="s">
        <v>120</v>
      </c>
      <c r="C403" s="4">
        <v>7</v>
      </c>
      <c r="D403" s="8">
        <v>4.93</v>
      </c>
      <c r="E403" s="4">
        <v>7</v>
      </c>
      <c r="F403" s="8">
        <v>7.37</v>
      </c>
      <c r="G403" s="4">
        <v>0</v>
      </c>
      <c r="H403" s="8">
        <v>0</v>
      </c>
      <c r="I403" s="4">
        <v>0</v>
      </c>
    </row>
    <row r="404" spans="1:9" x14ac:dyDescent="0.2">
      <c r="A404" s="2">
        <v>3</v>
      </c>
      <c r="B404" s="1" t="s">
        <v>110</v>
      </c>
      <c r="C404" s="4">
        <v>7</v>
      </c>
      <c r="D404" s="8">
        <v>4.93</v>
      </c>
      <c r="E404" s="4">
        <v>6</v>
      </c>
      <c r="F404" s="8">
        <v>6.32</v>
      </c>
      <c r="G404" s="4">
        <v>1</v>
      </c>
      <c r="H404" s="8">
        <v>2.44</v>
      </c>
      <c r="I404" s="4">
        <v>0</v>
      </c>
    </row>
    <row r="405" spans="1:9" x14ac:dyDescent="0.2">
      <c r="A405" s="2">
        <v>5</v>
      </c>
      <c r="B405" s="1" t="s">
        <v>122</v>
      </c>
      <c r="C405" s="4">
        <v>6</v>
      </c>
      <c r="D405" s="8">
        <v>4.2300000000000004</v>
      </c>
      <c r="E405" s="4">
        <v>5</v>
      </c>
      <c r="F405" s="8">
        <v>5.26</v>
      </c>
      <c r="G405" s="4">
        <v>1</v>
      </c>
      <c r="H405" s="8">
        <v>2.44</v>
      </c>
      <c r="I405" s="4">
        <v>0</v>
      </c>
    </row>
    <row r="406" spans="1:9" x14ac:dyDescent="0.2">
      <c r="A406" s="2">
        <v>6</v>
      </c>
      <c r="B406" s="1" t="s">
        <v>143</v>
      </c>
      <c r="C406" s="4">
        <v>4</v>
      </c>
      <c r="D406" s="8">
        <v>2.82</v>
      </c>
      <c r="E406" s="4">
        <v>4</v>
      </c>
      <c r="F406" s="8">
        <v>4.21</v>
      </c>
      <c r="G406" s="4">
        <v>0</v>
      </c>
      <c r="H406" s="8">
        <v>0</v>
      </c>
      <c r="I406" s="4">
        <v>0</v>
      </c>
    </row>
    <row r="407" spans="1:9" x14ac:dyDescent="0.2">
      <c r="A407" s="2">
        <v>6</v>
      </c>
      <c r="B407" s="1" t="s">
        <v>177</v>
      </c>
      <c r="C407" s="4">
        <v>4</v>
      </c>
      <c r="D407" s="8">
        <v>2.82</v>
      </c>
      <c r="E407" s="4">
        <v>4</v>
      </c>
      <c r="F407" s="8">
        <v>4.21</v>
      </c>
      <c r="G407" s="4">
        <v>0</v>
      </c>
      <c r="H407" s="8">
        <v>0</v>
      </c>
      <c r="I407" s="4">
        <v>0</v>
      </c>
    </row>
    <row r="408" spans="1:9" x14ac:dyDescent="0.2">
      <c r="A408" s="2">
        <v>6</v>
      </c>
      <c r="B408" s="1" t="s">
        <v>134</v>
      </c>
      <c r="C408" s="4">
        <v>4</v>
      </c>
      <c r="D408" s="8">
        <v>2.82</v>
      </c>
      <c r="E408" s="4">
        <v>3</v>
      </c>
      <c r="F408" s="8">
        <v>3.16</v>
      </c>
      <c r="G408" s="4">
        <v>1</v>
      </c>
      <c r="H408" s="8">
        <v>2.44</v>
      </c>
      <c r="I408" s="4">
        <v>0</v>
      </c>
    </row>
    <row r="409" spans="1:9" x14ac:dyDescent="0.2">
      <c r="A409" s="2">
        <v>6</v>
      </c>
      <c r="B409" s="1" t="s">
        <v>101</v>
      </c>
      <c r="C409" s="4">
        <v>4</v>
      </c>
      <c r="D409" s="8">
        <v>2.82</v>
      </c>
      <c r="E409" s="4">
        <v>4</v>
      </c>
      <c r="F409" s="8">
        <v>4.21</v>
      </c>
      <c r="G409" s="4">
        <v>0</v>
      </c>
      <c r="H409" s="8">
        <v>0</v>
      </c>
      <c r="I409" s="4">
        <v>0</v>
      </c>
    </row>
    <row r="410" spans="1:9" x14ac:dyDescent="0.2">
      <c r="A410" s="2">
        <v>6</v>
      </c>
      <c r="B410" s="1" t="s">
        <v>123</v>
      </c>
      <c r="C410" s="4">
        <v>4</v>
      </c>
      <c r="D410" s="8">
        <v>2.82</v>
      </c>
      <c r="E410" s="4">
        <v>4</v>
      </c>
      <c r="F410" s="8">
        <v>4.21</v>
      </c>
      <c r="G410" s="4">
        <v>0</v>
      </c>
      <c r="H410" s="8">
        <v>0</v>
      </c>
      <c r="I410" s="4">
        <v>0</v>
      </c>
    </row>
    <row r="411" spans="1:9" x14ac:dyDescent="0.2">
      <c r="A411" s="2">
        <v>6</v>
      </c>
      <c r="B411" s="1" t="s">
        <v>179</v>
      </c>
      <c r="C411" s="4">
        <v>4</v>
      </c>
      <c r="D411" s="8">
        <v>2.82</v>
      </c>
      <c r="E411" s="4">
        <v>3</v>
      </c>
      <c r="F411" s="8">
        <v>3.16</v>
      </c>
      <c r="G411" s="4">
        <v>1</v>
      </c>
      <c r="H411" s="8">
        <v>2.44</v>
      </c>
      <c r="I411" s="4">
        <v>0</v>
      </c>
    </row>
    <row r="412" spans="1:9" x14ac:dyDescent="0.2">
      <c r="A412" s="2">
        <v>12</v>
      </c>
      <c r="B412" s="1" t="s">
        <v>132</v>
      </c>
      <c r="C412" s="4">
        <v>3</v>
      </c>
      <c r="D412" s="8">
        <v>2.11</v>
      </c>
      <c r="E412" s="4">
        <v>2</v>
      </c>
      <c r="F412" s="8">
        <v>2.11</v>
      </c>
      <c r="G412" s="4">
        <v>1</v>
      </c>
      <c r="H412" s="8">
        <v>2.44</v>
      </c>
      <c r="I412" s="4">
        <v>0</v>
      </c>
    </row>
    <row r="413" spans="1:9" x14ac:dyDescent="0.2">
      <c r="A413" s="2">
        <v>12</v>
      </c>
      <c r="B413" s="1" t="s">
        <v>128</v>
      </c>
      <c r="C413" s="4">
        <v>3</v>
      </c>
      <c r="D413" s="8">
        <v>2.11</v>
      </c>
      <c r="E413" s="4">
        <v>2</v>
      </c>
      <c r="F413" s="8">
        <v>2.11</v>
      </c>
      <c r="G413" s="4">
        <v>1</v>
      </c>
      <c r="H413" s="8">
        <v>2.44</v>
      </c>
      <c r="I413" s="4">
        <v>0</v>
      </c>
    </row>
    <row r="414" spans="1:9" x14ac:dyDescent="0.2">
      <c r="A414" s="2">
        <v>12</v>
      </c>
      <c r="B414" s="1" t="s">
        <v>174</v>
      </c>
      <c r="C414" s="4">
        <v>3</v>
      </c>
      <c r="D414" s="8">
        <v>2.11</v>
      </c>
      <c r="E414" s="4">
        <v>0</v>
      </c>
      <c r="F414" s="8">
        <v>0</v>
      </c>
      <c r="G414" s="4">
        <v>3</v>
      </c>
      <c r="H414" s="8">
        <v>7.32</v>
      </c>
      <c r="I414" s="4">
        <v>0</v>
      </c>
    </row>
    <row r="415" spans="1:9" x14ac:dyDescent="0.2">
      <c r="A415" s="2">
        <v>12</v>
      </c>
      <c r="B415" s="1" t="s">
        <v>109</v>
      </c>
      <c r="C415" s="4">
        <v>3</v>
      </c>
      <c r="D415" s="8">
        <v>2.11</v>
      </c>
      <c r="E415" s="4">
        <v>3</v>
      </c>
      <c r="F415" s="8">
        <v>3.16</v>
      </c>
      <c r="G415" s="4">
        <v>0</v>
      </c>
      <c r="H415" s="8">
        <v>0</v>
      </c>
      <c r="I415" s="4">
        <v>0</v>
      </c>
    </row>
    <row r="416" spans="1:9" x14ac:dyDescent="0.2">
      <c r="A416" s="2">
        <v>12</v>
      </c>
      <c r="B416" s="1" t="s">
        <v>180</v>
      </c>
      <c r="C416" s="4">
        <v>3</v>
      </c>
      <c r="D416" s="8">
        <v>2.11</v>
      </c>
      <c r="E416" s="4">
        <v>1</v>
      </c>
      <c r="F416" s="8">
        <v>1.05</v>
      </c>
      <c r="G416" s="4">
        <v>2</v>
      </c>
      <c r="H416" s="8">
        <v>4.88</v>
      </c>
      <c r="I416" s="4">
        <v>0</v>
      </c>
    </row>
    <row r="417" spans="1:9" x14ac:dyDescent="0.2">
      <c r="A417" s="2">
        <v>17</v>
      </c>
      <c r="B417" s="1" t="s">
        <v>94</v>
      </c>
      <c r="C417" s="4">
        <v>2</v>
      </c>
      <c r="D417" s="8">
        <v>1.41</v>
      </c>
      <c r="E417" s="4">
        <v>2</v>
      </c>
      <c r="F417" s="8">
        <v>2.11</v>
      </c>
      <c r="G417" s="4">
        <v>0</v>
      </c>
      <c r="H417" s="8">
        <v>0</v>
      </c>
      <c r="I417" s="4">
        <v>0</v>
      </c>
    </row>
    <row r="418" spans="1:9" x14ac:dyDescent="0.2">
      <c r="A418" s="2">
        <v>17</v>
      </c>
      <c r="B418" s="1" t="s">
        <v>118</v>
      </c>
      <c r="C418" s="4">
        <v>2</v>
      </c>
      <c r="D418" s="8">
        <v>1.41</v>
      </c>
      <c r="E418" s="4">
        <v>2</v>
      </c>
      <c r="F418" s="8">
        <v>2.11</v>
      </c>
      <c r="G418" s="4">
        <v>0</v>
      </c>
      <c r="H418" s="8">
        <v>0</v>
      </c>
      <c r="I418" s="4">
        <v>0</v>
      </c>
    </row>
    <row r="419" spans="1:9" x14ac:dyDescent="0.2">
      <c r="A419" s="2">
        <v>17</v>
      </c>
      <c r="B419" s="1" t="s">
        <v>172</v>
      </c>
      <c r="C419" s="4">
        <v>2</v>
      </c>
      <c r="D419" s="8">
        <v>1.41</v>
      </c>
      <c r="E419" s="4">
        <v>1</v>
      </c>
      <c r="F419" s="8">
        <v>1.05</v>
      </c>
      <c r="G419" s="4">
        <v>1</v>
      </c>
      <c r="H419" s="8">
        <v>2.44</v>
      </c>
      <c r="I419" s="4">
        <v>0</v>
      </c>
    </row>
    <row r="420" spans="1:9" x14ac:dyDescent="0.2">
      <c r="A420" s="2">
        <v>17</v>
      </c>
      <c r="B420" s="1" t="s">
        <v>173</v>
      </c>
      <c r="C420" s="4">
        <v>2</v>
      </c>
      <c r="D420" s="8">
        <v>1.41</v>
      </c>
      <c r="E420" s="4">
        <v>1</v>
      </c>
      <c r="F420" s="8">
        <v>1.05</v>
      </c>
      <c r="G420" s="4">
        <v>1</v>
      </c>
      <c r="H420" s="8">
        <v>2.44</v>
      </c>
      <c r="I420" s="4">
        <v>0</v>
      </c>
    </row>
    <row r="421" spans="1:9" x14ac:dyDescent="0.2">
      <c r="A421" s="2">
        <v>17</v>
      </c>
      <c r="B421" s="1" t="s">
        <v>152</v>
      </c>
      <c r="C421" s="4">
        <v>2</v>
      </c>
      <c r="D421" s="8">
        <v>1.41</v>
      </c>
      <c r="E421" s="4">
        <v>2</v>
      </c>
      <c r="F421" s="8">
        <v>2.11</v>
      </c>
      <c r="G421" s="4">
        <v>0</v>
      </c>
      <c r="H421" s="8">
        <v>0</v>
      </c>
      <c r="I421" s="4">
        <v>0</v>
      </c>
    </row>
    <row r="422" spans="1:9" x14ac:dyDescent="0.2">
      <c r="A422" s="2">
        <v>17</v>
      </c>
      <c r="B422" s="1" t="s">
        <v>175</v>
      </c>
      <c r="C422" s="4">
        <v>2</v>
      </c>
      <c r="D422" s="8">
        <v>1.41</v>
      </c>
      <c r="E422" s="4">
        <v>1</v>
      </c>
      <c r="F422" s="8">
        <v>1.05</v>
      </c>
      <c r="G422" s="4">
        <v>1</v>
      </c>
      <c r="H422" s="8">
        <v>2.44</v>
      </c>
      <c r="I422" s="4">
        <v>0</v>
      </c>
    </row>
    <row r="423" spans="1:9" x14ac:dyDescent="0.2">
      <c r="A423" s="2">
        <v>17</v>
      </c>
      <c r="B423" s="1" t="s">
        <v>176</v>
      </c>
      <c r="C423" s="4">
        <v>2</v>
      </c>
      <c r="D423" s="8">
        <v>1.41</v>
      </c>
      <c r="E423" s="4">
        <v>0</v>
      </c>
      <c r="F423" s="8">
        <v>0</v>
      </c>
      <c r="G423" s="4">
        <v>2</v>
      </c>
      <c r="H423" s="8">
        <v>4.88</v>
      </c>
      <c r="I423" s="4">
        <v>0</v>
      </c>
    </row>
    <row r="424" spans="1:9" x14ac:dyDescent="0.2">
      <c r="A424" s="2">
        <v>17</v>
      </c>
      <c r="B424" s="1" t="s">
        <v>99</v>
      </c>
      <c r="C424" s="4">
        <v>2</v>
      </c>
      <c r="D424" s="8">
        <v>1.41</v>
      </c>
      <c r="E424" s="4">
        <v>2</v>
      </c>
      <c r="F424" s="8">
        <v>2.11</v>
      </c>
      <c r="G424" s="4">
        <v>0</v>
      </c>
      <c r="H424" s="8">
        <v>0</v>
      </c>
      <c r="I424" s="4">
        <v>0</v>
      </c>
    </row>
    <row r="425" spans="1:9" x14ac:dyDescent="0.2">
      <c r="A425" s="2">
        <v>17</v>
      </c>
      <c r="B425" s="1" t="s">
        <v>136</v>
      </c>
      <c r="C425" s="4">
        <v>2</v>
      </c>
      <c r="D425" s="8">
        <v>1.41</v>
      </c>
      <c r="E425" s="4">
        <v>2</v>
      </c>
      <c r="F425" s="8">
        <v>2.11</v>
      </c>
      <c r="G425" s="4">
        <v>0</v>
      </c>
      <c r="H425" s="8">
        <v>0</v>
      </c>
      <c r="I425" s="4">
        <v>0</v>
      </c>
    </row>
    <row r="426" spans="1:9" x14ac:dyDescent="0.2">
      <c r="A426" s="2">
        <v>17</v>
      </c>
      <c r="B426" s="1" t="s">
        <v>159</v>
      </c>
      <c r="C426" s="4">
        <v>2</v>
      </c>
      <c r="D426" s="8">
        <v>1.41</v>
      </c>
      <c r="E426" s="4">
        <v>2</v>
      </c>
      <c r="F426" s="8">
        <v>2.11</v>
      </c>
      <c r="G426" s="4">
        <v>0</v>
      </c>
      <c r="H426" s="8">
        <v>0</v>
      </c>
      <c r="I426" s="4">
        <v>0</v>
      </c>
    </row>
    <row r="427" spans="1:9" x14ac:dyDescent="0.2">
      <c r="A427" s="2">
        <v>17</v>
      </c>
      <c r="B427" s="1" t="s">
        <v>103</v>
      </c>
      <c r="C427" s="4">
        <v>2</v>
      </c>
      <c r="D427" s="8">
        <v>1.41</v>
      </c>
      <c r="E427" s="4">
        <v>0</v>
      </c>
      <c r="F427" s="8">
        <v>0</v>
      </c>
      <c r="G427" s="4">
        <v>2</v>
      </c>
      <c r="H427" s="8">
        <v>4.88</v>
      </c>
      <c r="I427" s="4">
        <v>0</v>
      </c>
    </row>
    <row r="428" spans="1:9" x14ac:dyDescent="0.2">
      <c r="A428" s="2">
        <v>17</v>
      </c>
      <c r="B428" s="1" t="s">
        <v>178</v>
      </c>
      <c r="C428" s="4">
        <v>2</v>
      </c>
      <c r="D428" s="8">
        <v>1.41</v>
      </c>
      <c r="E428" s="4">
        <v>2</v>
      </c>
      <c r="F428" s="8">
        <v>2.11</v>
      </c>
      <c r="G428" s="4">
        <v>0</v>
      </c>
      <c r="H428" s="8">
        <v>0</v>
      </c>
      <c r="I428" s="4">
        <v>0</v>
      </c>
    </row>
    <row r="429" spans="1:9" x14ac:dyDescent="0.2">
      <c r="A429" s="1"/>
      <c r="C429" s="4"/>
      <c r="D429" s="8"/>
      <c r="E429" s="4"/>
      <c r="F429" s="8"/>
      <c r="G429" s="4"/>
      <c r="H429" s="8"/>
      <c r="I429" s="4"/>
    </row>
    <row r="430" spans="1:9" x14ac:dyDescent="0.2">
      <c r="A430" s="1" t="s">
        <v>17</v>
      </c>
      <c r="C430" s="4"/>
      <c r="D430" s="8"/>
      <c r="E430" s="4"/>
      <c r="F430" s="8"/>
      <c r="G430" s="4"/>
      <c r="H430" s="8"/>
      <c r="I430" s="4"/>
    </row>
    <row r="431" spans="1:9" x14ac:dyDescent="0.2">
      <c r="A431" s="2">
        <v>1</v>
      </c>
      <c r="B431" s="1" t="s">
        <v>110</v>
      </c>
      <c r="C431" s="4">
        <v>20</v>
      </c>
      <c r="D431" s="8">
        <v>7.07</v>
      </c>
      <c r="E431" s="4">
        <v>19</v>
      </c>
      <c r="F431" s="8">
        <v>12.26</v>
      </c>
      <c r="G431" s="4">
        <v>1</v>
      </c>
      <c r="H431" s="8">
        <v>0.85</v>
      </c>
      <c r="I431" s="4">
        <v>0</v>
      </c>
    </row>
    <row r="432" spans="1:9" x14ac:dyDescent="0.2">
      <c r="A432" s="2">
        <v>2</v>
      </c>
      <c r="B432" s="1" t="s">
        <v>93</v>
      </c>
      <c r="C432" s="4">
        <v>13</v>
      </c>
      <c r="D432" s="8">
        <v>4.59</v>
      </c>
      <c r="E432" s="4">
        <v>3</v>
      </c>
      <c r="F432" s="8">
        <v>1.94</v>
      </c>
      <c r="G432" s="4">
        <v>10</v>
      </c>
      <c r="H432" s="8">
        <v>8.5500000000000007</v>
      </c>
      <c r="I432" s="4">
        <v>0</v>
      </c>
    </row>
    <row r="433" spans="1:9" x14ac:dyDescent="0.2">
      <c r="A433" s="2">
        <v>3</v>
      </c>
      <c r="B433" s="1" t="s">
        <v>109</v>
      </c>
      <c r="C433" s="4">
        <v>10</v>
      </c>
      <c r="D433" s="8">
        <v>3.53</v>
      </c>
      <c r="E433" s="4">
        <v>10</v>
      </c>
      <c r="F433" s="8">
        <v>6.45</v>
      </c>
      <c r="G433" s="4">
        <v>0</v>
      </c>
      <c r="H433" s="8">
        <v>0</v>
      </c>
      <c r="I433" s="4">
        <v>0</v>
      </c>
    </row>
    <row r="434" spans="1:9" x14ac:dyDescent="0.2">
      <c r="A434" s="2">
        <v>4</v>
      </c>
      <c r="B434" s="1" t="s">
        <v>115</v>
      </c>
      <c r="C434" s="4">
        <v>7</v>
      </c>
      <c r="D434" s="8">
        <v>2.4700000000000002</v>
      </c>
      <c r="E434" s="4">
        <v>6</v>
      </c>
      <c r="F434" s="8">
        <v>3.87</v>
      </c>
      <c r="G434" s="4">
        <v>1</v>
      </c>
      <c r="H434" s="8">
        <v>0.85</v>
      </c>
      <c r="I434" s="4">
        <v>0</v>
      </c>
    </row>
    <row r="435" spans="1:9" x14ac:dyDescent="0.2">
      <c r="A435" s="2">
        <v>4</v>
      </c>
      <c r="B435" s="1" t="s">
        <v>101</v>
      </c>
      <c r="C435" s="4">
        <v>7</v>
      </c>
      <c r="D435" s="8">
        <v>2.4700000000000002</v>
      </c>
      <c r="E435" s="4">
        <v>3</v>
      </c>
      <c r="F435" s="8">
        <v>1.94</v>
      </c>
      <c r="G435" s="4">
        <v>4</v>
      </c>
      <c r="H435" s="8">
        <v>3.42</v>
      </c>
      <c r="I435" s="4">
        <v>0</v>
      </c>
    </row>
    <row r="436" spans="1:9" x14ac:dyDescent="0.2">
      <c r="A436" s="2">
        <v>6</v>
      </c>
      <c r="B436" s="1" t="s">
        <v>94</v>
      </c>
      <c r="C436" s="4">
        <v>6</v>
      </c>
      <c r="D436" s="8">
        <v>2.12</v>
      </c>
      <c r="E436" s="4">
        <v>2</v>
      </c>
      <c r="F436" s="8">
        <v>1.29</v>
      </c>
      <c r="G436" s="4">
        <v>4</v>
      </c>
      <c r="H436" s="8">
        <v>3.42</v>
      </c>
      <c r="I436" s="4">
        <v>0</v>
      </c>
    </row>
    <row r="437" spans="1:9" x14ac:dyDescent="0.2">
      <c r="A437" s="2">
        <v>6</v>
      </c>
      <c r="B437" s="1" t="s">
        <v>98</v>
      </c>
      <c r="C437" s="4">
        <v>6</v>
      </c>
      <c r="D437" s="8">
        <v>2.12</v>
      </c>
      <c r="E437" s="4">
        <v>4</v>
      </c>
      <c r="F437" s="8">
        <v>2.58</v>
      </c>
      <c r="G437" s="4">
        <v>2</v>
      </c>
      <c r="H437" s="8">
        <v>1.71</v>
      </c>
      <c r="I437" s="4">
        <v>0</v>
      </c>
    </row>
    <row r="438" spans="1:9" x14ac:dyDescent="0.2">
      <c r="A438" s="2">
        <v>6</v>
      </c>
      <c r="B438" s="1" t="s">
        <v>125</v>
      </c>
      <c r="C438" s="4">
        <v>6</v>
      </c>
      <c r="D438" s="8">
        <v>2.12</v>
      </c>
      <c r="E438" s="4">
        <v>4</v>
      </c>
      <c r="F438" s="8">
        <v>2.58</v>
      </c>
      <c r="G438" s="4">
        <v>2</v>
      </c>
      <c r="H438" s="8">
        <v>1.71</v>
      </c>
      <c r="I438" s="4">
        <v>0</v>
      </c>
    </row>
    <row r="439" spans="1:9" x14ac:dyDescent="0.2">
      <c r="A439" s="2">
        <v>6</v>
      </c>
      <c r="B439" s="1" t="s">
        <v>100</v>
      </c>
      <c r="C439" s="4">
        <v>6</v>
      </c>
      <c r="D439" s="8">
        <v>2.12</v>
      </c>
      <c r="E439" s="4">
        <v>3</v>
      </c>
      <c r="F439" s="8">
        <v>1.94</v>
      </c>
      <c r="G439" s="4">
        <v>3</v>
      </c>
      <c r="H439" s="8">
        <v>2.56</v>
      </c>
      <c r="I439" s="4">
        <v>0</v>
      </c>
    </row>
    <row r="440" spans="1:9" x14ac:dyDescent="0.2">
      <c r="A440" s="2">
        <v>6</v>
      </c>
      <c r="B440" s="1" t="s">
        <v>103</v>
      </c>
      <c r="C440" s="4">
        <v>6</v>
      </c>
      <c r="D440" s="8">
        <v>2.12</v>
      </c>
      <c r="E440" s="4">
        <v>3</v>
      </c>
      <c r="F440" s="8">
        <v>1.94</v>
      </c>
      <c r="G440" s="4">
        <v>3</v>
      </c>
      <c r="H440" s="8">
        <v>2.56</v>
      </c>
      <c r="I440" s="4">
        <v>0</v>
      </c>
    </row>
    <row r="441" spans="1:9" x14ac:dyDescent="0.2">
      <c r="A441" s="2">
        <v>6</v>
      </c>
      <c r="B441" s="1" t="s">
        <v>131</v>
      </c>
      <c r="C441" s="4">
        <v>6</v>
      </c>
      <c r="D441" s="8">
        <v>2.12</v>
      </c>
      <c r="E441" s="4">
        <v>0</v>
      </c>
      <c r="F441" s="8">
        <v>0</v>
      </c>
      <c r="G441" s="4">
        <v>0</v>
      </c>
      <c r="H441" s="8">
        <v>0</v>
      </c>
      <c r="I441" s="4">
        <v>0</v>
      </c>
    </row>
    <row r="442" spans="1:9" x14ac:dyDescent="0.2">
      <c r="A442" s="2">
        <v>6</v>
      </c>
      <c r="B442" s="1" t="s">
        <v>112</v>
      </c>
      <c r="C442" s="4">
        <v>6</v>
      </c>
      <c r="D442" s="8">
        <v>2.12</v>
      </c>
      <c r="E442" s="4">
        <v>5</v>
      </c>
      <c r="F442" s="8">
        <v>3.23</v>
      </c>
      <c r="G442" s="4">
        <v>1</v>
      </c>
      <c r="H442" s="8">
        <v>0.85</v>
      </c>
      <c r="I442" s="4">
        <v>0</v>
      </c>
    </row>
    <row r="443" spans="1:9" x14ac:dyDescent="0.2">
      <c r="A443" s="2">
        <v>13</v>
      </c>
      <c r="B443" s="1" t="s">
        <v>95</v>
      </c>
      <c r="C443" s="4">
        <v>5</v>
      </c>
      <c r="D443" s="8">
        <v>1.77</v>
      </c>
      <c r="E443" s="4">
        <v>1</v>
      </c>
      <c r="F443" s="8">
        <v>0.65</v>
      </c>
      <c r="G443" s="4">
        <v>4</v>
      </c>
      <c r="H443" s="8">
        <v>3.42</v>
      </c>
      <c r="I443" s="4">
        <v>0</v>
      </c>
    </row>
    <row r="444" spans="1:9" x14ac:dyDescent="0.2">
      <c r="A444" s="2">
        <v>13</v>
      </c>
      <c r="B444" s="1" t="s">
        <v>181</v>
      </c>
      <c r="C444" s="4">
        <v>5</v>
      </c>
      <c r="D444" s="8">
        <v>1.77</v>
      </c>
      <c r="E444" s="4">
        <v>1</v>
      </c>
      <c r="F444" s="8">
        <v>0.65</v>
      </c>
      <c r="G444" s="4">
        <v>4</v>
      </c>
      <c r="H444" s="8">
        <v>3.42</v>
      </c>
      <c r="I444" s="4">
        <v>0</v>
      </c>
    </row>
    <row r="445" spans="1:9" x14ac:dyDescent="0.2">
      <c r="A445" s="2">
        <v>13</v>
      </c>
      <c r="B445" s="1" t="s">
        <v>121</v>
      </c>
      <c r="C445" s="4">
        <v>5</v>
      </c>
      <c r="D445" s="8">
        <v>1.77</v>
      </c>
      <c r="E445" s="4">
        <v>4</v>
      </c>
      <c r="F445" s="8">
        <v>2.58</v>
      </c>
      <c r="G445" s="4">
        <v>1</v>
      </c>
      <c r="H445" s="8">
        <v>0.85</v>
      </c>
      <c r="I445" s="4">
        <v>0</v>
      </c>
    </row>
    <row r="446" spans="1:9" x14ac:dyDescent="0.2">
      <c r="A446" s="2">
        <v>13</v>
      </c>
      <c r="B446" s="1" t="s">
        <v>123</v>
      </c>
      <c r="C446" s="4">
        <v>5</v>
      </c>
      <c r="D446" s="8">
        <v>1.77</v>
      </c>
      <c r="E446" s="4">
        <v>5</v>
      </c>
      <c r="F446" s="8">
        <v>3.23</v>
      </c>
      <c r="G446" s="4">
        <v>0</v>
      </c>
      <c r="H446" s="8">
        <v>0</v>
      </c>
      <c r="I446" s="4">
        <v>0</v>
      </c>
    </row>
    <row r="447" spans="1:9" x14ac:dyDescent="0.2">
      <c r="A447" s="2">
        <v>13</v>
      </c>
      <c r="B447" s="1" t="s">
        <v>108</v>
      </c>
      <c r="C447" s="4">
        <v>5</v>
      </c>
      <c r="D447" s="8">
        <v>1.77</v>
      </c>
      <c r="E447" s="4">
        <v>3</v>
      </c>
      <c r="F447" s="8">
        <v>1.94</v>
      </c>
      <c r="G447" s="4">
        <v>2</v>
      </c>
      <c r="H447" s="8">
        <v>1.71</v>
      </c>
      <c r="I447" s="4">
        <v>0</v>
      </c>
    </row>
    <row r="448" spans="1:9" x14ac:dyDescent="0.2">
      <c r="A448" s="2">
        <v>13</v>
      </c>
      <c r="B448" s="1" t="s">
        <v>111</v>
      </c>
      <c r="C448" s="4">
        <v>5</v>
      </c>
      <c r="D448" s="8">
        <v>1.77</v>
      </c>
      <c r="E448" s="4">
        <v>5</v>
      </c>
      <c r="F448" s="8">
        <v>3.23</v>
      </c>
      <c r="G448" s="4">
        <v>0</v>
      </c>
      <c r="H448" s="8">
        <v>0</v>
      </c>
      <c r="I448" s="4">
        <v>0</v>
      </c>
    </row>
    <row r="449" spans="1:9" x14ac:dyDescent="0.2">
      <c r="A449" s="2">
        <v>19</v>
      </c>
      <c r="B449" s="1" t="s">
        <v>145</v>
      </c>
      <c r="C449" s="4">
        <v>4</v>
      </c>
      <c r="D449" s="8">
        <v>1.41</v>
      </c>
      <c r="E449" s="4">
        <v>3</v>
      </c>
      <c r="F449" s="8">
        <v>1.94</v>
      </c>
      <c r="G449" s="4">
        <v>1</v>
      </c>
      <c r="H449" s="8">
        <v>0.85</v>
      </c>
      <c r="I449" s="4">
        <v>0</v>
      </c>
    </row>
    <row r="450" spans="1:9" x14ac:dyDescent="0.2">
      <c r="A450" s="2">
        <v>19</v>
      </c>
      <c r="B450" s="1" t="s">
        <v>130</v>
      </c>
      <c r="C450" s="4">
        <v>4</v>
      </c>
      <c r="D450" s="8">
        <v>1.41</v>
      </c>
      <c r="E450" s="4">
        <v>4</v>
      </c>
      <c r="F450" s="8">
        <v>2.58</v>
      </c>
      <c r="G450" s="4">
        <v>0</v>
      </c>
      <c r="H450" s="8">
        <v>0</v>
      </c>
      <c r="I450" s="4">
        <v>0</v>
      </c>
    </row>
    <row r="451" spans="1:9" x14ac:dyDescent="0.2">
      <c r="A451" s="1"/>
      <c r="C451" s="4"/>
      <c r="D451" s="8"/>
      <c r="E451" s="4"/>
      <c r="F451" s="8"/>
      <c r="G451" s="4"/>
      <c r="H451" s="8"/>
      <c r="I451" s="4"/>
    </row>
    <row r="452" spans="1:9" x14ac:dyDescent="0.2">
      <c r="A452" s="1" t="s">
        <v>18</v>
      </c>
      <c r="C452" s="4"/>
      <c r="D452" s="8"/>
      <c r="E452" s="4"/>
      <c r="F452" s="8"/>
      <c r="G452" s="4"/>
      <c r="H452" s="8"/>
      <c r="I452" s="4"/>
    </row>
    <row r="453" spans="1:9" x14ac:dyDescent="0.2">
      <c r="A453" s="2">
        <v>1</v>
      </c>
      <c r="B453" s="1" t="s">
        <v>110</v>
      </c>
      <c r="C453" s="4">
        <v>17</v>
      </c>
      <c r="D453" s="8">
        <v>6.16</v>
      </c>
      <c r="E453" s="4">
        <v>16</v>
      </c>
      <c r="F453" s="8">
        <v>9.94</v>
      </c>
      <c r="G453" s="4">
        <v>1</v>
      </c>
      <c r="H453" s="8">
        <v>0.92</v>
      </c>
      <c r="I453" s="4">
        <v>0</v>
      </c>
    </row>
    <row r="454" spans="1:9" x14ac:dyDescent="0.2">
      <c r="A454" s="2">
        <v>2</v>
      </c>
      <c r="B454" s="1" t="s">
        <v>109</v>
      </c>
      <c r="C454" s="4">
        <v>13</v>
      </c>
      <c r="D454" s="8">
        <v>4.71</v>
      </c>
      <c r="E454" s="4">
        <v>12</v>
      </c>
      <c r="F454" s="8">
        <v>7.45</v>
      </c>
      <c r="G454" s="4">
        <v>1</v>
      </c>
      <c r="H454" s="8">
        <v>0.92</v>
      </c>
      <c r="I454" s="4">
        <v>0</v>
      </c>
    </row>
    <row r="455" spans="1:9" x14ac:dyDescent="0.2">
      <c r="A455" s="2">
        <v>3</v>
      </c>
      <c r="B455" s="1" t="s">
        <v>93</v>
      </c>
      <c r="C455" s="4">
        <v>12</v>
      </c>
      <c r="D455" s="8">
        <v>4.3499999999999996</v>
      </c>
      <c r="E455" s="4">
        <v>2</v>
      </c>
      <c r="F455" s="8">
        <v>1.24</v>
      </c>
      <c r="G455" s="4">
        <v>10</v>
      </c>
      <c r="H455" s="8">
        <v>9.17</v>
      </c>
      <c r="I455" s="4">
        <v>0</v>
      </c>
    </row>
    <row r="456" spans="1:9" x14ac:dyDescent="0.2">
      <c r="A456" s="2">
        <v>4</v>
      </c>
      <c r="B456" s="1" t="s">
        <v>134</v>
      </c>
      <c r="C456" s="4">
        <v>7</v>
      </c>
      <c r="D456" s="8">
        <v>2.54</v>
      </c>
      <c r="E456" s="4">
        <v>1</v>
      </c>
      <c r="F456" s="8">
        <v>0.62</v>
      </c>
      <c r="G456" s="4">
        <v>6</v>
      </c>
      <c r="H456" s="8">
        <v>5.5</v>
      </c>
      <c r="I456" s="4">
        <v>0</v>
      </c>
    </row>
    <row r="457" spans="1:9" x14ac:dyDescent="0.2">
      <c r="A457" s="2">
        <v>5</v>
      </c>
      <c r="B457" s="1" t="s">
        <v>115</v>
      </c>
      <c r="C457" s="4">
        <v>6</v>
      </c>
      <c r="D457" s="8">
        <v>2.17</v>
      </c>
      <c r="E457" s="4">
        <v>2</v>
      </c>
      <c r="F457" s="8">
        <v>1.24</v>
      </c>
      <c r="G457" s="4">
        <v>4</v>
      </c>
      <c r="H457" s="8">
        <v>3.67</v>
      </c>
      <c r="I457" s="4">
        <v>0</v>
      </c>
    </row>
    <row r="458" spans="1:9" x14ac:dyDescent="0.2">
      <c r="A458" s="2">
        <v>5</v>
      </c>
      <c r="B458" s="1" t="s">
        <v>95</v>
      </c>
      <c r="C458" s="4">
        <v>6</v>
      </c>
      <c r="D458" s="8">
        <v>2.17</v>
      </c>
      <c r="E458" s="4">
        <v>3</v>
      </c>
      <c r="F458" s="8">
        <v>1.86</v>
      </c>
      <c r="G458" s="4">
        <v>3</v>
      </c>
      <c r="H458" s="8">
        <v>2.75</v>
      </c>
      <c r="I458" s="4">
        <v>0</v>
      </c>
    </row>
    <row r="459" spans="1:9" x14ac:dyDescent="0.2">
      <c r="A459" s="2">
        <v>5</v>
      </c>
      <c r="B459" s="1" t="s">
        <v>98</v>
      </c>
      <c r="C459" s="4">
        <v>6</v>
      </c>
      <c r="D459" s="8">
        <v>2.17</v>
      </c>
      <c r="E459" s="4">
        <v>5</v>
      </c>
      <c r="F459" s="8">
        <v>3.11</v>
      </c>
      <c r="G459" s="4">
        <v>1</v>
      </c>
      <c r="H459" s="8">
        <v>0.92</v>
      </c>
      <c r="I459" s="4">
        <v>0</v>
      </c>
    </row>
    <row r="460" spans="1:9" x14ac:dyDescent="0.2">
      <c r="A460" s="2">
        <v>5</v>
      </c>
      <c r="B460" s="1" t="s">
        <v>108</v>
      </c>
      <c r="C460" s="4">
        <v>6</v>
      </c>
      <c r="D460" s="8">
        <v>2.17</v>
      </c>
      <c r="E460" s="4">
        <v>5</v>
      </c>
      <c r="F460" s="8">
        <v>3.11</v>
      </c>
      <c r="G460" s="4">
        <v>1</v>
      </c>
      <c r="H460" s="8">
        <v>0.92</v>
      </c>
      <c r="I460" s="4">
        <v>0</v>
      </c>
    </row>
    <row r="461" spans="1:9" x14ac:dyDescent="0.2">
      <c r="A461" s="2">
        <v>5</v>
      </c>
      <c r="B461" s="1" t="s">
        <v>112</v>
      </c>
      <c r="C461" s="4">
        <v>6</v>
      </c>
      <c r="D461" s="8">
        <v>2.17</v>
      </c>
      <c r="E461" s="4">
        <v>6</v>
      </c>
      <c r="F461" s="8">
        <v>3.73</v>
      </c>
      <c r="G461" s="4">
        <v>0</v>
      </c>
      <c r="H461" s="8">
        <v>0</v>
      </c>
      <c r="I461" s="4">
        <v>0</v>
      </c>
    </row>
    <row r="462" spans="1:9" x14ac:dyDescent="0.2">
      <c r="A462" s="2">
        <v>10</v>
      </c>
      <c r="B462" s="1" t="s">
        <v>116</v>
      </c>
      <c r="C462" s="4">
        <v>5</v>
      </c>
      <c r="D462" s="8">
        <v>1.81</v>
      </c>
      <c r="E462" s="4">
        <v>4</v>
      </c>
      <c r="F462" s="8">
        <v>2.48</v>
      </c>
      <c r="G462" s="4">
        <v>1</v>
      </c>
      <c r="H462" s="8">
        <v>0.92</v>
      </c>
      <c r="I462" s="4">
        <v>0</v>
      </c>
    </row>
    <row r="463" spans="1:9" x14ac:dyDescent="0.2">
      <c r="A463" s="2">
        <v>10</v>
      </c>
      <c r="B463" s="1" t="s">
        <v>133</v>
      </c>
      <c r="C463" s="4">
        <v>5</v>
      </c>
      <c r="D463" s="8">
        <v>1.81</v>
      </c>
      <c r="E463" s="4">
        <v>2</v>
      </c>
      <c r="F463" s="8">
        <v>1.24</v>
      </c>
      <c r="G463" s="4">
        <v>3</v>
      </c>
      <c r="H463" s="8">
        <v>2.75</v>
      </c>
      <c r="I463" s="4">
        <v>0</v>
      </c>
    </row>
    <row r="464" spans="1:9" x14ac:dyDescent="0.2">
      <c r="A464" s="2">
        <v>10</v>
      </c>
      <c r="B464" s="1" t="s">
        <v>99</v>
      </c>
      <c r="C464" s="4">
        <v>5</v>
      </c>
      <c r="D464" s="8">
        <v>1.81</v>
      </c>
      <c r="E464" s="4">
        <v>3</v>
      </c>
      <c r="F464" s="8">
        <v>1.86</v>
      </c>
      <c r="G464" s="4">
        <v>2</v>
      </c>
      <c r="H464" s="8">
        <v>1.83</v>
      </c>
      <c r="I464" s="4">
        <v>0</v>
      </c>
    </row>
    <row r="465" spans="1:9" x14ac:dyDescent="0.2">
      <c r="A465" s="2">
        <v>10</v>
      </c>
      <c r="B465" s="1" t="s">
        <v>125</v>
      </c>
      <c r="C465" s="4">
        <v>5</v>
      </c>
      <c r="D465" s="8">
        <v>1.81</v>
      </c>
      <c r="E465" s="4">
        <v>2</v>
      </c>
      <c r="F465" s="8">
        <v>1.24</v>
      </c>
      <c r="G465" s="4">
        <v>3</v>
      </c>
      <c r="H465" s="8">
        <v>2.75</v>
      </c>
      <c r="I465" s="4">
        <v>0</v>
      </c>
    </row>
    <row r="466" spans="1:9" x14ac:dyDescent="0.2">
      <c r="A466" s="2">
        <v>10</v>
      </c>
      <c r="B466" s="1" t="s">
        <v>101</v>
      </c>
      <c r="C466" s="4">
        <v>5</v>
      </c>
      <c r="D466" s="8">
        <v>1.81</v>
      </c>
      <c r="E466" s="4">
        <v>4</v>
      </c>
      <c r="F466" s="8">
        <v>2.48</v>
      </c>
      <c r="G466" s="4">
        <v>1</v>
      </c>
      <c r="H466" s="8">
        <v>0.92</v>
      </c>
      <c r="I466" s="4">
        <v>0</v>
      </c>
    </row>
    <row r="467" spans="1:9" x14ac:dyDescent="0.2">
      <c r="A467" s="2">
        <v>10</v>
      </c>
      <c r="B467" s="1" t="s">
        <v>123</v>
      </c>
      <c r="C467" s="4">
        <v>5</v>
      </c>
      <c r="D467" s="8">
        <v>1.81</v>
      </c>
      <c r="E467" s="4">
        <v>5</v>
      </c>
      <c r="F467" s="8">
        <v>3.11</v>
      </c>
      <c r="G467" s="4">
        <v>0</v>
      </c>
      <c r="H467" s="8">
        <v>0</v>
      </c>
      <c r="I467" s="4">
        <v>0</v>
      </c>
    </row>
    <row r="468" spans="1:9" x14ac:dyDescent="0.2">
      <c r="A468" s="2">
        <v>10</v>
      </c>
      <c r="B468" s="1" t="s">
        <v>105</v>
      </c>
      <c r="C468" s="4">
        <v>5</v>
      </c>
      <c r="D468" s="8">
        <v>1.81</v>
      </c>
      <c r="E468" s="4">
        <v>3</v>
      </c>
      <c r="F468" s="8">
        <v>1.86</v>
      </c>
      <c r="G468" s="4">
        <v>2</v>
      </c>
      <c r="H468" s="8">
        <v>1.83</v>
      </c>
      <c r="I468" s="4">
        <v>0</v>
      </c>
    </row>
    <row r="469" spans="1:9" x14ac:dyDescent="0.2">
      <c r="A469" s="2">
        <v>17</v>
      </c>
      <c r="B469" s="1" t="s">
        <v>94</v>
      </c>
      <c r="C469" s="4">
        <v>4</v>
      </c>
      <c r="D469" s="8">
        <v>1.45</v>
      </c>
      <c r="E469" s="4">
        <v>2</v>
      </c>
      <c r="F469" s="8">
        <v>1.24</v>
      </c>
      <c r="G469" s="4">
        <v>2</v>
      </c>
      <c r="H469" s="8">
        <v>1.83</v>
      </c>
      <c r="I469" s="4">
        <v>0</v>
      </c>
    </row>
    <row r="470" spans="1:9" x14ac:dyDescent="0.2">
      <c r="A470" s="2">
        <v>17</v>
      </c>
      <c r="B470" s="1" t="s">
        <v>143</v>
      </c>
      <c r="C470" s="4">
        <v>4</v>
      </c>
      <c r="D470" s="8">
        <v>1.45</v>
      </c>
      <c r="E470" s="4">
        <v>2</v>
      </c>
      <c r="F470" s="8">
        <v>1.24</v>
      </c>
      <c r="G470" s="4">
        <v>2</v>
      </c>
      <c r="H470" s="8">
        <v>1.83</v>
      </c>
      <c r="I470" s="4">
        <v>0</v>
      </c>
    </row>
    <row r="471" spans="1:9" x14ac:dyDescent="0.2">
      <c r="A471" s="2">
        <v>17</v>
      </c>
      <c r="B471" s="1" t="s">
        <v>145</v>
      </c>
      <c r="C471" s="4">
        <v>4</v>
      </c>
      <c r="D471" s="8">
        <v>1.45</v>
      </c>
      <c r="E471" s="4">
        <v>2</v>
      </c>
      <c r="F471" s="8">
        <v>1.24</v>
      </c>
      <c r="G471" s="4">
        <v>2</v>
      </c>
      <c r="H471" s="8">
        <v>1.83</v>
      </c>
      <c r="I471" s="4">
        <v>0</v>
      </c>
    </row>
    <row r="472" spans="1:9" x14ac:dyDescent="0.2">
      <c r="A472" s="2">
        <v>17</v>
      </c>
      <c r="B472" s="1" t="s">
        <v>151</v>
      </c>
      <c r="C472" s="4">
        <v>4</v>
      </c>
      <c r="D472" s="8">
        <v>1.45</v>
      </c>
      <c r="E472" s="4">
        <v>2</v>
      </c>
      <c r="F472" s="8">
        <v>1.24</v>
      </c>
      <c r="G472" s="4">
        <v>2</v>
      </c>
      <c r="H472" s="8">
        <v>1.83</v>
      </c>
      <c r="I472" s="4">
        <v>0</v>
      </c>
    </row>
    <row r="473" spans="1:9" x14ac:dyDescent="0.2">
      <c r="A473" s="2">
        <v>17</v>
      </c>
      <c r="B473" s="1" t="s">
        <v>120</v>
      </c>
      <c r="C473" s="4">
        <v>4</v>
      </c>
      <c r="D473" s="8">
        <v>1.45</v>
      </c>
      <c r="E473" s="4">
        <v>3</v>
      </c>
      <c r="F473" s="8">
        <v>1.86</v>
      </c>
      <c r="G473" s="4">
        <v>1</v>
      </c>
      <c r="H473" s="8">
        <v>0.92</v>
      </c>
      <c r="I473" s="4">
        <v>0</v>
      </c>
    </row>
    <row r="474" spans="1:9" x14ac:dyDescent="0.2">
      <c r="A474" s="2">
        <v>17</v>
      </c>
      <c r="B474" s="1" t="s">
        <v>106</v>
      </c>
      <c r="C474" s="4">
        <v>4</v>
      </c>
      <c r="D474" s="8">
        <v>1.45</v>
      </c>
      <c r="E474" s="4">
        <v>4</v>
      </c>
      <c r="F474" s="8">
        <v>2.48</v>
      </c>
      <c r="G474" s="4">
        <v>0</v>
      </c>
      <c r="H474" s="8">
        <v>0</v>
      </c>
      <c r="I474" s="4">
        <v>0</v>
      </c>
    </row>
    <row r="475" spans="1:9" x14ac:dyDescent="0.2">
      <c r="A475" s="2">
        <v>17</v>
      </c>
      <c r="B475" s="1" t="s">
        <v>131</v>
      </c>
      <c r="C475" s="4">
        <v>4</v>
      </c>
      <c r="D475" s="8">
        <v>1.45</v>
      </c>
      <c r="E475" s="4">
        <v>0</v>
      </c>
      <c r="F475" s="8">
        <v>0</v>
      </c>
      <c r="G475" s="4">
        <v>0</v>
      </c>
      <c r="H475" s="8">
        <v>0</v>
      </c>
      <c r="I475" s="4">
        <v>0</v>
      </c>
    </row>
    <row r="476" spans="1:9" x14ac:dyDescent="0.2">
      <c r="A476" s="2">
        <v>17</v>
      </c>
      <c r="B476" s="1" t="s">
        <v>114</v>
      </c>
      <c r="C476" s="4">
        <v>4</v>
      </c>
      <c r="D476" s="8">
        <v>1.45</v>
      </c>
      <c r="E476" s="4">
        <v>4</v>
      </c>
      <c r="F476" s="8">
        <v>2.48</v>
      </c>
      <c r="G476" s="4">
        <v>0</v>
      </c>
      <c r="H476" s="8">
        <v>0</v>
      </c>
      <c r="I476" s="4">
        <v>0</v>
      </c>
    </row>
    <row r="477" spans="1:9" x14ac:dyDescent="0.2">
      <c r="A477" s="2">
        <v>17</v>
      </c>
      <c r="B477" s="1" t="s">
        <v>111</v>
      </c>
      <c r="C477" s="4">
        <v>4</v>
      </c>
      <c r="D477" s="8">
        <v>1.45</v>
      </c>
      <c r="E477" s="4">
        <v>4</v>
      </c>
      <c r="F477" s="8">
        <v>2.48</v>
      </c>
      <c r="G477" s="4">
        <v>0</v>
      </c>
      <c r="H477" s="8">
        <v>0</v>
      </c>
      <c r="I477" s="4">
        <v>0</v>
      </c>
    </row>
    <row r="478" spans="1:9" x14ac:dyDescent="0.2">
      <c r="A478" s="1"/>
      <c r="C478" s="4"/>
      <c r="D478" s="8"/>
      <c r="E478" s="4"/>
      <c r="F478" s="8"/>
      <c r="G478" s="4"/>
      <c r="H478" s="8"/>
      <c r="I478" s="4"/>
    </row>
    <row r="479" spans="1:9" x14ac:dyDescent="0.2">
      <c r="A479" s="1" t="s">
        <v>19</v>
      </c>
      <c r="C479" s="4"/>
      <c r="D479" s="8"/>
      <c r="E479" s="4"/>
      <c r="F479" s="8"/>
      <c r="G479" s="4"/>
      <c r="H479" s="8"/>
      <c r="I479" s="4"/>
    </row>
    <row r="480" spans="1:9" x14ac:dyDescent="0.2">
      <c r="A480" s="2">
        <v>1</v>
      </c>
      <c r="B480" s="1" t="s">
        <v>120</v>
      </c>
      <c r="C480" s="4">
        <v>5</v>
      </c>
      <c r="D480" s="8">
        <v>6.76</v>
      </c>
      <c r="E480" s="4">
        <v>4</v>
      </c>
      <c r="F480" s="8">
        <v>7.69</v>
      </c>
      <c r="G480" s="4">
        <v>1</v>
      </c>
      <c r="H480" s="8">
        <v>5.56</v>
      </c>
      <c r="I480" s="4">
        <v>0</v>
      </c>
    </row>
    <row r="481" spans="1:9" x14ac:dyDescent="0.2">
      <c r="A481" s="2">
        <v>2</v>
      </c>
      <c r="B481" s="1" t="s">
        <v>193</v>
      </c>
      <c r="C481" s="4">
        <v>4</v>
      </c>
      <c r="D481" s="8">
        <v>5.41</v>
      </c>
      <c r="E481" s="4">
        <v>4</v>
      </c>
      <c r="F481" s="8">
        <v>7.69</v>
      </c>
      <c r="G481" s="4">
        <v>0</v>
      </c>
      <c r="H481" s="8">
        <v>0</v>
      </c>
      <c r="I481" s="4">
        <v>0</v>
      </c>
    </row>
    <row r="482" spans="1:9" x14ac:dyDescent="0.2">
      <c r="A482" s="2">
        <v>3</v>
      </c>
      <c r="B482" s="1" t="s">
        <v>123</v>
      </c>
      <c r="C482" s="4">
        <v>3</v>
      </c>
      <c r="D482" s="8">
        <v>4.05</v>
      </c>
      <c r="E482" s="4">
        <v>2</v>
      </c>
      <c r="F482" s="8">
        <v>3.85</v>
      </c>
      <c r="G482" s="4">
        <v>1</v>
      </c>
      <c r="H482" s="8">
        <v>5.56</v>
      </c>
      <c r="I482" s="4">
        <v>0</v>
      </c>
    </row>
    <row r="483" spans="1:9" x14ac:dyDescent="0.2">
      <c r="A483" s="2">
        <v>3</v>
      </c>
      <c r="B483" s="1" t="s">
        <v>194</v>
      </c>
      <c r="C483" s="4">
        <v>3</v>
      </c>
      <c r="D483" s="8">
        <v>4.05</v>
      </c>
      <c r="E483" s="4">
        <v>0</v>
      </c>
      <c r="F483" s="8">
        <v>0</v>
      </c>
      <c r="G483" s="4">
        <v>0</v>
      </c>
      <c r="H483" s="8">
        <v>0</v>
      </c>
      <c r="I483" s="4">
        <v>0</v>
      </c>
    </row>
    <row r="484" spans="1:9" x14ac:dyDescent="0.2">
      <c r="A484" s="2">
        <v>5</v>
      </c>
      <c r="B484" s="1" t="s">
        <v>188</v>
      </c>
      <c r="C484" s="4">
        <v>2</v>
      </c>
      <c r="D484" s="8">
        <v>2.7</v>
      </c>
      <c r="E484" s="4">
        <v>0</v>
      </c>
      <c r="F484" s="8">
        <v>0</v>
      </c>
      <c r="G484" s="4">
        <v>2</v>
      </c>
      <c r="H484" s="8">
        <v>11.11</v>
      </c>
      <c r="I484" s="4">
        <v>0</v>
      </c>
    </row>
    <row r="485" spans="1:9" x14ac:dyDescent="0.2">
      <c r="A485" s="2">
        <v>5</v>
      </c>
      <c r="B485" s="1" t="s">
        <v>98</v>
      </c>
      <c r="C485" s="4">
        <v>2</v>
      </c>
      <c r="D485" s="8">
        <v>2.7</v>
      </c>
      <c r="E485" s="4">
        <v>2</v>
      </c>
      <c r="F485" s="8">
        <v>3.85</v>
      </c>
      <c r="G485" s="4">
        <v>0</v>
      </c>
      <c r="H485" s="8">
        <v>0</v>
      </c>
      <c r="I485" s="4">
        <v>0</v>
      </c>
    </row>
    <row r="486" spans="1:9" x14ac:dyDescent="0.2">
      <c r="A486" s="2">
        <v>5</v>
      </c>
      <c r="B486" s="1" t="s">
        <v>99</v>
      </c>
      <c r="C486" s="4">
        <v>2</v>
      </c>
      <c r="D486" s="8">
        <v>2.7</v>
      </c>
      <c r="E486" s="4">
        <v>2</v>
      </c>
      <c r="F486" s="8">
        <v>3.85</v>
      </c>
      <c r="G486" s="4">
        <v>0</v>
      </c>
      <c r="H486" s="8">
        <v>0</v>
      </c>
      <c r="I486" s="4">
        <v>0</v>
      </c>
    </row>
    <row r="487" spans="1:9" x14ac:dyDescent="0.2">
      <c r="A487" s="2">
        <v>5</v>
      </c>
      <c r="B487" s="1" t="s">
        <v>100</v>
      </c>
      <c r="C487" s="4">
        <v>2</v>
      </c>
      <c r="D487" s="8">
        <v>2.7</v>
      </c>
      <c r="E487" s="4">
        <v>1</v>
      </c>
      <c r="F487" s="8">
        <v>1.92</v>
      </c>
      <c r="G487" s="4">
        <v>1</v>
      </c>
      <c r="H487" s="8">
        <v>5.56</v>
      </c>
      <c r="I487" s="4">
        <v>0</v>
      </c>
    </row>
    <row r="488" spans="1:9" x14ac:dyDescent="0.2">
      <c r="A488" s="2">
        <v>5</v>
      </c>
      <c r="B488" s="1" t="s">
        <v>136</v>
      </c>
      <c r="C488" s="4">
        <v>2</v>
      </c>
      <c r="D488" s="8">
        <v>2.7</v>
      </c>
      <c r="E488" s="4">
        <v>2</v>
      </c>
      <c r="F488" s="8">
        <v>3.85</v>
      </c>
      <c r="G488" s="4">
        <v>0</v>
      </c>
      <c r="H488" s="8">
        <v>0</v>
      </c>
      <c r="I488" s="4">
        <v>0</v>
      </c>
    </row>
    <row r="489" spans="1:9" x14ac:dyDescent="0.2">
      <c r="A489" s="2">
        <v>5</v>
      </c>
      <c r="B489" s="1" t="s">
        <v>122</v>
      </c>
      <c r="C489" s="4">
        <v>2</v>
      </c>
      <c r="D489" s="8">
        <v>2.7</v>
      </c>
      <c r="E489" s="4">
        <v>2</v>
      </c>
      <c r="F489" s="8">
        <v>3.85</v>
      </c>
      <c r="G489" s="4">
        <v>0</v>
      </c>
      <c r="H489" s="8">
        <v>0</v>
      </c>
      <c r="I489" s="4">
        <v>0</v>
      </c>
    </row>
    <row r="490" spans="1:9" x14ac:dyDescent="0.2">
      <c r="A490" s="2">
        <v>5</v>
      </c>
      <c r="B490" s="1" t="s">
        <v>190</v>
      </c>
      <c r="C490" s="4">
        <v>2</v>
      </c>
      <c r="D490" s="8">
        <v>2.7</v>
      </c>
      <c r="E490" s="4">
        <v>2</v>
      </c>
      <c r="F490" s="8">
        <v>3.85</v>
      </c>
      <c r="G490" s="4">
        <v>0</v>
      </c>
      <c r="H490" s="8">
        <v>0</v>
      </c>
      <c r="I490" s="4">
        <v>0</v>
      </c>
    </row>
    <row r="491" spans="1:9" x14ac:dyDescent="0.2">
      <c r="A491" s="2">
        <v>5</v>
      </c>
      <c r="B491" s="1" t="s">
        <v>117</v>
      </c>
      <c r="C491" s="4">
        <v>2</v>
      </c>
      <c r="D491" s="8">
        <v>2.7</v>
      </c>
      <c r="E491" s="4">
        <v>2</v>
      </c>
      <c r="F491" s="8">
        <v>3.85</v>
      </c>
      <c r="G491" s="4">
        <v>0</v>
      </c>
      <c r="H491" s="8">
        <v>0</v>
      </c>
      <c r="I491" s="4">
        <v>0</v>
      </c>
    </row>
    <row r="492" spans="1:9" x14ac:dyDescent="0.2">
      <c r="A492" s="2">
        <v>5</v>
      </c>
      <c r="B492" s="1" t="s">
        <v>109</v>
      </c>
      <c r="C492" s="4">
        <v>2</v>
      </c>
      <c r="D492" s="8">
        <v>2.7</v>
      </c>
      <c r="E492" s="4">
        <v>2</v>
      </c>
      <c r="F492" s="8">
        <v>3.85</v>
      </c>
      <c r="G492" s="4">
        <v>0</v>
      </c>
      <c r="H492" s="8">
        <v>0</v>
      </c>
      <c r="I492" s="4">
        <v>0</v>
      </c>
    </row>
    <row r="493" spans="1:9" x14ac:dyDescent="0.2">
      <c r="A493" s="2">
        <v>5</v>
      </c>
      <c r="B493" s="1" t="s">
        <v>110</v>
      </c>
      <c r="C493" s="4">
        <v>2</v>
      </c>
      <c r="D493" s="8">
        <v>2.7</v>
      </c>
      <c r="E493" s="4">
        <v>2</v>
      </c>
      <c r="F493" s="8">
        <v>3.85</v>
      </c>
      <c r="G493" s="4">
        <v>0</v>
      </c>
      <c r="H493" s="8">
        <v>0</v>
      </c>
      <c r="I493" s="4">
        <v>0</v>
      </c>
    </row>
    <row r="494" spans="1:9" x14ac:dyDescent="0.2">
      <c r="A494" s="2">
        <v>15</v>
      </c>
      <c r="B494" s="1" t="s">
        <v>115</v>
      </c>
      <c r="C494" s="4">
        <v>1</v>
      </c>
      <c r="D494" s="8">
        <v>1.35</v>
      </c>
      <c r="E494" s="4">
        <v>1</v>
      </c>
      <c r="F494" s="8">
        <v>1.92</v>
      </c>
      <c r="G494" s="4">
        <v>0</v>
      </c>
      <c r="H494" s="8">
        <v>0</v>
      </c>
      <c r="I494" s="4">
        <v>0</v>
      </c>
    </row>
    <row r="495" spans="1:9" x14ac:dyDescent="0.2">
      <c r="A495" s="2">
        <v>15</v>
      </c>
      <c r="B495" s="1" t="s">
        <v>118</v>
      </c>
      <c r="C495" s="4">
        <v>1</v>
      </c>
      <c r="D495" s="8">
        <v>1.35</v>
      </c>
      <c r="E495" s="4">
        <v>0</v>
      </c>
      <c r="F495" s="8">
        <v>0</v>
      </c>
      <c r="G495" s="4">
        <v>1</v>
      </c>
      <c r="H495" s="8">
        <v>5.56</v>
      </c>
      <c r="I495" s="4">
        <v>0</v>
      </c>
    </row>
    <row r="496" spans="1:9" x14ac:dyDescent="0.2">
      <c r="A496" s="2">
        <v>15</v>
      </c>
      <c r="B496" s="1" t="s">
        <v>140</v>
      </c>
      <c r="C496" s="4">
        <v>1</v>
      </c>
      <c r="D496" s="8">
        <v>1.35</v>
      </c>
      <c r="E496" s="4">
        <v>0</v>
      </c>
      <c r="F496" s="8">
        <v>0</v>
      </c>
      <c r="G496" s="4">
        <v>1</v>
      </c>
      <c r="H496" s="8">
        <v>5.56</v>
      </c>
      <c r="I496" s="4">
        <v>0</v>
      </c>
    </row>
    <row r="497" spans="1:9" x14ac:dyDescent="0.2">
      <c r="A497" s="2">
        <v>15</v>
      </c>
      <c r="B497" s="1" t="s">
        <v>143</v>
      </c>
      <c r="C497" s="4">
        <v>1</v>
      </c>
      <c r="D497" s="8">
        <v>1.35</v>
      </c>
      <c r="E497" s="4">
        <v>1</v>
      </c>
      <c r="F497" s="8">
        <v>1.92</v>
      </c>
      <c r="G497" s="4">
        <v>0</v>
      </c>
      <c r="H497" s="8">
        <v>0</v>
      </c>
      <c r="I497" s="4">
        <v>0</v>
      </c>
    </row>
    <row r="498" spans="1:9" x14ac:dyDescent="0.2">
      <c r="A498" s="2">
        <v>15</v>
      </c>
      <c r="B498" s="1" t="s">
        <v>95</v>
      </c>
      <c r="C498" s="4">
        <v>1</v>
      </c>
      <c r="D498" s="8">
        <v>1.35</v>
      </c>
      <c r="E498" s="4">
        <v>1</v>
      </c>
      <c r="F498" s="8">
        <v>1.92</v>
      </c>
      <c r="G498" s="4">
        <v>0</v>
      </c>
      <c r="H498" s="8">
        <v>0</v>
      </c>
      <c r="I498" s="4">
        <v>0</v>
      </c>
    </row>
    <row r="499" spans="1:9" x14ac:dyDescent="0.2">
      <c r="A499" s="2">
        <v>15</v>
      </c>
      <c r="B499" s="1" t="s">
        <v>96</v>
      </c>
      <c r="C499" s="4">
        <v>1</v>
      </c>
      <c r="D499" s="8">
        <v>1.35</v>
      </c>
      <c r="E499" s="4">
        <v>1</v>
      </c>
      <c r="F499" s="8">
        <v>1.92</v>
      </c>
      <c r="G499" s="4">
        <v>0</v>
      </c>
      <c r="H499" s="8">
        <v>0</v>
      </c>
      <c r="I499" s="4">
        <v>0</v>
      </c>
    </row>
    <row r="500" spans="1:9" x14ac:dyDescent="0.2">
      <c r="A500" s="2">
        <v>15</v>
      </c>
      <c r="B500" s="1" t="s">
        <v>182</v>
      </c>
      <c r="C500" s="4">
        <v>1</v>
      </c>
      <c r="D500" s="8">
        <v>1.35</v>
      </c>
      <c r="E500" s="4">
        <v>1</v>
      </c>
      <c r="F500" s="8">
        <v>1.92</v>
      </c>
      <c r="G500" s="4">
        <v>0</v>
      </c>
      <c r="H500" s="8">
        <v>0</v>
      </c>
      <c r="I500" s="4">
        <v>0</v>
      </c>
    </row>
    <row r="501" spans="1:9" x14ac:dyDescent="0.2">
      <c r="A501" s="2">
        <v>15</v>
      </c>
      <c r="B501" s="1" t="s">
        <v>183</v>
      </c>
      <c r="C501" s="4">
        <v>1</v>
      </c>
      <c r="D501" s="8">
        <v>1.35</v>
      </c>
      <c r="E501" s="4">
        <v>0</v>
      </c>
      <c r="F501" s="8">
        <v>0</v>
      </c>
      <c r="G501" s="4">
        <v>1</v>
      </c>
      <c r="H501" s="8">
        <v>5.56</v>
      </c>
      <c r="I501" s="4">
        <v>0</v>
      </c>
    </row>
    <row r="502" spans="1:9" x14ac:dyDescent="0.2">
      <c r="A502" s="2">
        <v>15</v>
      </c>
      <c r="B502" s="1" t="s">
        <v>184</v>
      </c>
      <c r="C502" s="4">
        <v>1</v>
      </c>
      <c r="D502" s="8">
        <v>1.35</v>
      </c>
      <c r="E502" s="4">
        <v>1</v>
      </c>
      <c r="F502" s="8">
        <v>1.92</v>
      </c>
      <c r="G502" s="4">
        <v>0</v>
      </c>
      <c r="H502" s="8">
        <v>0</v>
      </c>
      <c r="I502" s="4">
        <v>0</v>
      </c>
    </row>
    <row r="503" spans="1:9" x14ac:dyDescent="0.2">
      <c r="A503" s="2">
        <v>15</v>
      </c>
      <c r="B503" s="1" t="s">
        <v>119</v>
      </c>
      <c r="C503" s="4">
        <v>1</v>
      </c>
      <c r="D503" s="8">
        <v>1.35</v>
      </c>
      <c r="E503" s="4">
        <v>1</v>
      </c>
      <c r="F503" s="8">
        <v>1.92</v>
      </c>
      <c r="G503" s="4">
        <v>0</v>
      </c>
      <c r="H503" s="8">
        <v>0</v>
      </c>
      <c r="I503" s="4">
        <v>0</v>
      </c>
    </row>
    <row r="504" spans="1:9" x14ac:dyDescent="0.2">
      <c r="A504" s="2">
        <v>15</v>
      </c>
      <c r="B504" s="1" t="s">
        <v>173</v>
      </c>
      <c r="C504" s="4">
        <v>1</v>
      </c>
      <c r="D504" s="8">
        <v>1.35</v>
      </c>
      <c r="E504" s="4">
        <v>0</v>
      </c>
      <c r="F504" s="8">
        <v>0</v>
      </c>
      <c r="G504" s="4">
        <v>1</v>
      </c>
      <c r="H504" s="8">
        <v>5.56</v>
      </c>
      <c r="I504" s="4">
        <v>0</v>
      </c>
    </row>
    <row r="505" spans="1:9" x14ac:dyDescent="0.2">
      <c r="A505" s="2">
        <v>15</v>
      </c>
      <c r="B505" s="1" t="s">
        <v>181</v>
      </c>
      <c r="C505" s="4">
        <v>1</v>
      </c>
      <c r="D505" s="8">
        <v>1.35</v>
      </c>
      <c r="E505" s="4">
        <v>1</v>
      </c>
      <c r="F505" s="8">
        <v>1.92</v>
      </c>
      <c r="G505" s="4">
        <v>0</v>
      </c>
      <c r="H505" s="8">
        <v>0</v>
      </c>
      <c r="I505" s="4">
        <v>0</v>
      </c>
    </row>
    <row r="506" spans="1:9" x14ac:dyDescent="0.2">
      <c r="A506" s="2">
        <v>15</v>
      </c>
      <c r="B506" s="1" t="s">
        <v>185</v>
      </c>
      <c r="C506" s="4">
        <v>1</v>
      </c>
      <c r="D506" s="8">
        <v>1.35</v>
      </c>
      <c r="E506" s="4">
        <v>1</v>
      </c>
      <c r="F506" s="8">
        <v>1.92</v>
      </c>
      <c r="G506" s="4">
        <v>0</v>
      </c>
      <c r="H506" s="8">
        <v>0</v>
      </c>
      <c r="I506" s="4">
        <v>0</v>
      </c>
    </row>
    <row r="507" spans="1:9" x14ac:dyDescent="0.2">
      <c r="A507" s="2">
        <v>15</v>
      </c>
      <c r="B507" s="1" t="s">
        <v>186</v>
      </c>
      <c r="C507" s="4">
        <v>1</v>
      </c>
      <c r="D507" s="8">
        <v>1.35</v>
      </c>
      <c r="E507" s="4">
        <v>0</v>
      </c>
      <c r="F507" s="8">
        <v>0</v>
      </c>
      <c r="G507" s="4">
        <v>1</v>
      </c>
      <c r="H507" s="8">
        <v>5.56</v>
      </c>
      <c r="I507" s="4">
        <v>0</v>
      </c>
    </row>
    <row r="508" spans="1:9" x14ac:dyDescent="0.2">
      <c r="A508" s="2">
        <v>15</v>
      </c>
      <c r="B508" s="1" t="s">
        <v>176</v>
      </c>
      <c r="C508" s="4">
        <v>1</v>
      </c>
      <c r="D508" s="8">
        <v>1.35</v>
      </c>
      <c r="E508" s="4">
        <v>1</v>
      </c>
      <c r="F508" s="8">
        <v>1.92</v>
      </c>
      <c r="G508" s="4">
        <v>0</v>
      </c>
      <c r="H508" s="8">
        <v>0</v>
      </c>
      <c r="I508" s="4">
        <v>0</v>
      </c>
    </row>
    <row r="509" spans="1:9" x14ac:dyDescent="0.2">
      <c r="A509" s="2">
        <v>15</v>
      </c>
      <c r="B509" s="1" t="s">
        <v>187</v>
      </c>
      <c r="C509" s="4">
        <v>1</v>
      </c>
      <c r="D509" s="8">
        <v>1.35</v>
      </c>
      <c r="E509" s="4">
        <v>1</v>
      </c>
      <c r="F509" s="8">
        <v>1.92</v>
      </c>
      <c r="G509" s="4">
        <v>0</v>
      </c>
      <c r="H509" s="8">
        <v>0</v>
      </c>
      <c r="I509" s="4">
        <v>0</v>
      </c>
    </row>
    <row r="510" spans="1:9" x14ac:dyDescent="0.2">
      <c r="A510" s="2">
        <v>15</v>
      </c>
      <c r="B510" s="1" t="s">
        <v>97</v>
      </c>
      <c r="C510" s="4">
        <v>1</v>
      </c>
      <c r="D510" s="8">
        <v>1.35</v>
      </c>
      <c r="E510" s="4">
        <v>1</v>
      </c>
      <c r="F510" s="8">
        <v>1.92</v>
      </c>
      <c r="G510" s="4">
        <v>0</v>
      </c>
      <c r="H510" s="8">
        <v>0</v>
      </c>
      <c r="I510" s="4">
        <v>0</v>
      </c>
    </row>
    <row r="511" spans="1:9" x14ac:dyDescent="0.2">
      <c r="A511" s="2">
        <v>15</v>
      </c>
      <c r="B511" s="1" t="s">
        <v>156</v>
      </c>
      <c r="C511" s="4">
        <v>1</v>
      </c>
      <c r="D511" s="8">
        <v>1.35</v>
      </c>
      <c r="E511" s="4">
        <v>1</v>
      </c>
      <c r="F511" s="8">
        <v>1.92</v>
      </c>
      <c r="G511" s="4">
        <v>0</v>
      </c>
      <c r="H511" s="8">
        <v>0</v>
      </c>
      <c r="I511" s="4">
        <v>0</v>
      </c>
    </row>
    <row r="512" spans="1:9" x14ac:dyDescent="0.2">
      <c r="A512" s="2">
        <v>15</v>
      </c>
      <c r="B512" s="1" t="s">
        <v>113</v>
      </c>
      <c r="C512" s="4">
        <v>1</v>
      </c>
      <c r="D512" s="8">
        <v>1.35</v>
      </c>
      <c r="E512" s="4">
        <v>0</v>
      </c>
      <c r="F512" s="8">
        <v>0</v>
      </c>
      <c r="G512" s="4">
        <v>1</v>
      </c>
      <c r="H512" s="8">
        <v>5.56</v>
      </c>
      <c r="I512" s="4">
        <v>0</v>
      </c>
    </row>
    <row r="513" spans="1:9" x14ac:dyDescent="0.2">
      <c r="A513" s="2">
        <v>15</v>
      </c>
      <c r="B513" s="1" t="s">
        <v>135</v>
      </c>
      <c r="C513" s="4">
        <v>1</v>
      </c>
      <c r="D513" s="8">
        <v>1.35</v>
      </c>
      <c r="E513" s="4">
        <v>0</v>
      </c>
      <c r="F513" s="8">
        <v>0</v>
      </c>
      <c r="G513" s="4">
        <v>1</v>
      </c>
      <c r="H513" s="8">
        <v>5.56</v>
      </c>
      <c r="I513" s="4">
        <v>0</v>
      </c>
    </row>
    <row r="514" spans="1:9" x14ac:dyDescent="0.2">
      <c r="A514" s="2">
        <v>15</v>
      </c>
      <c r="B514" s="1" t="s">
        <v>101</v>
      </c>
      <c r="C514" s="4">
        <v>1</v>
      </c>
      <c r="D514" s="8">
        <v>1.35</v>
      </c>
      <c r="E514" s="4">
        <v>1</v>
      </c>
      <c r="F514" s="8">
        <v>1.92</v>
      </c>
      <c r="G514" s="4">
        <v>0</v>
      </c>
      <c r="H514" s="8">
        <v>0</v>
      </c>
      <c r="I514" s="4">
        <v>0</v>
      </c>
    </row>
    <row r="515" spans="1:9" x14ac:dyDescent="0.2">
      <c r="A515" s="2">
        <v>15</v>
      </c>
      <c r="B515" s="1" t="s">
        <v>103</v>
      </c>
      <c r="C515" s="4">
        <v>1</v>
      </c>
      <c r="D515" s="8">
        <v>1.35</v>
      </c>
      <c r="E515" s="4">
        <v>1</v>
      </c>
      <c r="F515" s="8">
        <v>1.92</v>
      </c>
      <c r="G515" s="4">
        <v>0</v>
      </c>
      <c r="H515" s="8">
        <v>0</v>
      </c>
      <c r="I515" s="4">
        <v>0</v>
      </c>
    </row>
    <row r="516" spans="1:9" x14ac:dyDescent="0.2">
      <c r="A516" s="2">
        <v>15</v>
      </c>
      <c r="B516" s="1" t="s">
        <v>178</v>
      </c>
      <c r="C516" s="4">
        <v>1</v>
      </c>
      <c r="D516" s="8">
        <v>1.35</v>
      </c>
      <c r="E516" s="4">
        <v>1</v>
      </c>
      <c r="F516" s="8">
        <v>1.92</v>
      </c>
      <c r="G516" s="4">
        <v>0</v>
      </c>
      <c r="H516" s="8">
        <v>0</v>
      </c>
      <c r="I516" s="4">
        <v>0</v>
      </c>
    </row>
    <row r="517" spans="1:9" x14ac:dyDescent="0.2">
      <c r="A517" s="2">
        <v>15</v>
      </c>
      <c r="B517" s="1" t="s">
        <v>189</v>
      </c>
      <c r="C517" s="4">
        <v>1</v>
      </c>
      <c r="D517" s="8">
        <v>1.35</v>
      </c>
      <c r="E517" s="4">
        <v>0</v>
      </c>
      <c r="F517" s="8">
        <v>0</v>
      </c>
      <c r="G517" s="4">
        <v>1</v>
      </c>
      <c r="H517" s="8">
        <v>5.56</v>
      </c>
      <c r="I517" s="4">
        <v>0</v>
      </c>
    </row>
    <row r="518" spans="1:9" x14ac:dyDescent="0.2">
      <c r="A518" s="2">
        <v>15</v>
      </c>
      <c r="B518" s="1" t="s">
        <v>162</v>
      </c>
      <c r="C518" s="4">
        <v>1</v>
      </c>
      <c r="D518" s="8">
        <v>1.35</v>
      </c>
      <c r="E518" s="4">
        <v>0</v>
      </c>
      <c r="F518" s="8">
        <v>0</v>
      </c>
      <c r="G518" s="4">
        <v>1</v>
      </c>
      <c r="H518" s="8">
        <v>5.56</v>
      </c>
      <c r="I518" s="4">
        <v>0</v>
      </c>
    </row>
    <row r="519" spans="1:9" x14ac:dyDescent="0.2">
      <c r="A519" s="2">
        <v>15</v>
      </c>
      <c r="B519" s="1" t="s">
        <v>104</v>
      </c>
      <c r="C519" s="4">
        <v>1</v>
      </c>
      <c r="D519" s="8">
        <v>1.35</v>
      </c>
      <c r="E519" s="4">
        <v>0</v>
      </c>
      <c r="F519" s="8">
        <v>0</v>
      </c>
      <c r="G519" s="4">
        <v>1</v>
      </c>
      <c r="H519" s="8">
        <v>5.56</v>
      </c>
      <c r="I519" s="4">
        <v>0</v>
      </c>
    </row>
    <row r="520" spans="1:9" x14ac:dyDescent="0.2">
      <c r="A520" s="2">
        <v>15</v>
      </c>
      <c r="B520" s="1" t="s">
        <v>108</v>
      </c>
      <c r="C520" s="4">
        <v>1</v>
      </c>
      <c r="D520" s="8">
        <v>1.35</v>
      </c>
      <c r="E520" s="4">
        <v>1</v>
      </c>
      <c r="F520" s="8">
        <v>1.92</v>
      </c>
      <c r="G520" s="4">
        <v>0</v>
      </c>
      <c r="H520" s="8">
        <v>0</v>
      </c>
      <c r="I520" s="4">
        <v>0</v>
      </c>
    </row>
    <row r="521" spans="1:9" x14ac:dyDescent="0.2">
      <c r="A521" s="2">
        <v>15</v>
      </c>
      <c r="B521" s="1" t="s">
        <v>191</v>
      </c>
      <c r="C521" s="4">
        <v>1</v>
      </c>
      <c r="D521" s="8">
        <v>1.35</v>
      </c>
      <c r="E521" s="4">
        <v>1</v>
      </c>
      <c r="F521" s="8">
        <v>1.92</v>
      </c>
      <c r="G521" s="4">
        <v>0</v>
      </c>
      <c r="H521" s="8">
        <v>0</v>
      </c>
      <c r="I521" s="4">
        <v>0</v>
      </c>
    </row>
    <row r="522" spans="1:9" x14ac:dyDescent="0.2">
      <c r="A522" s="2">
        <v>15</v>
      </c>
      <c r="B522" s="1" t="s">
        <v>179</v>
      </c>
      <c r="C522" s="4">
        <v>1</v>
      </c>
      <c r="D522" s="8">
        <v>1.35</v>
      </c>
      <c r="E522" s="4">
        <v>1</v>
      </c>
      <c r="F522" s="8">
        <v>1.92</v>
      </c>
      <c r="G522" s="4">
        <v>0</v>
      </c>
      <c r="H522" s="8">
        <v>0</v>
      </c>
      <c r="I522" s="4">
        <v>0</v>
      </c>
    </row>
    <row r="523" spans="1:9" x14ac:dyDescent="0.2">
      <c r="A523" s="2">
        <v>15</v>
      </c>
      <c r="B523" s="1" t="s">
        <v>129</v>
      </c>
      <c r="C523" s="4">
        <v>1</v>
      </c>
      <c r="D523" s="8">
        <v>1.35</v>
      </c>
      <c r="E523" s="4">
        <v>1</v>
      </c>
      <c r="F523" s="8">
        <v>1.92</v>
      </c>
      <c r="G523" s="4">
        <v>0</v>
      </c>
      <c r="H523" s="8">
        <v>0</v>
      </c>
      <c r="I523" s="4">
        <v>0</v>
      </c>
    </row>
    <row r="524" spans="1:9" x14ac:dyDescent="0.2">
      <c r="A524" s="2">
        <v>15</v>
      </c>
      <c r="B524" s="1" t="s">
        <v>192</v>
      </c>
      <c r="C524" s="4">
        <v>1</v>
      </c>
      <c r="D524" s="8">
        <v>1.35</v>
      </c>
      <c r="E524" s="4">
        <v>1</v>
      </c>
      <c r="F524" s="8">
        <v>1.92</v>
      </c>
      <c r="G524" s="4">
        <v>0</v>
      </c>
      <c r="H524" s="8">
        <v>0</v>
      </c>
      <c r="I524" s="4">
        <v>0</v>
      </c>
    </row>
    <row r="525" spans="1:9" x14ac:dyDescent="0.2">
      <c r="A525" s="2">
        <v>15</v>
      </c>
      <c r="B525" s="1" t="s">
        <v>131</v>
      </c>
      <c r="C525" s="4">
        <v>1</v>
      </c>
      <c r="D525" s="8">
        <v>1.35</v>
      </c>
      <c r="E525" s="4">
        <v>0</v>
      </c>
      <c r="F525" s="8">
        <v>0</v>
      </c>
      <c r="G525" s="4">
        <v>0</v>
      </c>
      <c r="H525" s="8">
        <v>0</v>
      </c>
      <c r="I525" s="4">
        <v>0</v>
      </c>
    </row>
    <row r="526" spans="1:9" x14ac:dyDescent="0.2">
      <c r="A526" s="2">
        <v>15</v>
      </c>
      <c r="B526" s="1" t="s">
        <v>114</v>
      </c>
      <c r="C526" s="4">
        <v>1</v>
      </c>
      <c r="D526" s="8">
        <v>1.35</v>
      </c>
      <c r="E526" s="4">
        <v>1</v>
      </c>
      <c r="F526" s="8">
        <v>1.92</v>
      </c>
      <c r="G526" s="4">
        <v>0</v>
      </c>
      <c r="H526" s="8">
        <v>0</v>
      </c>
      <c r="I526" s="4">
        <v>0</v>
      </c>
    </row>
    <row r="527" spans="1:9" x14ac:dyDescent="0.2">
      <c r="A527" s="2">
        <v>15</v>
      </c>
      <c r="B527" s="1" t="s">
        <v>111</v>
      </c>
      <c r="C527" s="4">
        <v>1</v>
      </c>
      <c r="D527" s="8">
        <v>1.35</v>
      </c>
      <c r="E527" s="4">
        <v>1</v>
      </c>
      <c r="F527" s="8">
        <v>1.92</v>
      </c>
      <c r="G527" s="4">
        <v>0</v>
      </c>
      <c r="H527" s="8">
        <v>0</v>
      </c>
      <c r="I527" s="4">
        <v>0</v>
      </c>
    </row>
    <row r="528" spans="1:9" x14ac:dyDescent="0.2">
      <c r="A528" s="2">
        <v>15</v>
      </c>
      <c r="B528" s="1" t="s">
        <v>137</v>
      </c>
      <c r="C528" s="4">
        <v>1</v>
      </c>
      <c r="D528" s="8">
        <v>1.35</v>
      </c>
      <c r="E528" s="4">
        <v>1</v>
      </c>
      <c r="F528" s="8">
        <v>1.92</v>
      </c>
      <c r="G528" s="4">
        <v>0</v>
      </c>
      <c r="H528" s="8">
        <v>0</v>
      </c>
      <c r="I528" s="4">
        <v>0</v>
      </c>
    </row>
    <row r="529" spans="1:9" x14ac:dyDescent="0.2">
      <c r="A529" s="2">
        <v>15</v>
      </c>
      <c r="B529" s="1" t="s">
        <v>168</v>
      </c>
      <c r="C529" s="4">
        <v>1</v>
      </c>
      <c r="D529" s="8">
        <v>1.35</v>
      </c>
      <c r="E529" s="4">
        <v>0</v>
      </c>
      <c r="F529" s="8">
        <v>0</v>
      </c>
      <c r="G529" s="4">
        <v>1</v>
      </c>
      <c r="H529" s="8">
        <v>5.56</v>
      </c>
      <c r="I529" s="4">
        <v>0</v>
      </c>
    </row>
    <row r="530" spans="1:9" x14ac:dyDescent="0.2">
      <c r="A530" s="2">
        <v>15</v>
      </c>
      <c r="B530" s="1" t="s">
        <v>130</v>
      </c>
      <c r="C530" s="4">
        <v>1</v>
      </c>
      <c r="D530" s="8">
        <v>1.35</v>
      </c>
      <c r="E530" s="4">
        <v>1</v>
      </c>
      <c r="F530" s="8">
        <v>1.92</v>
      </c>
      <c r="G530" s="4">
        <v>0</v>
      </c>
      <c r="H530" s="8">
        <v>0</v>
      </c>
      <c r="I530" s="4">
        <v>0</v>
      </c>
    </row>
    <row r="531" spans="1:9" x14ac:dyDescent="0.2">
      <c r="A531" s="2">
        <v>15</v>
      </c>
      <c r="B531" s="1" t="s">
        <v>195</v>
      </c>
      <c r="C531" s="4">
        <v>1</v>
      </c>
      <c r="D531" s="8">
        <v>1.35</v>
      </c>
      <c r="E531" s="4">
        <v>0</v>
      </c>
      <c r="F531" s="8">
        <v>0</v>
      </c>
      <c r="G531" s="4">
        <v>1</v>
      </c>
      <c r="H531" s="8">
        <v>5.56</v>
      </c>
      <c r="I531" s="4">
        <v>0</v>
      </c>
    </row>
    <row r="532" spans="1:9" x14ac:dyDescent="0.2">
      <c r="A532" s="2">
        <v>15</v>
      </c>
      <c r="B532" s="1" t="s">
        <v>196</v>
      </c>
      <c r="C532" s="4">
        <v>1</v>
      </c>
      <c r="D532" s="8">
        <v>1.35</v>
      </c>
      <c r="E532" s="4">
        <v>0</v>
      </c>
      <c r="F532" s="8">
        <v>0</v>
      </c>
      <c r="G532" s="4">
        <v>1</v>
      </c>
      <c r="H532" s="8">
        <v>5.56</v>
      </c>
      <c r="I532" s="4">
        <v>0</v>
      </c>
    </row>
    <row r="533" spans="1:9" x14ac:dyDescent="0.2">
      <c r="A533" s="1"/>
      <c r="C533" s="4"/>
      <c r="D533" s="8"/>
      <c r="E533" s="4"/>
      <c r="F533" s="8"/>
      <c r="G533" s="4"/>
      <c r="H533" s="8"/>
      <c r="I533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F0E0C-200B-4E5E-8215-80BB3B2305A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198</v>
      </c>
    </row>
    <row r="4" spans="2:9" ht="33" customHeight="1" x14ac:dyDescent="0.2">
      <c r="B4" t="s">
        <v>199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10</v>
      </c>
      <c r="D5" s="8">
        <v>0.03</v>
      </c>
      <c r="E5" s="12">
        <v>2</v>
      </c>
      <c r="F5" s="8">
        <v>0.01</v>
      </c>
      <c r="G5" s="12">
        <v>8</v>
      </c>
      <c r="H5" s="8">
        <v>0.05</v>
      </c>
      <c r="I5" s="12">
        <v>0</v>
      </c>
    </row>
    <row r="6" spans="2:9" ht="15" customHeight="1" x14ac:dyDescent="0.2">
      <c r="B6" t="s">
        <v>21</v>
      </c>
      <c r="C6" s="12">
        <v>4661</v>
      </c>
      <c r="D6" s="8">
        <v>14.93</v>
      </c>
      <c r="E6" s="12">
        <v>1361</v>
      </c>
      <c r="F6" s="8">
        <v>8.5500000000000007</v>
      </c>
      <c r="G6" s="12">
        <v>3300</v>
      </c>
      <c r="H6" s="8">
        <v>22.33</v>
      </c>
      <c r="I6" s="12">
        <v>0</v>
      </c>
    </row>
    <row r="7" spans="2:9" ht="15" customHeight="1" x14ac:dyDescent="0.2">
      <c r="B7" t="s">
        <v>22</v>
      </c>
      <c r="C7" s="12">
        <v>1793</v>
      </c>
      <c r="D7" s="8">
        <v>5.74</v>
      </c>
      <c r="E7" s="12">
        <v>625</v>
      </c>
      <c r="F7" s="8">
        <v>3.93</v>
      </c>
      <c r="G7" s="12">
        <v>1166</v>
      </c>
      <c r="H7" s="8">
        <v>7.89</v>
      </c>
      <c r="I7" s="12">
        <v>1</v>
      </c>
    </row>
    <row r="8" spans="2:9" ht="15" customHeight="1" x14ac:dyDescent="0.2">
      <c r="B8" t="s">
        <v>23</v>
      </c>
      <c r="C8" s="12">
        <v>63</v>
      </c>
      <c r="D8" s="8">
        <v>0.2</v>
      </c>
      <c r="E8" s="12">
        <v>1</v>
      </c>
      <c r="F8" s="8">
        <v>0.01</v>
      </c>
      <c r="G8" s="12">
        <v>44</v>
      </c>
      <c r="H8" s="8">
        <v>0.3</v>
      </c>
      <c r="I8" s="12">
        <v>0</v>
      </c>
    </row>
    <row r="9" spans="2:9" ht="15" customHeight="1" x14ac:dyDescent="0.2">
      <c r="B9" t="s">
        <v>24</v>
      </c>
      <c r="C9" s="12">
        <v>234</v>
      </c>
      <c r="D9" s="8">
        <v>0.75</v>
      </c>
      <c r="E9" s="12">
        <v>18</v>
      </c>
      <c r="F9" s="8">
        <v>0.11</v>
      </c>
      <c r="G9" s="12">
        <v>215</v>
      </c>
      <c r="H9" s="8">
        <v>1.45</v>
      </c>
      <c r="I9" s="12">
        <v>1</v>
      </c>
    </row>
    <row r="10" spans="2:9" ht="15" customHeight="1" x14ac:dyDescent="0.2">
      <c r="B10" t="s">
        <v>25</v>
      </c>
      <c r="C10" s="12">
        <v>368</v>
      </c>
      <c r="D10" s="8">
        <v>1.18</v>
      </c>
      <c r="E10" s="12">
        <v>73</v>
      </c>
      <c r="F10" s="8">
        <v>0.46</v>
      </c>
      <c r="G10" s="12">
        <v>290</v>
      </c>
      <c r="H10" s="8">
        <v>1.96</v>
      </c>
      <c r="I10" s="12">
        <v>3</v>
      </c>
    </row>
    <row r="11" spans="2:9" ht="15" customHeight="1" x14ac:dyDescent="0.2">
      <c r="B11" t="s">
        <v>26</v>
      </c>
      <c r="C11" s="12">
        <v>8253</v>
      </c>
      <c r="D11" s="8">
        <v>26.44</v>
      </c>
      <c r="E11" s="12">
        <v>3974</v>
      </c>
      <c r="F11" s="8">
        <v>24.96</v>
      </c>
      <c r="G11" s="12">
        <v>4263</v>
      </c>
      <c r="H11" s="8">
        <v>28.84</v>
      </c>
      <c r="I11" s="12">
        <v>16</v>
      </c>
    </row>
    <row r="12" spans="2:9" ht="15" customHeight="1" x14ac:dyDescent="0.2">
      <c r="B12" t="s">
        <v>27</v>
      </c>
      <c r="C12" s="12">
        <v>292</v>
      </c>
      <c r="D12" s="8">
        <v>0.94</v>
      </c>
      <c r="E12" s="12">
        <v>54</v>
      </c>
      <c r="F12" s="8">
        <v>0.34</v>
      </c>
      <c r="G12" s="12">
        <v>238</v>
      </c>
      <c r="H12" s="8">
        <v>1.61</v>
      </c>
      <c r="I12" s="12">
        <v>0</v>
      </c>
    </row>
    <row r="13" spans="2:9" ht="15" customHeight="1" x14ac:dyDescent="0.2">
      <c r="B13" t="s">
        <v>28</v>
      </c>
      <c r="C13" s="12">
        <v>2474</v>
      </c>
      <c r="D13" s="8">
        <v>7.93</v>
      </c>
      <c r="E13" s="12">
        <v>936</v>
      </c>
      <c r="F13" s="8">
        <v>5.88</v>
      </c>
      <c r="G13" s="12">
        <v>1532</v>
      </c>
      <c r="H13" s="8">
        <v>10.37</v>
      </c>
      <c r="I13" s="12">
        <v>2</v>
      </c>
    </row>
    <row r="14" spans="2:9" ht="15" customHeight="1" x14ac:dyDescent="0.2">
      <c r="B14" t="s">
        <v>29</v>
      </c>
      <c r="C14" s="12">
        <v>1608</v>
      </c>
      <c r="D14" s="8">
        <v>5.15</v>
      </c>
      <c r="E14" s="12">
        <v>853</v>
      </c>
      <c r="F14" s="8">
        <v>5.36</v>
      </c>
      <c r="G14" s="12">
        <v>744</v>
      </c>
      <c r="H14" s="8">
        <v>5.03</v>
      </c>
      <c r="I14" s="12">
        <v>4</v>
      </c>
    </row>
    <row r="15" spans="2:9" ht="15" customHeight="1" x14ac:dyDescent="0.2">
      <c r="B15" t="s">
        <v>30</v>
      </c>
      <c r="C15" s="12">
        <v>3535</v>
      </c>
      <c r="D15" s="8">
        <v>11.33</v>
      </c>
      <c r="E15" s="12">
        <v>2862</v>
      </c>
      <c r="F15" s="8">
        <v>17.98</v>
      </c>
      <c r="G15" s="12">
        <v>654</v>
      </c>
      <c r="H15" s="8">
        <v>4.42</v>
      </c>
      <c r="I15" s="12">
        <v>5</v>
      </c>
    </row>
    <row r="16" spans="2:9" ht="15" customHeight="1" x14ac:dyDescent="0.2">
      <c r="B16" t="s">
        <v>31</v>
      </c>
      <c r="C16" s="12">
        <v>4157</v>
      </c>
      <c r="D16" s="8">
        <v>13.32</v>
      </c>
      <c r="E16" s="12">
        <v>3231</v>
      </c>
      <c r="F16" s="8">
        <v>20.29</v>
      </c>
      <c r="G16" s="12">
        <v>907</v>
      </c>
      <c r="H16" s="8">
        <v>6.14</v>
      </c>
      <c r="I16" s="12">
        <v>8</v>
      </c>
    </row>
    <row r="17" spans="2:9" ht="15" customHeight="1" x14ac:dyDescent="0.2">
      <c r="B17" t="s">
        <v>32</v>
      </c>
      <c r="C17" s="12">
        <v>1213</v>
      </c>
      <c r="D17" s="8">
        <v>3.89</v>
      </c>
      <c r="E17" s="12">
        <v>772</v>
      </c>
      <c r="F17" s="8">
        <v>4.8499999999999996</v>
      </c>
      <c r="G17" s="12">
        <v>264</v>
      </c>
      <c r="H17" s="8">
        <v>1.79</v>
      </c>
      <c r="I17" s="12">
        <v>5</v>
      </c>
    </row>
    <row r="18" spans="2:9" ht="15" customHeight="1" x14ac:dyDescent="0.2">
      <c r="B18" t="s">
        <v>33</v>
      </c>
      <c r="C18" s="12">
        <v>1444</v>
      </c>
      <c r="D18" s="8">
        <v>4.63</v>
      </c>
      <c r="E18" s="12">
        <v>799</v>
      </c>
      <c r="F18" s="8">
        <v>5.0199999999999996</v>
      </c>
      <c r="G18" s="12">
        <v>523</v>
      </c>
      <c r="H18" s="8">
        <v>3.54</v>
      </c>
      <c r="I18" s="12">
        <v>17</v>
      </c>
    </row>
    <row r="19" spans="2:9" ht="15" customHeight="1" x14ac:dyDescent="0.2">
      <c r="B19" t="s">
        <v>34</v>
      </c>
      <c r="C19" s="12">
        <v>1109</v>
      </c>
      <c r="D19" s="8">
        <v>3.55</v>
      </c>
      <c r="E19" s="12">
        <v>361</v>
      </c>
      <c r="F19" s="8">
        <v>2.27</v>
      </c>
      <c r="G19" s="12">
        <v>632</v>
      </c>
      <c r="H19" s="8">
        <v>4.28</v>
      </c>
      <c r="I19" s="12">
        <v>14</v>
      </c>
    </row>
    <row r="20" spans="2:9" ht="15" customHeight="1" x14ac:dyDescent="0.2">
      <c r="B20" s="9" t="s">
        <v>200</v>
      </c>
      <c r="C20" s="12">
        <f>SUM(LTBL_35000[総数／事業所数])</f>
        <v>31214</v>
      </c>
      <c r="E20" s="12">
        <f>SUBTOTAL(109,LTBL_35000[個人／事業所数])</f>
        <v>15922</v>
      </c>
      <c r="G20" s="12">
        <f>SUBTOTAL(109,LTBL_35000[法人／事業所数])</f>
        <v>14780</v>
      </c>
      <c r="I20" s="12">
        <f>SUBTOTAL(109,LTBL_35000[法人以外の団体／事業所数])</f>
        <v>76</v>
      </c>
    </row>
    <row r="21" spans="2:9" ht="15" customHeight="1" x14ac:dyDescent="0.2">
      <c r="E21" s="11">
        <f>LTBL_35000[[#Totals],[個人／事業所数]]/LTBL_35000[[#Totals],[総数／事業所数]]</f>
        <v>0.51009162555263665</v>
      </c>
      <c r="G21" s="11">
        <f>LTBL_35000[[#Totals],[法人／事業所数]]/LTBL_35000[[#Totals],[総数／事業所数]]</f>
        <v>0.47350547831101431</v>
      </c>
      <c r="I21" s="11">
        <f>LTBL_35000[[#Totals],[法人以外の団体／事業所数]]/LTBL_35000[[#Totals],[総数／事業所数]]</f>
        <v>2.4348048952393159E-3</v>
      </c>
    </row>
    <row r="23" spans="2:9" ht="33" customHeight="1" x14ac:dyDescent="0.2">
      <c r="B23" t="s">
        <v>201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58</v>
      </c>
      <c r="C24" s="12">
        <v>3530</v>
      </c>
      <c r="D24" s="8">
        <v>11.31</v>
      </c>
      <c r="E24" s="12">
        <v>2957</v>
      </c>
      <c r="F24" s="8">
        <v>18.57</v>
      </c>
      <c r="G24" s="12">
        <v>570</v>
      </c>
      <c r="H24" s="8">
        <v>3.86</v>
      </c>
      <c r="I24" s="12">
        <v>2</v>
      </c>
    </row>
    <row r="25" spans="2:9" ht="15" customHeight="1" x14ac:dyDescent="0.2">
      <c r="B25" t="s">
        <v>57</v>
      </c>
      <c r="C25" s="12">
        <v>3104</v>
      </c>
      <c r="D25" s="8">
        <v>9.94</v>
      </c>
      <c r="E25" s="12">
        <v>2661</v>
      </c>
      <c r="F25" s="8">
        <v>16.71</v>
      </c>
      <c r="G25" s="12">
        <v>438</v>
      </c>
      <c r="H25" s="8">
        <v>2.96</v>
      </c>
      <c r="I25" s="12">
        <v>5</v>
      </c>
    </row>
    <row r="26" spans="2:9" ht="15" customHeight="1" x14ac:dyDescent="0.2">
      <c r="B26" t="s">
        <v>52</v>
      </c>
      <c r="C26" s="12">
        <v>2540</v>
      </c>
      <c r="D26" s="8">
        <v>8.14</v>
      </c>
      <c r="E26" s="12">
        <v>1272</v>
      </c>
      <c r="F26" s="8">
        <v>7.99</v>
      </c>
      <c r="G26" s="12">
        <v>1266</v>
      </c>
      <c r="H26" s="8">
        <v>8.57</v>
      </c>
      <c r="I26" s="12">
        <v>2</v>
      </c>
    </row>
    <row r="27" spans="2:9" ht="15" customHeight="1" x14ac:dyDescent="0.2">
      <c r="B27" t="s">
        <v>43</v>
      </c>
      <c r="C27" s="12">
        <v>1931</v>
      </c>
      <c r="D27" s="8">
        <v>6.19</v>
      </c>
      <c r="E27" s="12">
        <v>515</v>
      </c>
      <c r="F27" s="8">
        <v>3.23</v>
      </c>
      <c r="G27" s="12">
        <v>1416</v>
      </c>
      <c r="H27" s="8">
        <v>9.58</v>
      </c>
      <c r="I27" s="12">
        <v>0</v>
      </c>
    </row>
    <row r="28" spans="2:9" ht="15" customHeight="1" x14ac:dyDescent="0.2">
      <c r="B28" t="s">
        <v>54</v>
      </c>
      <c r="C28" s="12">
        <v>1924</v>
      </c>
      <c r="D28" s="8">
        <v>6.16</v>
      </c>
      <c r="E28" s="12">
        <v>841</v>
      </c>
      <c r="F28" s="8">
        <v>5.28</v>
      </c>
      <c r="G28" s="12">
        <v>1077</v>
      </c>
      <c r="H28" s="8">
        <v>7.29</v>
      </c>
      <c r="I28" s="12">
        <v>2</v>
      </c>
    </row>
    <row r="29" spans="2:9" ht="15" customHeight="1" x14ac:dyDescent="0.2">
      <c r="B29" t="s">
        <v>50</v>
      </c>
      <c r="C29" s="12">
        <v>1850</v>
      </c>
      <c r="D29" s="8">
        <v>5.93</v>
      </c>
      <c r="E29" s="12">
        <v>1273</v>
      </c>
      <c r="F29" s="8">
        <v>8</v>
      </c>
      <c r="G29" s="12">
        <v>567</v>
      </c>
      <c r="H29" s="8">
        <v>3.84</v>
      </c>
      <c r="I29" s="12">
        <v>10</v>
      </c>
    </row>
    <row r="30" spans="2:9" ht="15" customHeight="1" x14ac:dyDescent="0.2">
      <c r="B30" t="s">
        <v>44</v>
      </c>
      <c r="C30" s="12">
        <v>1440</v>
      </c>
      <c r="D30" s="8">
        <v>4.6100000000000003</v>
      </c>
      <c r="E30" s="12">
        <v>558</v>
      </c>
      <c r="F30" s="8">
        <v>3.5</v>
      </c>
      <c r="G30" s="12">
        <v>882</v>
      </c>
      <c r="H30" s="8">
        <v>5.97</v>
      </c>
      <c r="I30" s="12">
        <v>0</v>
      </c>
    </row>
    <row r="31" spans="2:9" ht="15" customHeight="1" x14ac:dyDescent="0.2">
      <c r="B31" t="s">
        <v>45</v>
      </c>
      <c r="C31" s="12">
        <v>1290</v>
      </c>
      <c r="D31" s="8">
        <v>4.13</v>
      </c>
      <c r="E31" s="12">
        <v>288</v>
      </c>
      <c r="F31" s="8">
        <v>1.81</v>
      </c>
      <c r="G31" s="12">
        <v>1002</v>
      </c>
      <c r="H31" s="8">
        <v>6.78</v>
      </c>
      <c r="I31" s="12">
        <v>0</v>
      </c>
    </row>
    <row r="32" spans="2:9" ht="15" customHeight="1" x14ac:dyDescent="0.2">
      <c r="B32" t="s">
        <v>60</v>
      </c>
      <c r="C32" s="12">
        <v>1213</v>
      </c>
      <c r="D32" s="8">
        <v>3.89</v>
      </c>
      <c r="E32" s="12">
        <v>772</v>
      </c>
      <c r="F32" s="8">
        <v>4.8499999999999996</v>
      </c>
      <c r="G32" s="12">
        <v>264</v>
      </c>
      <c r="H32" s="8">
        <v>1.79</v>
      </c>
      <c r="I32" s="12">
        <v>5</v>
      </c>
    </row>
    <row r="33" spans="2:9" ht="15" customHeight="1" x14ac:dyDescent="0.2">
      <c r="B33" t="s">
        <v>51</v>
      </c>
      <c r="C33" s="12">
        <v>1049</v>
      </c>
      <c r="D33" s="8">
        <v>3.36</v>
      </c>
      <c r="E33" s="12">
        <v>628</v>
      </c>
      <c r="F33" s="8">
        <v>3.94</v>
      </c>
      <c r="G33" s="12">
        <v>421</v>
      </c>
      <c r="H33" s="8">
        <v>2.85</v>
      </c>
      <c r="I33" s="12">
        <v>0</v>
      </c>
    </row>
    <row r="34" spans="2:9" ht="15" customHeight="1" x14ac:dyDescent="0.2">
      <c r="B34" t="s">
        <v>61</v>
      </c>
      <c r="C34" s="12">
        <v>892</v>
      </c>
      <c r="D34" s="8">
        <v>2.86</v>
      </c>
      <c r="E34" s="12">
        <v>790</v>
      </c>
      <c r="F34" s="8">
        <v>4.96</v>
      </c>
      <c r="G34" s="12">
        <v>98</v>
      </c>
      <c r="H34" s="8">
        <v>0.66</v>
      </c>
      <c r="I34" s="12">
        <v>2</v>
      </c>
    </row>
    <row r="35" spans="2:9" ht="15" customHeight="1" x14ac:dyDescent="0.2">
      <c r="B35" t="s">
        <v>49</v>
      </c>
      <c r="C35" s="12">
        <v>848</v>
      </c>
      <c r="D35" s="8">
        <v>2.72</v>
      </c>
      <c r="E35" s="12">
        <v>393</v>
      </c>
      <c r="F35" s="8">
        <v>2.4700000000000002</v>
      </c>
      <c r="G35" s="12">
        <v>455</v>
      </c>
      <c r="H35" s="8">
        <v>3.08</v>
      </c>
      <c r="I35" s="12">
        <v>0</v>
      </c>
    </row>
    <row r="36" spans="2:9" ht="15" customHeight="1" x14ac:dyDescent="0.2">
      <c r="B36" t="s">
        <v>55</v>
      </c>
      <c r="C36" s="12">
        <v>817</v>
      </c>
      <c r="D36" s="8">
        <v>2.62</v>
      </c>
      <c r="E36" s="12">
        <v>597</v>
      </c>
      <c r="F36" s="8">
        <v>3.75</v>
      </c>
      <c r="G36" s="12">
        <v>217</v>
      </c>
      <c r="H36" s="8">
        <v>1.47</v>
      </c>
      <c r="I36" s="12">
        <v>3</v>
      </c>
    </row>
    <row r="37" spans="2:9" ht="15" customHeight="1" x14ac:dyDescent="0.2">
      <c r="B37" t="s">
        <v>56</v>
      </c>
      <c r="C37" s="12">
        <v>728</v>
      </c>
      <c r="D37" s="8">
        <v>2.33</v>
      </c>
      <c r="E37" s="12">
        <v>251</v>
      </c>
      <c r="F37" s="8">
        <v>1.58</v>
      </c>
      <c r="G37" s="12">
        <v>469</v>
      </c>
      <c r="H37" s="8">
        <v>3.17</v>
      </c>
      <c r="I37" s="12">
        <v>1</v>
      </c>
    </row>
    <row r="38" spans="2:9" ht="15" customHeight="1" x14ac:dyDescent="0.2">
      <c r="B38" t="s">
        <v>62</v>
      </c>
      <c r="C38" s="12">
        <v>552</v>
      </c>
      <c r="D38" s="8">
        <v>1.77</v>
      </c>
      <c r="E38" s="12">
        <v>9</v>
      </c>
      <c r="F38" s="8">
        <v>0.06</v>
      </c>
      <c r="G38" s="12">
        <v>425</v>
      </c>
      <c r="H38" s="8">
        <v>2.88</v>
      </c>
      <c r="I38" s="12">
        <v>15</v>
      </c>
    </row>
    <row r="39" spans="2:9" ht="15" customHeight="1" x14ac:dyDescent="0.2">
      <c r="B39" t="s">
        <v>46</v>
      </c>
      <c r="C39" s="12">
        <v>458</v>
      </c>
      <c r="D39" s="8">
        <v>1.47</v>
      </c>
      <c r="E39" s="12">
        <v>82</v>
      </c>
      <c r="F39" s="8">
        <v>0.52</v>
      </c>
      <c r="G39" s="12">
        <v>376</v>
      </c>
      <c r="H39" s="8">
        <v>2.54</v>
      </c>
      <c r="I39" s="12">
        <v>0</v>
      </c>
    </row>
    <row r="40" spans="2:9" ht="15" customHeight="1" x14ac:dyDescent="0.2">
      <c r="B40" t="s">
        <v>47</v>
      </c>
      <c r="C40" s="12">
        <v>418</v>
      </c>
      <c r="D40" s="8">
        <v>1.34</v>
      </c>
      <c r="E40" s="12">
        <v>50</v>
      </c>
      <c r="F40" s="8">
        <v>0.31</v>
      </c>
      <c r="G40" s="12">
        <v>368</v>
      </c>
      <c r="H40" s="8">
        <v>2.4900000000000002</v>
      </c>
      <c r="I40" s="12">
        <v>0</v>
      </c>
    </row>
    <row r="41" spans="2:9" ht="15" customHeight="1" x14ac:dyDescent="0.2">
      <c r="B41" t="s">
        <v>59</v>
      </c>
      <c r="C41" s="12">
        <v>411</v>
      </c>
      <c r="D41" s="8">
        <v>1.32</v>
      </c>
      <c r="E41" s="12">
        <v>182</v>
      </c>
      <c r="F41" s="8">
        <v>1.1399999999999999</v>
      </c>
      <c r="G41" s="12">
        <v>223</v>
      </c>
      <c r="H41" s="8">
        <v>1.51</v>
      </c>
      <c r="I41" s="12">
        <v>2</v>
      </c>
    </row>
    <row r="42" spans="2:9" ht="15" customHeight="1" x14ac:dyDescent="0.2">
      <c r="B42" t="s">
        <v>48</v>
      </c>
      <c r="C42" s="12">
        <v>406</v>
      </c>
      <c r="D42" s="8">
        <v>1.3</v>
      </c>
      <c r="E42" s="12">
        <v>80</v>
      </c>
      <c r="F42" s="8">
        <v>0.5</v>
      </c>
      <c r="G42" s="12">
        <v>325</v>
      </c>
      <c r="H42" s="8">
        <v>2.2000000000000002</v>
      </c>
      <c r="I42" s="12">
        <v>1</v>
      </c>
    </row>
    <row r="43" spans="2:9" ht="15" customHeight="1" x14ac:dyDescent="0.2">
      <c r="B43" t="s">
        <v>53</v>
      </c>
      <c r="C43" s="12">
        <v>393</v>
      </c>
      <c r="D43" s="8">
        <v>1.26</v>
      </c>
      <c r="E43" s="12">
        <v>71</v>
      </c>
      <c r="F43" s="8">
        <v>0.45</v>
      </c>
      <c r="G43" s="12">
        <v>322</v>
      </c>
      <c r="H43" s="8">
        <v>2.1800000000000002</v>
      </c>
      <c r="I43" s="12">
        <v>0</v>
      </c>
    </row>
    <row r="46" spans="2:9" ht="33" customHeight="1" x14ac:dyDescent="0.2">
      <c r="B46" t="s">
        <v>202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110</v>
      </c>
      <c r="C47" s="12">
        <v>1886</v>
      </c>
      <c r="D47" s="8">
        <v>6.04</v>
      </c>
      <c r="E47" s="12">
        <v>1681</v>
      </c>
      <c r="F47" s="8">
        <v>10.56</v>
      </c>
      <c r="G47" s="12">
        <v>204</v>
      </c>
      <c r="H47" s="8">
        <v>1.38</v>
      </c>
      <c r="I47" s="12">
        <v>1</v>
      </c>
    </row>
    <row r="48" spans="2:9" ht="15" customHeight="1" x14ac:dyDescent="0.2">
      <c r="B48" t="s">
        <v>103</v>
      </c>
      <c r="C48" s="12">
        <v>1150</v>
      </c>
      <c r="D48" s="8">
        <v>3.68</v>
      </c>
      <c r="E48" s="12">
        <v>625</v>
      </c>
      <c r="F48" s="8">
        <v>3.93</v>
      </c>
      <c r="G48" s="12">
        <v>522</v>
      </c>
      <c r="H48" s="8">
        <v>3.53</v>
      </c>
      <c r="I48" s="12">
        <v>0</v>
      </c>
    </row>
    <row r="49" spans="2:9" ht="15" customHeight="1" x14ac:dyDescent="0.2">
      <c r="B49" t="s">
        <v>109</v>
      </c>
      <c r="C49" s="12">
        <v>1007</v>
      </c>
      <c r="D49" s="8">
        <v>3.23</v>
      </c>
      <c r="E49" s="12">
        <v>964</v>
      </c>
      <c r="F49" s="8">
        <v>6.05</v>
      </c>
      <c r="G49" s="12">
        <v>42</v>
      </c>
      <c r="H49" s="8">
        <v>0.28000000000000003</v>
      </c>
      <c r="I49" s="12">
        <v>1</v>
      </c>
    </row>
    <row r="50" spans="2:9" ht="15" customHeight="1" x14ac:dyDescent="0.2">
      <c r="B50" t="s">
        <v>93</v>
      </c>
      <c r="C50" s="12">
        <v>710</v>
      </c>
      <c r="D50" s="8">
        <v>2.27</v>
      </c>
      <c r="E50" s="12">
        <v>89</v>
      </c>
      <c r="F50" s="8">
        <v>0.56000000000000005</v>
      </c>
      <c r="G50" s="12">
        <v>621</v>
      </c>
      <c r="H50" s="8">
        <v>4.2</v>
      </c>
      <c r="I50" s="12">
        <v>0</v>
      </c>
    </row>
    <row r="51" spans="2:9" ht="15" customHeight="1" x14ac:dyDescent="0.2">
      <c r="B51" t="s">
        <v>107</v>
      </c>
      <c r="C51" s="12">
        <v>701</v>
      </c>
      <c r="D51" s="8">
        <v>2.25</v>
      </c>
      <c r="E51" s="12">
        <v>671</v>
      </c>
      <c r="F51" s="8">
        <v>4.21</v>
      </c>
      <c r="G51" s="12">
        <v>30</v>
      </c>
      <c r="H51" s="8">
        <v>0.2</v>
      </c>
      <c r="I51" s="12">
        <v>0</v>
      </c>
    </row>
    <row r="52" spans="2:9" ht="15" customHeight="1" x14ac:dyDescent="0.2">
      <c r="B52" t="s">
        <v>101</v>
      </c>
      <c r="C52" s="12">
        <v>700</v>
      </c>
      <c r="D52" s="8">
        <v>2.2400000000000002</v>
      </c>
      <c r="E52" s="12">
        <v>450</v>
      </c>
      <c r="F52" s="8">
        <v>2.83</v>
      </c>
      <c r="G52" s="12">
        <v>248</v>
      </c>
      <c r="H52" s="8">
        <v>1.68</v>
      </c>
      <c r="I52" s="12">
        <v>2</v>
      </c>
    </row>
    <row r="53" spans="2:9" ht="15" customHeight="1" x14ac:dyDescent="0.2">
      <c r="B53" t="s">
        <v>105</v>
      </c>
      <c r="C53" s="12">
        <v>673</v>
      </c>
      <c r="D53" s="8">
        <v>2.16</v>
      </c>
      <c r="E53" s="12">
        <v>543</v>
      </c>
      <c r="F53" s="8">
        <v>3.41</v>
      </c>
      <c r="G53" s="12">
        <v>129</v>
      </c>
      <c r="H53" s="8">
        <v>0.87</v>
      </c>
      <c r="I53" s="12">
        <v>1</v>
      </c>
    </row>
    <row r="54" spans="2:9" ht="15" customHeight="1" x14ac:dyDescent="0.2">
      <c r="B54" t="s">
        <v>100</v>
      </c>
      <c r="C54" s="12">
        <v>661</v>
      </c>
      <c r="D54" s="8">
        <v>2.12</v>
      </c>
      <c r="E54" s="12">
        <v>262</v>
      </c>
      <c r="F54" s="8">
        <v>1.65</v>
      </c>
      <c r="G54" s="12">
        <v>399</v>
      </c>
      <c r="H54" s="8">
        <v>2.7</v>
      </c>
      <c r="I54" s="12">
        <v>0</v>
      </c>
    </row>
    <row r="55" spans="2:9" ht="15" customHeight="1" x14ac:dyDescent="0.2">
      <c r="B55" t="s">
        <v>98</v>
      </c>
      <c r="C55" s="12">
        <v>650</v>
      </c>
      <c r="D55" s="8">
        <v>2.08</v>
      </c>
      <c r="E55" s="12">
        <v>436</v>
      </c>
      <c r="F55" s="8">
        <v>2.74</v>
      </c>
      <c r="G55" s="12">
        <v>211</v>
      </c>
      <c r="H55" s="8">
        <v>1.43</v>
      </c>
      <c r="I55" s="12">
        <v>3</v>
      </c>
    </row>
    <row r="56" spans="2:9" ht="15" customHeight="1" x14ac:dyDescent="0.2">
      <c r="B56" t="s">
        <v>112</v>
      </c>
      <c r="C56" s="12">
        <v>642</v>
      </c>
      <c r="D56" s="8">
        <v>2.06</v>
      </c>
      <c r="E56" s="12">
        <v>580</v>
      </c>
      <c r="F56" s="8">
        <v>3.64</v>
      </c>
      <c r="G56" s="12">
        <v>62</v>
      </c>
      <c r="H56" s="8">
        <v>0.42</v>
      </c>
      <c r="I56" s="12">
        <v>0</v>
      </c>
    </row>
    <row r="57" spans="2:9" ht="15" customHeight="1" x14ac:dyDescent="0.2">
      <c r="B57" t="s">
        <v>99</v>
      </c>
      <c r="C57" s="12">
        <v>587</v>
      </c>
      <c r="D57" s="8">
        <v>1.88</v>
      </c>
      <c r="E57" s="12">
        <v>331</v>
      </c>
      <c r="F57" s="8">
        <v>2.08</v>
      </c>
      <c r="G57" s="12">
        <v>256</v>
      </c>
      <c r="H57" s="8">
        <v>1.73</v>
      </c>
      <c r="I57" s="12">
        <v>0</v>
      </c>
    </row>
    <row r="58" spans="2:9" ht="15" customHeight="1" x14ac:dyDescent="0.2">
      <c r="B58" t="s">
        <v>111</v>
      </c>
      <c r="C58" s="12">
        <v>569</v>
      </c>
      <c r="D58" s="8">
        <v>1.82</v>
      </c>
      <c r="E58" s="12">
        <v>463</v>
      </c>
      <c r="F58" s="8">
        <v>2.91</v>
      </c>
      <c r="G58" s="12">
        <v>105</v>
      </c>
      <c r="H58" s="8">
        <v>0.71</v>
      </c>
      <c r="I58" s="12">
        <v>1</v>
      </c>
    </row>
    <row r="59" spans="2:9" ht="15" customHeight="1" x14ac:dyDescent="0.2">
      <c r="B59" t="s">
        <v>106</v>
      </c>
      <c r="C59" s="12">
        <v>567</v>
      </c>
      <c r="D59" s="8">
        <v>1.82</v>
      </c>
      <c r="E59" s="12">
        <v>492</v>
      </c>
      <c r="F59" s="8">
        <v>3.09</v>
      </c>
      <c r="G59" s="12">
        <v>75</v>
      </c>
      <c r="H59" s="8">
        <v>0.51</v>
      </c>
      <c r="I59" s="12">
        <v>0</v>
      </c>
    </row>
    <row r="60" spans="2:9" ht="15" customHeight="1" x14ac:dyDescent="0.2">
      <c r="B60" t="s">
        <v>95</v>
      </c>
      <c r="C60" s="12">
        <v>502</v>
      </c>
      <c r="D60" s="8">
        <v>1.61</v>
      </c>
      <c r="E60" s="12">
        <v>138</v>
      </c>
      <c r="F60" s="8">
        <v>0.87</v>
      </c>
      <c r="G60" s="12">
        <v>364</v>
      </c>
      <c r="H60" s="8">
        <v>2.46</v>
      </c>
      <c r="I60" s="12">
        <v>0</v>
      </c>
    </row>
    <row r="61" spans="2:9" ht="15" customHeight="1" x14ac:dyDescent="0.2">
      <c r="B61" t="s">
        <v>96</v>
      </c>
      <c r="C61" s="12">
        <v>476</v>
      </c>
      <c r="D61" s="8">
        <v>1.52</v>
      </c>
      <c r="E61" s="12">
        <v>120</v>
      </c>
      <c r="F61" s="8">
        <v>0.75</v>
      </c>
      <c r="G61" s="12">
        <v>356</v>
      </c>
      <c r="H61" s="8">
        <v>2.41</v>
      </c>
      <c r="I61" s="12">
        <v>0</v>
      </c>
    </row>
    <row r="62" spans="2:9" ht="15" customHeight="1" x14ac:dyDescent="0.2">
      <c r="B62" t="s">
        <v>108</v>
      </c>
      <c r="C62" s="12">
        <v>444</v>
      </c>
      <c r="D62" s="8">
        <v>1.42</v>
      </c>
      <c r="E62" s="12">
        <v>396</v>
      </c>
      <c r="F62" s="8">
        <v>2.4900000000000002</v>
      </c>
      <c r="G62" s="12">
        <v>46</v>
      </c>
      <c r="H62" s="8">
        <v>0.31</v>
      </c>
      <c r="I62" s="12">
        <v>2</v>
      </c>
    </row>
    <row r="63" spans="2:9" ht="15" customHeight="1" x14ac:dyDescent="0.2">
      <c r="B63" t="s">
        <v>97</v>
      </c>
      <c r="C63" s="12">
        <v>438</v>
      </c>
      <c r="D63" s="8">
        <v>1.4</v>
      </c>
      <c r="E63" s="12">
        <v>201</v>
      </c>
      <c r="F63" s="8">
        <v>1.26</v>
      </c>
      <c r="G63" s="12">
        <v>237</v>
      </c>
      <c r="H63" s="8">
        <v>1.6</v>
      </c>
      <c r="I63" s="12">
        <v>0</v>
      </c>
    </row>
    <row r="64" spans="2:9" ht="15" customHeight="1" x14ac:dyDescent="0.2">
      <c r="B64" t="s">
        <v>104</v>
      </c>
      <c r="C64" s="12">
        <v>435</v>
      </c>
      <c r="D64" s="8">
        <v>1.39</v>
      </c>
      <c r="E64" s="12">
        <v>125</v>
      </c>
      <c r="F64" s="8">
        <v>0.79</v>
      </c>
      <c r="G64" s="12">
        <v>303</v>
      </c>
      <c r="H64" s="8">
        <v>2.0499999999999998</v>
      </c>
      <c r="I64" s="12">
        <v>0</v>
      </c>
    </row>
    <row r="65" spans="2:9" ht="15" customHeight="1" x14ac:dyDescent="0.2">
      <c r="B65" t="s">
        <v>94</v>
      </c>
      <c r="C65" s="12">
        <v>429</v>
      </c>
      <c r="D65" s="8">
        <v>1.37</v>
      </c>
      <c r="E65" s="12">
        <v>89</v>
      </c>
      <c r="F65" s="8">
        <v>0.56000000000000005</v>
      </c>
      <c r="G65" s="12">
        <v>340</v>
      </c>
      <c r="H65" s="8">
        <v>2.2999999999999998</v>
      </c>
      <c r="I65" s="12">
        <v>0</v>
      </c>
    </row>
    <row r="66" spans="2:9" ht="15" customHeight="1" x14ac:dyDescent="0.2">
      <c r="B66" t="s">
        <v>102</v>
      </c>
      <c r="C66" s="12">
        <v>427</v>
      </c>
      <c r="D66" s="8">
        <v>1.37</v>
      </c>
      <c r="E66" s="12">
        <v>70</v>
      </c>
      <c r="F66" s="8">
        <v>0.44</v>
      </c>
      <c r="G66" s="12">
        <v>357</v>
      </c>
      <c r="H66" s="8">
        <v>2.42</v>
      </c>
      <c r="I66" s="12">
        <v>0</v>
      </c>
    </row>
    <row r="68" spans="2:9" ht="15" customHeight="1" x14ac:dyDescent="0.2">
      <c r="B68" t="s">
        <v>203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48662-7175-4D7E-9C01-69EABBA9D9A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204</v>
      </c>
    </row>
    <row r="4" spans="2:9" ht="33" customHeight="1" x14ac:dyDescent="0.2">
      <c r="B4" t="s">
        <v>199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1</v>
      </c>
      <c r="D5" s="8">
        <v>0.02</v>
      </c>
      <c r="E5" s="12">
        <v>0</v>
      </c>
      <c r="F5" s="8">
        <v>0</v>
      </c>
      <c r="G5" s="12">
        <v>1</v>
      </c>
      <c r="H5" s="8">
        <v>0.03</v>
      </c>
      <c r="I5" s="12">
        <v>0</v>
      </c>
    </row>
    <row r="6" spans="2:9" ht="15" customHeight="1" x14ac:dyDescent="0.2">
      <c r="B6" t="s">
        <v>21</v>
      </c>
      <c r="C6" s="12">
        <v>777</v>
      </c>
      <c r="D6" s="8">
        <v>12.27</v>
      </c>
      <c r="E6" s="12">
        <v>206</v>
      </c>
      <c r="F6" s="8">
        <v>6.43</v>
      </c>
      <c r="G6" s="12">
        <v>571</v>
      </c>
      <c r="H6" s="8">
        <v>18.78</v>
      </c>
      <c r="I6" s="12">
        <v>0</v>
      </c>
    </row>
    <row r="7" spans="2:9" ht="15" customHeight="1" x14ac:dyDescent="0.2">
      <c r="B7" t="s">
        <v>22</v>
      </c>
      <c r="C7" s="12">
        <v>353</v>
      </c>
      <c r="D7" s="8">
        <v>5.57</v>
      </c>
      <c r="E7" s="12">
        <v>74</v>
      </c>
      <c r="F7" s="8">
        <v>2.31</v>
      </c>
      <c r="G7" s="12">
        <v>279</v>
      </c>
      <c r="H7" s="8">
        <v>9.17</v>
      </c>
      <c r="I7" s="12">
        <v>0</v>
      </c>
    </row>
    <row r="8" spans="2:9" ht="15" customHeight="1" x14ac:dyDescent="0.2">
      <c r="B8" t="s">
        <v>23</v>
      </c>
      <c r="C8" s="12">
        <v>4</v>
      </c>
      <c r="D8" s="8">
        <v>0.06</v>
      </c>
      <c r="E8" s="12">
        <v>0</v>
      </c>
      <c r="F8" s="8">
        <v>0</v>
      </c>
      <c r="G8" s="12">
        <v>4</v>
      </c>
      <c r="H8" s="8">
        <v>0.13</v>
      </c>
      <c r="I8" s="12">
        <v>0</v>
      </c>
    </row>
    <row r="9" spans="2:9" ht="15" customHeight="1" x14ac:dyDescent="0.2">
      <c r="B9" t="s">
        <v>24</v>
      </c>
      <c r="C9" s="12">
        <v>35</v>
      </c>
      <c r="D9" s="8">
        <v>0.55000000000000004</v>
      </c>
      <c r="E9" s="12">
        <v>1</v>
      </c>
      <c r="F9" s="8">
        <v>0.03</v>
      </c>
      <c r="G9" s="12">
        <v>34</v>
      </c>
      <c r="H9" s="8">
        <v>1.1200000000000001</v>
      </c>
      <c r="I9" s="12">
        <v>0</v>
      </c>
    </row>
    <row r="10" spans="2:9" ht="15" customHeight="1" x14ac:dyDescent="0.2">
      <c r="B10" t="s">
        <v>25</v>
      </c>
      <c r="C10" s="12">
        <v>91</v>
      </c>
      <c r="D10" s="8">
        <v>1.44</v>
      </c>
      <c r="E10" s="12">
        <v>22</v>
      </c>
      <c r="F10" s="8">
        <v>0.69</v>
      </c>
      <c r="G10" s="12">
        <v>68</v>
      </c>
      <c r="H10" s="8">
        <v>2.2400000000000002</v>
      </c>
      <c r="I10" s="12">
        <v>0</v>
      </c>
    </row>
    <row r="11" spans="2:9" ht="15" customHeight="1" x14ac:dyDescent="0.2">
      <c r="B11" t="s">
        <v>26</v>
      </c>
      <c r="C11" s="12">
        <v>1734</v>
      </c>
      <c r="D11" s="8">
        <v>27.38</v>
      </c>
      <c r="E11" s="12">
        <v>801</v>
      </c>
      <c r="F11" s="8">
        <v>24.99</v>
      </c>
      <c r="G11" s="12">
        <v>933</v>
      </c>
      <c r="H11" s="8">
        <v>30.68</v>
      </c>
      <c r="I11" s="12">
        <v>0</v>
      </c>
    </row>
    <row r="12" spans="2:9" ht="15" customHeight="1" x14ac:dyDescent="0.2">
      <c r="B12" t="s">
        <v>27</v>
      </c>
      <c r="C12" s="12">
        <v>57</v>
      </c>
      <c r="D12" s="8">
        <v>0.9</v>
      </c>
      <c r="E12" s="12">
        <v>10</v>
      </c>
      <c r="F12" s="8">
        <v>0.31</v>
      </c>
      <c r="G12" s="12">
        <v>47</v>
      </c>
      <c r="H12" s="8">
        <v>1.55</v>
      </c>
      <c r="I12" s="12">
        <v>0</v>
      </c>
    </row>
    <row r="13" spans="2:9" ht="15" customHeight="1" x14ac:dyDescent="0.2">
      <c r="B13" t="s">
        <v>28</v>
      </c>
      <c r="C13" s="12">
        <v>635</v>
      </c>
      <c r="D13" s="8">
        <v>10.029999999999999</v>
      </c>
      <c r="E13" s="12">
        <v>255</v>
      </c>
      <c r="F13" s="8">
        <v>7.96</v>
      </c>
      <c r="G13" s="12">
        <v>379</v>
      </c>
      <c r="H13" s="8">
        <v>12.46</v>
      </c>
      <c r="I13" s="12">
        <v>1</v>
      </c>
    </row>
    <row r="14" spans="2:9" ht="15" customHeight="1" x14ac:dyDescent="0.2">
      <c r="B14" t="s">
        <v>29</v>
      </c>
      <c r="C14" s="12">
        <v>310</v>
      </c>
      <c r="D14" s="8">
        <v>4.9000000000000004</v>
      </c>
      <c r="E14" s="12">
        <v>161</v>
      </c>
      <c r="F14" s="8">
        <v>5.0199999999999996</v>
      </c>
      <c r="G14" s="12">
        <v>147</v>
      </c>
      <c r="H14" s="8">
        <v>4.83</v>
      </c>
      <c r="I14" s="12">
        <v>1</v>
      </c>
    </row>
    <row r="15" spans="2:9" ht="15" customHeight="1" x14ac:dyDescent="0.2">
      <c r="B15" t="s">
        <v>30</v>
      </c>
      <c r="C15" s="12">
        <v>761</v>
      </c>
      <c r="D15" s="8">
        <v>12.02</v>
      </c>
      <c r="E15" s="12">
        <v>623</v>
      </c>
      <c r="F15" s="8">
        <v>19.440000000000001</v>
      </c>
      <c r="G15" s="12">
        <v>132</v>
      </c>
      <c r="H15" s="8">
        <v>4.34</v>
      </c>
      <c r="I15" s="12">
        <v>2</v>
      </c>
    </row>
    <row r="16" spans="2:9" ht="15" customHeight="1" x14ac:dyDescent="0.2">
      <c r="B16" t="s">
        <v>31</v>
      </c>
      <c r="C16" s="12">
        <v>799</v>
      </c>
      <c r="D16" s="8">
        <v>12.62</v>
      </c>
      <c r="E16" s="12">
        <v>624</v>
      </c>
      <c r="F16" s="8">
        <v>19.47</v>
      </c>
      <c r="G16" s="12">
        <v>166</v>
      </c>
      <c r="H16" s="8">
        <v>5.46</v>
      </c>
      <c r="I16" s="12">
        <v>5</v>
      </c>
    </row>
    <row r="17" spans="2:9" ht="15" customHeight="1" x14ac:dyDescent="0.2">
      <c r="B17" t="s">
        <v>32</v>
      </c>
      <c r="C17" s="12">
        <v>242</v>
      </c>
      <c r="D17" s="8">
        <v>3.82</v>
      </c>
      <c r="E17" s="12">
        <v>167</v>
      </c>
      <c r="F17" s="8">
        <v>5.21</v>
      </c>
      <c r="G17" s="12">
        <v>46</v>
      </c>
      <c r="H17" s="8">
        <v>1.51</v>
      </c>
      <c r="I17" s="12">
        <v>0</v>
      </c>
    </row>
    <row r="18" spans="2:9" ht="15" customHeight="1" x14ac:dyDescent="0.2">
      <c r="B18" t="s">
        <v>33</v>
      </c>
      <c r="C18" s="12">
        <v>325</v>
      </c>
      <c r="D18" s="8">
        <v>5.13</v>
      </c>
      <c r="E18" s="12">
        <v>197</v>
      </c>
      <c r="F18" s="8">
        <v>6.15</v>
      </c>
      <c r="G18" s="12">
        <v>97</v>
      </c>
      <c r="H18" s="8">
        <v>3.19</v>
      </c>
      <c r="I18" s="12">
        <v>0</v>
      </c>
    </row>
    <row r="19" spans="2:9" ht="15" customHeight="1" x14ac:dyDescent="0.2">
      <c r="B19" t="s">
        <v>34</v>
      </c>
      <c r="C19" s="12">
        <v>208</v>
      </c>
      <c r="D19" s="8">
        <v>3.28</v>
      </c>
      <c r="E19" s="12">
        <v>64</v>
      </c>
      <c r="F19" s="8">
        <v>2</v>
      </c>
      <c r="G19" s="12">
        <v>137</v>
      </c>
      <c r="H19" s="8">
        <v>4.51</v>
      </c>
      <c r="I19" s="12">
        <v>1</v>
      </c>
    </row>
    <row r="20" spans="2:9" ht="15" customHeight="1" x14ac:dyDescent="0.2">
      <c r="B20" s="9" t="s">
        <v>200</v>
      </c>
      <c r="C20" s="12">
        <f>SUM(LTBL_35201[総数／事業所数])</f>
        <v>6332</v>
      </c>
      <c r="E20" s="12">
        <f>SUBTOTAL(109,LTBL_35201[個人／事業所数])</f>
        <v>3205</v>
      </c>
      <c r="G20" s="12">
        <f>SUBTOTAL(109,LTBL_35201[法人／事業所数])</f>
        <v>3041</v>
      </c>
      <c r="I20" s="12">
        <f>SUBTOTAL(109,LTBL_35201[法人以外の団体／事業所数])</f>
        <v>10</v>
      </c>
    </row>
    <row r="21" spans="2:9" ht="15" customHeight="1" x14ac:dyDescent="0.2">
      <c r="E21" s="11">
        <f>LTBL_35201[[#Totals],[個人／事業所数]]/LTBL_35201[[#Totals],[総数／事業所数]]</f>
        <v>0.50615919140871768</v>
      </c>
      <c r="G21" s="11">
        <f>LTBL_35201[[#Totals],[法人／事業所数]]/LTBL_35201[[#Totals],[総数／事業所数]]</f>
        <v>0.48025900189513582</v>
      </c>
      <c r="I21" s="11">
        <f>LTBL_35201[[#Totals],[法人以外の団体／事業所数]]/LTBL_35201[[#Totals],[総数／事業所数]]</f>
        <v>1.5792798483891346E-3</v>
      </c>
    </row>
    <row r="23" spans="2:9" ht="33" customHeight="1" x14ac:dyDescent="0.2">
      <c r="B23" t="s">
        <v>201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57</v>
      </c>
      <c r="C24" s="12">
        <v>690</v>
      </c>
      <c r="D24" s="8">
        <v>10.9</v>
      </c>
      <c r="E24" s="12">
        <v>593</v>
      </c>
      <c r="F24" s="8">
        <v>18.5</v>
      </c>
      <c r="G24" s="12">
        <v>95</v>
      </c>
      <c r="H24" s="8">
        <v>3.12</v>
      </c>
      <c r="I24" s="12">
        <v>2</v>
      </c>
    </row>
    <row r="25" spans="2:9" ht="15" customHeight="1" x14ac:dyDescent="0.2">
      <c r="B25" t="s">
        <v>58</v>
      </c>
      <c r="C25" s="12">
        <v>685</v>
      </c>
      <c r="D25" s="8">
        <v>10.82</v>
      </c>
      <c r="E25" s="12">
        <v>576</v>
      </c>
      <c r="F25" s="8">
        <v>17.97</v>
      </c>
      <c r="G25" s="12">
        <v>106</v>
      </c>
      <c r="H25" s="8">
        <v>3.49</v>
      </c>
      <c r="I25" s="12">
        <v>2</v>
      </c>
    </row>
    <row r="26" spans="2:9" ht="15" customHeight="1" x14ac:dyDescent="0.2">
      <c r="B26" t="s">
        <v>54</v>
      </c>
      <c r="C26" s="12">
        <v>530</v>
      </c>
      <c r="D26" s="8">
        <v>8.3699999999999992</v>
      </c>
      <c r="E26" s="12">
        <v>239</v>
      </c>
      <c r="F26" s="8">
        <v>7.46</v>
      </c>
      <c r="G26" s="12">
        <v>290</v>
      </c>
      <c r="H26" s="8">
        <v>9.5399999999999991</v>
      </c>
      <c r="I26" s="12">
        <v>1</v>
      </c>
    </row>
    <row r="27" spans="2:9" ht="15" customHeight="1" x14ac:dyDescent="0.2">
      <c r="B27" t="s">
        <v>52</v>
      </c>
      <c r="C27" s="12">
        <v>513</v>
      </c>
      <c r="D27" s="8">
        <v>8.1</v>
      </c>
      <c r="E27" s="12">
        <v>234</v>
      </c>
      <c r="F27" s="8">
        <v>7.3</v>
      </c>
      <c r="G27" s="12">
        <v>279</v>
      </c>
      <c r="H27" s="8">
        <v>9.17</v>
      </c>
      <c r="I27" s="12">
        <v>0</v>
      </c>
    </row>
    <row r="28" spans="2:9" ht="15" customHeight="1" x14ac:dyDescent="0.2">
      <c r="B28" t="s">
        <v>50</v>
      </c>
      <c r="C28" s="12">
        <v>438</v>
      </c>
      <c r="D28" s="8">
        <v>6.92</v>
      </c>
      <c r="E28" s="12">
        <v>287</v>
      </c>
      <c r="F28" s="8">
        <v>8.9499999999999993</v>
      </c>
      <c r="G28" s="12">
        <v>151</v>
      </c>
      <c r="H28" s="8">
        <v>4.97</v>
      </c>
      <c r="I28" s="12">
        <v>0</v>
      </c>
    </row>
    <row r="29" spans="2:9" ht="15" customHeight="1" x14ac:dyDescent="0.2">
      <c r="B29" t="s">
        <v>43</v>
      </c>
      <c r="C29" s="12">
        <v>315</v>
      </c>
      <c r="D29" s="8">
        <v>4.97</v>
      </c>
      <c r="E29" s="12">
        <v>70</v>
      </c>
      <c r="F29" s="8">
        <v>2.1800000000000002</v>
      </c>
      <c r="G29" s="12">
        <v>245</v>
      </c>
      <c r="H29" s="8">
        <v>8.06</v>
      </c>
      <c r="I29" s="12">
        <v>0</v>
      </c>
    </row>
    <row r="30" spans="2:9" ht="15" customHeight="1" x14ac:dyDescent="0.2">
      <c r="B30" t="s">
        <v>44</v>
      </c>
      <c r="C30" s="12">
        <v>257</v>
      </c>
      <c r="D30" s="8">
        <v>4.0599999999999996</v>
      </c>
      <c r="E30" s="12">
        <v>83</v>
      </c>
      <c r="F30" s="8">
        <v>2.59</v>
      </c>
      <c r="G30" s="12">
        <v>174</v>
      </c>
      <c r="H30" s="8">
        <v>5.72</v>
      </c>
      <c r="I30" s="12">
        <v>0</v>
      </c>
    </row>
    <row r="31" spans="2:9" ht="15" customHeight="1" x14ac:dyDescent="0.2">
      <c r="B31" t="s">
        <v>60</v>
      </c>
      <c r="C31" s="12">
        <v>242</v>
      </c>
      <c r="D31" s="8">
        <v>3.82</v>
      </c>
      <c r="E31" s="12">
        <v>167</v>
      </c>
      <c r="F31" s="8">
        <v>5.21</v>
      </c>
      <c r="G31" s="12">
        <v>46</v>
      </c>
      <c r="H31" s="8">
        <v>1.51</v>
      </c>
      <c r="I31" s="12">
        <v>0</v>
      </c>
    </row>
    <row r="32" spans="2:9" ht="15" customHeight="1" x14ac:dyDescent="0.2">
      <c r="B32" t="s">
        <v>61</v>
      </c>
      <c r="C32" s="12">
        <v>215</v>
      </c>
      <c r="D32" s="8">
        <v>3.4</v>
      </c>
      <c r="E32" s="12">
        <v>195</v>
      </c>
      <c r="F32" s="8">
        <v>6.08</v>
      </c>
      <c r="G32" s="12">
        <v>20</v>
      </c>
      <c r="H32" s="8">
        <v>0.66</v>
      </c>
      <c r="I32" s="12">
        <v>0</v>
      </c>
    </row>
    <row r="33" spans="2:9" ht="15" customHeight="1" x14ac:dyDescent="0.2">
      <c r="B33" t="s">
        <v>45</v>
      </c>
      <c r="C33" s="12">
        <v>205</v>
      </c>
      <c r="D33" s="8">
        <v>3.24</v>
      </c>
      <c r="E33" s="12">
        <v>53</v>
      </c>
      <c r="F33" s="8">
        <v>1.65</v>
      </c>
      <c r="G33" s="12">
        <v>152</v>
      </c>
      <c r="H33" s="8">
        <v>5</v>
      </c>
      <c r="I33" s="12">
        <v>0</v>
      </c>
    </row>
    <row r="34" spans="2:9" ht="15" customHeight="1" x14ac:dyDescent="0.2">
      <c r="B34" t="s">
        <v>51</v>
      </c>
      <c r="C34" s="12">
        <v>190</v>
      </c>
      <c r="D34" s="8">
        <v>3</v>
      </c>
      <c r="E34" s="12">
        <v>104</v>
      </c>
      <c r="F34" s="8">
        <v>3.24</v>
      </c>
      <c r="G34" s="12">
        <v>86</v>
      </c>
      <c r="H34" s="8">
        <v>2.83</v>
      </c>
      <c r="I34" s="12">
        <v>0</v>
      </c>
    </row>
    <row r="35" spans="2:9" ht="15" customHeight="1" x14ac:dyDescent="0.2">
      <c r="B35" t="s">
        <v>49</v>
      </c>
      <c r="C35" s="12">
        <v>185</v>
      </c>
      <c r="D35" s="8">
        <v>2.92</v>
      </c>
      <c r="E35" s="12">
        <v>82</v>
      </c>
      <c r="F35" s="8">
        <v>2.56</v>
      </c>
      <c r="G35" s="12">
        <v>103</v>
      </c>
      <c r="H35" s="8">
        <v>3.39</v>
      </c>
      <c r="I35" s="12">
        <v>0</v>
      </c>
    </row>
    <row r="36" spans="2:9" ht="15" customHeight="1" x14ac:dyDescent="0.2">
      <c r="B36" t="s">
        <v>55</v>
      </c>
      <c r="C36" s="12">
        <v>166</v>
      </c>
      <c r="D36" s="8">
        <v>2.62</v>
      </c>
      <c r="E36" s="12">
        <v>113</v>
      </c>
      <c r="F36" s="8">
        <v>3.53</v>
      </c>
      <c r="G36" s="12">
        <v>52</v>
      </c>
      <c r="H36" s="8">
        <v>1.71</v>
      </c>
      <c r="I36" s="12">
        <v>1</v>
      </c>
    </row>
    <row r="37" spans="2:9" ht="15" customHeight="1" x14ac:dyDescent="0.2">
      <c r="B37" t="s">
        <v>56</v>
      </c>
      <c r="C37" s="12">
        <v>132</v>
      </c>
      <c r="D37" s="8">
        <v>2.08</v>
      </c>
      <c r="E37" s="12">
        <v>48</v>
      </c>
      <c r="F37" s="8">
        <v>1.5</v>
      </c>
      <c r="G37" s="12">
        <v>83</v>
      </c>
      <c r="H37" s="8">
        <v>2.73</v>
      </c>
      <c r="I37" s="12">
        <v>0</v>
      </c>
    </row>
    <row r="38" spans="2:9" ht="15" customHeight="1" x14ac:dyDescent="0.2">
      <c r="B38" t="s">
        <v>64</v>
      </c>
      <c r="C38" s="12">
        <v>118</v>
      </c>
      <c r="D38" s="8">
        <v>1.86</v>
      </c>
      <c r="E38" s="12">
        <v>42</v>
      </c>
      <c r="F38" s="8">
        <v>1.31</v>
      </c>
      <c r="G38" s="12">
        <v>76</v>
      </c>
      <c r="H38" s="8">
        <v>2.5</v>
      </c>
      <c r="I38" s="12">
        <v>0</v>
      </c>
    </row>
    <row r="39" spans="2:9" ht="15" customHeight="1" x14ac:dyDescent="0.2">
      <c r="B39" t="s">
        <v>62</v>
      </c>
      <c r="C39" s="12">
        <v>110</v>
      </c>
      <c r="D39" s="8">
        <v>1.74</v>
      </c>
      <c r="E39" s="12">
        <v>2</v>
      </c>
      <c r="F39" s="8">
        <v>0.06</v>
      </c>
      <c r="G39" s="12">
        <v>77</v>
      </c>
      <c r="H39" s="8">
        <v>2.5299999999999998</v>
      </c>
      <c r="I39" s="12">
        <v>0</v>
      </c>
    </row>
    <row r="40" spans="2:9" ht="15" customHeight="1" x14ac:dyDescent="0.2">
      <c r="B40" t="s">
        <v>48</v>
      </c>
      <c r="C40" s="12">
        <v>89</v>
      </c>
      <c r="D40" s="8">
        <v>1.41</v>
      </c>
      <c r="E40" s="12">
        <v>17</v>
      </c>
      <c r="F40" s="8">
        <v>0.53</v>
      </c>
      <c r="G40" s="12">
        <v>72</v>
      </c>
      <c r="H40" s="8">
        <v>2.37</v>
      </c>
      <c r="I40" s="12">
        <v>0</v>
      </c>
    </row>
    <row r="41" spans="2:9" ht="15" customHeight="1" x14ac:dyDescent="0.2">
      <c r="B41" t="s">
        <v>59</v>
      </c>
      <c r="C41" s="12">
        <v>78</v>
      </c>
      <c r="D41" s="8">
        <v>1.23</v>
      </c>
      <c r="E41" s="12">
        <v>36</v>
      </c>
      <c r="F41" s="8">
        <v>1.1200000000000001</v>
      </c>
      <c r="G41" s="12">
        <v>40</v>
      </c>
      <c r="H41" s="8">
        <v>1.32</v>
      </c>
      <c r="I41" s="12">
        <v>1</v>
      </c>
    </row>
    <row r="42" spans="2:9" ht="15" customHeight="1" x14ac:dyDescent="0.2">
      <c r="B42" t="s">
        <v>63</v>
      </c>
      <c r="C42" s="12">
        <v>73</v>
      </c>
      <c r="D42" s="8">
        <v>1.1499999999999999</v>
      </c>
      <c r="E42" s="12">
        <v>19</v>
      </c>
      <c r="F42" s="8">
        <v>0.59</v>
      </c>
      <c r="G42" s="12">
        <v>54</v>
      </c>
      <c r="H42" s="8">
        <v>1.78</v>
      </c>
      <c r="I42" s="12">
        <v>0</v>
      </c>
    </row>
    <row r="43" spans="2:9" ht="15" customHeight="1" x14ac:dyDescent="0.2">
      <c r="B43" t="s">
        <v>53</v>
      </c>
      <c r="C43" s="12">
        <v>73</v>
      </c>
      <c r="D43" s="8">
        <v>1.1499999999999999</v>
      </c>
      <c r="E43" s="12">
        <v>8</v>
      </c>
      <c r="F43" s="8">
        <v>0.25</v>
      </c>
      <c r="G43" s="12">
        <v>65</v>
      </c>
      <c r="H43" s="8">
        <v>2.14</v>
      </c>
      <c r="I43" s="12">
        <v>0</v>
      </c>
    </row>
    <row r="46" spans="2:9" ht="33" customHeight="1" x14ac:dyDescent="0.2">
      <c r="B46" t="s">
        <v>202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110</v>
      </c>
      <c r="C47" s="12">
        <v>377</v>
      </c>
      <c r="D47" s="8">
        <v>5.95</v>
      </c>
      <c r="E47" s="12">
        <v>338</v>
      </c>
      <c r="F47" s="8">
        <v>10.55</v>
      </c>
      <c r="G47" s="12">
        <v>38</v>
      </c>
      <c r="H47" s="8">
        <v>1.25</v>
      </c>
      <c r="I47" s="12">
        <v>1</v>
      </c>
    </row>
    <row r="48" spans="2:9" ht="15" customHeight="1" x14ac:dyDescent="0.2">
      <c r="B48" t="s">
        <v>103</v>
      </c>
      <c r="C48" s="12">
        <v>300</v>
      </c>
      <c r="D48" s="8">
        <v>4.74</v>
      </c>
      <c r="E48" s="12">
        <v>152</v>
      </c>
      <c r="F48" s="8">
        <v>4.74</v>
      </c>
      <c r="G48" s="12">
        <v>148</v>
      </c>
      <c r="H48" s="8">
        <v>4.87</v>
      </c>
      <c r="I48" s="12">
        <v>0</v>
      </c>
    </row>
    <row r="49" spans="2:9" ht="15" customHeight="1" x14ac:dyDescent="0.2">
      <c r="B49" t="s">
        <v>109</v>
      </c>
      <c r="C49" s="12">
        <v>186</v>
      </c>
      <c r="D49" s="8">
        <v>2.94</v>
      </c>
      <c r="E49" s="12">
        <v>180</v>
      </c>
      <c r="F49" s="8">
        <v>5.62</v>
      </c>
      <c r="G49" s="12">
        <v>5</v>
      </c>
      <c r="H49" s="8">
        <v>0.16</v>
      </c>
      <c r="I49" s="12">
        <v>1</v>
      </c>
    </row>
    <row r="50" spans="2:9" ht="15" customHeight="1" x14ac:dyDescent="0.2">
      <c r="B50" t="s">
        <v>98</v>
      </c>
      <c r="C50" s="12">
        <v>172</v>
      </c>
      <c r="D50" s="8">
        <v>2.72</v>
      </c>
      <c r="E50" s="12">
        <v>112</v>
      </c>
      <c r="F50" s="8">
        <v>3.49</v>
      </c>
      <c r="G50" s="12">
        <v>60</v>
      </c>
      <c r="H50" s="8">
        <v>1.97</v>
      </c>
      <c r="I50" s="12">
        <v>0</v>
      </c>
    </row>
    <row r="51" spans="2:9" ht="15" customHeight="1" x14ac:dyDescent="0.2">
      <c r="B51" t="s">
        <v>107</v>
      </c>
      <c r="C51" s="12">
        <v>168</v>
      </c>
      <c r="D51" s="8">
        <v>2.65</v>
      </c>
      <c r="E51" s="12">
        <v>163</v>
      </c>
      <c r="F51" s="8">
        <v>5.09</v>
      </c>
      <c r="G51" s="12">
        <v>5</v>
      </c>
      <c r="H51" s="8">
        <v>0.16</v>
      </c>
      <c r="I51" s="12">
        <v>0</v>
      </c>
    </row>
    <row r="52" spans="2:9" ht="15" customHeight="1" x14ac:dyDescent="0.2">
      <c r="B52" t="s">
        <v>105</v>
      </c>
      <c r="C52" s="12">
        <v>152</v>
      </c>
      <c r="D52" s="8">
        <v>2.4</v>
      </c>
      <c r="E52" s="12">
        <v>125</v>
      </c>
      <c r="F52" s="8">
        <v>3.9</v>
      </c>
      <c r="G52" s="12">
        <v>27</v>
      </c>
      <c r="H52" s="8">
        <v>0.89</v>
      </c>
      <c r="I52" s="12">
        <v>0</v>
      </c>
    </row>
    <row r="53" spans="2:9" ht="15" customHeight="1" x14ac:dyDescent="0.2">
      <c r="B53" t="s">
        <v>100</v>
      </c>
      <c r="C53" s="12">
        <v>151</v>
      </c>
      <c r="D53" s="8">
        <v>2.38</v>
      </c>
      <c r="E53" s="12">
        <v>47</v>
      </c>
      <c r="F53" s="8">
        <v>1.47</v>
      </c>
      <c r="G53" s="12">
        <v>104</v>
      </c>
      <c r="H53" s="8">
        <v>3.42</v>
      </c>
      <c r="I53" s="12">
        <v>0</v>
      </c>
    </row>
    <row r="54" spans="2:9" ht="15" customHeight="1" x14ac:dyDescent="0.2">
      <c r="B54" t="s">
        <v>101</v>
      </c>
      <c r="C54" s="12">
        <v>148</v>
      </c>
      <c r="D54" s="8">
        <v>2.34</v>
      </c>
      <c r="E54" s="12">
        <v>95</v>
      </c>
      <c r="F54" s="8">
        <v>2.96</v>
      </c>
      <c r="G54" s="12">
        <v>53</v>
      </c>
      <c r="H54" s="8">
        <v>1.74</v>
      </c>
      <c r="I54" s="12">
        <v>0</v>
      </c>
    </row>
    <row r="55" spans="2:9" ht="15" customHeight="1" x14ac:dyDescent="0.2">
      <c r="B55" t="s">
        <v>112</v>
      </c>
      <c r="C55" s="12">
        <v>147</v>
      </c>
      <c r="D55" s="8">
        <v>2.3199999999999998</v>
      </c>
      <c r="E55" s="12">
        <v>138</v>
      </c>
      <c r="F55" s="8">
        <v>4.3099999999999996</v>
      </c>
      <c r="G55" s="12">
        <v>9</v>
      </c>
      <c r="H55" s="8">
        <v>0.3</v>
      </c>
      <c r="I55" s="12">
        <v>0</v>
      </c>
    </row>
    <row r="56" spans="2:9" ht="15" customHeight="1" x14ac:dyDescent="0.2">
      <c r="B56" t="s">
        <v>106</v>
      </c>
      <c r="C56" s="12">
        <v>137</v>
      </c>
      <c r="D56" s="8">
        <v>2.16</v>
      </c>
      <c r="E56" s="12">
        <v>119</v>
      </c>
      <c r="F56" s="8">
        <v>3.71</v>
      </c>
      <c r="G56" s="12">
        <v>18</v>
      </c>
      <c r="H56" s="8">
        <v>0.59</v>
      </c>
      <c r="I56" s="12">
        <v>0</v>
      </c>
    </row>
    <row r="57" spans="2:9" ht="15" customHeight="1" x14ac:dyDescent="0.2">
      <c r="B57" t="s">
        <v>111</v>
      </c>
      <c r="C57" s="12">
        <v>127</v>
      </c>
      <c r="D57" s="8">
        <v>2.0099999999999998</v>
      </c>
      <c r="E57" s="12">
        <v>110</v>
      </c>
      <c r="F57" s="8">
        <v>3.43</v>
      </c>
      <c r="G57" s="12">
        <v>17</v>
      </c>
      <c r="H57" s="8">
        <v>0.56000000000000005</v>
      </c>
      <c r="I57" s="12">
        <v>0</v>
      </c>
    </row>
    <row r="58" spans="2:9" ht="15" customHeight="1" x14ac:dyDescent="0.2">
      <c r="B58" t="s">
        <v>102</v>
      </c>
      <c r="C58" s="12">
        <v>114</v>
      </c>
      <c r="D58" s="8">
        <v>1.8</v>
      </c>
      <c r="E58" s="12">
        <v>28</v>
      </c>
      <c r="F58" s="8">
        <v>0.87</v>
      </c>
      <c r="G58" s="12">
        <v>86</v>
      </c>
      <c r="H58" s="8">
        <v>2.83</v>
      </c>
      <c r="I58" s="12">
        <v>0</v>
      </c>
    </row>
    <row r="59" spans="2:9" ht="15" customHeight="1" x14ac:dyDescent="0.2">
      <c r="B59" t="s">
        <v>99</v>
      </c>
      <c r="C59" s="12">
        <v>103</v>
      </c>
      <c r="D59" s="8">
        <v>1.63</v>
      </c>
      <c r="E59" s="12">
        <v>50</v>
      </c>
      <c r="F59" s="8">
        <v>1.56</v>
      </c>
      <c r="G59" s="12">
        <v>53</v>
      </c>
      <c r="H59" s="8">
        <v>1.74</v>
      </c>
      <c r="I59" s="12">
        <v>0</v>
      </c>
    </row>
    <row r="60" spans="2:9" ht="15" customHeight="1" x14ac:dyDescent="0.2">
      <c r="B60" t="s">
        <v>95</v>
      </c>
      <c r="C60" s="12">
        <v>97</v>
      </c>
      <c r="D60" s="8">
        <v>1.53</v>
      </c>
      <c r="E60" s="12">
        <v>28</v>
      </c>
      <c r="F60" s="8">
        <v>0.87</v>
      </c>
      <c r="G60" s="12">
        <v>69</v>
      </c>
      <c r="H60" s="8">
        <v>2.27</v>
      </c>
      <c r="I60" s="12">
        <v>0</v>
      </c>
    </row>
    <row r="61" spans="2:9" ht="15" customHeight="1" x14ac:dyDescent="0.2">
      <c r="B61" t="s">
        <v>97</v>
      </c>
      <c r="C61" s="12">
        <v>97</v>
      </c>
      <c r="D61" s="8">
        <v>1.53</v>
      </c>
      <c r="E61" s="12">
        <v>45</v>
      </c>
      <c r="F61" s="8">
        <v>1.4</v>
      </c>
      <c r="G61" s="12">
        <v>52</v>
      </c>
      <c r="H61" s="8">
        <v>1.71</v>
      </c>
      <c r="I61" s="12">
        <v>0</v>
      </c>
    </row>
    <row r="62" spans="2:9" ht="15" customHeight="1" x14ac:dyDescent="0.2">
      <c r="B62" t="s">
        <v>93</v>
      </c>
      <c r="C62" s="12">
        <v>87</v>
      </c>
      <c r="D62" s="8">
        <v>1.37</v>
      </c>
      <c r="E62" s="12">
        <v>8</v>
      </c>
      <c r="F62" s="8">
        <v>0.25</v>
      </c>
      <c r="G62" s="12">
        <v>79</v>
      </c>
      <c r="H62" s="8">
        <v>2.6</v>
      </c>
      <c r="I62" s="12">
        <v>0</v>
      </c>
    </row>
    <row r="63" spans="2:9" ht="15" customHeight="1" x14ac:dyDescent="0.2">
      <c r="B63" t="s">
        <v>108</v>
      </c>
      <c r="C63" s="12">
        <v>84</v>
      </c>
      <c r="D63" s="8">
        <v>1.33</v>
      </c>
      <c r="E63" s="12">
        <v>72</v>
      </c>
      <c r="F63" s="8">
        <v>2.25</v>
      </c>
      <c r="G63" s="12">
        <v>11</v>
      </c>
      <c r="H63" s="8">
        <v>0.36</v>
      </c>
      <c r="I63" s="12">
        <v>1</v>
      </c>
    </row>
    <row r="64" spans="2:9" ht="15" customHeight="1" x14ac:dyDescent="0.2">
      <c r="B64" t="s">
        <v>114</v>
      </c>
      <c r="C64" s="12">
        <v>83</v>
      </c>
      <c r="D64" s="8">
        <v>1.31</v>
      </c>
      <c r="E64" s="12">
        <v>57</v>
      </c>
      <c r="F64" s="8">
        <v>1.78</v>
      </c>
      <c r="G64" s="12">
        <v>26</v>
      </c>
      <c r="H64" s="8">
        <v>0.85</v>
      </c>
      <c r="I64" s="12">
        <v>0</v>
      </c>
    </row>
    <row r="65" spans="2:9" ht="15" customHeight="1" x14ac:dyDescent="0.2">
      <c r="B65" t="s">
        <v>113</v>
      </c>
      <c r="C65" s="12">
        <v>82</v>
      </c>
      <c r="D65" s="8">
        <v>1.3</v>
      </c>
      <c r="E65" s="12">
        <v>45</v>
      </c>
      <c r="F65" s="8">
        <v>1.4</v>
      </c>
      <c r="G65" s="12">
        <v>37</v>
      </c>
      <c r="H65" s="8">
        <v>1.22</v>
      </c>
      <c r="I65" s="12">
        <v>0</v>
      </c>
    </row>
    <row r="66" spans="2:9" ht="15" customHeight="1" x14ac:dyDescent="0.2">
      <c r="B66" t="s">
        <v>94</v>
      </c>
      <c r="C66" s="12">
        <v>80</v>
      </c>
      <c r="D66" s="8">
        <v>1.26</v>
      </c>
      <c r="E66" s="12">
        <v>7</v>
      </c>
      <c r="F66" s="8">
        <v>0.22</v>
      </c>
      <c r="G66" s="12">
        <v>73</v>
      </c>
      <c r="H66" s="8">
        <v>2.4</v>
      </c>
      <c r="I66" s="12">
        <v>0</v>
      </c>
    </row>
    <row r="68" spans="2:9" ht="15" customHeight="1" x14ac:dyDescent="0.2">
      <c r="B68" t="s">
        <v>203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E9766-8DED-4F86-8DEB-4E35A89AF4BB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205</v>
      </c>
    </row>
    <row r="4" spans="2:9" ht="33" customHeight="1" x14ac:dyDescent="0.2">
      <c r="B4" t="s">
        <v>199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1</v>
      </c>
      <c r="D5" s="8">
        <v>0.03</v>
      </c>
      <c r="E5" s="12">
        <v>0</v>
      </c>
      <c r="F5" s="8">
        <v>0</v>
      </c>
      <c r="G5" s="12">
        <v>1</v>
      </c>
      <c r="H5" s="8">
        <v>0.06</v>
      </c>
      <c r="I5" s="12">
        <v>0</v>
      </c>
    </row>
    <row r="6" spans="2:9" ht="15" customHeight="1" x14ac:dyDescent="0.2">
      <c r="B6" t="s">
        <v>21</v>
      </c>
      <c r="C6" s="12">
        <v>554</v>
      </c>
      <c r="D6" s="8">
        <v>16.12</v>
      </c>
      <c r="E6" s="12">
        <v>147</v>
      </c>
      <c r="F6" s="8">
        <v>8.56</v>
      </c>
      <c r="G6" s="12">
        <v>407</v>
      </c>
      <c r="H6" s="8">
        <v>24.24</v>
      </c>
      <c r="I6" s="12">
        <v>0</v>
      </c>
    </row>
    <row r="7" spans="2:9" ht="15" customHeight="1" x14ac:dyDescent="0.2">
      <c r="B7" t="s">
        <v>22</v>
      </c>
      <c r="C7" s="12">
        <v>182</v>
      </c>
      <c r="D7" s="8">
        <v>5.3</v>
      </c>
      <c r="E7" s="12">
        <v>55</v>
      </c>
      <c r="F7" s="8">
        <v>3.2</v>
      </c>
      <c r="G7" s="12">
        <v>127</v>
      </c>
      <c r="H7" s="8">
        <v>7.56</v>
      </c>
      <c r="I7" s="12">
        <v>0</v>
      </c>
    </row>
    <row r="8" spans="2:9" ht="15" customHeight="1" x14ac:dyDescent="0.2">
      <c r="B8" t="s">
        <v>23</v>
      </c>
      <c r="C8" s="12">
        <v>2</v>
      </c>
      <c r="D8" s="8">
        <v>0.06</v>
      </c>
      <c r="E8" s="12">
        <v>0</v>
      </c>
      <c r="F8" s="8">
        <v>0</v>
      </c>
      <c r="G8" s="12">
        <v>1</v>
      </c>
      <c r="H8" s="8">
        <v>0.06</v>
      </c>
      <c r="I8" s="12">
        <v>0</v>
      </c>
    </row>
    <row r="9" spans="2:9" ht="15" customHeight="1" x14ac:dyDescent="0.2">
      <c r="B9" t="s">
        <v>24</v>
      </c>
      <c r="C9" s="12">
        <v>28</v>
      </c>
      <c r="D9" s="8">
        <v>0.81</v>
      </c>
      <c r="E9" s="12">
        <v>2</v>
      </c>
      <c r="F9" s="8">
        <v>0.12</v>
      </c>
      <c r="G9" s="12">
        <v>26</v>
      </c>
      <c r="H9" s="8">
        <v>1.55</v>
      </c>
      <c r="I9" s="12">
        <v>0</v>
      </c>
    </row>
    <row r="10" spans="2:9" ht="15" customHeight="1" x14ac:dyDescent="0.2">
      <c r="B10" t="s">
        <v>25</v>
      </c>
      <c r="C10" s="12">
        <v>30</v>
      </c>
      <c r="D10" s="8">
        <v>0.87</v>
      </c>
      <c r="E10" s="12">
        <v>3</v>
      </c>
      <c r="F10" s="8">
        <v>0.17</v>
      </c>
      <c r="G10" s="12">
        <v>26</v>
      </c>
      <c r="H10" s="8">
        <v>1.55</v>
      </c>
      <c r="I10" s="12">
        <v>0</v>
      </c>
    </row>
    <row r="11" spans="2:9" ht="15" customHeight="1" x14ac:dyDescent="0.2">
      <c r="B11" t="s">
        <v>26</v>
      </c>
      <c r="C11" s="12">
        <v>892</v>
      </c>
      <c r="D11" s="8">
        <v>25.95</v>
      </c>
      <c r="E11" s="12">
        <v>412</v>
      </c>
      <c r="F11" s="8">
        <v>24</v>
      </c>
      <c r="G11" s="12">
        <v>480</v>
      </c>
      <c r="H11" s="8">
        <v>28.59</v>
      </c>
      <c r="I11" s="12">
        <v>0</v>
      </c>
    </row>
    <row r="12" spans="2:9" ht="15" customHeight="1" x14ac:dyDescent="0.2">
      <c r="B12" t="s">
        <v>27</v>
      </c>
      <c r="C12" s="12">
        <v>35</v>
      </c>
      <c r="D12" s="8">
        <v>1.02</v>
      </c>
      <c r="E12" s="12">
        <v>6</v>
      </c>
      <c r="F12" s="8">
        <v>0.35</v>
      </c>
      <c r="G12" s="12">
        <v>29</v>
      </c>
      <c r="H12" s="8">
        <v>1.73</v>
      </c>
      <c r="I12" s="12">
        <v>0</v>
      </c>
    </row>
    <row r="13" spans="2:9" ht="15" customHeight="1" x14ac:dyDescent="0.2">
      <c r="B13" t="s">
        <v>28</v>
      </c>
      <c r="C13" s="12">
        <v>216</v>
      </c>
      <c r="D13" s="8">
        <v>6.28</v>
      </c>
      <c r="E13" s="12">
        <v>43</v>
      </c>
      <c r="F13" s="8">
        <v>2.5</v>
      </c>
      <c r="G13" s="12">
        <v>173</v>
      </c>
      <c r="H13" s="8">
        <v>10.3</v>
      </c>
      <c r="I13" s="12">
        <v>0</v>
      </c>
    </row>
    <row r="14" spans="2:9" ht="15" customHeight="1" x14ac:dyDescent="0.2">
      <c r="B14" t="s">
        <v>29</v>
      </c>
      <c r="C14" s="12">
        <v>166</v>
      </c>
      <c r="D14" s="8">
        <v>4.83</v>
      </c>
      <c r="E14" s="12">
        <v>90</v>
      </c>
      <c r="F14" s="8">
        <v>5.24</v>
      </c>
      <c r="G14" s="12">
        <v>74</v>
      </c>
      <c r="H14" s="8">
        <v>4.41</v>
      </c>
      <c r="I14" s="12">
        <v>1</v>
      </c>
    </row>
    <row r="15" spans="2:9" ht="15" customHeight="1" x14ac:dyDescent="0.2">
      <c r="B15" t="s">
        <v>30</v>
      </c>
      <c r="C15" s="12">
        <v>410</v>
      </c>
      <c r="D15" s="8">
        <v>11.93</v>
      </c>
      <c r="E15" s="12">
        <v>351</v>
      </c>
      <c r="F15" s="8">
        <v>20.440000000000001</v>
      </c>
      <c r="G15" s="12">
        <v>56</v>
      </c>
      <c r="H15" s="8">
        <v>3.34</v>
      </c>
      <c r="I15" s="12">
        <v>1</v>
      </c>
    </row>
    <row r="16" spans="2:9" ht="15" customHeight="1" x14ac:dyDescent="0.2">
      <c r="B16" t="s">
        <v>31</v>
      </c>
      <c r="C16" s="12">
        <v>526</v>
      </c>
      <c r="D16" s="8">
        <v>15.3</v>
      </c>
      <c r="E16" s="12">
        <v>389</v>
      </c>
      <c r="F16" s="8">
        <v>22.66</v>
      </c>
      <c r="G16" s="12">
        <v>137</v>
      </c>
      <c r="H16" s="8">
        <v>8.16</v>
      </c>
      <c r="I16" s="12">
        <v>0</v>
      </c>
    </row>
    <row r="17" spans="2:9" ht="15" customHeight="1" x14ac:dyDescent="0.2">
      <c r="B17" t="s">
        <v>32</v>
      </c>
      <c r="C17" s="12">
        <v>118</v>
      </c>
      <c r="D17" s="8">
        <v>3.43</v>
      </c>
      <c r="E17" s="12">
        <v>90</v>
      </c>
      <c r="F17" s="8">
        <v>5.24</v>
      </c>
      <c r="G17" s="12">
        <v>26</v>
      </c>
      <c r="H17" s="8">
        <v>1.55</v>
      </c>
      <c r="I17" s="12">
        <v>1</v>
      </c>
    </row>
    <row r="18" spans="2:9" ht="15" customHeight="1" x14ac:dyDescent="0.2">
      <c r="B18" t="s">
        <v>33</v>
      </c>
      <c r="C18" s="12">
        <v>135</v>
      </c>
      <c r="D18" s="8">
        <v>3.93</v>
      </c>
      <c r="E18" s="12">
        <v>89</v>
      </c>
      <c r="F18" s="8">
        <v>5.18</v>
      </c>
      <c r="G18" s="12">
        <v>41</v>
      </c>
      <c r="H18" s="8">
        <v>2.44</v>
      </c>
      <c r="I18" s="12">
        <v>3</v>
      </c>
    </row>
    <row r="19" spans="2:9" ht="15" customHeight="1" x14ac:dyDescent="0.2">
      <c r="B19" t="s">
        <v>34</v>
      </c>
      <c r="C19" s="12">
        <v>142</v>
      </c>
      <c r="D19" s="8">
        <v>4.13</v>
      </c>
      <c r="E19" s="12">
        <v>40</v>
      </c>
      <c r="F19" s="8">
        <v>2.33</v>
      </c>
      <c r="G19" s="12">
        <v>75</v>
      </c>
      <c r="H19" s="8">
        <v>4.47</v>
      </c>
      <c r="I19" s="12">
        <v>1</v>
      </c>
    </row>
    <row r="20" spans="2:9" ht="15" customHeight="1" x14ac:dyDescent="0.2">
      <c r="B20" s="9" t="s">
        <v>200</v>
      </c>
      <c r="C20" s="12">
        <f>SUM(LTBL_35202[総数／事業所数])</f>
        <v>3437</v>
      </c>
      <c r="E20" s="12">
        <f>SUBTOTAL(109,LTBL_35202[個人／事業所数])</f>
        <v>1717</v>
      </c>
      <c r="G20" s="12">
        <f>SUBTOTAL(109,LTBL_35202[法人／事業所数])</f>
        <v>1679</v>
      </c>
      <c r="I20" s="12">
        <f>SUBTOTAL(109,LTBL_35202[法人以外の団体／事業所数])</f>
        <v>7</v>
      </c>
    </row>
    <row r="21" spans="2:9" ht="15" customHeight="1" x14ac:dyDescent="0.2">
      <c r="E21" s="11">
        <f>LTBL_35202[[#Totals],[個人／事業所数]]/LTBL_35202[[#Totals],[総数／事業所数]]</f>
        <v>0.49956357288332848</v>
      </c>
      <c r="G21" s="11">
        <f>LTBL_35202[[#Totals],[法人／事業所数]]/LTBL_35202[[#Totals],[総数／事業所数]]</f>
        <v>0.4885074192609834</v>
      </c>
      <c r="I21" s="11">
        <f>LTBL_35202[[#Totals],[法人以外の団体／事業所数]]/LTBL_35202[[#Totals],[総数／事業所数]]</f>
        <v>2.0366598778004071E-3</v>
      </c>
    </row>
    <row r="23" spans="2:9" ht="33" customHeight="1" x14ac:dyDescent="0.2">
      <c r="B23" t="s">
        <v>201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58</v>
      </c>
      <c r="C24" s="12">
        <v>442</v>
      </c>
      <c r="D24" s="8">
        <v>12.86</v>
      </c>
      <c r="E24" s="12">
        <v>354</v>
      </c>
      <c r="F24" s="8">
        <v>20.62</v>
      </c>
      <c r="G24" s="12">
        <v>88</v>
      </c>
      <c r="H24" s="8">
        <v>5.24</v>
      </c>
      <c r="I24" s="12">
        <v>0</v>
      </c>
    </row>
    <row r="25" spans="2:9" ht="15" customHeight="1" x14ac:dyDescent="0.2">
      <c r="B25" t="s">
        <v>57</v>
      </c>
      <c r="C25" s="12">
        <v>374</v>
      </c>
      <c r="D25" s="8">
        <v>10.88</v>
      </c>
      <c r="E25" s="12">
        <v>339</v>
      </c>
      <c r="F25" s="8">
        <v>19.739999999999998</v>
      </c>
      <c r="G25" s="12">
        <v>34</v>
      </c>
      <c r="H25" s="8">
        <v>2.0299999999999998</v>
      </c>
      <c r="I25" s="12">
        <v>1</v>
      </c>
    </row>
    <row r="26" spans="2:9" ht="15" customHeight="1" x14ac:dyDescent="0.2">
      <c r="B26" t="s">
        <v>52</v>
      </c>
      <c r="C26" s="12">
        <v>286</v>
      </c>
      <c r="D26" s="8">
        <v>8.32</v>
      </c>
      <c r="E26" s="12">
        <v>147</v>
      </c>
      <c r="F26" s="8">
        <v>8.56</v>
      </c>
      <c r="G26" s="12">
        <v>139</v>
      </c>
      <c r="H26" s="8">
        <v>8.2799999999999994</v>
      </c>
      <c r="I26" s="12">
        <v>0</v>
      </c>
    </row>
    <row r="27" spans="2:9" ht="15" customHeight="1" x14ac:dyDescent="0.2">
      <c r="B27" t="s">
        <v>43</v>
      </c>
      <c r="C27" s="12">
        <v>214</v>
      </c>
      <c r="D27" s="8">
        <v>6.23</v>
      </c>
      <c r="E27" s="12">
        <v>53</v>
      </c>
      <c r="F27" s="8">
        <v>3.09</v>
      </c>
      <c r="G27" s="12">
        <v>161</v>
      </c>
      <c r="H27" s="8">
        <v>9.59</v>
      </c>
      <c r="I27" s="12">
        <v>0</v>
      </c>
    </row>
    <row r="28" spans="2:9" ht="15" customHeight="1" x14ac:dyDescent="0.2">
      <c r="B28" t="s">
        <v>50</v>
      </c>
      <c r="C28" s="12">
        <v>196</v>
      </c>
      <c r="D28" s="8">
        <v>5.7</v>
      </c>
      <c r="E28" s="12">
        <v>129</v>
      </c>
      <c r="F28" s="8">
        <v>7.51</v>
      </c>
      <c r="G28" s="12">
        <v>67</v>
      </c>
      <c r="H28" s="8">
        <v>3.99</v>
      </c>
      <c r="I28" s="12">
        <v>0</v>
      </c>
    </row>
    <row r="29" spans="2:9" ht="15" customHeight="1" x14ac:dyDescent="0.2">
      <c r="B29" t="s">
        <v>44</v>
      </c>
      <c r="C29" s="12">
        <v>174</v>
      </c>
      <c r="D29" s="8">
        <v>5.0599999999999996</v>
      </c>
      <c r="E29" s="12">
        <v>56</v>
      </c>
      <c r="F29" s="8">
        <v>3.26</v>
      </c>
      <c r="G29" s="12">
        <v>118</v>
      </c>
      <c r="H29" s="8">
        <v>7.03</v>
      </c>
      <c r="I29" s="12">
        <v>0</v>
      </c>
    </row>
    <row r="30" spans="2:9" ht="15" customHeight="1" x14ac:dyDescent="0.2">
      <c r="B30" t="s">
        <v>45</v>
      </c>
      <c r="C30" s="12">
        <v>166</v>
      </c>
      <c r="D30" s="8">
        <v>4.83</v>
      </c>
      <c r="E30" s="12">
        <v>38</v>
      </c>
      <c r="F30" s="8">
        <v>2.21</v>
      </c>
      <c r="G30" s="12">
        <v>128</v>
      </c>
      <c r="H30" s="8">
        <v>7.62</v>
      </c>
      <c r="I30" s="12">
        <v>0</v>
      </c>
    </row>
    <row r="31" spans="2:9" ht="15" customHeight="1" x14ac:dyDescent="0.2">
      <c r="B31" t="s">
        <v>51</v>
      </c>
      <c r="C31" s="12">
        <v>136</v>
      </c>
      <c r="D31" s="8">
        <v>3.96</v>
      </c>
      <c r="E31" s="12">
        <v>75</v>
      </c>
      <c r="F31" s="8">
        <v>4.37</v>
      </c>
      <c r="G31" s="12">
        <v>61</v>
      </c>
      <c r="H31" s="8">
        <v>3.63</v>
      </c>
      <c r="I31" s="12">
        <v>0</v>
      </c>
    </row>
    <row r="32" spans="2:9" ht="15" customHeight="1" x14ac:dyDescent="0.2">
      <c r="B32" t="s">
        <v>54</v>
      </c>
      <c r="C32" s="12">
        <v>131</v>
      </c>
      <c r="D32" s="8">
        <v>3.81</v>
      </c>
      <c r="E32" s="12">
        <v>25</v>
      </c>
      <c r="F32" s="8">
        <v>1.46</v>
      </c>
      <c r="G32" s="12">
        <v>106</v>
      </c>
      <c r="H32" s="8">
        <v>6.31</v>
      </c>
      <c r="I32" s="12">
        <v>0</v>
      </c>
    </row>
    <row r="33" spans="2:9" ht="15" customHeight="1" x14ac:dyDescent="0.2">
      <c r="B33" t="s">
        <v>60</v>
      </c>
      <c r="C33" s="12">
        <v>118</v>
      </c>
      <c r="D33" s="8">
        <v>3.43</v>
      </c>
      <c r="E33" s="12">
        <v>90</v>
      </c>
      <c r="F33" s="8">
        <v>5.24</v>
      </c>
      <c r="G33" s="12">
        <v>26</v>
      </c>
      <c r="H33" s="8">
        <v>1.55</v>
      </c>
      <c r="I33" s="12">
        <v>1</v>
      </c>
    </row>
    <row r="34" spans="2:9" ht="15" customHeight="1" x14ac:dyDescent="0.2">
      <c r="B34" t="s">
        <v>61</v>
      </c>
      <c r="C34" s="12">
        <v>99</v>
      </c>
      <c r="D34" s="8">
        <v>2.88</v>
      </c>
      <c r="E34" s="12">
        <v>89</v>
      </c>
      <c r="F34" s="8">
        <v>5.18</v>
      </c>
      <c r="G34" s="12">
        <v>10</v>
      </c>
      <c r="H34" s="8">
        <v>0.6</v>
      </c>
      <c r="I34" s="12">
        <v>0</v>
      </c>
    </row>
    <row r="35" spans="2:9" ht="15" customHeight="1" x14ac:dyDescent="0.2">
      <c r="B35" t="s">
        <v>55</v>
      </c>
      <c r="C35" s="12">
        <v>79</v>
      </c>
      <c r="D35" s="8">
        <v>2.2999999999999998</v>
      </c>
      <c r="E35" s="12">
        <v>57</v>
      </c>
      <c r="F35" s="8">
        <v>3.32</v>
      </c>
      <c r="G35" s="12">
        <v>21</v>
      </c>
      <c r="H35" s="8">
        <v>1.25</v>
      </c>
      <c r="I35" s="12">
        <v>1</v>
      </c>
    </row>
    <row r="36" spans="2:9" ht="15" customHeight="1" x14ac:dyDescent="0.2">
      <c r="B36" t="s">
        <v>56</v>
      </c>
      <c r="C36" s="12">
        <v>76</v>
      </c>
      <c r="D36" s="8">
        <v>2.21</v>
      </c>
      <c r="E36" s="12">
        <v>31</v>
      </c>
      <c r="F36" s="8">
        <v>1.81</v>
      </c>
      <c r="G36" s="12">
        <v>44</v>
      </c>
      <c r="H36" s="8">
        <v>2.62</v>
      </c>
      <c r="I36" s="12">
        <v>0</v>
      </c>
    </row>
    <row r="37" spans="2:9" ht="15" customHeight="1" x14ac:dyDescent="0.2">
      <c r="B37" t="s">
        <v>53</v>
      </c>
      <c r="C37" s="12">
        <v>62</v>
      </c>
      <c r="D37" s="8">
        <v>1.8</v>
      </c>
      <c r="E37" s="12">
        <v>14</v>
      </c>
      <c r="F37" s="8">
        <v>0.82</v>
      </c>
      <c r="G37" s="12">
        <v>48</v>
      </c>
      <c r="H37" s="8">
        <v>2.86</v>
      </c>
      <c r="I37" s="12">
        <v>0</v>
      </c>
    </row>
    <row r="38" spans="2:9" ht="15" customHeight="1" x14ac:dyDescent="0.2">
      <c r="B38" t="s">
        <v>46</v>
      </c>
      <c r="C38" s="12">
        <v>60</v>
      </c>
      <c r="D38" s="8">
        <v>1.75</v>
      </c>
      <c r="E38" s="12">
        <v>10</v>
      </c>
      <c r="F38" s="8">
        <v>0.57999999999999996</v>
      </c>
      <c r="G38" s="12">
        <v>50</v>
      </c>
      <c r="H38" s="8">
        <v>2.98</v>
      </c>
      <c r="I38" s="12">
        <v>0</v>
      </c>
    </row>
    <row r="39" spans="2:9" ht="15" customHeight="1" x14ac:dyDescent="0.2">
      <c r="B39" t="s">
        <v>49</v>
      </c>
      <c r="C39" s="12">
        <v>59</v>
      </c>
      <c r="D39" s="8">
        <v>1.72</v>
      </c>
      <c r="E39" s="12">
        <v>28</v>
      </c>
      <c r="F39" s="8">
        <v>1.63</v>
      </c>
      <c r="G39" s="12">
        <v>31</v>
      </c>
      <c r="H39" s="8">
        <v>1.85</v>
      </c>
      <c r="I39" s="12">
        <v>0</v>
      </c>
    </row>
    <row r="40" spans="2:9" ht="15" customHeight="1" x14ac:dyDescent="0.2">
      <c r="B40" t="s">
        <v>59</v>
      </c>
      <c r="C40" s="12">
        <v>59</v>
      </c>
      <c r="D40" s="8">
        <v>1.72</v>
      </c>
      <c r="E40" s="12">
        <v>24</v>
      </c>
      <c r="F40" s="8">
        <v>1.4</v>
      </c>
      <c r="G40" s="12">
        <v>35</v>
      </c>
      <c r="H40" s="8">
        <v>2.08</v>
      </c>
      <c r="I40" s="12">
        <v>0</v>
      </c>
    </row>
    <row r="41" spans="2:9" ht="15" customHeight="1" x14ac:dyDescent="0.2">
      <c r="B41" t="s">
        <v>47</v>
      </c>
      <c r="C41" s="12">
        <v>55</v>
      </c>
      <c r="D41" s="8">
        <v>1.6</v>
      </c>
      <c r="E41" s="12">
        <v>3</v>
      </c>
      <c r="F41" s="8">
        <v>0.17</v>
      </c>
      <c r="G41" s="12">
        <v>52</v>
      </c>
      <c r="H41" s="8">
        <v>3.1</v>
      </c>
      <c r="I41" s="12">
        <v>0</v>
      </c>
    </row>
    <row r="42" spans="2:9" ht="15" customHeight="1" x14ac:dyDescent="0.2">
      <c r="B42" t="s">
        <v>65</v>
      </c>
      <c r="C42" s="12">
        <v>38</v>
      </c>
      <c r="D42" s="8">
        <v>1.1100000000000001</v>
      </c>
      <c r="E42" s="12">
        <v>10</v>
      </c>
      <c r="F42" s="8">
        <v>0.57999999999999996</v>
      </c>
      <c r="G42" s="12">
        <v>28</v>
      </c>
      <c r="H42" s="8">
        <v>1.67</v>
      </c>
      <c r="I42" s="12">
        <v>0</v>
      </c>
    </row>
    <row r="43" spans="2:9" ht="15" customHeight="1" x14ac:dyDescent="0.2">
      <c r="B43" t="s">
        <v>62</v>
      </c>
      <c r="C43" s="12">
        <v>36</v>
      </c>
      <c r="D43" s="8">
        <v>1.05</v>
      </c>
      <c r="E43" s="12">
        <v>0</v>
      </c>
      <c r="F43" s="8">
        <v>0</v>
      </c>
      <c r="G43" s="12">
        <v>31</v>
      </c>
      <c r="H43" s="8">
        <v>1.85</v>
      </c>
      <c r="I43" s="12">
        <v>3</v>
      </c>
    </row>
    <row r="46" spans="2:9" ht="33" customHeight="1" x14ac:dyDescent="0.2">
      <c r="B46" t="s">
        <v>202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110</v>
      </c>
      <c r="C47" s="12">
        <v>243</v>
      </c>
      <c r="D47" s="8">
        <v>7.07</v>
      </c>
      <c r="E47" s="12">
        <v>215</v>
      </c>
      <c r="F47" s="8">
        <v>12.52</v>
      </c>
      <c r="G47" s="12">
        <v>28</v>
      </c>
      <c r="H47" s="8">
        <v>1.67</v>
      </c>
      <c r="I47" s="12">
        <v>0</v>
      </c>
    </row>
    <row r="48" spans="2:9" ht="15" customHeight="1" x14ac:dyDescent="0.2">
      <c r="B48" t="s">
        <v>109</v>
      </c>
      <c r="C48" s="12">
        <v>124</v>
      </c>
      <c r="D48" s="8">
        <v>3.61</v>
      </c>
      <c r="E48" s="12">
        <v>114</v>
      </c>
      <c r="F48" s="8">
        <v>6.64</v>
      </c>
      <c r="G48" s="12">
        <v>10</v>
      </c>
      <c r="H48" s="8">
        <v>0.6</v>
      </c>
      <c r="I48" s="12">
        <v>0</v>
      </c>
    </row>
    <row r="49" spans="2:9" ht="15" customHeight="1" x14ac:dyDescent="0.2">
      <c r="B49" t="s">
        <v>100</v>
      </c>
      <c r="C49" s="12">
        <v>94</v>
      </c>
      <c r="D49" s="8">
        <v>2.73</v>
      </c>
      <c r="E49" s="12">
        <v>32</v>
      </c>
      <c r="F49" s="8">
        <v>1.86</v>
      </c>
      <c r="G49" s="12">
        <v>62</v>
      </c>
      <c r="H49" s="8">
        <v>3.69</v>
      </c>
      <c r="I49" s="12">
        <v>0</v>
      </c>
    </row>
    <row r="50" spans="2:9" ht="15" customHeight="1" x14ac:dyDescent="0.2">
      <c r="B50" t="s">
        <v>107</v>
      </c>
      <c r="C50" s="12">
        <v>87</v>
      </c>
      <c r="D50" s="8">
        <v>2.5299999999999998</v>
      </c>
      <c r="E50" s="12">
        <v>86</v>
      </c>
      <c r="F50" s="8">
        <v>5.01</v>
      </c>
      <c r="G50" s="12">
        <v>1</v>
      </c>
      <c r="H50" s="8">
        <v>0.06</v>
      </c>
      <c r="I50" s="12">
        <v>0</v>
      </c>
    </row>
    <row r="51" spans="2:9" ht="15" customHeight="1" x14ac:dyDescent="0.2">
      <c r="B51" t="s">
        <v>101</v>
      </c>
      <c r="C51" s="12">
        <v>85</v>
      </c>
      <c r="D51" s="8">
        <v>2.4700000000000002</v>
      </c>
      <c r="E51" s="12">
        <v>59</v>
      </c>
      <c r="F51" s="8">
        <v>3.44</v>
      </c>
      <c r="G51" s="12">
        <v>26</v>
      </c>
      <c r="H51" s="8">
        <v>1.55</v>
      </c>
      <c r="I51" s="12">
        <v>0</v>
      </c>
    </row>
    <row r="52" spans="2:9" ht="15" customHeight="1" x14ac:dyDescent="0.2">
      <c r="B52" t="s">
        <v>106</v>
      </c>
      <c r="C52" s="12">
        <v>82</v>
      </c>
      <c r="D52" s="8">
        <v>2.39</v>
      </c>
      <c r="E52" s="12">
        <v>80</v>
      </c>
      <c r="F52" s="8">
        <v>4.66</v>
      </c>
      <c r="G52" s="12">
        <v>2</v>
      </c>
      <c r="H52" s="8">
        <v>0.12</v>
      </c>
      <c r="I52" s="12">
        <v>0</v>
      </c>
    </row>
    <row r="53" spans="2:9" ht="15" customHeight="1" x14ac:dyDescent="0.2">
      <c r="B53" t="s">
        <v>99</v>
      </c>
      <c r="C53" s="12">
        <v>80</v>
      </c>
      <c r="D53" s="8">
        <v>2.33</v>
      </c>
      <c r="E53" s="12">
        <v>38</v>
      </c>
      <c r="F53" s="8">
        <v>2.21</v>
      </c>
      <c r="G53" s="12">
        <v>42</v>
      </c>
      <c r="H53" s="8">
        <v>2.5</v>
      </c>
      <c r="I53" s="12">
        <v>0</v>
      </c>
    </row>
    <row r="54" spans="2:9" ht="15" customHeight="1" x14ac:dyDescent="0.2">
      <c r="B54" t="s">
        <v>103</v>
      </c>
      <c r="C54" s="12">
        <v>80</v>
      </c>
      <c r="D54" s="8">
        <v>2.33</v>
      </c>
      <c r="E54" s="12">
        <v>18</v>
      </c>
      <c r="F54" s="8">
        <v>1.05</v>
      </c>
      <c r="G54" s="12">
        <v>62</v>
      </c>
      <c r="H54" s="8">
        <v>3.69</v>
      </c>
      <c r="I54" s="12">
        <v>0</v>
      </c>
    </row>
    <row r="55" spans="2:9" ht="15" customHeight="1" x14ac:dyDescent="0.2">
      <c r="B55" t="s">
        <v>105</v>
      </c>
      <c r="C55" s="12">
        <v>80</v>
      </c>
      <c r="D55" s="8">
        <v>2.33</v>
      </c>
      <c r="E55" s="12">
        <v>69</v>
      </c>
      <c r="F55" s="8">
        <v>4.0199999999999996</v>
      </c>
      <c r="G55" s="12">
        <v>11</v>
      </c>
      <c r="H55" s="8">
        <v>0.66</v>
      </c>
      <c r="I55" s="12">
        <v>0</v>
      </c>
    </row>
    <row r="56" spans="2:9" ht="15" customHeight="1" x14ac:dyDescent="0.2">
      <c r="B56" t="s">
        <v>96</v>
      </c>
      <c r="C56" s="12">
        <v>70</v>
      </c>
      <c r="D56" s="8">
        <v>2.04</v>
      </c>
      <c r="E56" s="12">
        <v>19</v>
      </c>
      <c r="F56" s="8">
        <v>1.1100000000000001</v>
      </c>
      <c r="G56" s="12">
        <v>51</v>
      </c>
      <c r="H56" s="8">
        <v>3.04</v>
      </c>
      <c r="I56" s="12">
        <v>0</v>
      </c>
    </row>
    <row r="57" spans="2:9" ht="15" customHeight="1" x14ac:dyDescent="0.2">
      <c r="B57" t="s">
        <v>98</v>
      </c>
      <c r="C57" s="12">
        <v>68</v>
      </c>
      <c r="D57" s="8">
        <v>1.98</v>
      </c>
      <c r="E57" s="12">
        <v>43</v>
      </c>
      <c r="F57" s="8">
        <v>2.5</v>
      </c>
      <c r="G57" s="12">
        <v>25</v>
      </c>
      <c r="H57" s="8">
        <v>1.49</v>
      </c>
      <c r="I57" s="12">
        <v>0</v>
      </c>
    </row>
    <row r="58" spans="2:9" ht="15" customHeight="1" x14ac:dyDescent="0.2">
      <c r="B58" t="s">
        <v>112</v>
      </c>
      <c r="C58" s="12">
        <v>68</v>
      </c>
      <c r="D58" s="8">
        <v>1.98</v>
      </c>
      <c r="E58" s="12">
        <v>63</v>
      </c>
      <c r="F58" s="8">
        <v>3.67</v>
      </c>
      <c r="G58" s="12">
        <v>5</v>
      </c>
      <c r="H58" s="8">
        <v>0.3</v>
      </c>
      <c r="I58" s="12">
        <v>0</v>
      </c>
    </row>
    <row r="59" spans="2:9" ht="15" customHeight="1" x14ac:dyDescent="0.2">
      <c r="B59" t="s">
        <v>111</v>
      </c>
      <c r="C59" s="12">
        <v>66</v>
      </c>
      <c r="D59" s="8">
        <v>1.92</v>
      </c>
      <c r="E59" s="12">
        <v>56</v>
      </c>
      <c r="F59" s="8">
        <v>3.26</v>
      </c>
      <c r="G59" s="12">
        <v>9</v>
      </c>
      <c r="H59" s="8">
        <v>0.54</v>
      </c>
      <c r="I59" s="12">
        <v>1</v>
      </c>
    </row>
    <row r="60" spans="2:9" ht="15" customHeight="1" x14ac:dyDescent="0.2">
      <c r="B60" t="s">
        <v>95</v>
      </c>
      <c r="C60" s="12">
        <v>60</v>
      </c>
      <c r="D60" s="8">
        <v>1.75</v>
      </c>
      <c r="E60" s="12">
        <v>16</v>
      </c>
      <c r="F60" s="8">
        <v>0.93</v>
      </c>
      <c r="G60" s="12">
        <v>44</v>
      </c>
      <c r="H60" s="8">
        <v>2.62</v>
      </c>
      <c r="I60" s="12">
        <v>0</v>
      </c>
    </row>
    <row r="61" spans="2:9" ht="15" customHeight="1" x14ac:dyDescent="0.2">
      <c r="B61" t="s">
        <v>93</v>
      </c>
      <c r="C61" s="12">
        <v>58</v>
      </c>
      <c r="D61" s="8">
        <v>1.69</v>
      </c>
      <c r="E61" s="12">
        <v>10</v>
      </c>
      <c r="F61" s="8">
        <v>0.57999999999999996</v>
      </c>
      <c r="G61" s="12">
        <v>48</v>
      </c>
      <c r="H61" s="8">
        <v>2.86</v>
      </c>
      <c r="I61" s="12">
        <v>0</v>
      </c>
    </row>
    <row r="62" spans="2:9" ht="15" customHeight="1" x14ac:dyDescent="0.2">
      <c r="B62" t="s">
        <v>108</v>
      </c>
      <c r="C62" s="12">
        <v>50</v>
      </c>
      <c r="D62" s="8">
        <v>1.45</v>
      </c>
      <c r="E62" s="12">
        <v>45</v>
      </c>
      <c r="F62" s="8">
        <v>2.62</v>
      </c>
      <c r="G62" s="12">
        <v>4</v>
      </c>
      <c r="H62" s="8">
        <v>0.24</v>
      </c>
      <c r="I62" s="12">
        <v>1</v>
      </c>
    </row>
    <row r="63" spans="2:9" ht="15" customHeight="1" x14ac:dyDescent="0.2">
      <c r="B63" t="s">
        <v>94</v>
      </c>
      <c r="C63" s="12">
        <v>49</v>
      </c>
      <c r="D63" s="8">
        <v>1.43</v>
      </c>
      <c r="E63" s="12">
        <v>4</v>
      </c>
      <c r="F63" s="8">
        <v>0.23</v>
      </c>
      <c r="G63" s="12">
        <v>45</v>
      </c>
      <c r="H63" s="8">
        <v>2.68</v>
      </c>
      <c r="I63" s="12">
        <v>0</v>
      </c>
    </row>
    <row r="64" spans="2:9" ht="15" customHeight="1" x14ac:dyDescent="0.2">
      <c r="B64" t="s">
        <v>115</v>
      </c>
      <c r="C64" s="12">
        <v>49</v>
      </c>
      <c r="D64" s="8">
        <v>1.43</v>
      </c>
      <c r="E64" s="12">
        <v>24</v>
      </c>
      <c r="F64" s="8">
        <v>1.4</v>
      </c>
      <c r="G64" s="12">
        <v>25</v>
      </c>
      <c r="H64" s="8">
        <v>1.49</v>
      </c>
      <c r="I64" s="12">
        <v>0</v>
      </c>
    </row>
    <row r="65" spans="2:9" ht="15" customHeight="1" x14ac:dyDescent="0.2">
      <c r="B65" t="s">
        <v>116</v>
      </c>
      <c r="C65" s="12">
        <v>49</v>
      </c>
      <c r="D65" s="8">
        <v>1.43</v>
      </c>
      <c r="E65" s="12">
        <v>14</v>
      </c>
      <c r="F65" s="8">
        <v>0.82</v>
      </c>
      <c r="G65" s="12">
        <v>35</v>
      </c>
      <c r="H65" s="8">
        <v>2.08</v>
      </c>
      <c r="I65" s="12">
        <v>0</v>
      </c>
    </row>
    <row r="66" spans="2:9" ht="15" customHeight="1" x14ac:dyDescent="0.2">
      <c r="B66" t="s">
        <v>117</v>
      </c>
      <c r="C66" s="12">
        <v>49</v>
      </c>
      <c r="D66" s="8">
        <v>1.43</v>
      </c>
      <c r="E66" s="12">
        <v>8</v>
      </c>
      <c r="F66" s="8">
        <v>0.47</v>
      </c>
      <c r="G66" s="12">
        <v>41</v>
      </c>
      <c r="H66" s="8">
        <v>2.44</v>
      </c>
      <c r="I66" s="12">
        <v>0</v>
      </c>
    </row>
    <row r="68" spans="2:9" ht="15" customHeight="1" x14ac:dyDescent="0.2">
      <c r="B68" t="s">
        <v>203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EC71D-AABA-4433-9392-99E89646217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206</v>
      </c>
    </row>
    <row r="4" spans="2:9" ht="33" customHeight="1" x14ac:dyDescent="0.2">
      <c r="B4" t="s">
        <v>199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4</v>
      </c>
      <c r="D5" s="8">
        <v>0.1</v>
      </c>
      <c r="E5" s="12">
        <v>2</v>
      </c>
      <c r="F5" s="8">
        <v>0.11</v>
      </c>
      <c r="G5" s="12">
        <v>2</v>
      </c>
      <c r="H5" s="8">
        <v>0.09</v>
      </c>
      <c r="I5" s="12">
        <v>0</v>
      </c>
    </row>
    <row r="6" spans="2:9" ht="15" customHeight="1" x14ac:dyDescent="0.2">
      <c r="B6" t="s">
        <v>21</v>
      </c>
      <c r="C6" s="12">
        <v>568</v>
      </c>
      <c r="D6" s="8">
        <v>14.32</v>
      </c>
      <c r="E6" s="12">
        <v>148</v>
      </c>
      <c r="F6" s="8">
        <v>8.34</v>
      </c>
      <c r="G6" s="12">
        <v>420</v>
      </c>
      <c r="H6" s="8">
        <v>19.46</v>
      </c>
      <c r="I6" s="12">
        <v>0</v>
      </c>
    </row>
    <row r="7" spans="2:9" ht="15" customHeight="1" x14ac:dyDescent="0.2">
      <c r="B7" t="s">
        <v>22</v>
      </c>
      <c r="C7" s="12">
        <v>154</v>
      </c>
      <c r="D7" s="8">
        <v>3.88</v>
      </c>
      <c r="E7" s="12">
        <v>56</v>
      </c>
      <c r="F7" s="8">
        <v>3.16</v>
      </c>
      <c r="G7" s="12">
        <v>98</v>
      </c>
      <c r="H7" s="8">
        <v>4.54</v>
      </c>
      <c r="I7" s="12">
        <v>0</v>
      </c>
    </row>
    <row r="8" spans="2:9" ht="15" customHeight="1" x14ac:dyDescent="0.2">
      <c r="B8" t="s">
        <v>23</v>
      </c>
      <c r="C8" s="12">
        <v>9</v>
      </c>
      <c r="D8" s="8">
        <v>0.23</v>
      </c>
      <c r="E8" s="12">
        <v>0</v>
      </c>
      <c r="F8" s="8">
        <v>0</v>
      </c>
      <c r="G8" s="12">
        <v>9</v>
      </c>
      <c r="H8" s="8">
        <v>0.42</v>
      </c>
      <c r="I8" s="12">
        <v>0</v>
      </c>
    </row>
    <row r="9" spans="2:9" ht="15" customHeight="1" x14ac:dyDescent="0.2">
      <c r="B9" t="s">
        <v>24</v>
      </c>
      <c r="C9" s="12">
        <v>41</v>
      </c>
      <c r="D9" s="8">
        <v>1.03</v>
      </c>
      <c r="E9" s="12">
        <v>0</v>
      </c>
      <c r="F9" s="8">
        <v>0</v>
      </c>
      <c r="G9" s="12">
        <v>41</v>
      </c>
      <c r="H9" s="8">
        <v>1.9</v>
      </c>
      <c r="I9" s="12">
        <v>0</v>
      </c>
    </row>
    <row r="10" spans="2:9" ht="15" customHeight="1" x14ac:dyDescent="0.2">
      <c r="B10" t="s">
        <v>25</v>
      </c>
      <c r="C10" s="12">
        <v>34</v>
      </c>
      <c r="D10" s="8">
        <v>0.86</v>
      </c>
      <c r="E10" s="12">
        <v>5</v>
      </c>
      <c r="F10" s="8">
        <v>0.28000000000000003</v>
      </c>
      <c r="G10" s="12">
        <v>28</v>
      </c>
      <c r="H10" s="8">
        <v>1.3</v>
      </c>
      <c r="I10" s="12">
        <v>1</v>
      </c>
    </row>
    <row r="11" spans="2:9" ht="15" customHeight="1" x14ac:dyDescent="0.2">
      <c r="B11" t="s">
        <v>26</v>
      </c>
      <c r="C11" s="12">
        <v>1077</v>
      </c>
      <c r="D11" s="8">
        <v>27.16</v>
      </c>
      <c r="E11" s="12">
        <v>425</v>
      </c>
      <c r="F11" s="8">
        <v>23.96</v>
      </c>
      <c r="G11" s="12">
        <v>650</v>
      </c>
      <c r="H11" s="8">
        <v>30.12</v>
      </c>
      <c r="I11" s="12">
        <v>2</v>
      </c>
    </row>
    <row r="12" spans="2:9" ht="15" customHeight="1" x14ac:dyDescent="0.2">
      <c r="B12" t="s">
        <v>27</v>
      </c>
      <c r="C12" s="12">
        <v>55</v>
      </c>
      <c r="D12" s="8">
        <v>1.39</v>
      </c>
      <c r="E12" s="12">
        <v>2</v>
      </c>
      <c r="F12" s="8">
        <v>0.11</v>
      </c>
      <c r="G12" s="12">
        <v>53</v>
      </c>
      <c r="H12" s="8">
        <v>2.46</v>
      </c>
      <c r="I12" s="12">
        <v>0</v>
      </c>
    </row>
    <row r="13" spans="2:9" ht="15" customHeight="1" x14ac:dyDescent="0.2">
      <c r="B13" t="s">
        <v>28</v>
      </c>
      <c r="C13" s="12">
        <v>356</v>
      </c>
      <c r="D13" s="8">
        <v>8.98</v>
      </c>
      <c r="E13" s="12">
        <v>125</v>
      </c>
      <c r="F13" s="8">
        <v>7.05</v>
      </c>
      <c r="G13" s="12">
        <v>231</v>
      </c>
      <c r="H13" s="8">
        <v>10.7</v>
      </c>
      <c r="I13" s="12">
        <v>0</v>
      </c>
    </row>
    <row r="14" spans="2:9" ht="15" customHeight="1" x14ac:dyDescent="0.2">
      <c r="B14" t="s">
        <v>29</v>
      </c>
      <c r="C14" s="12">
        <v>268</v>
      </c>
      <c r="D14" s="8">
        <v>6.76</v>
      </c>
      <c r="E14" s="12">
        <v>121</v>
      </c>
      <c r="F14" s="8">
        <v>6.82</v>
      </c>
      <c r="G14" s="12">
        <v>145</v>
      </c>
      <c r="H14" s="8">
        <v>6.72</v>
      </c>
      <c r="I14" s="12">
        <v>1</v>
      </c>
    </row>
    <row r="15" spans="2:9" ht="15" customHeight="1" x14ac:dyDescent="0.2">
      <c r="B15" t="s">
        <v>30</v>
      </c>
      <c r="C15" s="12">
        <v>391</v>
      </c>
      <c r="D15" s="8">
        <v>9.86</v>
      </c>
      <c r="E15" s="12">
        <v>289</v>
      </c>
      <c r="F15" s="8">
        <v>16.29</v>
      </c>
      <c r="G15" s="12">
        <v>101</v>
      </c>
      <c r="H15" s="8">
        <v>4.68</v>
      </c>
      <c r="I15" s="12">
        <v>1</v>
      </c>
    </row>
    <row r="16" spans="2:9" ht="15" customHeight="1" x14ac:dyDescent="0.2">
      <c r="B16" t="s">
        <v>31</v>
      </c>
      <c r="C16" s="12">
        <v>528</v>
      </c>
      <c r="D16" s="8">
        <v>13.31</v>
      </c>
      <c r="E16" s="12">
        <v>380</v>
      </c>
      <c r="F16" s="8">
        <v>21.42</v>
      </c>
      <c r="G16" s="12">
        <v>146</v>
      </c>
      <c r="H16" s="8">
        <v>6.77</v>
      </c>
      <c r="I16" s="12">
        <v>0</v>
      </c>
    </row>
    <row r="17" spans="2:9" ht="15" customHeight="1" x14ac:dyDescent="0.2">
      <c r="B17" t="s">
        <v>32</v>
      </c>
      <c r="C17" s="12">
        <v>153</v>
      </c>
      <c r="D17" s="8">
        <v>3.86</v>
      </c>
      <c r="E17" s="12">
        <v>92</v>
      </c>
      <c r="F17" s="8">
        <v>5.19</v>
      </c>
      <c r="G17" s="12">
        <v>53</v>
      </c>
      <c r="H17" s="8">
        <v>2.46</v>
      </c>
      <c r="I17" s="12">
        <v>2</v>
      </c>
    </row>
    <row r="18" spans="2:9" ht="15" customHeight="1" x14ac:dyDescent="0.2">
      <c r="B18" t="s">
        <v>33</v>
      </c>
      <c r="C18" s="12">
        <v>184</v>
      </c>
      <c r="D18" s="8">
        <v>4.6399999999999997</v>
      </c>
      <c r="E18" s="12">
        <v>90</v>
      </c>
      <c r="F18" s="8">
        <v>5.07</v>
      </c>
      <c r="G18" s="12">
        <v>84</v>
      </c>
      <c r="H18" s="8">
        <v>3.89</v>
      </c>
      <c r="I18" s="12">
        <v>7</v>
      </c>
    </row>
    <row r="19" spans="2:9" ht="15" customHeight="1" x14ac:dyDescent="0.2">
      <c r="B19" t="s">
        <v>34</v>
      </c>
      <c r="C19" s="12">
        <v>144</v>
      </c>
      <c r="D19" s="8">
        <v>3.63</v>
      </c>
      <c r="E19" s="12">
        <v>39</v>
      </c>
      <c r="F19" s="8">
        <v>2.2000000000000002</v>
      </c>
      <c r="G19" s="12">
        <v>97</v>
      </c>
      <c r="H19" s="8">
        <v>4.49</v>
      </c>
      <c r="I19" s="12">
        <v>5</v>
      </c>
    </row>
    <row r="20" spans="2:9" ht="15" customHeight="1" x14ac:dyDescent="0.2">
      <c r="B20" s="9" t="s">
        <v>200</v>
      </c>
      <c r="C20" s="12">
        <f>SUM(LTBL_35203[総数／事業所数])</f>
        <v>3966</v>
      </c>
      <c r="E20" s="12">
        <f>SUBTOTAL(109,LTBL_35203[個人／事業所数])</f>
        <v>1774</v>
      </c>
      <c r="G20" s="12">
        <f>SUBTOTAL(109,LTBL_35203[法人／事業所数])</f>
        <v>2158</v>
      </c>
      <c r="I20" s="12">
        <f>SUBTOTAL(109,LTBL_35203[法人以外の団体／事業所数])</f>
        <v>19</v>
      </c>
    </row>
    <row r="21" spans="2:9" ht="15" customHeight="1" x14ac:dyDescent="0.2">
      <c r="E21" s="11">
        <f>LTBL_35203[[#Totals],[個人／事業所数]]/LTBL_35203[[#Totals],[総数／事業所数]]</f>
        <v>0.44730206757438223</v>
      </c>
      <c r="G21" s="11">
        <f>LTBL_35203[[#Totals],[法人／事業所数]]/LTBL_35203[[#Totals],[総数／事業所数]]</f>
        <v>0.54412506303580432</v>
      </c>
      <c r="I21" s="11">
        <f>LTBL_35203[[#Totals],[法人以外の団体／事業所数]]/LTBL_35203[[#Totals],[総数／事業所数]]</f>
        <v>4.7907211296016137E-3</v>
      </c>
    </row>
    <row r="23" spans="2:9" ht="33" customHeight="1" x14ac:dyDescent="0.2">
      <c r="B23" t="s">
        <v>201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58</v>
      </c>
      <c r="C24" s="12">
        <v>450</v>
      </c>
      <c r="D24" s="8">
        <v>11.35</v>
      </c>
      <c r="E24" s="12">
        <v>350</v>
      </c>
      <c r="F24" s="8">
        <v>19.73</v>
      </c>
      <c r="G24" s="12">
        <v>100</v>
      </c>
      <c r="H24" s="8">
        <v>4.63</v>
      </c>
      <c r="I24" s="12">
        <v>0</v>
      </c>
    </row>
    <row r="25" spans="2:9" ht="15" customHeight="1" x14ac:dyDescent="0.2">
      <c r="B25" t="s">
        <v>57</v>
      </c>
      <c r="C25" s="12">
        <v>349</v>
      </c>
      <c r="D25" s="8">
        <v>8.8000000000000007</v>
      </c>
      <c r="E25" s="12">
        <v>272</v>
      </c>
      <c r="F25" s="8">
        <v>15.33</v>
      </c>
      <c r="G25" s="12">
        <v>76</v>
      </c>
      <c r="H25" s="8">
        <v>3.52</v>
      </c>
      <c r="I25" s="12">
        <v>1</v>
      </c>
    </row>
    <row r="26" spans="2:9" ht="15" customHeight="1" x14ac:dyDescent="0.2">
      <c r="B26" t="s">
        <v>52</v>
      </c>
      <c r="C26" s="12">
        <v>311</v>
      </c>
      <c r="D26" s="8">
        <v>7.84</v>
      </c>
      <c r="E26" s="12">
        <v>141</v>
      </c>
      <c r="F26" s="8">
        <v>7.95</v>
      </c>
      <c r="G26" s="12">
        <v>170</v>
      </c>
      <c r="H26" s="8">
        <v>7.88</v>
      </c>
      <c r="I26" s="12">
        <v>0</v>
      </c>
    </row>
    <row r="27" spans="2:9" ht="15" customHeight="1" x14ac:dyDescent="0.2">
      <c r="B27" t="s">
        <v>54</v>
      </c>
      <c r="C27" s="12">
        <v>266</v>
      </c>
      <c r="D27" s="8">
        <v>6.71</v>
      </c>
      <c r="E27" s="12">
        <v>120</v>
      </c>
      <c r="F27" s="8">
        <v>6.76</v>
      </c>
      <c r="G27" s="12">
        <v>146</v>
      </c>
      <c r="H27" s="8">
        <v>6.77</v>
      </c>
      <c r="I27" s="12">
        <v>0</v>
      </c>
    </row>
    <row r="28" spans="2:9" ht="15" customHeight="1" x14ac:dyDescent="0.2">
      <c r="B28" t="s">
        <v>43</v>
      </c>
      <c r="C28" s="12">
        <v>255</v>
      </c>
      <c r="D28" s="8">
        <v>6.43</v>
      </c>
      <c r="E28" s="12">
        <v>57</v>
      </c>
      <c r="F28" s="8">
        <v>3.21</v>
      </c>
      <c r="G28" s="12">
        <v>198</v>
      </c>
      <c r="H28" s="8">
        <v>9.18</v>
      </c>
      <c r="I28" s="12">
        <v>0</v>
      </c>
    </row>
    <row r="29" spans="2:9" ht="15" customHeight="1" x14ac:dyDescent="0.2">
      <c r="B29" t="s">
        <v>50</v>
      </c>
      <c r="C29" s="12">
        <v>207</v>
      </c>
      <c r="D29" s="8">
        <v>5.22</v>
      </c>
      <c r="E29" s="12">
        <v>118</v>
      </c>
      <c r="F29" s="8">
        <v>6.65</v>
      </c>
      <c r="G29" s="12">
        <v>88</v>
      </c>
      <c r="H29" s="8">
        <v>4.08</v>
      </c>
      <c r="I29" s="12">
        <v>1</v>
      </c>
    </row>
    <row r="30" spans="2:9" ht="15" customHeight="1" x14ac:dyDescent="0.2">
      <c r="B30" t="s">
        <v>44</v>
      </c>
      <c r="C30" s="12">
        <v>173</v>
      </c>
      <c r="D30" s="8">
        <v>4.3600000000000003</v>
      </c>
      <c r="E30" s="12">
        <v>57</v>
      </c>
      <c r="F30" s="8">
        <v>3.21</v>
      </c>
      <c r="G30" s="12">
        <v>116</v>
      </c>
      <c r="H30" s="8">
        <v>5.38</v>
      </c>
      <c r="I30" s="12">
        <v>0</v>
      </c>
    </row>
    <row r="31" spans="2:9" ht="15" customHeight="1" x14ac:dyDescent="0.2">
      <c r="B31" t="s">
        <v>60</v>
      </c>
      <c r="C31" s="12">
        <v>153</v>
      </c>
      <c r="D31" s="8">
        <v>3.86</v>
      </c>
      <c r="E31" s="12">
        <v>92</v>
      </c>
      <c r="F31" s="8">
        <v>5.19</v>
      </c>
      <c r="G31" s="12">
        <v>53</v>
      </c>
      <c r="H31" s="8">
        <v>2.46</v>
      </c>
      <c r="I31" s="12">
        <v>2</v>
      </c>
    </row>
    <row r="32" spans="2:9" ht="15" customHeight="1" x14ac:dyDescent="0.2">
      <c r="B32" t="s">
        <v>45</v>
      </c>
      <c r="C32" s="12">
        <v>140</v>
      </c>
      <c r="D32" s="8">
        <v>3.53</v>
      </c>
      <c r="E32" s="12">
        <v>34</v>
      </c>
      <c r="F32" s="8">
        <v>1.92</v>
      </c>
      <c r="G32" s="12">
        <v>106</v>
      </c>
      <c r="H32" s="8">
        <v>4.91</v>
      </c>
      <c r="I32" s="12">
        <v>0</v>
      </c>
    </row>
    <row r="33" spans="2:9" ht="15" customHeight="1" x14ac:dyDescent="0.2">
      <c r="B33" t="s">
        <v>55</v>
      </c>
      <c r="C33" s="12">
        <v>131</v>
      </c>
      <c r="D33" s="8">
        <v>3.3</v>
      </c>
      <c r="E33" s="12">
        <v>91</v>
      </c>
      <c r="F33" s="8">
        <v>5.13</v>
      </c>
      <c r="G33" s="12">
        <v>40</v>
      </c>
      <c r="H33" s="8">
        <v>1.85</v>
      </c>
      <c r="I33" s="12">
        <v>0</v>
      </c>
    </row>
    <row r="34" spans="2:9" ht="15" customHeight="1" x14ac:dyDescent="0.2">
      <c r="B34" t="s">
        <v>51</v>
      </c>
      <c r="C34" s="12">
        <v>128</v>
      </c>
      <c r="D34" s="8">
        <v>3.23</v>
      </c>
      <c r="E34" s="12">
        <v>67</v>
      </c>
      <c r="F34" s="8">
        <v>3.78</v>
      </c>
      <c r="G34" s="12">
        <v>61</v>
      </c>
      <c r="H34" s="8">
        <v>2.83</v>
      </c>
      <c r="I34" s="12">
        <v>0</v>
      </c>
    </row>
    <row r="35" spans="2:9" ht="15" customHeight="1" x14ac:dyDescent="0.2">
      <c r="B35" t="s">
        <v>56</v>
      </c>
      <c r="C35" s="12">
        <v>126</v>
      </c>
      <c r="D35" s="8">
        <v>3.18</v>
      </c>
      <c r="E35" s="12">
        <v>30</v>
      </c>
      <c r="F35" s="8">
        <v>1.69</v>
      </c>
      <c r="G35" s="12">
        <v>94</v>
      </c>
      <c r="H35" s="8">
        <v>4.3600000000000003</v>
      </c>
      <c r="I35" s="12">
        <v>1</v>
      </c>
    </row>
    <row r="36" spans="2:9" ht="15" customHeight="1" x14ac:dyDescent="0.2">
      <c r="B36" t="s">
        <v>49</v>
      </c>
      <c r="C36" s="12">
        <v>110</v>
      </c>
      <c r="D36" s="8">
        <v>2.77</v>
      </c>
      <c r="E36" s="12">
        <v>49</v>
      </c>
      <c r="F36" s="8">
        <v>2.76</v>
      </c>
      <c r="G36" s="12">
        <v>61</v>
      </c>
      <c r="H36" s="8">
        <v>2.83</v>
      </c>
      <c r="I36" s="12">
        <v>0</v>
      </c>
    </row>
    <row r="37" spans="2:9" ht="15" customHeight="1" x14ac:dyDescent="0.2">
      <c r="B37" t="s">
        <v>61</v>
      </c>
      <c r="C37" s="12">
        <v>103</v>
      </c>
      <c r="D37" s="8">
        <v>2.6</v>
      </c>
      <c r="E37" s="12">
        <v>87</v>
      </c>
      <c r="F37" s="8">
        <v>4.9000000000000004</v>
      </c>
      <c r="G37" s="12">
        <v>16</v>
      </c>
      <c r="H37" s="8">
        <v>0.74</v>
      </c>
      <c r="I37" s="12">
        <v>0</v>
      </c>
    </row>
    <row r="38" spans="2:9" ht="15" customHeight="1" x14ac:dyDescent="0.2">
      <c r="B38" t="s">
        <v>48</v>
      </c>
      <c r="C38" s="12">
        <v>81</v>
      </c>
      <c r="D38" s="8">
        <v>2.04</v>
      </c>
      <c r="E38" s="12">
        <v>13</v>
      </c>
      <c r="F38" s="8">
        <v>0.73</v>
      </c>
      <c r="G38" s="12">
        <v>68</v>
      </c>
      <c r="H38" s="8">
        <v>3.15</v>
      </c>
      <c r="I38" s="12">
        <v>0</v>
      </c>
    </row>
    <row r="39" spans="2:9" ht="15" customHeight="1" x14ac:dyDescent="0.2">
      <c r="B39" t="s">
        <v>62</v>
      </c>
      <c r="C39" s="12">
        <v>81</v>
      </c>
      <c r="D39" s="8">
        <v>2.04</v>
      </c>
      <c r="E39" s="12">
        <v>3</v>
      </c>
      <c r="F39" s="8">
        <v>0.17</v>
      </c>
      <c r="G39" s="12">
        <v>68</v>
      </c>
      <c r="H39" s="8">
        <v>3.15</v>
      </c>
      <c r="I39" s="12">
        <v>7</v>
      </c>
    </row>
    <row r="40" spans="2:9" ht="15" customHeight="1" x14ac:dyDescent="0.2">
      <c r="B40" t="s">
        <v>47</v>
      </c>
      <c r="C40" s="12">
        <v>80</v>
      </c>
      <c r="D40" s="8">
        <v>2.02</v>
      </c>
      <c r="E40" s="12">
        <v>7</v>
      </c>
      <c r="F40" s="8">
        <v>0.39</v>
      </c>
      <c r="G40" s="12">
        <v>73</v>
      </c>
      <c r="H40" s="8">
        <v>3.38</v>
      </c>
      <c r="I40" s="12">
        <v>0</v>
      </c>
    </row>
    <row r="41" spans="2:9" ht="15" customHeight="1" x14ac:dyDescent="0.2">
      <c r="B41" t="s">
        <v>46</v>
      </c>
      <c r="C41" s="12">
        <v>66</v>
      </c>
      <c r="D41" s="8">
        <v>1.66</v>
      </c>
      <c r="E41" s="12">
        <v>12</v>
      </c>
      <c r="F41" s="8">
        <v>0.68</v>
      </c>
      <c r="G41" s="12">
        <v>54</v>
      </c>
      <c r="H41" s="8">
        <v>2.5</v>
      </c>
      <c r="I41" s="12">
        <v>0</v>
      </c>
    </row>
    <row r="42" spans="2:9" ht="15" customHeight="1" x14ac:dyDescent="0.2">
      <c r="B42" t="s">
        <v>53</v>
      </c>
      <c r="C42" s="12">
        <v>62</v>
      </c>
      <c r="D42" s="8">
        <v>1.56</v>
      </c>
      <c r="E42" s="12">
        <v>3</v>
      </c>
      <c r="F42" s="8">
        <v>0.17</v>
      </c>
      <c r="G42" s="12">
        <v>59</v>
      </c>
      <c r="H42" s="8">
        <v>2.73</v>
      </c>
      <c r="I42" s="12">
        <v>0</v>
      </c>
    </row>
    <row r="43" spans="2:9" ht="15" customHeight="1" x14ac:dyDescent="0.2">
      <c r="B43" t="s">
        <v>66</v>
      </c>
      <c r="C43" s="12">
        <v>55</v>
      </c>
      <c r="D43" s="8">
        <v>1.39</v>
      </c>
      <c r="E43" s="12">
        <v>2</v>
      </c>
      <c r="F43" s="8">
        <v>0.11</v>
      </c>
      <c r="G43" s="12">
        <v>53</v>
      </c>
      <c r="H43" s="8">
        <v>2.46</v>
      </c>
      <c r="I43" s="12">
        <v>0</v>
      </c>
    </row>
    <row r="46" spans="2:9" ht="33" customHeight="1" x14ac:dyDescent="0.2">
      <c r="B46" t="s">
        <v>202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110</v>
      </c>
      <c r="C47" s="12">
        <v>226</v>
      </c>
      <c r="D47" s="8">
        <v>5.7</v>
      </c>
      <c r="E47" s="12">
        <v>193</v>
      </c>
      <c r="F47" s="8">
        <v>10.88</v>
      </c>
      <c r="G47" s="12">
        <v>33</v>
      </c>
      <c r="H47" s="8">
        <v>1.53</v>
      </c>
      <c r="I47" s="12">
        <v>0</v>
      </c>
    </row>
    <row r="48" spans="2:9" ht="15" customHeight="1" x14ac:dyDescent="0.2">
      <c r="B48" t="s">
        <v>103</v>
      </c>
      <c r="C48" s="12">
        <v>164</v>
      </c>
      <c r="D48" s="8">
        <v>4.1399999999999997</v>
      </c>
      <c r="E48" s="12">
        <v>97</v>
      </c>
      <c r="F48" s="8">
        <v>5.47</v>
      </c>
      <c r="G48" s="12">
        <v>67</v>
      </c>
      <c r="H48" s="8">
        <v>3.1</v>
      </c>
      <c r="I48" s="12">
        <v>0</v>
      </c>
    </row>
    <row r="49" spans="2:9" ht="15" customHeight="1" x14ac:dyDescent="0.2">
      <c r="B49" t="s">
        <v>109</v>
      </c>
      <c r="C49" s="12">
        <v>125</v>
      </c>
      <c r="D49" s="8">
        <v>3.15</v>
      </c>
      <c r="E49" s="12">
        <v>119</v>
      </c>
      <c r="F49" s="8">
        <v>6.71</v>
      </c>
      <c r="G49" s="12">
        <v>6</v>
      </c>
      <c r="H49" s="8">
        <v>0.28000000000000003</v>
      </c>
      <c r="I49" s="12">
        <v>0</v>
      </c>
    </row>
    <row r="50" spans="2:9" ht="15" customHeight="1" x14ac:dyDescent="0.2">
      <c r="B50" t="s">
        <v>93</v>
      </c>
      <c r="C50" s="12">
        <v>97</v>
      </c>
      <c r="D50" s="8">
        <v>2.4500000000000002</v>
      </c>
      <c r="E50" s="12">
        <v>12</v>
      </c>
      <c r="F50" s="8">
        <v>0.68</v>
      </c>
      <c r="G50" s="12">
        <v>85</v>
      </c>
      <c r="H50" s="8">
        <v>3.94</v>
      </c>
      <c r="I50" s="12">
        <v>0</v>
      </c>
    </row>
    <row r="51" spans="2:9" ht="15" customHeight="1" x14ac:dyDescent="0.2">
      <c r="B51" t="s">
        <v>104</v>
      </c>
      <c r="C51" s="12">
        <v>85</v>
      </c>
      <c r="D51" s="8">
        <v>2.14</v>
      </c>
      <c r="E51" s="12">
        <v>14</v>
      </c>
      <c r="F51" s="8">
        <v>0.79</v>
      </c>
      <c r="G51" s="12">
        <v>70</v>
      </c>
      <c r="H51" s="8">
        <v>3.24</v>
      </c>
      <c r="I51" s="12">
        <v>0</v>
      </c>
    </row>
    <row r="52" spans="2:9" ht="15" customHeight="1" x14ac:dyDescent="0.2">
      <c r="B52" t="s">
        <v>101</v>
      </c>
      <c r="C52" s="12">
        <v>84</v>
      </c>
      <c r="D52" s="8">
        <v>2.12</v>
      </c>
      <c r="E52" s="12">
        <v>45</v>
      </c>
      <c r="F52" s="8">
        <v>2.54</v>
      </c>
      <c r="G52" s="12">
        <v>39</v>
      </c>
      <c r="H52" s="8">
        <v>1.81</v>
      </c>
      <c r="I52" s="12">
        <v>0</v>
      </c>
    </row>
    <row r="53" spans="2:9" ht="15" customHeight="1" x14ac:dyDescent="0.2">
      <c r="B53" t="s">
        <v>111</v>
      </c>
      <c r="C53" s="12">
        <v>84</v>
      </c>
      <c r="D53" s="8">
        <v>2.12</v>
      </c>
      <c r="E53" s="12">
        <v>62</v>
      </c>
      <c r="F53" s="8">
        <v>3.49</v>
      </c>
      <c r="G53" s="12">
        <v>22</v>
      </c>
      <c r="H53" s="8">
        <v>1.02</v>
      </c>
      <c r="I53" s="12">
        <v>0</v>
      </c>
    </row>
    <row r="54" spans="2:9" ht="15" customHeight="1" x14ac:dyDescent="0.2">
      <c r="B54" t="s">
        <v>100</v>
      </c>
      <c r="C54" s="12">
        <v>82</v>
      </c>
      <c r="D54" s="8">
        <v>2.0699999999999998</v>
      </c>
      <c r="E54" s="12">
        <v>38</v>
      </c>
      <c r="F54" s="8">
        <v>2.14</v>
      </c>
      <c r="G54" s="12">
        <v>44</v>
      </c>
      <c r="H54" s="8">
        <v>2.04</v>
      </c>
      <c r="I54" s="12">
        <v>0</v>
      </c>
    </row>
    <row r="55" spans="2:9" ht="15" customHeight="1" x14ac:dyDescent="0.2">
      <c r="B55" t="s">
        <v>106</v>
      </c>
      <c r="C55" s="12">
        <v>82</v>
      </c>
      <c r="D55" s="8">
        <v>2.0699999999999998</v>
      </c>
      <c r="E55" s="12">
        <v>62</v>
      </c>
      <c r="F55" s="8">
        <v>3.49</v>
      </c>
      <c r="G55" s="12">
        <v>20</v>
      </c>
      <c r="H55" s="8">
        <v>0.93</v>
      </c>
      <c r="I55" s="12">
        <v>0</v>
      </c>
    </row>
    <row r="56" spans="2:9" ht="15" customHeight="1" x14ac:dyDescent="0.2">
      <c r="B56" t="s">
        <v>99</v>
      </c>
      <c r="C56" s="12">
        <v>78</v>
      </c>
      <c r="D56" s="8">
        <v>1.97</v>
      </c>
      <c r="E56" s="12">
        <v>41</v>
      </c>
      <c r="F56" s="8">
        <v>2.31</v>
      </c>
      <c r="G56" s="12">
        <v>37</v>
      </c>
      <c r="H56" s="8">
        <v>1.71</v>
      </c>
      <c r="I56" s="12">
        <v>0</v>
      </c>
    </row>
    <row r="57" spans="2:9" ht="15" customHeight="1" x14ac:dyDescent="0.2">
      <c r="B57" t="s">
        <v>107</v>
      </c>
      <c r="C57" s="12">
        <v>76</v>
      </c>
      <c r="D57" s="8">
        <v>1.92</v>
      </c>
      <c r="E57" s="12">
        <v>66</v>
      </c>
      <c r="F57" s="8">
        <v>3.72</v>
      </c>
      <c r="G57" s="12">
        <v>10</v>
      </c>
      <c r="H57" s="8">
        <v>0.46</v>
      </c>
      <c r="I57" s="12">
        <v>0</v>
      </c>
    </row>
    <row r="58" spans="2:9" ht="15" customHeight="1" x14ac:dyDescent="0.2">
      <c r="B58" t="s">
        <v>105</v>
      </c>
      <c r="C58" s="12">
        <v>74</v>
      </c>
      <c r="D58" s="8">
        <v>1.87</v>
      </c>
      <c r="E58" s="12">
        <v>50</v>
      </c>
      <c r="F58" s="8">
        <v>2.82</v>
      </c>
      <c r="G58" s="12">
        <v>24</v>
      </c>
      <c r="H58" s="8">
        <v>1.1100000000000001</v>
      </c>
      <c r="I58" s="12">
        <v>0</v>
      </c>
    </row>
    <row r="59" spans="2:9" ht="15" customHeight="1" x14ac:dyDescent="0.2">
      <c r="B59" t="s">
        <v>112</v>
      </c>
      <c r="C59" s="12">
        <v>72</v>
      </c>
      <c r="D59" s="8">
        <v>1.82</v>
      </c>
      <c r="E59" s="12">
        <v>60</v>
      </c>
      <c r="F59" s="8">
        <v>3.38</v>
      </c>
      <c r="G59" s="12">
        <v>12</v>
      </c>
      <c r="H59" s="8">
        <v>0.56000000000000005</v>
      </c>
      <c r="I59" s="12">
        <v>0</v>
      </c>
    </row>
    <row r="60" spans="2:9" ht="15" customHeight="1" x14ac:dyDescent="0.2">
      <c r="B60" t="s">
        <v>98</v>
      </c>
      <c r="C60" s="12">
        <v>68</v>
      </c>
      <c r="D60" s="8">
        <v>1.71</v>
      </c>
      <c r="E60" s="12">
        <v>33</v>
      </c>
      <c r="F60" s="8">
        <v>1.86</v>
      </c>
      <c r="G60" s="12">
        <v>34</v>
      </c>
      <c r="H60" s="8">
        <v>1.58</v>
      </c>
      <c r="I60" s="12">
        <v>1</v>
      </c>
    </row>
    <row r="61" spans="2:9" ht="15" customHeight="1" x14ac:dyDescent="0.2">
      <c r="B61" t="s">
        <v>102</v>
      </c>
      <c r="C61" s="12">
        <v>61</v>
      </c>
      <c r="D61" s="8">
        <v>1.54</v>
      </c>
      <c r="E61" s="12">
        <v>6</v>
      </c>
      <c r="F61" s="8">
        <v>0.34</v>
      </c>
      <c r="G61" s="12">
        <v>55</v>
      </c>
      <c r="H61" s="8">
        <v>2.5499999999999998</v>
      </c>
      <c r="I61" s="12">
        <v>0</v>
      </c>
    </row>
    <row r="62" spans="2:9" ht="15" customHeight="1" x14ac:dyDescent="0.2">
      <c r="B62" t="s">
        <v>117</v>
      </c>
      <c r="C62" s="12">
        <v>61</v>
      </c>
      <c r="D62" s="8">
        <v>1.54</v>
      </c>
      <c r="E62" s="12">
        <v>11</v>
      </c>
      <c r="F62" s="8">
        <v>0.62</v>
      </c>
      <c r="G62" s="12">
        <v>50</v>
      </c>
      <c r="H62" s="8">
        <v>2.3199999999999998</v>
      </c>
      <c r="I62" s="12">
        <v>0</v>
      </c>
    </row>
    <row r="63" spans="2:9" ht="15" customHeight="1" x14ac:dyDescent="0.2">
      <c r="B63" t="s">
        <v>94</v>
      </c>
      <c r="C63" s="12">
        <v>60</v>
      </c>
      <c r="D63" s="8">
        <v>1.51</v>
      </c>
      <c r="E63" s="12">
        <v>10</v>
      </c>
      <c r="F63" s="8">
        <v>0.56000000000000005</v>
      </c>
      <c r="G63" s="12">
        <v>50</v>
      </c>
      <c r="H63" s="8">
        <v>2.3199999999999998</v>
      </c>
      <c r="I63" s="12">
        <v>0</v>
      </c>
    </row>
    <row r="64" spans="2:9" ht="15" customHeight="1" x14ac:dyDescent="0.2">
      <c r="B64" t="s">
        <v>113</v>
      </c>
      <c r="C64" s="12">
        <v>60</v>
      </c>
      <c r="D64" s="8">
        <v>1.51</v>
      </c>
      <c r="E64" s="12">
        <v>29</v>
      </c>
      <c r="F64" s="8">
        <v>1.63</v>
      </c>
      <c r="G64" s="12">
        <v>31</v>
      </c>
      <c r="H64" s="8">
        <v>1.44</v>
      </c>
      <c r="I64" s="12">
        <v>0</v>
      </c>
    </row>
    <row r="65" spans="2:9" ht="15" customHeight="1" x14ac:dyDescent="0.2">
      <c r="B65" t="s">
        <v>95</v>
      </c>
      <c r="C65" s="12">
        <v>56</v>
      </c>
      <c r="D65" s="8">
        <v>1.41</v>
      </c>
      <c r="E65" s="12">
        <v>18</v>
      </c>
      <c r="F65" s="8">
        <v>1.01</v>
      </c>
      <c r="G65" s="12">
        <v>38</v>
      </c>
      <c r="H65" s="8">
        <v>1.76</v>
      </c>
      <c r="I65" s="12">
        <v>0</v>
      </c>
    </row>
    <row r="66" spans="2:9" ht="15" customHeight="1" x14ac:dyDescent="0.2">
      <c r="B66" t="s">
        <v>97</v>
      </c>
      <c r="C66" s="12">
        <v>56</v>
      </c>
      <c r="D66" s="8">
        <v>1.41</v>
      </c>
      <c r="E66" s="12">
        <v>27</v>
      </c>
      <c r="F66" s="8">
        <v>1.52</v>
      </c>
      <c r="G66" s="12">
        <v>29</v>
      </c>
      <c r="H66" s="8">
        <v>1.34</v>
      </c>
      <c r="I66" s="12">
        <v>0</v>
      </c>
    </row>
    <row r="68" spans="2:9" ht="15" customHeight="1" x14ac:dyDescent="0.2">
      <c r="B68" t="s">
        <v>203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F6696-604A-45CB-8A06-5A994D83916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207</v>
      </c>
    </row>
    <row r="4" spans="2:9" ht="33" customHeight="1" x14ac:dyDescent="0.2">
      <c r="B4" t="s">
        <v>199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200</v>
      </c>
      <c r="D6" s="8">
        <v>12.01</v>
      </c>
      <c r="E6" s="12">
        <v>105</v>
      </c>
      <c r="F6" s="8">
        <v>10.62</v>
      </c>
      <c r="G6" s="12">
        <v>95</v>
      </c>
      <c r="H6" s="8">
        <v>15.03</v>
      </c>
      <c r="I6" s="12">
        <v>0</v>
      </c>
    </row>
    <row r="7" spans="2:9" ht="15" customHeight="1" x14ac:dyDescent="0.2">
      <c r="B7" t="s">
        <v>22</v>
      </c>
      <c r="C7" s="12">
        <v>179</v>
      </c>
      <c r="D7" s="8">
        <v>10.75</v>
      </c>
      <c r="E7" s="12">
        <v>103</v>
      </c>
      <c r="F7" s="8">
        <v>10.41</v>
      </c>
      <c r="G7" s="12">
        <v>76</v>
      </c>
      <c r="H7" s="8">
        <v>12.03</v>
      </c>
      <c r="I7" s="12">
        <v>0</v>
      </c>
    </row>
    <row r="8" spans="2:9" ht="15" customHeight="1" x14ac:dyDescent="0.2">
      <c r="B8" t="s">
        <v>23</v>
      </c>
      <c r="C8" s="12">
        <v>5</v>
      </c>
      <c r="D8" s="8">
        <v>0.3</v>
      </c>
      <c r="E8" s="12">
        <v>1</v>
      </c>
      <c r="F8" s="8">
        <v>0.1</v>
      </c>
      <c r="G8" s="12">
        <v>1</v>
      </c>
      <c r="H8" s="8">
        <v>0.16</v>
      </c>
      <c r="I8" s="12">
        <v>0</v>
      </c>
    </row>
    <row r="9" spans="2:9" ht="15" customHeight="1" x14ac:dyDescent="0.2">
      <c r="B9" t="s">
        <v>24</v>
      </c>
      <c r="C9" s="12">
        <v>16</v>
      </c>
      <c r="D9" s="8">
        <v>0.96</v>
      </c>
      <c r="E9" s="12">
        <v>2</v>
      </c>
      <c r="F9" s="8">
        <v>0.2</v>
      </c>
      <c r="G9" s="12">
        <v>13</v>
      </c>
      <c r="H9" s="8">
        <v>2.06</v>
      </c>
      <c r="I9" s="12">
        <v>1</v>
      </c>
    </row>
    <row r="10" spans="2:9" ht="15" customHeight="1" x14ac:dyDescent="0.2">
      <c r="B10" t="s">
        <v>25</v>
      </c>
      <c r="C10" s="12">
        <v>18</v>
      </c>
      <c r="D10" s="8">
        <v>1.08</v>
      </c>
      <c r="E10" s="12">
        <v>3</v>
      </c>
      <c r="F10" s="8">
        <v>0.3</v>
      </c>
      <c r="G10" s="12">
        <v>15</v>
      </c>
      <c r="H10" s="8">
        <v>2.37</v>
      </c>
      <c r="I10" s="12">
        <v>0</v>
      </c>
    </row>
    <row r="11" spans="2:9" ht="15" customHeight="1" x14ac:dyDescent="0.2">
      <c r="B11" t="s">
        <v>26</v>
      </c>
      <c r="C11" s="12">
        <v>463</v>
      </c>
      <c r="D11" s="8">
        <v>27.81</v>
      </c>
      <c r="E11" s="12">
        <v>278</v>
      </c>
      <c r="F11" s="8">
        <v>28.11</v>
      </c>
      <c r="G11" s="12">
        <v>183</v>
      </c>
      <c r="H11" s="8">
        <v>28.96</v>
      </c>
      <c r="I11" s="12">
        <v>2</v>
      </c>
    </row>
    <row r="12" spans="2:9" ht="15" customHeight="1" x14ac:dyDescent="0.2">
      <c r="B12" t="s">
        <v>27</v>
      </c>
      <c r="C12" s="12">
        <v>14</v>
      </c>
      <c r="D12" s="8">
        <v>0.84</v>
      </c>
      <c r="E12" s="12">
        <v>9</v>
      </c>
      <c r="F12" s="8">
        <v>0.91</v>
      </c>
      <c r="G12" s="12">
        <v>5</v>
      </c>
      <c r="H12" s="8">
        <v>0.79</v>
      </c>
      <c r="I12" s="12">
        <v>0</v>
      </c>
    </row>
    <row r="13" spans="2:9" ht="15" customHeight="1" x14ac:dyDescent="0.2">
      <c r="B13" t="s">
        <v>28</v>
      </c>
      <c r="C13" s="12">
        <v>88</v>
      </c>
      <c r="D13" s="8">
        <v>5.29</v>
      </c>
      <c r="E13" s="12">
        <v>36</v>
      </c>
      <c r="F13" s="8">
        <v>3.64</v>
      </c>
      <c r="G13" s="12">
        <v>50</v>
      </c>
      <c r="H13" s="8">
        <v>7.91</v>
      </c>
      <c r="I13" s="12">
        <v>1</v>
      </c>
    </row>
    <row r="14" spans="2:9" ht="15" customHeight="1" x14ac:dyDescent="0.2">
      <c r="B14" t="s">
        <v>29</v>
      </c>
      <c r="C14" s="12">
        <v>55</v>
      </c>
      <c r="D14" s="8">
        <v>3.3</v>
      </c>
      <c r="E14" s="12">
        <v>30</v>
      </c>
      <c r="F14" s="8">
        <v>3.03</v>
      </c>
      <c r="G14" s="12">
        <v>24</v>
      </c>
      <c r="H14" s="8">
        <v>3.8</v>
      </c>
      <c r="I14" s="12">
        <v>0</v>
      </c>
    </row>
    <row r="15" spans="2:9" ht="15" customHeight="1" x14ac:dyDescent="0.2">
      <c r="B15" t="s">
        <v>30</v>
      </c>
      <c r="C15" s="12">
        <v>217</v>
      </c>
      <c r="D15" s="8">
        <v>13.03</v>
      </c>
      <c r="E15" s="12">
        <v>188</v>
      </c>
      <c r="F15" s="8">
        <v>19.010000000000002</v>
      </c>
      <c r="G15" s="12">
        <v>29</v>
      </c>
      <c r="H15" s="8">
        <v>4.59</v>
      </c>
      <c r="I15" s="12">
        <v>0</v>
      </c>
    </row>
    <row r="16" spans="2:9" ht="15" customHeight="1" x14ac:dyDescent="0.2">
      <c r="B16" t="s">
        <v>31</v>
      </c>
      <c r="C16" s="12">
        <v>186</v>
      </c>
      <c r="D16" s="8">
        <v>11.17</v>
      </c>
      <c r="E16" s="12">
        <v>150</v>
      </c>
      <c r="F16" s="8">
        <v>15.17</v>
      </c>
      <c r="G16" s="12">
        <v>36</v>
      </c>
      <c r="H16" s="8">
        <v>5.7</v>
      </c>
      <c r="I16" s="12">
        <v>0</v>
      </c>
    </row>
    <row r="17" spans="2:9" ht="15" customHeight="1" x14ac:dyDescent="0.2">
      <c r="B17" t="s">
        <v>32</v>
      </c>
      <c r="C17" s="12">
        <v>63</v>
      </c>
      <c r="D17" s="8">
        <v>3.78</v>
      </c>
      <c r="E17" s="12">
        <v>37</v>
      </c>
      <c r="F17" s="8">
        <v>3.74</v>
      </c>
      <c r="G17" s="12">
        <v>9</v>
      </c>
      <c r="H17" s="8">
        <v>1.42</v>
      </c>
      <c r="I17" s="12">
        <v>0</v>
      </c>
    </row>
    <row r="18" spans="2:9" ht="15" customHeight="1" x14ac:dyDescent="0.2">
      <c r="B18" t="s">
        <v>33</v>
      </c>
      <c r="C18" s="12">
        <v>108</v>
      </c>
      <c r="D18" s="8">
        <v>6.49</v>
      </c>
      <c r="E18" s="12">
        <v>37</v>
      </c>
      <c r="F18" s="8">
        <v>3.74</v>
      </c>
      <c r="G18" s="12">
        <v>58</v>
      </c>
      <c r="H18" s="8">
        <v>9.18</v>
      </c>
      <c r="I18" s="12">
        <v>1</v>
      </c>
    </row>
    <row r="19" spans="2:9" ht="15" customHeight="1" x14ac:dyDescent="0.2">
      <c r="B19" t="s">
        <v>34</v>
      </c>
      <c r="C19" s="12">
        <v>53</v>
      </c>
      <c r="D19" s="8">
        <v>3.18</v>
      </c>
      <c r="E19" s="12">
        <v>10</v>
      </c>
      <c r="F19" s="8">
        <v>1.01</v>
      </c>
      <c r="G19" s="12">
        <v>38</v>
      </c>
      <c r="H19" s="8">
        <v>6.01</v>
      </c>
      <c r="I19" s="12">
        <v>1</v>
      </c>
    </row>
    <row r="20" spans="2:9" ht="15" customHeight="1" x14ac:dyDescent="0.2">
      <c r="B20" s="9" t="s">
        <v>200</v>
      </c>
      <c r="C20" s="12">
        <f>SUM(LTBL_35204[総数／事業所数])</f>
        <v>1665</v>
      </c>
      <c r="E20" s="12">
        <f>SUBTOTAL(109,LTBL_35204[個人／事業所数])</f>
        <v>989</v>
      </c>
      <c r="G20" s="12">
        <f>SUBTOTAL(109,LTBL_35204[法人／事業所数])</f>
        <v>632</v>
      </c>
      <c r="I20" s="12">
        <f>SUBTOTAL(109,LTBL_35204[法人以外の団体／事業所数])</f>
        <v>6</v>
      </c>
    </row>
    <row r="21" spans="2:9" ht="15" customHeight="1" x14ac:dyDescent="0.2">
      <c r="E21" s="11">
        <f>LTBL_35204[[#Totals],[個人／事業所数]]/LTBL_35204[[#Totals],[総数／事業所数]]</f>
        <v>0.593993993993994</v>
      </c>
      <c r="G21" s="11">
        <f>LTBL_35204[[#Totals],[法人／事業所数]]/LTBL_35204[[#Totals],[総数／事業所数]]</f>
        <v>0.37957957957957961</v>
      </c>
      <c r="I21" s="11">
        <f>LTBL_35204[[#Totals],[法人以外の団体／事業所数]]/LTBL_35204[[#Totals],[総数／事業所数]]</f>
        <v>3.6036036036036037E-3</v>
      </c>
    </row>
    <row r="23" spans="2:9" ht="33" customHeight="1" x14ac:dyDescent="0.2">
      <c r="B23" t="s">
        <v>201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57</v>
      </c>
      <c r="C24" s="12">
        <v>176</v>
      </c>
      <c r="D24" s="8">
        <v>10.57</v>
      </c>
      <c r="E24" s="12">
        <v>158</v>
      </c>
      <c r="F24" s="8">
        <v>15.98</v>
      </c>
      <c r="G24" s="12">
        <v>18</v>
      </c>
      <c r="H24" s="8">
        <v>2.85</v>
      </c>
      <c r="I24" s="12">
        <v>0</v>
      </c>
    </row>
    <row r="25" spans="2:9" ht="15" customHeight="1" x14ac:dyDescent="0.2">
      <c r="B25" t="s">
        <v>52</v>
      </c>
      <c r="C25" s="12">
        <v>158</v>
      </c>
      <c r="D25" s="8">
        <v>9.49</v>
      </c>
      <c r="E25" s="12">
        <v>101</v>
      </c>
      <c r="F25" s="8">
        <v>10.210000000000001</v>
      </c>
      <c r="G25" s="12">
        <v>57</v>
      </c>
      <c r="H25" s="8">
        <v>9.02</v>
      </c>
      <c r="I25" s="12">
        <v>0</v>
      </c>
    </row>
    <row r="26" spans="2:9" ht="15" customHeight="1" x14ac:dyDescent="0.2">
      <c r="B26" t="s">
        <v>58</v>
      </c>
      <c r="C26" s="12">
        <v>148</v>
      </c>
      <c r="D26" s="8">
        <v>8.89</v>
      </c>
      <c r="E26" s="12">
        <v>136</v>
      </c>
      <c r="F26" s="8">
        <v>13.75</v>
      </c>
      <c r="G26" s="12">
        <v>12</v>
      </c>
      <c r="H26" s="8">
        <v>1.9</v>
      </c>
      <c r="I26" s="12">
        <v>0</v>
      </c>
    </row>
    <row r="27" spans="2:9" ht="15" customHeight="1" x14ac:dyDescent="0.2">
      <c r="B27" t="s">
        <v>50</v>
      </c>
      <c r="C27" s="12">
        <v>143</v>
      </c>
      <c r="D27" s="8">
        <v>8.59</v>
      </c>
      <c r="E27" s="12">
        <v>100</v>
      </c>
      <c r="F27" s="8">
        <v>10.11</v>
      </c>
      <c r="G27" s="12">
        <v>41</v>
      </c>
      <c r="H27" s="8">
        <v>6.49</v>
      </c>
      <c r="I27" s="12">
        <v>2</v>
      </c>
    </row>
    <row r="28" spans="2:9" ht="15" customHeight="1" x14ac:dyDescent="0.2">
      <c r="B28" t="s">
        <v>43</v>
      </c>
      <c r="C28" s="12">
        <v>85</v>
      </c>
      <c r="D28" s="8">
        <v>5.1100000000000003</v>
      </c>
      <c r="E28" s="12">
        <v>40</v>
      </c>
      <c r="F28" s="8">
        <v>4.04</v>
      </c>
      <c r="G28" s="12">
        <v>45</v>
      </c>
      <c r="H28" s="8">
        <v>7.12</v>
      </c>
      <c r="I28" s="12">
        <v>0</v>
      </c>
    </row>
    <row r="29" spans="2:9" ht="15" customHeight="1" x14ac:dyDescent="0.2">
      <c r="B29" t="s">
        <v>44</v>
      </c>
      <c r="C29" s="12">
        <v>81</v>
      </c>
      <c r="D29" s="8">
        <v>4.8600000000000003</v>
      </c>
      <c r="E29" s="12">
        <v>52</v>
      </c>
      <c r="F29" s="8">
        <v>5.26</v>
      </c>
      <c r="G29" s="12">
        <v>29</v>
      </c>
      <c r="H29" s="8">
        <v>4.59</v>
      </c>
      <c r="I29" s="12">
        <v>0</v>
      </c>
    </row>
    <row r="30" spans="2:9" ht="15" customHeight="1" x14ac:dyDescent="0.2">
      <c r="B30" t="s">
        <v>54</v>
      </c>
      <c r="C30" s="12">
        <v>67</v>
      </c>
      <c r="D30" s="8">
        <v>4.0199999999999996</v>
      </c>
      <c r="E30" s="12">
        <v>34</v>
      </c>
      <c r="F30" s="8">
        <v>3.44</v>
      </c>
      <c r="G30" s="12">
        <v>31</v>
      </c>
      <c r="H30" s="8">
        <v>4.91</v>
      </c>
      <c r="I30" s="12">
        <v>1</v>
      </c>
    </row>
    <row r="31" spans="2:9" ht="15" customHeight="1" x14ac:dyDescent="0.2">
      <c r="B31" t="s">
        <v>62</v>
      </c>
      <c r="C31" s="12">
        <v>65</v>
      </c>
      <c r="D31" s="8">
        <v>3.9</v>
      </c>
      <c r="E31" s="12">
        <v>0</v>
      </c>
      <c r="F31" s="8">
        <v>0</v>
      </c>
      <c r="G31" s="12">
        <v>52</v>
      </c>
      <c r="H31" s="8">
        <v>8.23</v>
      </c>
      <c r="I31" s="12">
        <v>1</v>
      </c>
    </row>
    <row r="32" spans="2:9" ht="15" customHeight="1" x14ac:dyDescent="0.2">
      <c r="B32" t="s">
        <v>60</v>
      </c>
      <c r="C32" s="12">
        <v>63</v>
      </c>
      <c r="D32" s="8">
        <v>3.78</v>
      </c>
      <c r="E32" s="12">
        <v>37</v>
      </c>
      <c r="F32" s="8">
        <v>3.74</v>
      </c>
      <c r="G32" s="12">
        <v>9</v>
      </c>
      <c r="H32" s="8">
        <v>1.42</v>
      </c>
      <c r="I32" s="12">
        <v>0</v>
      </c>
    </row>
    <row r="33" spans="2:9" ht="15" customHeight="1" x14ac:dyDescent="0.2">
      <c r="B33" t="s">
        <v>68</v>
      </c>
      <c r="C33" s="12">
        <v>55</v>
      </c>
      <c r="D33" s="8">
        <v>3.3</v>
      </c>
      <c r="E33" s="12">
        <v>34</v>
      </c>
      <c r="F33" s="8">
        <v>3.44</v>
      </c>
      <c r="G33" s="12">
        <v>21</v>
      </c>
      <c r="H33" s="8">
        <v>3.32</v>
      </c>
      <c r="I33" s="12">
        <v>0</v>
      </c>
    </row>
    <row r="34" spans="2:9" ht="15" customHeight="1" x14ac:dyDescent="0.2">
      <c r="B34" t="s">
        <v>63</v>
      </c>
      <c r="C34" s="12">
        <v>53</v>
      </c>
      <c r="D34" s="8">
        <v>3.18</v>
      </c>
      <c r="E34" s="12">
        <v>27</v>
      </c>
      <c r="F34" s="8">
        <v>2.73</v>
      </c>
      <c r="G34" s="12">
        <v>26</v>
      </c>
      <c r="H34" s="8">
        <v>4.1100000000000003</v>
      </c>
      <c r="I34" s="12">
        <v>0</v>
      </c>
    </row>
    <row r="35" spans="2:9" ht="15" customHeight="1" x14ac:dyDescent="0.2">
      <c r="B35" t="s">
        <v>49</v>
      </c>
      <c r="C35" s="12">
        <v>43</v>
      </c>
      <c r="D35" s="8">
        <v>2.58</v>
      </c>
      <c r="E35" s="12">
        <v>23</v>
      </c>
      <c r="F35" s="8">
        <v>2.33</v>
      </c>
      <c r="G35" s="12">
        <v>20</v>
      </c>
      <c r="H35" s="8">
        <v>3.16</v>
      </c>
      <c r="I35" s="12">
        <v>0</v>
      </c>
    </row>
    <row r="36" spans="2:9" ht="15" customHeight="1" x14ac:dyDescent="0.2">
      <c r="B36" t="s">
        <v>61</v>
      </c>
      <c r="C36" s="12">
        <v>43</v>
      </c>
      <c r="D36" s="8">
        <v>2.58</v>
      </c>
      <c r="E36" s="12">
        <v>37</v>
      </c>
      <c r="F36" s="8">
        <v>3.74</v>
      </c>
      <c r="G36" s="12">
        <v>6</v>
      </c>
      <c r="H36" s="8">
        <v>0.95</v>
      </c>
      <c r="I36" s="12">
        <v>0</v>
      </c>
    </row>
    <row r="37" spans="2:9" ht="15" customHeight="1" x14ac:dyDescent="0.2">
      <c r="B37" t="s">
        <v>51</v>
      </c>
      <c r="C37" s="12">
        <v>38</v>
      </c>
      <c r="D37" s="8">
        <v>2.2799999999999998</v>
      </c>
      <c r="E37" s="12">
        <v>25</v>
      </c>
      <c r="F37" s="8">
        <v>2.5299999999999998</v>
      </c>
      <c r="G37" s="12">
        <v>13</v>
      </c>
      <c r="H37" s="8">
        <v>2.06</v>
      </c>
      <c r="I37" s="12">
        <v>0</v>
      </c>
    </row>
    <row r="38" spans="2:9" ht="15" customHeight="1" x14ac:dyDescent="0.2">
      <c r="B38" t="s">
        <v>45</v>
      </c>
      <c r="C38" s="12">
        <v>34</v>
      </c>
      <c r="D38" s="8">
        <v>2.04</v>
      </c>
      <c r="E38" s="12">
        <v>13</v>
      </c>
      <c r="F38" s="8">
        <v>1.31</v>
      </c>
      <c r="G38" s="12">
        <v>21</v>
      </c>
      <c r="H38" s="8">
        <v>3.32</v>
      </c>
      <c r="I38" s="12">
        <v>0</v>
      </c>
    </row>
    <row r="39" spans="2:9" ht="15" customHeight="1" x14ac:dyDescent="0.2">
      <c r="B39" t="s">
        <v>55</v>
      </c>
      <c r="C39" s="12">
        <v>30</v>
      </c>
      <c r="D39" s="8">
        <v>1.8</v>
      </c>
      <c r="E39" s="12">
        <v>24</v>
      </c>
      <c r="F39" s="8">
        <v>2.4300000000000002</v>
      </c>
      <c r="G39" s="12">
        <v>6</v>
      </c>
      <c r="H39" s="8">
        <v>0.95</v>
      </c>
      <c r="I39" s="12">
        <v>0</v>
      </c>
    </row>
    <row r="40" spans="2:9" ht="15" customHeight="1" x14ac:dyDescent="0.2">
      <c r="B40" t="s">
        <v>69</v>
      </c>
      <c r="C40" s="12">
        <v>28</v>
      </c>
      <c r="D40" s="8">
        <v>1.68</v>
      </c>
      <c r="E40" s="12">
        <v>22</v>
      </c>
      <c r="F40" s="8">
        <v>2.2200000000000002</v>
      </c>
      <c r="G40" s="12">
        <v>6</v>
      </c>
      <c r="H40" s="8">
        <v>0.95</v>
      </c>
      <c r="I40" s="12">
        <v>0</v>
      </c>
    </row>
    <row r="41" spans="2:9" ht="15" customHeight="1" x14ac:dyDescent="0.2">
      <c r="B41" t="s">
        <v>56</v>
      </c>
      <c r="C41" s="12">
        <v>24</v>
      </c>
      <c r="D41" s="8">
        <v>1.44</v>
      </c>
      <c r="E41" s="12">
        <v>6</v>
      </c>
      <c r="F41" s="8">
        <v>0.61</v>
      </c>
      <c r="G41" s="12">
        <v>17</v>
      </c>
      <c r="H41" s="8">
        <v>2.69</v>
      </c>
      <c r="I41" s="12">
        <v>0</v>
      </c>
    </row>
    <row r="42" spans="2:9" ht="15" customHeight="1" x14ac:dyDescent="0.2">
      <c r="B42" t="s">
        <v>67</v>
      </c>
      <c r="C42" s="12">
        <v>20</v>
      </c>
      <c r="D42" s="8">
        <v>1.2</v>
      </c>
      <c r="E42" s="12">
        <v>16</v>
      </c>
      <c r="F42" s="8">
        <v>1.62</v>
      </c>
      <c r="G42" s="12">
        <v>4</v>
      </c>
      <c r="H42" s="8">
        <v>0.63</v>
      </c>
      <c r="I42" s="12">
        <v>0</v>
      </c>
    </row>
    <row r="43" spans="2:9" ht="15" customHeight="1" x14ac:dyDescent="0.2">
      <c r="B43" t="s">
        <v>59</v>
      </c>
      <c r="C43" s="12">
        <v>20</v>
      </c>
      <c r="D43" s="8">
        <v>1.2</v>
      </c>
      <c r="E43" s="12">
        <v>8</v>
      </c>
      <c r="F43" s="8">
        <v>0.81</v>
      </c>
      <c r="G43" s="12">
        <v>12</v>
      </c>
      <c r="H43" s="8">
        <v>1.9</v>
      </c>
      <c r="I43" s="12">
        <v>0</v>
      </c>
    </row>
    <row r="46" spans="2:9" ht="33" customHeight="1" x14ac:dyDescent="0.2">
      <c r="B46" t="s">
        <v>202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110</v>
      </c>
      <c r="C47" s="12">
        <v>70</v>
      </c>
      <c r="D47" s="8">
        <v>4.2</v>
      </c>
      <c r="E47" s="12">
        <v>68</v>
      </c>
      <c r="F47" s="8">
        <v>6.88</v>
      </c>
      <c r="G47" s="12">
        <v>2</v>
      </c>
      <c r="H47" s="8">
        <v>0.32</v>
      </c>
      <c r="I47" s="12">
        <v>0</v>
      </c>
    </row>
    <row r="48" spans="2:9" ht="15" customHeight="1" x14ac:dyDescent="0.2">
      <c r="B48" t="s">
        <v>103</v>
      </c>
      <c r="C48" s="12">
        <v>50</v>
      </c>
      <c r="D48" s="8">
        <v>3</v>
      </c>
      <c r="E48" s="12">
        <v>28</v>
      </c>
      <c r="F48" s="8">
        <v>2.83</v>
      </c>
      <c r="G48" s="12">
        <v>21</v>
      </c>
      <c r="H48" s="8">
        <v>3.32</v>
      </c>
      <c r="I48" s="12">
        <v>0</v>
      </c>
    </row>
    <row r="49" spans="2:9" ht="15" customHeight="1" x14ac:dyDescent="0.2">
      <c r="B49" t="s">
        <v>119</v>
      </c>
      <c r="C49" s="12">
        <v>49</v>
      </c>
      <c r="D49" s="8">
        <v>2.94</v>
      </c>
      <c r="E49" s="12">
        <v>32</v>
      </c>
      <c r="F49" s="8">
        <v>3.24</v>
      </c>
      <c r="G49" s="12">
        <v>17</v>
      </c>
      <c r="H49" s="8">
        <v>2.69</v>
      </c>
      <c r="I49" s="12">
        <v>0</v>
      </c>
    </row>
    <row r="50" spans="2:9" ht="15" customHeight="1" x14ac:dyDescent="0.2">
      <c r="B50" t="s">
        <v>107</v>
      </c>
      <c r="C50" s="12">
        <v>48</v>
      </c>
      <c r="D50" s="8">
        <v>2.88</v>
      </c>
      <c r="E50" s="12">
        <v>47</v>
      </c>
      <c r="F50" s="8">
        <v>4.75</v>
      </c>
      <c r="G50" s="12">
        <v>1</v>
      </c>
      <c r="H50" s="8">
        <v>0.16</v>
      </c>
      <c r="I50" s="12">
        <v>0</v>
      </c>
    </row>
    <row r="51" spans="2:9" ht="15" customHeight="1" x14ac:dyDescent="0.2">
      <c r="B51" t="s">
        <v>109</v>
      </c>
      <c r="C51" s="12">
        <v>47</v>
      </c>
      <c r="D51" s="8">
        <v>2.82</v>
      </c>
      <c r="E51" s="12">
        <v>46</v>
      </c>
      <c r="F51" s="8">
        <v>4.6500000000000004</v>
      </c>
      <c r="G51" s="12">
        <v>1</v>
      </c>
      <c r="H51" s="8">
        <v>0.16</v>
      </c>
      <c r="I51" s="12">
        <v>0</v>
      </c>
    </row>
    <row r="52" spans="2:9" ht="15" customHeight="1" x14ac:dyDescent="0.2">
      <c r="B52" t="s">
        <v>98</v>
      </c>
      <c r="C52" s="12">
        <v>40</v>
      </c>
      <c r="D52" s="8">
        <v>2.4</v>
      </c>
      <c r="E52" s="12">
        <v>25</v>
      </c>
      <c r="F52" s="8">
        <v>2.5299999999999998</v>
      </c>
      <c r="G52" s="12">
        <v>15</v>
      </c>
      <c r="H52" s="8">
        <v>2.37</v>
      </c>
      <c r="I52" s="12">
        <v>0</v>
      </c>
    </row>
    <row r="53" spans="2:9" ht="15" customHeight="1" x14ac:dyDescent="0.2">
      <c r="B53" t="s">
        <v>101</v>
      </c>
      <c r="C53" s="12">
        <v>40</v>
      </c>
      <c r="D53" s="8">
        <v>2.4</v>
      </c>
      <c r="E53" s="12">
        <v>32</v>
      </c>
      <c r="F53" s="8">
        <v>3.24</v>
      </c>
      <c r="G53" s="12">
        <v>8</v>
      </c>
      <c r="H53" s="8">
        <v>1.27</v>
      </c>
      <c r="I53" s="12">
        <v>0</v>
      </c>
    </row>
    <row r="54" spans="2:9" ht="15" customHeight="1" x14ac:dyDescent="0.2">
      <c r="B54" t="s">
        <v>113</v>
      </c>
      <c r="C54" s="12">
        <v>33</v>
      </c>
      <c r="D54" s="8">
        <v>1.98</v>
      </c>
      <c r="E54" s="12">
        <v>22</v>
      </c>
      <c r="F54" s="8">
        <v>2.2200000000000002</v>
      </c>
      <c r="G54" s="12">
        <v>11</v>
      </c>
      <c r="H54" s="8">
        <v>1.74</v>
      </c>
      <c r="I54" s="12">
        <v>0</v>
      </c>
    </row>
    <row r="55" spans="2:9" ht="15" customHeight="1" x14ac:dyDescent="0.2">
      <c r="B55" t="s">
        <v>106</v>
      </c>
      <c r="C55" s="12">
        <v>32</v>
      </c>
      <c r="D55" s="8">
        <v>1.92</v>
      </c>
      <c r="E55" s="12">
        <v>30</v>
      </c>
      <c r="F55" s="8">
        <v>3.03</v>
      </c>
      <c r="G55" s="12">
        <v>2</v>
      </c>
      <c r="H55" s="8">
        <v>0.32</v>
      </c>
      <c r="I55" s="12">
        <v>0</v>
      </c>
    </row>
    <row r="56" spans="2:9" ht="15" customHeight="1" x14ac:dyDescent="0.2">
      <c r="B56" t="s">
        <v>112</v>
      </c>
      <c r="C56" s="12">
        <v>32</v>
      </c>
      <c r="D56" s="8">
        <v>1.92</v>
      </c>
      <c r="E56" s="12">
        <v>27</v>
      </c>
      <c r="F56" s="8">
        <v>2.73</v>
      </c>
      <c r="G56" s="12">
        <v>5</v>
      </c>
      <c r="H56" s="8">
        <v>0.79</v>
      </c>
      <c r="I56" s="12">
        <v>0</v>
      </c>
    </row>
    <row r="57" spans="2:9" ht="15" customHeight="1" x14ac:dyDescent="0.2">
      <c r="B57" t="s">
        <v>121</v>
      </c>
      <c r="C57" s="12">
        <v>31</v>
      </c>
      <c r="D57" s="8">
        <v>1.86</v>
      </c>
      <c r="E57" s="12">
        <v>24</v>
      </c>
      <c r="F57" s="8">
        <v>2.4300000000000002</v>
      </c>
      <c r="G57" s="12">
        <v>7</v>
      </c>
      <c r="H57" s="8">
        <v>1.1100000000000001</v>
      </c>
      <c r="I57" s="12">
        <v>0</v>
      </c>
    </row>
    <row r="58" spans="2:9" ht="15" customHeight="1" x14ac:dyDescent="0.2">
      <c r="B58" t="s">
        <v>124</v>
      </c>
      <c r="C58" s="12">
        <v>31</v>
      </c>
      <c r="D58" s="8">
        <v>1.86</v>
      </c>
      <c r="E58" s="12">
        <v>0</v>
      </c>
      <c r="F58" s="8">
        <v>0</v>
      </c>
      <c r="G58" s="12">
        <v>31</v>
      </c>
      <c r="H58" s="8">
        <v>4.91</v>
      </c>
      <c r="I58" s="12">
        <v>0</v>
      </c>
    </row>
    <row r="59" spans="2:9" ht="15" customHeight="1" x14ac:dyDescent="0.2">
      <c r="B59" t="s">
        <v>93</v>
      </c>
      <c r="C59" s="12">
        <v>30</v>
      </c>
      <c r="D59" s="8">
        <v>1.8</v>
      </c>
      <c r="E59" s="12">
        <v>3</v>
      </c>
      <c r="F59" s="8">
        <v>0.3</v>
      </c>
      <c r="G59" s="12">
        <v>27</v>
      </c>
      <c r="H59" s="8">
        <v>4.2699999999999996</v>
      </c>
      <c r="I59" s="12">
        <v>0</v>
      </c>
    </row>
    <row r="60" spans="2:9" ht="15" customHeight="1" x14ac:dyDescent="0.2">
      <c r="B60" t="s">
        <v>108</v>
      </c>
      <c r="C60" s="12">
        <v>27</v>
      </c>
      <c r="D60" s="8">
        <v>1.62</v>
      </c>
      <c r="E60" s="12">
        <v>24</v>
      </c>
      <c r="F60" s="8">
        <v>2.4300000000000002</v>
      </c>
      <c r="G60" s="12">
        <v>3</v>
      </c>
      <c r="H60" s="8">
        <v>0.47</v>
      </c>
      <c r="I60" s="12">
        <v>0</v>
      </c>
    </row>
    <row r="61" spans="2:9" ht="15" customHeight="1" x14ac:dyDescent="0.2">
      <c r="B61" t="s">
        <v>97</v>
      </c>
      <c r="C61" s="12">
        <v>26</v>
      </c>
      <c r="D61" s="8">
        <v>1.56</v>
      </c>
      <c r="E61" s="12">
        <v>15</v>
      </c>
      <c r="F61" s="8">
        <v>1.52</v>
      </c>
      <c r="G61" s="12">
        <v>11</v>
      </c>
      <c r="H61" s="8">
        <v>1.74</v>
      </c>
      <c r="I61" s="12">
        <v>0</v>
      </c>
    </row>
    <row r="62" spans="2:9" ht="15" customHeight="1" x14ac:dyDescent="0.2">
      <c r="B62" t="s">
        <v>120</v>
      </c>
      <c r="C62" s="12">
        <v>25</v>
      </c>
      <c r="D62" s="8">
        <v>1.5</v>
      </c>
      <c r="E62" s="12">
        <v>21</v>
      </c>
      <c r="F62" s="8">
        <v>2.12</v>
      </c>
      <c r="G62" s="12">
        <v>4</v>
      </c>
      <c r="H62" s="8">
        <v>0.63</v>
      </c>
      <c r="I62" s="12">
        <v>0</v>
      </c>
    </row>
    <row r="63" spans="2:9" ht="15" customHeight="1" x14ac:dyDescent="0.2">
      <c r="B63" t="s">
        <v>122</v>
      </c>
      <c r="C63" s="12">
        <v>25</v>
      </c>
      <c r="D63" s="8">
        <v>1.5</v>
      </c>
      <c r="E63" s="12">
        <v>20</v>
      </c>
      <c r="F63" s="8">
        <v>2.02</v>
      </c>
      <c r="G63" s="12">
        <v>5</v>
      </c>
      <c r="H63" s="8">
        <v>0.79</v>
      </c>
      <c r="I63" s="12">
        <v>0</v>
      </c>
    </row>
    <row r="64" spans="2:9" ht="15" customHeight="1" x14ac:dyDescent="0.2">
      <c r="B64" t="s">
        <v>123</v>
      </c>
      <c r="C64" s="12">
        <v>25</v>
      </c>
      <c r="D64" s="8">
        <v>1.5</v>
      </c>
      <c r="E64" s="12">
        <v>21</v>
      </c>
      <c r="F64" s="8">
        <v>2.12</v>
      </c>
      <c r="G64" s="12">
        <v>4</v>
      </c>
      <c r="H64" s="8">
        <v>0.63</v>
      </c>
      <c r="I64" s="12">
        <v>0</v>
      </c>
    </row>
    <row r="65" spans="2:9" ht="15" customHeight="1" x14ac:dyDescent="0.2">
      <c r="B65" t="s">
        <v>118</v>
      </c>
      <c r="C65" s="12">
        <v>22</v>
      </c>
      <c r="D65" s="8">
        <v>1.32</v>
      </c>
      <c r="E65" s="12">
        <v>14</v>
      </c>
      <c r="F65" s="8">
        <v>1.42</v>
      </c>
      <c r="G65" s="12">
        <v>8</v>
      </c>
      <c r="H65" s="8">
        <v>1.27</v>
      </c>
      <c r="I65" s="12">
        <v>0</v>
      </c>
    </row>
    <row r="66" spans="2:9" ht="15" customHeight="1" x14ac:dyDescent="0.2">
      <c r="B66" t="s">
        <v>111</v>
      </c>
      <c r="C66" s="12">
        <v>22</v>
      </c>
      <c r="D66" s="8">
        <v>1.32</v>
      </c>
      <c r="E66" s="12">
        <v>21</v>
      </c>
      <c r="F66" s="8">
        <v>2.12</v>
      </c>
      <c r="G66" s="12">
        <v>1</v>
      </c>
      <c r="H66" s="8">
        <v>0.16</v>
      </c>
      <c r="I66" s="12">
        <v>0</v>
      </c>
    </row>
    <row r="68" spans="2:9" ht="15" customHeight="1" x14ac:dyDescent="0.2">
      <c r="B68" t="s">
        <v>203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3</vt:i4>
      </vt:variant>
    </vt:vector>
  </HeadingPairs>
  <TitlesOfParts>
    <vt:vector size="27" baseType="lpstr">
      <vt:lpstr>目次</vt:lpstr>
      <vt:lpstr>産業大分類</vt:lpstr>
      <vt:lpstr>産業中分類</vt:lpstr>
      <vt:lpstr>産業小分類</vt:lpstr>
      <vt:lpstr>山口県</vt:lpstr>
      <vt:lpstr>下関市</vt:lpstr>
      <vt:lpstr>宇部市</vt:lpstr>
      <vt:lpstr>山口市</vt:lpstr>
      <vt:lpstr>萩市</vt:lpstr>
      <vt:lpstr>防府市</vt:lpstr>
      <vt:lpstr>下松市</vt:lpstr>
      <vt:lpstr>岩国市</vt:lpstr>
      <vt:lpstr>光市</vt:lpstr>
      <vt:lpstr>長門市</vt:lpstr>
      <vt:lpstr>柳井市</vt:lpstr>
      <vt:lpstr>美祢市</vt:lpstr>
      <vt:lpstr>周南市</vt:lpstr>
      <vt:lpstr>山陽小野田市</vt:lpstr>
      <vt:lpstr>大島郡周防大島町</vt:lpstr>
      <vt:lpstr>玖珂郡和木町</vt:lpstr>
      <vt:lpstr>熊毛郡上関町</vt:lpstr>
      <vt:lpstr>熊毛郡田布施町</vt:lpstr>
      <vt:lpstr>熊毛郡平生町</vt:lpstr>
      <vt:lpstr>阿武郡阿武町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2023-08-17T02:22:49Z</dcterms:created>
  <dcterms:modified xsi:type="dcterms:W3CDTF">2023-08-17T02:22:49Z</dcterms:modified>
</cp:coreProperties>
</file>