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CB4194BE-9B29-43F5-87E8-E7223A67633D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0" r:id="rId1"/>
    <sheet name="産業大分類" sheetId="5" r:id="rId2"/>
    <sheet name="産業中分類" sheetId="6" r:id="rId3"/>
    <sheet name="産業小分類" sheetId="7" r:id="rId4"/>
    <sheet name="広島県" sheetId="8" r:id="rId5"/>
    <sheet name="広島市" sheetId="9" r:id="rId6"/>
    <sheet name="広島市中区" sheetId="10" r:id="rId7"/>
    <sheet name="広島市東区" sheetId="11" r:id="rId8"/>
    <sheet name="広島市南区" sheetId="12" r:id="rId9"/>
    <sheet name="広島市西区" sheetId="13" r:id="rId10"/>
    <sheet name="広島市安佐南区" sheetId="14" r:id="rId11"/>
    <sheet name="広島市安佐北区" sheetId="15" r:id="rId12"/>
    <sheet name="広島市安芸区" sheetId="16" r:id="rId13"/>
    <sheet name="広島市佐伯区" sheetId="17" r:id="rId14"/>
    <sheet name="呉市" sheetId="18" r:id="rId15"/>
    <sheet name="竹原市" sheetId="19" r:id="rId16"/>
    <sheet name="三原市" sheetId="20" r:id="rId17"/>
    <sheet name="尾道市" sheetId="21" r:id="rId18"/>
    <sheet name="福山市" sheetId="22" r:id="rId19"/>
    <sheet name="府中市" sheetId="23" r:id="rId20"/>
    <sheet name="三次市" sheetId="24" r:id="rId21"/>
    <sheet name="庄原市" sheetId="25" r:id="rId22"/>
    <sheet name="大竹市" sheetId="26" r:id="rId23"/>
    <sheet name="東広島市" sheetId="27" r:id="rId24"/>
    <sheet name="廿日市市" sheetId="28" r:id="rId25"/>
    <sheet name="安芸高田市" sheetId="29" r:id="rId26"/>
    <sheet name="江田島市" sheetId="30" r:id="rId27"/>
    <sheet name="安芸郡府中町" sheetId="31" r:id="rId28"/>
    <sheet name="安芸郡海田町" sheetId="32" r:id="rId29"/>
    <sheet name="安芸郡熊野町" sheetId="33" r:id="rId30"/>
    <sheet name="安芸郡坂町" sheetId="34" r:id="rId31"/>
    <sheet name="山県郡安芸太田町" sheetId="35" r:id="rId32"/>
    <sheet name="山県郡北広島町" sheetId="36" r:id="rId33"/>
    <sheet name="豊田郡大崎上島町" sheetId="37" r:id="rId34"/>
    <sheet name="世羅郡世羅町" sheetId="38" r:id="rId35"/>
    <sheet name="神石郡神石高原町" sheetId="39" r:id="rId36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27" r:id="rId37"/>
    <pivotCache cacheId="2228" r:id="rId38"/>
    <pivotCache cacheId="2229" r:id="rId3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39" l="1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<sst xmlns="http://schemas.openxmlformats.org/spreadsheetml/2006/main" count="4662" uniqueCount="250">
  <si>
    <t>34000 広島県</t>
  </si>
  <si>
    <t>34100 広島市</t>
  </si>
  <si>
    <t>34101 広島市中区</t>
  </si>
  <si>
    <t>34102 広島市東区</t>
  </si>
  <si>
    <t>34103 広島市南区</t>
  </si>
  <si>
    <t>34104 広島市西区</t>
  </si>
  <si>
    <t>34105 広島市安佐南区</t>
  </si>
  <si>
    <t>34106 広島市安佐北区</t>
  </si>
  <si>
    <t>34107 広島市安芸区</t>
  </si>
  <si>
    <t>34108 広島市佐伯区</t>
  </si>
  <si>
    <t>34202 呉市</t>
  </si>
  <si>
    <t>34203 竹原市</t>
  </si>
  <si>
    <t>34204 三原市</t>
  </si>
  <si>
    <t>34205 尾道市</t>
  </si>
  <si>
    <t>34207 福山市</t>
  </si>
  <si>
    <t>34208 府中市</t>
  </si>
  <si>
    <t>34209 三次市</t>
  </si>
  <si>
    <t>34210 庄原市</t>
  </si>
  <si>
    <t>34211 大竹市</t>
  </si>
  <si>
    <t>34212 東広島市</t>
  </si>
  <si>
    <t>34213 廿日市市</t>
  </si>
  <si>
    <t>34214 安芸高田市</t>
  </si>
  <si>
    <t>34215 江田島市</t>
  </si>
  <si>
    <t>34302 安芸郡府中町</t>
  </si>
  <si>
    <t>34304 安芸郡海田町</t>
  </si>
  <si>
    <t>34307 安芸郡熊野町</t>
  </si>
  <si>
    <t>34309 安芸郡坂町</t>
  </si>
  <si>
    <t>34368 山県郡安芸太田町</t>
  </si>
  <si>
    <t>34369 山県郡北広島町</t>
  </si>
  <si>
    <t>34431 豊田郡大崎上島町</t>
  </si>
  <si>
    <t>34462 世羅郡世羅町</t>
  </si>
  <si>
    <t>34545 神石郡神石高原町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</si>
  <si>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</si>
  <si>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</si>
  <si>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</si>
  <si>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</si>
  <si>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</si>
  <si>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</si>
  <si>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</si>
  <si>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</si>
  <si>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</si>
  <si>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</si>
  <si>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</si>
  <si>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</si>
  <si>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</si>
  <si>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</si>
  <si>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</si>
  <si>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</si>
  <si>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</si>
  <si>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</si>
  <si>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</si>
  <si>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</si>
  <si>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</si>
  <si>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</si>
  <si>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</si>
  <si>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</si>
  <si>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</si>
  <si>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</si>
  <si>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</si>
  <si>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53 建築材料，鉱物・金属材料等卸売業</t>
  </si>
  <si>
    <t>54 機械器具卸売業</t>
  </si>
  <si>
    <t>55 その他の卸売業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</si>
  <si>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</si>
  <si>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</si>
  <si>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</si>
  <si>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</si>
  <si>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</si>
  <si>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</si>
  <si>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</si>
  <si>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</si>
  <si>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</si>
  <si>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</si>
  <si>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</si>
  <si>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</si>
  <si>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85 社会保険・社会福祉・介護事業</t>
  </si>
  <si>
    <t>92 その他の事業サービス業</t>
  </si>
  <si>
    <t>67 保険業（保険媒介代理業，保険サービス業を含む）</t>
  </si>
  <si>
    <t>79 その他の生活関連サービス業</t>
  </si>
  <si>
    <t>61 無店舗小売業</t>
  </si>
  <si>
    <t>52 飲食料品卸売業</t>
  </si>
  <si>
    <t>26 生産用機械器具製造業</t>
  </si>
  <si>
    <t>32 その他の製造業</t>
  </si>
  <si>
    <t>31 輸送用機械器具製造業</t>
  </si>
  <si>
    <t>09 食料品製造業</t>
  </si>
  <si>
    <t>75 宿泊業</t>
  </si>
  <si>
    <t>77 持ち帰り・配達飲食サービス業</t>
  </si>
  <si>
    <t>89 自動車整備業</t>
  </si>
  <si>
    <t>11 繊維工業</t>
  </si>
  <si>
    <t>12 木材・木製品製造業（家具を除く）</t>
  </si>
  <si>
    <t>13 家具・装備品製造業</t>
  </si>
  <si>
    <t>80 娯楽業</t>
  </si>
  <si>
    <t>44 道路貨物運送業</t>
  </si>
  <si>
    <t>88 廃棄物処理業</t>
  </si>
  <si>
    <t>43 道路旅客運送業</t>
  </si>
  <si>
    <t>33 電気業</t>
  </si>
  <si>
    <t>90 機械等修理業（別掲を除く）</t>
  </si>
  <si>
    <t>47 倉庫業</t>
  </si>
  <si>
    <t>48 運輸に附帯するサービス業</t>
  </si>
  <si>
    <t>95 その他のサービス業</t>
  </si>
  <si>
    <t>10 飲料・たばこ・飼料製造業</t>
  </si>
  <si>
    <t>自治体</t>
  </si>
  <si>
    <t>産業中分類</t>
  </si>
  <si>
    <t>062 土木工事業（舗装工事業を除く）</t>
  </si>
  <si>
    <t>064 建築工事業（木造建築工事業を除く）</t>
  </si>
  <si>
    <t>081 電気工事業</t>
  </si>
  <si>
    <t>083 管工事業（さく井工事業を除く）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</si>
  <si>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</si>
  <si>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</si>
  <si>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</si>
  <si>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</si>
  <si>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</si>
  <si>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</si>
  <si>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</si>
  <si>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</si>
  <si>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</si>
  <si>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</si>
  <si>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769 その他の飲食店</t>
  </si>
  <si>
    <t>782 理容業</t>
  </si>
  <si>
    <t>783 美容業</t>
  </si>
  <si>
    <t>823 学習塾</t>
  </si>
  <si>
    <t>824 教養・技能教授業</t>
  </si>
  <si>
    <t>835 療術業</t>
  </si>
  <si>
    <t>682 不動産代理業・仲介業</t>
  </si>
  <si>
    <t>694 不動産管理業</t>
  </si>
  <si>
    <t>573 婦人・子供服小売業</t>
  </si>
  <si>
    <t>721 法律事務所，特許事務所</t>
  </si>
  <si>
    <t>724 公認会計士事務所，税理士事務所</t>
  </si>
  <si>
    <t>729 その他の専門サービス業</t>
  </si>
  <si>
    <t>789 その他の洗濯・理容・美容・浴場業</t>
  </si>
  <si>
    <t>066 建築リフォーム工事業</t>
  </si>
  <si>
    <t>541 産業機械器具卸売業</t>
  </si>
  <si>
    <t>681 建物売買業，土地売買業</t>
  </si>
  <si>
    <t>781 洗濯業</t>
  </si>
  <si>
    <t>078 床・内装工事業</t>
  </si>
  <si>
    <t>559 他に分類されない卸売業</t>
  </si>
  <si>
    <t>079 その他の職別工事業</t>
  </si>
  <si>
    <t>065 木造建築工事業</t>
  </si>
  <si>
    <t>593 機械器具小売業（自動車，自転車を除く）</t>
  </si>
  <si>
    <t>611 通信販売・訪問販売小売業</t>
  </si>
  <si>
    <t>589 その他の飲食料品小売業</t>
  </si>
  <si>
    <t>605 燃料小売業</t>
  </si>
  <si>
    <t>772 配達飲食サービス業</t>
  </si>
  <si>
    <t>821 社会教育</t>
  </si>
  <si>
    <t>313 船舶製造・修理業，舶用機関製造業</t>
  </si>
  <si>
    <t>586 菓子・パン小売業</t>
  </si>
  <si>
    <t>116 外衣・シャツ製造業（和式を除く）</t>
  </si>
  <si>
    <t>131 家具製造業</t>
  </si>
  <si>
    <t>244 建設用・建築用金属製品製造業（製缶板金業を含む）</t>
  </si>
  <si>
    <t>585 酒小売業</t>
  </si>
  <si>
    <t>853 児童福祉事業</t>
  </si>
  <si>
    <t>761 食堂，レストラン（専門料理店を除く）</t>
  </si>
  <si>
    <t>722 公証人役場，司法書士事務所，土地家屋調査士事務所</t>
  </si>
  <si>
    <t>075 左官工事業</t>
  </si>
  <si>
    <t>606 書籍・文房具小売業</t>
  </si>
  <si>
    <t>891 自動車整備業</t>
  </si>
  <si>
    <t>693 駐車場業</t>
  </si>
  <si>
    <t>522 食料・飲料卸売業</t>
  </si>
  <si>
    <t>579 その他の織物・衣服・身の回り品小売業</t>
  </si>
  <si>
    <t>331 電気業</t>
  </si>
  <si>
    <t>833 歯科診療所</t>
  </si>
  <si>
    <t>326 ペン・鉛筆・絵画用品・その他の事務用品製造業</t>
  </si>
  <si>
    <t>328 畳等生活雑貨製品製造業</t>
  </si>
  <si>
    <t>929 他に分類されない事業サービス業</t>
  </si>
  <si>
    <t>441 一般貨物自動車運送業</t>
  </si>
  <si>
    <t>471 倉庫業（冷蔵倉庫業を除く）</t>
  </si>
  <si>
    <t>482 貨物運送取扱業（集配利用運送業を除く）</t>
  </si>
  <si>
    <t>542 自動車卸売業</t>
  </si>
  <si>
    <t>071 大工工事業</t>
  </si>
  <si>
    <t>076 板金・金物工事業</t>
  </si>
  <si>
    <t>581 各種食料品小売業</t>
  </si>
  <si>
    <t>751 旅館，ホテル</t>
  </si>
  <si>
    <t>582 野菜・果実小売業</t>
  </si>
  <si>
    <t>855 障害者福祉事業</t>
  </si>
  <si>
    <t>951 集会場</t>
  </si>
  <si>
    <t>854 老人福祉・介護事業</t>
  </si>
  <si>
    <t>121 製材業，木製品製造業</t>
  </si>
  <si>
    <t>432 一般乗用旅客自動車運送業</t>
  </si>
  <si>
    <t>531 建築材料卸売業</t>
  </si>
  <si>
    <t>604 農耕用品小売業</t>
  </si>
  <si>
    <t>産業小分類</t>
  </si>
  <si>
    <t>34000　広島県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</si>
  <si>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</si>
  <si>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</si>
  <si>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</si>
  <si>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</si>
  <si>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</si>
  <si>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34100　広島市</t>
  </si>
  <si>
    <t>34101　広島市中区</t>
  </si>
  <si>
    <t>34102　広島市東区</t>
  </si>
  <si>
    <t>34103　広島市南区</t>
  </si>
  <si>
    <t>34104　広島市西区</t>
  </si>
  <si>
    <t>34105　広島市安佐南区</t>
  </si>
  <si>
    <t>34106　広島市安佐北区</t>
  </si>
  <si>
    <t>34107　広島市安芸区</t>
  </si>
  <si>
    <t>34108　広島市佐伯区</t>
  </si>
  <si>
    <t>34202　呉市</t>
  </si>
  <si>
    <t>34203　竹原市</t>
  </si>
  <si>
    <t>34204　三原市</t>
  </si>
  <si>
    <t>34205　尾道市</t>
  </si>
  <si>
    <t>34207　福山市</t>
  </si>
  <si>
    <t>34208　府中市</t>
  </si>
  <si>
    <t>34209　三次市</t>
  </si>
  <si>
    <t>34210　庄原市</t>
  </si>
  <si>
    <t>34211　大竹市</t>
  </si>
  <si>
    <t>34212　東広島市</t>
  </si>
  <si>
    <t>34213　廿日市市</t>
  </si>
  <si>
    <t>34214　安芸高田市</t>
  </si>
  <si>
    <t>34215　江田島市</t>
  </si>
  <si>
    <t>34302　安芸郡府中町</t>
  </si>
  <si>
    <t>34304　安芸郡海田町</t>
  </si>
  <si>
    <t>34307　安芸郡熊野町</t>
  </si>
  <si>
    <t>34309　安芸郡坂町</t>
  </si>
  <si>
    <t>34368　山県郡安芸太田町</t>
  </si>
  <si>
    <t>34369　山県郡北広島町</t>
  </si>
  <si>
    <t>34431　豊田郡大崎上島町</t>
  </si>
  <si>
    <t>34462　世羅郡世羅町</t>
  </si>
  <si>
    <t>34545　神石郡神石高原町</t>
  </si>
  <si>
    <t>広島県</t>
  </si>
  <si>
    <t>広島市</t>
  </si>
  <si>
    <t>広島市中区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</si>
  <si>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</si>
  <si>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</si>
  <si>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</si>
  <si>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</si>
  <si>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</si>
  <si>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</si>
  <si>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</si>
  <si>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</si>
  <si>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</si>
  <si>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</si>
  <si>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</si>
  <si>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</si>
  <si>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</si>
  <si>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</si>
  <si>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</si>
  <si>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</si>
  <si>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</si>
  <si>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</si>
  <si>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</si>
  <si>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</si>
  <si>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安芸郡府中町</t>
  </si>
  <si>
    <t>安芸郡海田町</t>
  </si>
  <si>
    <t>安芸郡熊野町</t>
  </si>
  <si>
    <t>安芸郡坂町</t>
  </si>
  <si>
    <t>山県郡安芸太田町</t>
  </si>
  <si>
    <t>山県郡北広島町</t>
  </si>
  <si>
    <t>豊田郡大崎上島町</t>
  </si>
  <si>
    <t>世羅郡世羅町</t>
  </si>
  <si>
    <t>神石郡神石高原町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</si>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</sst>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498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pivotCacheDefinition" Target="pivotCache/pivotCacheDefinition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3238425924" createdVersion="5" refreshedVersion="8" minRefreshableVersion="3" recordCount="480" xr:uid="{3CE5F3D3-7889-494C-8E99-72284C7A8A2E}">
  <cacheSource type="external" connectionId="1"/>
  <cacheFields count="11">
    <cacheField name="都道府県" numFmtId="0" sqlType="-9">
      <sharedItems count="1">
        <s v="34 広島県"/>
      </sharedItems>
    </cacheField>
    <cacheField name="自治体名" numFmtId="0" sqlType="-9">
      <sharedItems/>
    </cacheField>
    <cacheField name="自治体" numFmtId="0" sqlType="-9">
      <sharedItems count="32">
        <s v="34000 広島県"/>
        <s v="34100 広島市"/>
        <s v="34101 広島市中区"/>
        <s v="34102 広島市東区"/>
        <s v="34103 広島市南区"/>
        <s v="34104 広島市西区"/>
        <s v="34105 広島市安佐南区"/>
        <s v="34106 広島市安佐北区"/>
        <s v="34107 広島市安芸区"/>
        <s v="34108 広島市佐伯区"/>
        <s v="34202 呉市"/>
        <s v="34203 竹原市"/>
        <s v="34204 三原市"/>
        <s v="34205 尾道市"/>
        <s v="34207 福山市"/>
        <s v="34208 府中市"/>
        <s v="34209 三次市"/>
        <s v="34210 庄原市"/>
        <s v="34211 大竹市"/>
        <s v="34212 東広島市"/>
        <s v="34213 廿日市市"/>
        <s v="34214 安芸高田市"/>
        <s v="34215 江田島市"/>
        <s v="34302 安芸郡府中町"/>
        <s v="34304 安芸郡海田町"/>
        <s v="34307 安芸郡熊野町"/>
        <s v="34309 安芸郡坂町"/>
        <s v="34368 山県郡安芸太田町"/>
        <s v="34369 山県郡北広島町"/>
        <s v="34431 豊田郡大崎上島町"/>
        <s v="34462 世羅郡世羅町"/>
        <s v="34545 神石郡神石高原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16323"/>
    </cacheField>
    <cacheField name="構成比" numFmtId="0" sqlType="3">
      <sharedItems containsSemiMixedTypes="0" containsString="0" containsNumber="1" minValue="0" maxValue="31.4"/>
    </cacheField>
    <cacheField name="総数（個人）" numFmtId="0" sqlType="4">
      <sharedItems containsSemiMixedTypes="0" containsString="0" containsNumber="1" containsInteger="1" minValue="0" maxValue="6567"/>
    </cacheField>
    <cacheField name="構成比（個人）" numFmtId="0" sqlType="3">
      <sharedItems containsSemiMixedTypes="0" containsString="0" containsNumber="1" minValue="0" maxValue="41.73"/>
    </cacheField>
    <cacheField name="総数（法人）" numFmtId="0" sqlType="4">
      <sharedItems containsSemiMixedTypes="0" containsString="0" containsNumber="1" containsInteger="1" minValue="0" maxValue="9843"/>
    </cacheField>
    <cacheField name="構成比（法人）" numFmtId="0" sqlType="3">
      <sharedItems containsSemiMixedTypes="0" containsString="0" containsNumber="1" minValue="0" maxValue="37.409999999999997"/>
    </cacheField>
    <cacheField name="総数（法人以外の団体）" numFmtId="0" sqlType="4">
      <sharedItems containsSemiMixedTypes="0" containsString="0" containsNumber="1" containsInteger="1" minValue="0" maxValue="51" count="16">
        <n v="0"/>
        <n v="2"/>
        <n v="11"/>
        <n v="1"/>
        <n v="6"/>
        <n v="26"/>
        <n v="5"/>
        <n v="7"/>
        <n v="20"/>
        <n v="21"/>
        <n v="51"/>
        <n v="9"/>
        <n v="3"/>
        <n v="4"/>
        <n v="15"/>
        <n v="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3362037037" createdVersion="5" refreshedVersion="8" minRefreshableVersion="3" recordCount="666" xr:uid="{EF8BF95B-17B6-40AB-82A6-3FF6C890E71B}">
  <cacheSource type="external" connectionId="2"/>
  <cacheFields count="14">
    <cacheField name="都道府県" numFmtId="0" sqlType="-9">
      <sharedItems count="1">
        <s v="34 広島県"/>
      </sharedItems>
    </cacheField>
    <cacheField name="自治体名" numFmtId="0" sqlType="-9">
      <sharedItems count="32">
        <s v="広島県"/>
        <s v="広島市"/>
        <s v="広島市中区"/>
        <s v="広島市東区"/>
        <s v="広島市南区"/>
        <s v="広島市西区"/>
        <s v="広島市安佐南区"/>
        <s v="広島市安佐北区"/>
        <s v="広島市安芸区"/>
        <s v="広島市佐伯区"/>
        <s v="呉市"/>
        <s v="竹原市"/>
        <s v="三原市"/>
        <s v="尾道市"/>
        <s v="福山市"/>
        <s v="府中市"/>
        <s v="三次市"/>
        <s v="庄原市"/>
        <s v="大竹市"/>
        <s v="東広島市"/>
        <s v="廿日市市"/>
        <s v="安芸高田市"/>
        <s v="江田島市"/>
        <s v="安芸郡府中町"/>
        <s v="安芸郡海田町"/>
        <s v="安芸郡熊野町"/>
        <s v="安芸郡坂町"/>
        <s v="山県郡安芸太田町"/>
        <s v="山県郡北広島町"/>
        <s v="豊田郡大崎上島町"/>
        <s v="世羅郡世羅町"/>
        <s v="神石郡神石高原町"/>
      </sharedItems>
    </cacheField>
    <cacheField name="自治体" numFmtId="0" sqlType="-9">
      <sharedItems count="32">
        <s v="34000 広島県"/>
        <s v="34100 広島市"/>
        <s v="34101 広島市中区"/>
        <s v="34102 広島市東区"/>
        <s v="34103 広島市南区"/>
        <s v="34104 広島市西区"/>
        <s v="34105 広島市安佐南区"/>
        <s v="34106 広島市安佐北区"/>
        <s v="34107 広島市安芸区"/>
        <s v="34108 広島市佐伯区"/>
        <s v="34202 呉市"/>
        <s v="34203 竹原市"/>
        <s v="34204 三原市"/>
        <s v="34205 尾道市"/>
        <s v="34207 福山市"/>
        <s v="34208 府中市"/>
        <s v="34209 三次市"/>
        <s v="34210 庄原市"/>
        <s v="34211 大竹市"/>
        <s v="34212 東広島市"/>
        <s v="34213 廿日市市"/>
        <s v="34214 安芸高田市"/>
        <s v="34215 江田島市"/>
        <s v="34302 安芸郡府中町"/>
        <s v="34304 安芸郡海田町"/>
        <s v="34307 安芸郡熊野町"/>
        <s v="34309 安芸郡坂町"/>
        <s v="34368 山県郡安芸太田町"/>
        <s v="34369 山県郡北広島町"/>
        <s v="34431 豊田郡大崎上島町"/>
        <s v="34462 世羅郡世羅町"/>
        <s v="34545 神石郡神石高原町"/>
      </sharedItems>
    </cacheField>
    <cacheField name="産業分類コード" numFmtId="0" sqlType="-8">
      <sharedItems count="45">
        <s v="76"/>
        <s v="78"/>
        <s v="69"/>
        <s v="60"/>
        <s v="06"/>
        <s v="07"/>
        <s v="58"/>
        <s v="82"/>
        <s v="83"/>
        <s v="08"/>
        <s v="59"/>
        <s v="72"/>
        <s v="57"/>
        <s v="74"/>
        <s v="54"/>
        <s v="68"/>
        <s v="53"/>
        <s v="55"/>
        <s v="85"/>
        <s v="24"/>
        <s v="92"/>
        <s v="67"/>
        <s v="79"/>
        <s v="61"/>
        <s v="52"/>
        <s v="32"/>
        <s v="26"/>
        <s v="31"/>
        <s v="77"/>
        <s v="09"/>
        <s v="75"/>
        <s v="89"/>
        <s v="11"/>
        <s v="12"/>
        <s v="13"/>
        <s v="80"/>
        <s v="44"/>
        <s v="88"/>
        <s v="43"/>
        <s v="33"/>
        <s v="90"/>
        <s v="47"/>
        <s v="48"/>
        <s v="95"/>
        <s v="10"/>
      </sharedItems>
    </cacheField>
    <cacheField name="産業分類" numFmtId="0" sqlType="-9">
      <sharedItems count="45">
        <s v="飲食店"/>
        <s v="洗濯・理容・美容・浴場業"/>
        <s v="不動産賃貸業・管理業"/>
        <s v="その他の小売業"/>
        <s v="総合工事業"/>
        <s v="職別工事業（設備工事業を除く）"/>
        <s v="飲食料品小売業"/>
        <s v="その他の教育，学習支援業"/>
        <s v="医療業"/>
        <s v="設備工事業"/>
        <s v="機械器具小売業"/>
        <s v="専門サービス業（他に分類されないもの）"/>
        <s v="織物・衣服・身の回り品小売業"/>
        <s v="技術サービス業（他に分類されないもの）"/>
        <s v="機械器具卸売業"/>
        <s v="不動産取引業"/>
        <s v="建築材料，鉱物・金属材料等卸売業"/>
        <s v="その他の卸売業"/>
        <s v="社会保険・社会福祉・介護事業"/>
        <s v="金属製品製造業"/>
        <s v="その他の事業サービス業"/>
        <s v="保険業（保険媒介代理業，保険サービス業を含む）"/>
        <s v="その他の生活関連サービス業"/>
        <s v="無店舗小売業"/>
        <s v="飲食料品卸売業"/>
        <s v="その他の製造業"/>
        <s v="生産用機械器具製造業"/>
        <s v="輸送用機械器具製造業"/>
        <s v="持ち帰り・配達飲食サービス業"/>
        <s v="食料品製造業"/>
        <s v="宿泊業"/>
        <s v="自動車整備業"/>
        <s v="繊維工業"/>
        <s v="木材・木製品製造業（家具を除く）"/>
        <s v="家具・装備品製造業"/>
        <s v="娯楽業"/>
        <s v="道路貨物運送業"/>
        <s v="廃棄物処理業"/>
        <s v="道路旅客運送業"/>
        <s v="電気業"/>
        <s v="機械等修理業（別掲を除く）"/>
        <s v="倉庫業"/>
        <s v="運輸に附帯するサービス業"/>
        <s v="その他のサービス業"/>
        <s v="飲料・たばこ・飼料製造業"/>
      </sharedItems>
    </cacheField>
    <cacheField name="産業中分類" numFmtId="0" sqlType="-9">
      <sharedItems count="45">
        <s v="76 飲食店"/>
        <s v="78 洗濯・理容・美容・浴場業"/>
        <s v="69 不動産賃貸業・管理業"/>
        <s v="60 その他の小売業"/>
        <s v="06 総合工事業"/>
        <s v="07 職別工事業（設備工事業を除く）"/>
        <s v="58 飲食料品小売業"/>
        <s v="82 その他の教育，学習支援業"/>
        <s v="83 医療業"/>
        <s v="08 設備工事業"/>
        <s v="59 機械器具小売業"/>
        <s v="72 専門サービス業（他に分類されないもの）"/>
        <s v="57 織物・衣服・身の回り品小売業"/>
        <s v="74 技術サービス業（他に分類されないもの）"/>
        <s v="54 機械器具卸売業"/>
        <s v="68 不動産取引業"/>
        <s v="53 建築材料，鉱物・金属材料等卸売業"/>
        <s v="55 その他の卸売業"/>
        <s v="85 社会保険・社会福祉・介護事業"/>
        <s v="24 金属製品製造業"/>
        <s v="92 その他の事業サービス業"/>
        <s v="67 保険業（保険媒介代理業，保険サービス業を含む）"/>
        <s v="79 その他の生活関連サービス業"/>
        <s v="61 無店舗小売業"/>
        <s v="52 飲食料品卸売業"/>
        <s v="32 その他の製造業"/>
        <s v="26 生産用機械器具製造業"/>
        <s v="31 輸送用機械器具製造業"/>
        <s v="77 持ち帰り・配達飲食サービス業"/>
        <s v="09 食料品製造業"/>
        <s v="75 宿泊業"/>
        <s v="89 自動車整備業"/>
        <s v="11 繊維工業"/>
        <s v="12 木材・木製品製造業（家具を除く）"/>
        <s v="13 家具・装備品製造業"/>
        <s v="80 娯楽業"/>
        <s v="44 道路貨物運送業"/>
        <s v="88 廃棄物処理業"/>
        <s v="43 道路旅客運送業"/>
        <s v="33 電気業"/>
        <s v="90 機械等修理業（別掲を除く）"/>
        <s v="47 倉庫業"/>
        <s v="48 運輸に附帯するサービス業"/>
        <s v="95 その他のサービス業"/>
        <s v="10 飲料・たばこ・飼料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3" maxValue="7531" count="266">
        <n v="7531"/>
        <n v="6798"/>
        <n v="6532"/>
        <n v="4709"/>
        <n v="3754"/>
        <n v="3092"/>
        <n v="2668"/>
        <n v="2654"/>
        <n v="2269"/>
        <n v="2253"/>
        <n v="2240"/>
        <n v="2203"/>
        <n v="1659"/>
        <n v="1536"/>
        <n v="1343"/>
        <n v="1176"/>
        <n v="1114"/>
        <n v="1034"/>
        <n v="1017"/>
        <n v="833"/>
        <n v="3547"/>
        <n v="3180"/>
        <n v="2583"/>
        <n v="1616"/>
        <n v="1405"/>
        <n v="1391"/>
        <n v="1259"/>
        <n v="1051"/>
        <n v="994"/>
        <n v="939"/>
        <n v="827"/>
        <n v="737"/>
        <n v="705"/>
        <n v="703"/>
        <n v="700"/>
        <n v="650"/>
        <n v="524"/>
        <n v="512"/>
        <n v="404"/>
        <n v="351"/>
        <n v="1758"/>
        <n v="845"/>
        <n v="619"/>
        <n v="618"/>
        <n v="470"/>
        <n v="301"/>
        <n v="235"/>
        <n v="231"/>
        <n v="219"/>
        <n v="199"/>
        <n v="185"/>
        <n v="168"/>
        <n v="164"/>
        <n v="159"/>
        <n v="150"/>
        <n v="149"/>
        <n v="138"/>
        <n v="125"/>
        <n v="112"/>
        <n v="87"/>
        <n v="243"/>
        <n v="161"/>
        <n v="119"/>
        <n v="103"/>
        <n v="102"/>
        <n v="90"/>
        <n v="85"/>
        <n v="75"/>
        <n v="73"/>
        <n v="62"/>
        <n v="52"/>
        <n v="47"/>
        <n v="46"/>
        <n v="41"/>
        <n v="35"/>
        <n v="34"/>
        <n v="27"/>
        <n v="407"/>
        <n v="397"/>
        <n v="324"/>
        <n v="224"/>
        <n v="145"/>
        <n v="134"/>
        <n v="133"/>
        <n v="132"/>
        <n v="123"/>
        <n v="122"/>
        <n v="109"/>
        <n v="94"/>
        <n v="81"/>
        <n v="78"/>
        <n v="65"/>
        <n v="528"/>
        <n v="424"/>
        <n v="392"/>
        <n v="247"/>
        <n v="241"/>
        <n v="227"/>
        <n v="189"/>
        <n v="184"/>
        <n v="178"/>
        <n v="174"/>
        <n v="169"/>
        <n v="136"/>
        <n v="129"/>
        <n v="127"/>
        <n v="83"/>
        <n v="70"/>
        <n v="571"/>
        <n v="415"/>
        <n v="278"/>
        <n v="275"/>
        <n v="258"/>
        <n v="222"/>
        <n v="205"/>
        <n v="162"/>
        <n v="137"/>
        <n v="128"/>
        <n v="98"/>
        <n v="95"/>
        <n v="89"/>
        <n v="84"/>
        <n v="55"/>
        <n v="54"/>
        <n v="53"/>
        <n v="44"/>
        <n v="272"/>
        <n v="226"/>
        <n v="216"/>
        <n v="207"/>
        <n v="167"/>
        <n v="151"/>
        <n v="143"/>
        <n v="107"/>
        <n v="86"/>
        <n v="76"/>
        <n v="51"/>
        <n v="42"/>
        <n v="40"/>
        <n v="38"/>
        <n v="100"/>
        <n v="71"/>
        <n v="64"/>
        <n v="58"/>
        <n v="33"/>
        <n v="32"/>
        <n v="29"/>
        <n v="28"/>
        <n v="20"/>
        <n v="18"/>
        <n v="17"/>
        <n v="16"/>
        <n v="320"/>
        <n v="277"/>
        <n v="220"/>
        <n v="206"/>
        <n v="188"/>
        <n v="154"/>
        <n v="97"/>
        <n v="88"/>
        <n v="69"/>
        <n v="63"/>
        <n v="30"/>
        <n v="599"/>
        <n v="418"/>
        <n v="337"/>
        <n v="309"/>
        <n v="223"/>
        <n v="213"/>
        <n v="202"/>
        <n v="198"/>
        <n v="141"/>
        <n v="116"/>
        <n v="72"/>
        <n v="74"/>
        <n v="39"/>
        <n v="15"/>
        <n v="13"/>
        <n v="12"/>
        <n v="11"/>
        <n v="10"/>
        <n v="9"/>
        <n v="8"/>
        <n v="265"/>
        <n v="263"/>
        <n v="245"/>
        <n v="197"/>
        <n v="101"/>
        <n v="82"/>
        <n v="60"/>
        <n v="59"/>
        <n v="37"/>
        <n v="25"/>
        <n v="401"/>
        <n v="364"/>
        <n v="353"/>
        <n v="242"/>
        <n v="210"/>
        <n v="183"/>
        <n v="147"/>
        <n v="144"/>
        <n v="106"/>
        <n v="1277"/>
        <n v="1138"/>
        <n v="1097"/>
        <n v="721"/>
        <n v="578"/>
        <n v="508"/>
        <n v="483"/>
        <n v="458"/>
        <n v="376"/>
        <n v="359"/>
        <n v="339"/>
        <n v="335"/>
        <n v="306"/>
        <n v="294"/>
        <n v="191"/>
        <n v="187"/>
        <n v="186"/>
        <n v="148"/>
        <n v="139"/>
        <n v="120"/>
        <n v="61"/>
        <n v="57"/>
        <n v="36"/>
        <n v="31"/>
        <n v="176"/>
        <n v="173"/>
        <n v="160"/>
        <n v="108"/>
        <n v="56"/>
        <n v="45"/>
        <n v="24"/>
        <n v="22"/>
        <n v="21"/>
        <n v="19"/>
        <n v="110"/>
        <n v="26"/>
        <n v="23"/>
        <n v="7"/>
        <n v="460"/>
        <n v="345"/>
        <n v="283"/>
        <n v="271"/>
        <n v="236"/>
        <n v="165"/>
        <n v="152"/>
        <n v="131"/>
        <n v="121"/>
        <n v="96"/>
        <n v="221"/>
        <n v="215"/>
        <n v="190"/>
        <n v="126"/>
        <n v="111"/>
        <n v="80"/>
        <n v="67"/>
        <n v="48"/>
        <n v="68"/>
        <n v="14"/>
        <n v="6"/>
        <n v="5"/>
        <n v="4"/>
        <n v="3"/>
        <n v="50"/>
        <n v="49"/>
      </sharedItems>
    </cacheField>
    <cacheField name="構成比" numFmtId="0" sqlType="3">
      <sharedItems containsSemiMixedTypes="0" containsString="0" containsNumber="1" minValue="0.91" maxValue="21.99" count="400">
        <n v="10.75"/>
        <n v="9.6999999999999993"/>
        <n v="9.32"/>
        <n v="6.72"/>
        <n v="5.36"/>
        <n v="4.41"/>
        <n v="3.81"/>
        <n v="3.79"/>
        <n v="3.24"/>
        <n v="3.22"/>
        <n v="3.2"/>
        <n v="3.14"/>
        <n v="2.37"/>
        <n v="2.19"/>
        <n v="1.92"/>
        <n v="1.68"/>
        <n v="1.59"/>
        <n v="1.48"/>
        <n v="1.45"/>
        <n v="1.19"/>
        <n v="12.2"/>
        <n v="10.94"/>
        <n v="8.89"/>
        <n v="5.56"/>
        <n v="4.83"/>
        <n v="4.79"/>
        <n v="4.33"/>
        <n v="3.62"/>
        <n v="3.42"/>
        <n v="3.23"/>
        <n v="2.85"/>
        <n v="2.54"/>
        <n v="2.4300000000000002"/>
        <n v="2.42"/>
        <n v="2.41"/>
        <n v="2.2400000000000002"/>
        <n v="1.8"/>
        <n v="1.76"/>
        <n v="1.39"/>
        <n v="1.21"/>
        <n v="21.99"/>
        <n v="10.57"/>
        <n v="7.74"/>
        <n v="7.73"/>
        <n v="5.88"/>
        <n v="3.77"/>
        <n v="2.94"/>
        <n v="2.89"/>
        <n v="2.74"/>
        <n v="2.4900000000000002"/>
        <n v="2.31"/>
        <n v="2.1"/>
        <n v="2.0499999999999998"/>
        <n v="1.99"/>
        <n v="1.88"/>
        <n v="1.86"/>
        <n v="1.73"/>
        <n v="1.56"/>
        <n v="1.4"/>
        <n v="1.0900000000000001"/>
        <n v="11.52"/>
        <n v="8.77"/>
        <n v="7.63"/>
        <n v="7.06"/>
        <n v="5.64"/>
        <n v="4.88"/>
        <n v="4.2699999999999996"/>
        <n v="4.03"/>
        <n v="3.55"/>
        <n v="3.46"/>
        <n v="2.46"/>
        <n v="2.23"/>
        <n v="2.1800000000000002"/>
        <n v="1.94"/>
        <n v="1.66"/>
        <n v="1.61"/>
        <n v="1.28"/>
        <n v="10.91"/>
        <n v="10.64"/>
        <n v="8.69"/>
        <n v="6.01"/>
        <n v="3.89"/>
        <n v="3.59"/>
        <n v="3.57"/>
        <n v="3.54"/>
        <n v="3.3"/>
        <n v="3.27"/>
        <n v="2.92"/>
        <n v="2.52"/>
        <n v="2.2799999999999998"/>
        <n v="2.17"/>
        <n v="2.09"/>
        <n v="1.74"/>
        <n v="1.26"/>
        <n v="10.99"/>
        <n v="8.82"/>
        <n v="8.16"/>
        <n v="5.14"/>
        <n v="5.01"/>
        <n v="4.72"/>
        <n v="3.93"/>
        <n v="3.83"/>
        <n v="3.7"/>
        <n v="3.52"/>
        <n v="2.83"/>
        <n v="2.68"/>
        <n v="2.64"/>
        <n v="2.14"/>
        <n v="2.12"/>
        <n v="1.46"/>
        <n v="14.47"/>
        <n v="10.52"/>
        <n v="7.05"/>
        <n v="6.97"/>
        <n v="6.54"/>
        <n v="5.63"/>
        <n v="5.2"/>
        <n v="4.1100000000000003"/>
        <n v="3.47"/>
        <n v="2.48"/>
        <n v="2.2599999999999998"/>
        <n v="2.13"/>
        <n v="1.37"/>
        <n v="1.34"/>
        <n v="1.17"/>
        <n v="1.1200000000000001"/>
        <n v="10.09"/>
        <n v="8.3800000000000008"/>
        <n v="8.01"/>
        <n v="7.68"/>
        <n v="6.19"/>
        <n v="5.6"/>
        <n v="5.3"/>
        <n v="3.97"/>
        <n v="3.19"/>
        <n v="2.82"/>
        <n v="1.93"/>
        <n v="1.89"/>
        <n v="1.71"/>
        <n v="1.63"/>
        <n v="1.52"/>
        <n v="1.41"/>
        <n v="11.61"/>
        <n v="9.2899999999999991"/>
        <n v="7.71"/>
        <n v="6.59"/>
        <n v="5.94"/>
        <n v="5.39"/>
        <n v="5.1100000000000003"/>
        <n v="3.06"/>
        <n v="2.97"/>
        <n v="2.69"/>
        <n v="2.6"/>
        <n v="1.67"/>
        <n v="1.58"/>
        <n v="1.49"/>
        <n v="11.82"/>
        <n v="10.23"/>
        <n v="8.1199999999999992"/>
        <n v="7.61"/>
        <n v="6.94"/>
        <n v="5.69"/>
        <n v="4.51"/>
        <n v="3.95"/>
        <n v="3.58"/>
        <n v="3.25"/>
        <n v="2.58"/>
        <n v="2.5499999999999998"/>
        <n v="2.4"/>
        <n v="2.33"/>
        <n v="1.62"/>
        <n v="1.18"/>
        <n v="1.1100000000000001"/>
        <n v="11.43"/>
        <n v="7.98"/>
        <n v="6.43"/>
        <n v="5.9"/>
        <n v="4.26"/>
        <n v="4.07"/>
        <n v="3.86"/>
        <n v="3.8"/>
        <n v="3.78"/>
        <n v="3.09"/>
        <n v="2.21"/>
        <n v="1.87"/>
        <n v="1.72"/>
        <n v="1.32"/>
        <n v="12.1"/>
        <n v="9.9499999999999993"/>
        <n v="9.68"/>
        <n v="6.85"/>
        <n v="5.65"/>
        <n v="5.24"/>
        <n v="4.4400000000000004"/>
        <n v="4.3"/>
        <n v="3.63"/>
        <n v="2.02"/>
        <n v="1.75"/>
        <n v="1.08"/>
        <n v="10.87"/>
        <n v="10.79"/>
        <n v="10.050000000000001"/>
        <n v="8.08"/>
        <n v="5.29"/>
        <n v="4.1399999999999997"/>
        <n v="4.0199999999999996"/>
        <n v="3.9"/>
        <n v="3.36"/>
        <n v="2.59"/>
        <n v="1.6"/>
        <n v="1.23"/>
        <n v="1.1499999999999999"/>
        <n v="1.03"/>
        <n v="12.04"/>
        <n v="9.43"/>
        <n v="8.56"/>
        <n v="8.3000000000000007"/>
        <n v="4.9400000000000004"/>
        <n v="3.39"/>
        <n v="3.03"/>
        <n v="2.63"/>
        <n v="1.9"/>
        <n v="1.83"/>
        <n v="1.79"/>
        <n v="1.29"/>
        <n v="10.68"/>
        <n v="9.52"/>
        <n v="9.17"/>
        <n v="6.03"/>
        <n v="4.25"/>
        <n v="4.04"/>
        <n v="3"/>
        <n v="2.8"/>
        <n v="2.56"/>
        <n v="1.97"/>
        <n v="10.76"/>
        <n v="10.11"/>
        <n v="9.09"/>
        <n v="8.73"/>
        <n v="4.58"/>
        <n v="4.22"/>
        <n v="4.1500000000000004"/>
        <n v="3.71"/>
        <n v="2.76"/>
        <n v="2.62"/>
        <n v="2.4700000000000002"/>
        <n v="2.25"/>
        <n v="2.04"/>
        <n v="1.96"/>
        <n v="1.82"/>
        <n v="1.1599999999999999"/>
        <n v="11.23"/>
        <n v="11.04"/>
        <n v="10.210000000000001"/>
        <n v="6.89"/>
        <n v="6.57"/>
        <n v="4.8499999999999996"/>
        <n v="2.87"/>
        <n v="1.53"/>
        <n v="11.79"/>
        <n v="11.18"/>
        <n v="9.0399999999999991"/>
        <n v="8.43"/>
        <n v="7.32"/>
        <n v="4.67"/>
        <n v="4.17"/>
        <n v="2.95"/>
        <n v="2.44"/>
        <n v="2.34"/>
        <n v="2.0299999999999998"/>
        <n v="1.22"/>
        <n v="1.02"/>
        <n v="0.91"/>
        <n v="12.22"/>
        <n v="7.57"/>
        <n v="5.85"/>
        <n v="5.16"/>
        <n v="4.82"/>
        <n v="4.6500000000000004"/>
        <n v="3.96"/>
        <n v="3.61"/>
        <n v="2.0699999999999998"/>
        <n v="1.38"/>
        <n v="1.2"/>
        <n v="11.9"/>
        <n v="8.93"/>
        <n v="7.01"/>
        <n v="6.11"/>
        <n v="3.29"/>
        <n v="3.13"/>
        <n v="3.08"/>
        <n v="1.55"/>
        <n v="1.35"/>
        <n v="9.1999999999999993"/>
        <n v="8.9499999999999993"/>
        <n v="7.91"/>
        <n v="6.87"/>
        <n v="5.79"/>
        <n v="5.25"/>
        <n v="4.96"/>
        <n v="4.62"/>
        <n v="4"/>
        <n v="3.33"/>
        <n v="2.79"/>
        <n v="2.67"/>
        <n v="2"/>
        <n v="1.25"/>
        <n v="10.24"/>
        <n v="8.9"/>
        <n v="4.5999999999999996"/>
        <n v="4.01"/>
        <n v="3.41"/>
        <n v="3.26"/>
        <n v="9.94"/>
        <n v="9.66"/>
        <n v="9.23"/>
        <n v="7.95"/>
        <n v="7.53"/>
        <n v="4.12"/>
        <n v="2.27"/>
        <n v="1.7"/>
        <n v="1.42"/>
        <n v="12.5"/>
        <n v="9.91"/>
        <n v="6.98"/>
        <n v="5.41"/>
        <n v="4.95"/>
        <n v="4.7300000000000004"/>
        <n v="4.3899999999999997"/>
        <n v="4.05"/>
        <n v="3.6"/>
        <n v="2.7"/>
        <n v="1.69"/>
        <n v="1.24"/>
        <n v="1.1299999999999999"/>
        <n v="19.39"/>
        <n v="9.6199999999999992"/>
        <n v="9.16"/>
        <n v="5.19"/>
        <n v="4.8899999999999997"/>
        <n v="4.43"/>
        <n v="3.82"/>
        <n v="3.05"/>
        <n v="2.9"/>
        <n v="2.75"/>
        <n v="1.98"/>
        <n v="0.92"/>
        <n v="10.02"/>
        <n v="9.57"/>
        <n v="7.52"/>
        <n v="6.83"/>
        <n v="4.5599999999999996"/>
        <n v="4.0999999999999996"/>
        <n v="2.96"/>
        <n v="1.1399999999999999"/>
        <n v="8.1999999999999993"/>
        <n v="7.65"/>
        <n v="5.46"/>
        <n v="4.92"/>
        <n v="4.37"/>
        <n v="3.28"/>
        <n v="2.73"/>
        <n v="1.64"/>
        <n v="13.68"/>
        <n v="10.53"/>
        <n v="9.1199999999999992"/>
        <n v="8.42"/>
        <n v="8.07"/>
        <n v="3.51"/>
        <n v="2.81"/>
        <n v="2.11"/>
        <n v="10.38"/>
        <n v="9.56"/>
        <n v="8.24"/>
        <n v="7.41"/>
        <n v="5.44"/>
        <n v="4.28"/>
        <n v="1.65"/>
        <n v="13.24"/>
        <n v="10.27"/>
        <n v="10"/>
        <n v="4.8600000000000003"/>
        <n v="4.32"/>
        <n v="2.16"/>
        <n v="9.82"/>
        <n v="7.36"/>
        <n v="6.75"/>
        <n v="5.32"/>
        <n v="4.91"/>
        <n v="3.07"/>
        <n v="2.66"/>
        <n v="1.43"/>
        <n v="10.199999999999999"/>
        <n v="9.2100000000000009"/>
        <n v="8.5500000000000007"/>
        <n v="8.2200000000000006"/>
        <n v="6.58"/>
        <n v="5.26"/>
        <n v="2.2999999999999998"/>
        <n v="0.99"/>
      </sharedItems>
    </cacheField>
    <cacheField name="総数（個人）" numFmtId="0" sqlType="4">
      <sharedItems containsSemiMixedTypes="0" containsString="0" containsNumber="1" containsInteger="1" minValue="0" maxValue="6287" count="180">
        <n v="6287"/>
        <n v="5604"/>
        <n v="2463"/>
        <n v="2211"/>
        <n v="668"/>
        <n v="880"/>
        <n v="1735"/>
        <n v="1680"/>
        <n v="1922"/>
        <n v="358"/>
        <n v="1151"/>
        <n v="1425"/>
        <n v="708"/>
        <n v="525"/>
        <n v="91"/>
        <n v="133"/>
        <n v="125"/>
        <n v="167"/>
        <n v="15"/>
        <n v="204"/>
        <n v="2817"/>
        <n v="736"/>
        <n v="1986"/>
        <n v="635"/>
        <n v="202"/>
        <n v="770"/>
        <n v="105"/>
        <n v="628"/>
        <n v="758"/>
        <n v="26"/>
        <n v="398"/>
        <n v="183"/>
        <n v="291"/>
        <n v="48"/>
        <n v="193"/>
        <n v="46"/>
        <n v="32"/>
        <n v="31"/>
        <n v="8"/>
        <n v="1347"/>
        <n v="400"/>
        <n v="431"/>
        <n v="172"/>
        <n v="72"/>
        <n v="2"/>
        <n v="12"/>
        <n v="111"/>
        <n v="38"/>
        <n v="75"/>
        <n v="13"/>
        <n v="5"/>
        <n v="14"/>
        <n v="7"/>
        <n v="21"/>
        <n v="36"/>
        <n v="148"/>
        <n v="51"/>
        <n v="3"/>
        <n v="33"/>
        <n v="54"/>
        <n v="17"/>
        <n v="27"/>
        <n v="20"/>
        <n v="4"/>
        <n v="0"/>
        <n v="325"/>
        <n v="70"/>
        <n v="259"/>
        <n v="92"/>
        <n v="101"/>
        <n v="9"/>
        <n v="6"/>
        <n v="82"/>
        <n v="60"/>
        <n v="69"/>
        <n v="24"/>
        <n v="16"/>
        <n v="28"/>
        <n v="11"/>
        <n v="338"/>
        <n v="293"/>
        <n v="113"/>
        <n v="25"/>
        <n v="109"/>
        <n v="139"/>
        <n v="49"/>
        <n v="35"/>
        <n v="199"/>
        <n v="331"/>
        <n v="223"/>
        <n v="85"/>
        <n v="29"/>
        <n v="90"/>
        <n v="122"/>
        <n v="55"/>
        <n v="10"/>
        <n v="18"/>
        <n v="236"/>
        <n v="56"/>
        <n v="191"/>
        <n v="19"/>
        <n v="68"/>
        <n v="76"/>
        <n v="83"/>
        <n v="73"/>
        <n v="41"/>
        <n v="1"/>
        <n v="205"/>
        <n v="187"/>
        <n v="52"/>
        <n v="86"/>
        <n v="77"/>
        <n v="531"/>
        <n v="515"/>
        <n v="233"/>
        <n v="253"/>
        <n v="116"/>
        <n v="186"/>
        <n v="130"/>
        <n v="74"/>
        <n v="37"/>
        <n v="78"/>
        <n v="63"/>
        <n v="23"/>
        <n v="226"/>
        <n v="228"/>
        <n v="59"/>
        <n v="65"/>
        <n v="66"/>
        <n v="71"/>
        <n v="30"/>
        <n v="53"/>
        <n v="457"/>
        <n v="367"/>
        <n v="257"/>
        <n v="203"/>
        <n v="162"/>
        <n v="58"/>
        <n v="124"/>
        <n v="87"/>
        <n v="114"/>
        <n v="44"/>
        <n v="1067"/>
        <n v="523"/>
        <n v="939"/>
        <n v="295"/>
        <n v="129"/>
        <n v="261"/>
        <n v="327"/>
        <n v="215"/>
        <n v="146"/>
        <n v="136"/>
        <n v="103"/>
        <n v="39"/>
        <n v="132"/>
        <n v="95"/>
        <n v="115"/>
        <n v="47"/>
        <n v="157"/>
        <n v="152"/>
        <n v="57"/>
        <n v="64"/>
        <n v="260"/>
        <n v="283"/>
        <n v="225"/>
        <n v="88"/>
        <n v="110"/>
        <n v="81"/>
        <n v="97"/>
        <n v="22"/>
        <n v="42"/>
        <n v="176"/>
        <n v="179"/>
        <n v="80"/>
        <n v="67"/>
        <n v="79"/>
        <n v="43"/>
        <n v="61"/>
        <n v="89"/>
        <n v="45"/>
      </sharedItems>
    </cacheField>
    <cacheField name="構成比（個人）" numFmtId="0" sqlType="3">
      <sharedItems containsSemiMixedTypes="0" containsString="0" containsNumber="1" minValue="0" maxValue="41.33" count="397">
        <n v="19.72"/>
        <n v="17.579999999999998"/>
        <n v="7.73"/>
        <n v="6.94"/>
        <n v="2.1"/>
        <n v="2.76"/>
        <n v="5.44"/>
        <n v="5.27"/>
        <n v="6.03"/>
        <n v="1.1200000000000001"/>
        <n v="3.61"/>
        <n v="4.47"/>
        <n v="2.2200000000000002"/>
        <n v="1.65"/>
        <n v="0.28999999999999998"/>
        <n v="0.42"/>
        <n v="0.39"/>
        <n v="0.52"/>
        <n v="0.05"/>
        <n v="0.64"/>
        <n v="25.49"/>
        <n v="6.66"/>
        <n v="17.97"/>
        <n v="5.75"/>
        <n v="1.1299999999999999"/>
        <n v="1.83"/>
        <n v="6.97"/>
        <n v="0.95"/>
        <n v="5.68"/>
        <n v="6.86"/>
        <n v="0.24"/>
        <n v="3.6"/>
        <n v="1.66"/>
        <n v="2.63"/>
        <n v="0.43"/>
        <n v="1.75"/>
        <n v="0.28000000000000003"/>
        <n v="7.0000000000000007E-2"/>
        <n v="41.33"/>
        <n v="5.92"/>
        <n v="12.27"/>
        <n v="13.22"/>
        <n v="5.28"/>
        <n v="2.21"/>
        <n v="0.06"/>
        <n v="5.12"/>
        <n v="0.37"/>
        <n v="3.41"/>
        <n v="1.17"/>
        <n v="2.2999999999999998"/>
        <n v="0.25"/>
        <n v="0.4"/>
        <n v="0.15"/>
        <n v="0.21"/>
        <n v="5.17"/>
        <n v="21.26"/>
        <n v="19.11"/>
        <n v="1.72"/>
        <n v="1.01"/>
        <n v="7.33"/>
        <n v="4.74"/>
        <n v="7.76"/>
        <n v="2.44"/>
        <n v="6.9"/>
        <n v="3.88"/>
        <n v="2.87"/>
        <n v="0.56999999999999995"/>
        <n v="0"/>
        <n v="2.0099999999999998"/>
        <n v="24.98"/>
        <n v="5.38"/>
        <n v="19.91"/>
        <n v="7.07"/>
        <n v="1.08"/>
        <n v="0.38"/>
        <n v="0.69"/>
        <n v="0.46"/>
        <n v="6.3"/>
        <n v="0.31"/>
        <n v="4.6100000000000003"/>
        <n v="5.3"/>
        <n v="1.84"/>
        <n v="1.23"/>
        <n v="2.15"/>
        <n v="0.23"/>
        <n v="0.7"/>
        <n v="21.65"/>
        <n v="18.77"/>
        <n v="7.24"/>
        <n v="1.28"/>
        <n v="1.6"/>
        <n v="0.77"/>
        <n v="0.51"/>
        <n v="6.47"/>
        <n v="6.98"/>
        <n v="8.9"/>
        <n v="0.45"/>
        <n v="3.14"/>
        <n v="2.2400000000000002"/>
        <n v="4.42"/>
        <n v="0.57999999999999996"/>
        <n v="2.0499999999999998"/>
        <n v="12.93"/>
        <n v="21.51"/>
        <n v="14.49"/>
        <n v="2.14"/>
        <n v="1.56"/>
        <n v="5.52"/>
        <n v="1.88"/>
        <n v="5.85"/>
        <n v="7.93"/>
        <n v="3.57"/>
        <n v="2.08"/>
        <n v="0.13"/>
        <n v="3.31"/>
        <n v="0.65"/>
        <n v="21.55"/>
        <n v="5.1100000000000003"/>
        <n v="17.440000000000001"/>
        <n v="2.37"/>
        <n v="2.19"/>
        <n v="1.74"/>
        <n v="4.93"/>
        <n v="6.21"/>
        <n v="4.2"/>
        <n v="1.64"/>
        <n v="2.83"/>
        <n v="0.82"/>
        <n v="0.73"/>
        <n v="12.3"/>
        <n v="17.010000000000002"/>
        <n v="14.96"/>
        <n v="6.56"/>
        <n v="8.4"/>
        <n v="4.3"/>
        <n v="5.74"/>
        <n v="4.0999999999999996"/>
        <n v="2.66"/>
        <n v="0.61"/>
        <n v="1.02"/>
        <n v="1.43"/>
        <n v="0.2"/>
        <n v="13.31"/>
        <n v="18.440000000000001"/>
        <n v="16.82"/>
        <n v="3.24"/>
        <n v="2.16"/>
        <n v="4.68"/>
        <n v="3.69"/>
        <n v="6.92"/>
        <n v="4.1399999999999997"/>
        <n v="1.8"/>
        <n v="1.44"/>
        <n v="0.18"/>
        <n v="0.09"/>
        <n v="0.27"/>
        <n v="1.53"/>
        <n v="19.55"/>
        <n v="18.96"/>
        <n v="8.58"/>
        <n v="9.32"/>
        <n v="2.69"/>
        <n v="1.33"/>
        <n v="2.58"/>
        <n v="4.2699999999999996"/>
        <n v="6.85"/>
        <n v="4.79"/>
        <n v="2.72"/>
        <n v="3.17"/>
        <n v="1.03"/>
        <n v="1.36"/>
        <n v="0.33"/>
        <n v="0.59"/>
        <n v="0.55000000000000004"/>
        <n v="18.89"/>
        <n v="7.75"/>
        <n v="15.25"/>
        <n v="4.84"/>
        <n v="5.57"/>
        <n v="7.02"/>
        <n v="3.63"/>
        <n v="5.08"/>
        <n v="4.12"/>
        <n v="3.15"/>
        <n v="2.42"/>
        <n v="2.1800000000000002"/>
        <n v="1.45"/>
        <n v="0.97"/>
        <n v="1.21"/>
        <n v="17.45"/>
        <n v="17.61"/>
        <n v="13.28"/>
        <n v="6.95"/>
        <n v="4.5599999999999996"/>
        <n v="5.0199999999999996"/>
        <n v="5.0999999999999996"/>
        <n v="5.48"/>
        <n v="2.3199999999999998"/>
        <n v="4.09"/>
        <n v="0.62"/>
        <n v="0.93"/>
        <n v="18.88"/>
        <n v="15.16"/>
        <n v="10.62"/>
        <n v="8.3800000000000008"/>
        <n v="6.69"/>
        <n v="2.4"/>
        <n v="2.85"/>
        <n v="3.59"/>
        <n v="4.71"/>
        <n v="2.89"/>
        <n v="1.24"/>
        <n v="0.54"/>
        <n v="2.48"/>
        <n v="1.82"/>
        <n v="0.41"/>
        <n v="0.5"/>
        <n v="0.74"/>
        <n v="9.25"/>
        <n v="16.62"/>
        <n v="6.34"/>
        <n v="1.47"/>
        <n v="5.22"/>
        <n v="2.2799999999999998"/>
        <n v="4.62"/>
        <n v="5.79"/>
        <n v="0.78"/>
        <n v="3.8"/>
        <n v="2.41"/>
        <n v="1.06"/>
        <n v="0.44"/>
        <n v="0.48"/>
        <n v="16.46"/>
        <n v="11.85"/>
        <n v="14.34"/>
        <n v="9.23"/>
        <n v="5.86"/>
        <n v="4.3600000000000003"/>
        <n v="3.87"/>
        <n v="2"/>
        <n v="2.4900000000000002"/>
        <n v="1.37"/>
        <n v="1.5"/>
        <n v="1.62"/>
        <n v="0.87"/>
        <n v="2.12"/>
        <n v="18.760000000000002"/>
        <n v="18.16"/>
        <n v="9.8000000000000007"/>
        <n v="3.82"/>
        <n v="9.1999999999999993"/>
        <n v="1.19"/>
        <n v="5.73"/>
        <n v="1.55"/>
        <n v="3.23"/>
        <n v="1.79"/>
        <n v="2.5099999999999998"/>
        <n v="1.31"/>
        <n v="9.98"/>
        <n v="18.329999999999998"/>
        <n v="15.06"/>
        <n v="10.34"/>
        <n v="4.9000000000000004"/>
        <n v="5.81"/>
        <n v="3.27"/>
        <n v="1.81"/>
        <n v="0.91"/>
        <n v="1.63"/>
        <n v="0.36"/>
        <n v="20.98"/>
        <n v="8.85"/>
        <n v="12.13"/>
        <n v="7.54"/>
        <n v="2.95"/>
        <n v="4.59"/>
        <n v="4.92"/>
        <n v="3.28"/>
        <n v="5.25"/>
        <n v="6.23"/>
        <n v="0.98"/>
        <n v="0.66"/>
        <n v="15.6"/>
        <n v="16.98"/>
        <n v="13.5"/>
        <n v="6.6"/>
        <n v="3.12"/>
        <n v="3.78"/>
        <n v="4.8600000000000003"/>
        <n v="5.82"/>
        <n v="3.36"/>
        <n v="1.32"/>
        <n v="0.84"/>
        <n v="2.52"/>
        <n v="0.6"/>
        <n v="0.12"/>
        <n v="0.3"/>
        <n v="15.31"/>
        <n v="7.27"/>
        <n v="6.84"/>
        <n v="3.51"/>
        <n v="6.93"/>
        <n v="6.76"/>
        <n v="2.31"/>
        <n v="1.97"/>
        <n v="3.68"/>
        <n v="0.17"/>
        <n v="1.71"/>
        <n v="0.86"/>
        <n v="9.4600000000000009"/>
        <n v="16.489999999999998"/>
        <n v="14.59"/>
        <n v="5.41"/>
        <n v="2.7"/>
        <n v="4.05"/>
        <n v="1.89"/>
        <n v="2.97"/>
        <n v="0.81"/>
        <n v="9.26"/>
        <n v="12.59"/>
        <n v="4.28"/>
        <n v="5.23"/>
        <n v="4.04"/>
        <n v="3.56"/>
        <n v="2.61"/>
        <n v="1.9"/>
        <n v="0.71"/>
        <n v="23.8"/>
        <n v="21.12"/>
        <n v="1.87"/>
        <n v="6.15"/>
        <n v="8.02"/>
        <n v="0.53"/>
        <n v="5.35"/>
        <n v="0.8"/>
        <n v="2.94"/>
        <n v="18.690000000000001"/>
        <n v="16.72"/>
        <n v="10.49"/>
        <n v="5.9"/>
        <n v="4.26"/>
        <n v="16.670000000000002"/>
        <n v="2.25"/>
        <n v="13.51"/>
        <n v="7.66"/>
        <n v="4.95"/>
        <n v="0.9"/>
        <n v="1.35"/>
        <n v="8.93"/>
        <n v="19.64"/>
        <n v="23.21"/>
        <n v="7.14"/>
        <n v="5.36"/>
        <n v="11.64"/>
        <n v="13.23"/>
        <n v="6.35"/>
        <n v="12.17"/>
        <n v="4.76"/>
        <n v="2.65"/>
        <n v="1.59"/>
        <n v="14.78"/>
        <n v="12.75"/>
        <n v="6.96"/>
        <n v="8.41"/>
        <n v="6.38"/>
        <n v="4.6399999999999997"/>
        <n v="2.9"/>
        <n v="4.0599999999999996"/>
        <n v="1.1599999999999999"/>
        <n v="2.0299999999999998"/>
        <n v="16.97"/>
        <n v="12.64"/>
        <n v="9.39"/>
        <n v="6.5"/>
        <n v="5.78"/>
        <n v="5.05"/>
        <n v="4.33"/>
        <n v="3.97"/>
        <n v="2.5299999999999998"/>
        <n v="2.17"/>
        <n v="0.72"/>
        <n v="11.07"/>
        <n v="16.61"/>
        <n v="6.27"/>
        <n v="5.54"/>
        <n v="6.64"/>
        <n v="4.8"/>
        <n v="1.85"/>
        <n v="1.48"/>
        <n v="1.1100000000000001"/>
        <n v="8.14"/>
        <n v="13.95"/>
        <n v="8.7200000000000006"/>
        <n v="9.8800000000000008"/>
        <n v="6.4"/>
        <n v="2.91"/>
        <n v="4.07"/>
        <n v="2.33"/>
      </sharedItems>
    </cacheField>
    <cacheField name="総数（法人）" numFmtId="0" sqlType="4">
      <sharedItems containsSemiMixedTypes="0" containsString="0" containsNumber="1" containsInteger="1" minValue="0" maxValue="4049" count="190">
        <n v="1240"/>
        <n v="1194"/>
        <n v="4049"/>
        <n v="2490"/>
        <n v="3084"/>
        <n v="2212"/>
        <n v="924"/>
        <n v="728"/>
        <n v="346"/>
        <n v="1895"/>
        <n v="1088"/>
        <n v="775"/>
        <n v="949"/>
        <n v="989"/>
        <n v="1252"/>
        <n v="1043"/>
        <n v="866"/>
        <n v="747"/>
        <n v="629"/>
        <n v="2434"/>
        <n v="597"/>
        <n v="975"/>
        <n v="1280"/>
        <n v="1189"/>
        <n v="487"/>
        <n v="946"/>
        <n v="359"/>
        <n v="181"/>
        <n v="801"/>
        <n v="339"/>
        <n v="516"/>
        <n v="411"/>
        <n v="652"/>
        <n v="457"/>
        <n v="478"/>
        <n v="480"/>
        <n v="367"/>
        <n v="293"/>
        <n v="410"/>
        <n v="651"/>
        <n v="218"/>
        <n v="187"/>
        <n v="297"/>
        <n v="229"/>
        <n v="233"/>
        <n v="64"/>
        <n v="207"/>
        <n v="83"/>
        <n v="147"/>
        <n v="93"/>
        <n v="156"/>
        <n v="141"/>
        <n v="145"/>
        <n v="135"/>
        <n v="133"/>
        <n v="118"/>
        <n v="105"/>
        <n v="66"/>
        <n v="206"/>
        <n v="37"/>
        <n v="28"/>
        <n v="137"/>
        <n v="107"/>
        <n v="96"/>
        <n v="51"/>
        <n v="87"/>
        <n v="21"/>
        <n v="55"/>
        <n v="14"/>
        <n v="25"/>
        <n v="45"/>
        <n v="42"/>
        <n v="38"/>
        <n v="27"/>
        <n v="20"/>
        <n v="23"/>
        <n v="24"/>
        <n v="81"/>
        <n v="326"/>
        <n v="65"/>
        <n v="131"/>
        <n v="129"/>
        <n v="32"/>
        <n v="123"/>
        <n v="117"/>
        <n v="41"/>
        <n v="62"/>
        <n v="39"/>
        <n v="70"/>
        <n v="69"/>
        <n v="76"/>
        <n v="50"/>
        <n v="60"/>
        <n v="44"/>
        <n v="86"/>
        <n v="99"/>
        <n v="134"/>
        <n v="221"/>
        <n v="202"/>
        <n v="177"/>
        <n v="176"/>
        <n v="77"/>
        <n v="30"/>
        <n v="80"/>
        <n v="92"/>
        <n v="58"/>
        <n v="119"/>
        <n v="94"/>
        <n v="61"/>
        <n v="370"/>
        <n v="84"/>
        <n v="242"/>
        <n v="234"/>
        <n v="72"/>
        <n v="15"/>
        <n v="73"/>
        <n v="35"/>
        <n v="36"/>
        <n v="40"/>
        <n v="170"/>
        <n v="143"/>
        <n v="53"/>
        <n v="10"/>
        <n v="34"/>
        <n v="31"/>
        <n v="29"/>
        <n v="63"/>
        <n v="17"/>
        <n v="5"/>
        <n v="12"/>
        <n v="13"/>
        <n v="11"/>
        <n v="16"/>
        <n v="171"/>
        <n v="33"/>
        <n v="164"/>
        <n v="102"/>
        <n v="47"/>
        <n v="88"/>
        <n v="185"/>
        <n v="236"/>
        <n v="184"/>
        <n v="54"/>
        <n v="126"/>
        <n v="67"/>
        <n v="52"/>
        <n v="56"/>
        <n v="9"/>
        <n v="18"/>
        <n v="4"/>
        <n v="7"/>
        <n v="2"/>
        <n v="3"/>
        <n v="106"/>
        <n v="57"/>
        <n v="26"/>
        <n v="22"/>
        <n v="150"/>
        <n v="79"/>
        <n v="152"/>
        <n v="78"/>
        <n v="90"/>
        <n v="49"/>
        <n v="43"/>
        <n v="210"/>
        <n v="613"/>
        <n v="157"/>
        <n v="363"/>
        <n v="494"/>
        <n v="354"/>
        <n v="197"/>
        <n v="125"/>
        <n v="295"/>
        <n v="160"/>
        <n v="162"/>
        <n v="174"/>
        <n v="148"/>
        <n v="46"/>
        <n v="8"/>
        <n v="6"/>
        <n v="19"/>
        <n v="200"/>
        <n v="100"/>
        <n v="68"/>
        <n v="85"/>
        <n v="98"/>
        <n v="75"/>
        <n v="74"/>
        <n v="1"/>
        <n v="0"/>
      </sharedItems>
    </cacheField>
    <cacheField name="構成比（法人）" numFmtId="0" sqlType="3">
      <sharedItems containsSemiMixedTypes="0" containsString="0" containsNumber="1" minValue="0" maxValue="19.100000000000001" count="365">
        <n v="3.31"/>
        <n v="3.19"/>
        <n v="10.81"/>
        <n v="6.65"/>
        <n v="8.24"/>
        <n v="5.91"/>
        <n v="2.4700000000000002"/>
        <n v="1.94"/>
        <n v="0.92"/>
        <n v="5.0599999999999996"/>
        <n v="2.91"/>
        <n v="2.0699999999999998"/>
        <n v="2.5299999999999998"/>
        <n v="2.64"/>
        <n v="3.34"/>
        <n v="2.79"/>
        <n v="2.31"/>
        <n v="2"/>
        <n v="1.68"/>
        <n v="4.07"/>
        <n v="13.59"/>
        <n v="3.33"/>
        <n v="5.44"/>
        <n v="7.15"/>
        <n v="6.64"/>
        <n v="2.72"/>
        <n v="5.28"/>
        <n v="1.01"/>
        <n v="4.47"/>
        <n v="1.89"/>
        <n v="2.88"/>
        <n v="2.2999999999999998"/>
        <n v="3.64"/>
        <n v="2.5499999999999998"/>
        <n v="2.67"/>
        <n v="2.68"/>
        <n v="2.0499999999999998"/>
        <n v="1.64"/>
        <n v="8.7100000000000009"/>
        <n v="13.83"/>
        <n v="4.63"/>
        <n v="3.97"/>
        <n v="6.31"/>
        <n v="4.87"/>
        <n v="4.95"/>
        <n v="1.36"/>
        <n v="4.4000000000000004"/>
        <n v="1.76"/>
        <n v="3.12"/>
        <n v="1.98"/>
        <n v="3"/>
        <n v="3.08"/>
        <n v="2.87"/>
        <n v="2.83"/>
        <n v="2.5099999999999998"/>
        <n v="2.23"/>
        <n v="1.4"/>
        <n v="14.71"/>
        <n v="9.7899999999999991"/>
        <n v="7.64"/>
        <n v="6.86"/>
        <n v="6.21"/>
        <n v="1.5"/>
        <n v="3.93"/>
        <n v="1"/>
        <n v="1.79"/>
        <n v="3.21"/>
        <n v="2.71"/>
        <n v="1.93"/>
        <n v="1.43"/>
        <n v="1.71"/>
        <n v="3.35"/>
        <n v="13.5"/>
        <n v="2.69"/>
        <n v="5.42"/>
        <n v="5.34"/>
        <n v="1.33"/>
        <n v="5.09"/>
        <n v="4.84"/>
        <n v="1.7"/>
        <n v="4.8899999999999997"/>
        <n v="2.57"/>
        <n v="1.61"/>
        <n v="2.9"/>
        <n v="2.86"/>
        <n v="3.15"/>
        <n v="2.48"/>
        <n v="1.82"/>
        <n v="15.95"/>
        <n v="2.66"/>
        <n v="3.06"/>
        <n v="4.1399999999999997"/>
        <n v="6.83"/>
        <n v="6.24"/>
        <n v="5.47"/>
        <n v="2.38"/>
        <n v="0.93"/>
        <n v="3.99"/>
        <n v="2.84"/>
        <n v="3.68"/>
        <n v="1.58"/>
        <n v="15.46"/>
        <n v="3.51"/>
        <n v="10.11"/>
        <n v="9.7799999999999994"/>
        <n v="5.6"/>
        <n v="7.35"/>
        <n v="3.01"/>
        <n v="0.63"/>
        <n v="3.05"/>
        <n v="3.89"/>
        <n v="1.46"/>
        <n v="1.55"/>
        <n v="3.22"/>
        <n v="1.88"/>
        <n v="1.84"/>
        <n v="1.67"/>
        <n v="2.27"/>
        <n v="10.73"/>
        <n v="11.43"/>
        <n v="9.0299999999999994"/>
        <n v="8.27"/>
        <n v="5.49"/>
        <n v="2.02"/>
        <n v="1.26"/>
        <n v="2.34"/>
        <n v="2.15"/>
        <n v="1.96"/>
        <n v="1.83"/>
        <n v="10.79"/>
        <n v="6.68"/>
        <n v="9.93"/>
        <n v="5.82"/>
        <n v="3.42"/>
        <n v="4.97"/>
        <n v="0.86"/>
        <n v="3.94"/>
        <n v="2.4"/>
        <n v="2.74"/>
        <n v="10.77"/>
        <n v="4.53"/>
        <n v="2.08"/>
        <n v="10.71"/>
        <n v="10.33"/>
        <n v="6.42"/>
        <n v="4.16"/>
        <n v="5.29"/>
        <n v="0.69"/>
        <n v="1.51"/>
        <n v="2.96"/>
        <n v="2.33"/>
        <n v="1.32"/>
        <n v="1.95"/>
        <n v="3.54"/>
        <n v="3.37"/>
        <n v="7.43"/>
        <n v="9.48"/>
        <n v="7.39"/>
        <n v="5.75"/>
        <n v="3.46"/>
        <n v="0.52"/>
        <n v="2.17"/>
        <n v="1.21"/>
        <n v="2.81"/>
        <n v="2.09"/>
        <n v="2.77"/>
        <n v="2.25"/>
        <n v="2.41"/>
        <n v="3.83"/>
        <n v="13.42"/>
        <n v="9.9"/>
        <n v="8.6300000000000008"/>
        <n v="1.28"/>
        <n v="2.2400000000000002"/>
        <n v="1.6"/>
        <n v="0.64"/>
        <n v="0.96"/>
        <n v="3.09"/>
        <n v="6.62"/>
        <n v="9.6199999999999992"/>
        <n v="9.26"/>
        <n v="3.81"/>
        <n v="1.18"/>
        <n v="5.17"/>
        <n v="2.63"/>
        <n v="2.99"/>
        <n v="0.91"/>
        <n v="2.36"/>
        <n v="2.1800000000000002"/>
        <n v="1.91"/>
        <n v="6"/>
        <n v="8.42"/>
        <n v="4.43"/>
        <n v="8.5299999999999994"/>
        <n v="4.38"/>
        <n v="3.2"/>
        <n v="0.84"/>
        <n v="4.26"/>
        <n v="5.05"/>
        <n v="3.48"/>
        <n v="2.75"/>
        <n v="3.43"/>
        <n v="10"/>
        <n v="2.56"/>
        <n v="5.92"/>
        <n v="8.06"/>
        <n v="2.14"/>
        <n v="5.77"/>
        <n v="0.8"/>
        <n v="2.04"/>
        <n v="4.8099999999999996"/>
        <n v="2.61"/>
        <n v="2.1"/>
        <n v="2.4500000000000002"/>
        <n v="7.91"/>
        <n v="1.8"/>
        <n v="4.68"/>
        <n v="2.52"/>
        <n v="6.29"/>
        <n v="3.24"/>
        <n v="4.8600000000000003"/>
        <n v="4.32"/>
        <n v="0.9"/>
        <n v="1.44"/>
        <n v="1.08"/>
        <n v="2.16"/>
        <n v="3.03"/>
        <n v="11.26"/>
        <n v="10.97"/>
        <n v="5.63"/>
        <n v="0.43"/>
        <n v="4.62"/>
        <n v="2.6"/>
        <n v="3.9"/>
        <n v="0.87"/>
        <n v="1.59"/>
        <n v="0.72"/>
        <n v="14.91"/>
        <n v="2.2000000000000002"/>
        <n v="1.47"/>
        <n v="6.36"/>
        <n v="11"/>
        <n v="5.62"/>
        <n v="3.91"/>
        <n v="3.18"/>
        <n v="0.73"/>
        <n v="1.22"/>
        <n v="10.15"/>
        <n v="11.28"/>
        <n v="3.76"/>
        <n v="7.89"/>
        <n v="5.26"/>
        <n v="6.39"/>
        <n v="0.75"/>
        <n v="2.2599999999999998"/>
        <n v="9.49"/>
        <n v="2.94"/>
        <n v="10.87"/>
        <n v="7.02"/>
        <n v="4.75"/>
        <n v="3.23"/>
        <n v="1.1399999999999999"/>
        <n v="4.37"/>
        <n v="1.9"/>
        <n v="1.57"/>
        <n v="3.74"/>
        <n v="8.73"/>
        <n v="7.07"/>
        <n v="8.15"/>
        <n v="6.23"/>
        <n v="4.24"/>
        <n v="1.75"/>
        <n v="1.41"/>
        <n v="6.15"/>
        <n v="3.41"/>
        <n v="3.82"/>
        <n v="1.66"/>
        <n v="11.42"/>
        <n v="2.42"/>
        <n v="13.49"/>
        <n v="0.35"/>
        <n v="4.5"/>
        <n v="5.19"/>
        <n v="1.04"/>
        <n v="1.38"/>
        <n v="3.11"/>
        <n v="3.5"/>
        <n v="10.89"/>
        <n v="5.45"/>
        <n v="13.62"/>
        <n v="4.67"/>
        <n v="0.39"/>
        <n v="4.28"/>
        <n v="0"/>
        <n v="1.56"/>
        <n v="1.17"/>
        <n v="15.74"/>
        <n v="7.77"/>
        <n v="8.3699999999999992"/>
        <n v="7.17"/>
        <n v="6.18"/>
        <n v="3.39"/>
        <n v="6.57"/>
        <n v="0.6"/>
        <n v="2.59"/>
        <n v="3.98"/>
        <n v="2.39"/>
        <n v="2.19"/>
        <n v="0.2"/>
        <n v="1.99"/>
        <n v="1.2"/>
        <n v="18.18"/>
        <n v="0.59"/>
        <n v="4.99"/>
        <n v="2.35"/>
        <n v="6.45"/>
        <n v="4.1100000000000003"/>
        <n v="3.52"/>
        <n v="4.6900000000000004"/>
        <n v="2.93"/>
        <n v="13.55"/>
        <n v="5.61"/>
        <n v="11.68"/>
        <n v="7.01"/>
        <n v="3.27"/>
        <n v="6.07"/>
        <n v="2.8"/>
        <n v="0.47"/>
        <n v="1.87"/>
        <n v="8.26"/>
        <n v="0.83"/>
        <n v="4.13"/>
        <n v="4.96"/>
        <n v="5.79"/>
        <n v="1.65"/>
        <n v="19.100000000000001"/>
        <n v="15.73"/>
        <n v="1.1200000000000001"/>
        <n v="4.49"/>
        <n v="17.93"/>
        <n v="3.59"/>
        <n v="0.4"/>
        <n v="1.25"/>
        <n v="3.75"/>
        <n v="13.75"/>
        <n v="8.75"/>
        <n v="7.5"/>
        <n v="2.5"/>
        <n v="6.25"/>
        <n v="9"/>
        <n v="1.42"/>
        <n v="13.74"/>
        <n v="7.58"/>
        <n v="4.74"/>
        <n v="5.21"/>
        <n v="4.2699999999999996"/>
        <n v="0.95"/>
        <n v="3.32"/>
        <n v="2.37"/>
        <n v="13.08"/>
        <n v="13.85"/>
        <n v="1.54"/>
        <n v="0.77"/>
        <n v="3.85"/>
        <n v="8.4600000000000009"/>
      </sharedItems>
    </cacheField>
    <cacheField name="総数（法人以外の団体）" numFmtId="0" sqlType="4">
      <sharedItems containsSemiMixedTypes="0" containsString="0" containsNumber="1" containsInteger="1" minValue="0" maxValue="21" count="11">
        <n v="4"/>
        <n v="0"/>
        <n v="8"/>
        <n v="2"/>
        <n v="9"/>
        <n v="20"/>
        <n v="1"/>
        <n v="3"/>
        <n v="21"/>
        <n v="6"/>
        <n v="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3497685188" createdVersion="5" refreshedVersion="8" minRefreshableVersion="3" recordCount="674" xr:uid="{5960FE80-B70C-4062-8B97-34F0C826A9F2}">
  <cacheSource type="external" connectionId="3"/>
  <cacheFields count="14">
    <cacheField name="都道府県" numFmtId="0" sqlType="-9">
      <sharedItems count="1">
        <s v="34 広島県"/>
      </sharedItems>
    </cacheField>
    <cacheField name="自治体名" numFmtId="0" sqlType="-9">
      <sharedItems count="32">
        <s v="広島県"/>
        <s v="広島市"/>
        <s v="広島市中区"/>
        <s v="広島市東区"/>
        <s v="広島市南区"/>
        <s v="広島市西区"/>
        <s v="広島市安佐南区"/>
        <s v="広島市安佐北区"/>
        <s v="広島市安芸区"/>
        <s v="広島市佐伯区"/>
        <s v="呉市"/>
        <s v="竹原市"/>
        <s v="三原市"/>
        <s v="尾道市"/>
        <s v="福山市"/>
        <s v="府中市"/>
        <s v="三次市"/>
        <s v="庄原市"/>
        <s v="大竹市"/>
        <s v="東広島市"/>
        <s v="廿日市市"/>
        <s v="安芸高田市"/>
        <s v="江田島市"/>
        <s v="安芸郡府中町"/>
        <s v="安芸郡海田町"/>
        <s v="安芸郡熊野町"/>
        <s v="安芸郡坂町"/>
        <s v="山県郡安芸太田町"/>
        <s v="山県郡北広島町"/>
        <s v="豊田郡大崎上島町"/>
        <s v="世羅郡世羅町"/>
        <s v="神石郡神石高原町"/>
      </sharedItems>
    </cacheField>
    <cacheField name="自治体" numFmtId="0" sqlType="-9">
      <sharedItems count="32">
        <s v="34000 広島県"/>
        <s v="34100 広島市"/>
        <s v="34101 広島市中区"/>
        <s v="34102 広島市東区"/>
        <s v="34103 広島市南区"/>
        <s v="34104 広島市西区"/>
        <s v="34105 広島市安佐南区"/>
        <s v="34106 広島市安佐北区"/>
        <s v="34107 広島市安芸区"/>
        <s v="34108 広島市佐伯区"/>
        <s v="34202 呉市"/>
        <s v="34203 竹原市"/>
        <s v="34204 三原市"/>
        <s v="34205 尾道市"/>
        <s v="34207 福山市"/>
        <s v="34208 府中市"/>
        <s v="34209 三次市"/>
        <s v="34210 庄原市"/>
        <s v="34211 大竹市"/>
        <s v="34212 東広島市"/>
        <s v="34213 廿日市市"/>
        <s v="34214 安芸高田市"/>
        <s v="34215 江田島市"/>
        <s v="34302 安芸郡府中町"/>
        <s v="34304 安芸郡海田町"/>
        <s v="34307 安芸郡熊野町"/>
        <s v="34309 安芸郡坂町"/>
        <s v="34368 山県郡安芸太田町"/>
        <s v="34369 山県郡北広島町"/>
        <s v="34431 豊田郡大崎上島町"/>
        <s v="34462 世羅郡世羅町"/>
        <s v="34545 神石郡神石高原町"/>
      </sharedItems>
    </cacheField>
    <cacheField name="産業分類コード" numFmtId="0" sqlType="-8">
      <sharedItems count="77">
        <s v="692"/>
        <s v="783"/>
        <s v="782"/>
        <s v="766"/>
        <s v="835"/>
        <s v="762"/>
        <s v="609"/>
        <s v="824"/>
        <s v="591"/>
        <s v="062"/>
        <s v="603"/>
        <s v="691"/>
        <s v="765"/>
        <s v="767"/>
        <s v="769"/>
        <s v="742"/>
        <s v="823"/>
        <s v="064"/>
        <s v="083"/>
        <s v="081"/>
        <s v="694"/>
        <s v="682"/>
        <s v="721"/>
        <s v="789"/>
        <s v="573"/>
        <s v="729"/>
        <s v="724"/>
        <s v="541"/>
        <s v="066"/>
        <s v="681"/>
        <s v="781"/>
        <s v="559"/>
        <s v="078"/>
        <s v="079"/>
        <s v="065"/>
        <s v="611"/>
        <s v="593"/>
        <s v="589"/>
        <s v="821"/>
        <s v="772"/>
        <s v="605"/>
        <s v="313"/>
        <s v="586"/>
        <s v="116"/>
        <s v="131"/>
        <s v="244"/>
        <s v="853"/>
        <s v="585"/>
        <s v="761"/>
        <s v="722"/>
        <s v="075"/>
        <s v="606"/>
        <s v="891"/>
        <s v="693"/>
        <s v="522"/>
        <s v="579"/>
        <s v="331"/>
        <s v="833"/>
        <s v="326"/>
        <s v="328"/>
        <s v="929"/>
        <s v="441"/>
        <s v="471"/>
        <s v="482"/>
        <s v="542"/>
        <s v="581"/>
        <s v="071"/>
        <s v="076"/>
        <s v="751"/>
        <s v="582"/>
        <s v="855"/>
        <s v="951"/>
        <s v="854"/>
        <s v="121"/>
        <s v="604"/>
        <s v="432"/>
        <s v="531"/>
      </sharedItems>
    </cacheField>
    <cacheField name="産業分類" numFmtId="0" sqlType="-9">
      <sharedItems count="77">
        <s v="貸家業，貸間業"/>
        <s v="美容業"/>
        <s v="理容業"/>
        <s v="バー，キャバレー，ナイトクラブ"/>
        <s v="療術業"/>
        <s v="専門料理店"/>
        <s v="他に分類されない小売業"/>
        <s v="教養・技能教授業"/>
        <s v="自動車小売業"/>
        <s v="土木工事業（舗装工事業を除く）"/>
        <s v="医薬品・化粧品小売業"/>
        <s v="不動産賃貸業（貸家業，貸間業を除く）"/>
        <s v="酒場，ビヤホール"/>
        <s v="喫茶店"/>
        <s v="その他の飲食店"/>
        <s v="土木建築サービス業"/>
        <s v="学習塾"/>
        <s v="建築工事業（木造建築工事業を除く）"/>
        <s v="管工事業（さく井工事業を除く）"/>
        <s v="電気工事業"/>
        <s v="不動産管理業"/>
        <s v="不動産代理業・仲介業"/>
        <s v="法律事務所，特許事務所"/>
        <s v="その他の洗濯・理容・美容・浴場業"/>
        <s v="婦人・子供服小売業"/>
        <s v="その他の専門サービス業"/>
        <s v="公認会計士事務所，税理士事務所"/>
        <s v="産業機械器具卸売業"/>
        <s v="建築リフォーム工事業"/>
        <s v="建物売買業，土地売買業"/>
        <s v="洗濯業"/>
        <s v="他に分類されない卸売業"/>
        <s v="床・内装工事業"/>
        <s v="その他の職別工事業"/>
        <s v="木造建築工事業"/>
        <s v="通信販売・訪問販売小売業"/>
        <s v="機械器具小売業（自動車，自転車を除く）"/>
        <s v="その他の飲食料品小売業"/>
        <s v="社会教育"/>
        <s v="配達飲食サービス業"/>
        <s v="燃料小売業"/>
        <s v="船舶製造・修理業，舶用機関製造業"/>
        <s v="菓子・パン小売業"/>
        <s v="外衣・シャツ製造業（和式を除く）"/>
        <s v="家具製造業"/>
        <s v="建設用・建築用金属製品製造業（製缶板金業を含む）"/>
        <s v="児童福祉事業"/>
        <s v="酒小売業"/>
        <s v="食堂，レストラン（専門料理店を除く）"/>
        <s v="公証人役場，司法書士事務所，土地家屋調査士事務所"/>
        <s v="左官工事業"/>
        <s v="書籍・文房具小売業"/>
        <s v="自動車整備業"/>
        <s v="駐車場業"/>
        <s v="食料・飲料卸売業"/>
        <s v="その他の織物・衣服・身の回り品小売業"/>
        <s v="電気業"/>
        <s v="歯科診療所"/>
        <s v="ペン・鉛筆・絵画用品・その他の事務用品製造業"/>
        <s v="畳等生活雑貨製品製造業"/>
        <s v="他に分類されない事業サービス業"/>
        <s v="一般貨物自動車運送業"/>
        <s v="倉庫業（冷蔵倉庫業を除く）"/>
        <s v="貨物運送取扱業（集配利用運送業を除く）"/>
        <s v="自動車卸売業"/>
        <s v="各種食料品小売業"/>
        <s v="大工工事業"/>
        <s v="板金・金物工事業"/>
        <s v="旅館，ホテル"/>
        <s v="野菜・果実小売業"/>
        <s v="障害者福祉事業"/>
        <s v="集会場"/>
        <s v="老人福祉・介護事業"/>
        <s v="製材業，木製品製造業"/>
        <s v="農耕用品小売業"/>
        <s v="一般乗用旅客自動車運送業"/>
        <s v="建築材料卸売業"/>
      </sharedItems>
    </cacheField>
    <cacheField name="産業小分類" numFmtId="0" sqlType="-9">
      <sharedItems count="77">
        <s v="692 貸家業，貸間業"/>
        <s v="783 美容業"/>
        <s v="782 理容業"/>
        <s v="766 バー，キャバレー，ナイトクラブ"/>
        <s v="835 療術業"/>
        <s v="762 専門料理店"/>
        <s v="609 他に分類されない小売業"/>
        <s v="824 教養・技能教授業"/>
        <s v="591 自動車小売業"/>
        <s v="062 土木工事業（舗装工事業を除く）"/>
        <s v="603 医薬品・化粧品小売業"/>
        <s v="691 不動産賃貸業（貸家業，貸間業を除く）"/>
        <s v="765 酒場，ビヤホール"/>
        <s v="767 喫茶店"/>
        <s v="769 その他の飲食店"/>
        <s v="742 土木建築サービス業"/>
        <s v="823 学習塾"/>
        <s v="064 建築工事業（木造建築工事業を除く）"/>
        <s v="083 管工事業（さく井工事業を除く）"/>
        <s v="081 電気工事業"/>
        <s v="694 不動産管理業"/>
        <s v="682 不動産代理業・仲介業"/>
        <s v="721 法律事務所，特許事務所"/>
        <s v="789 その他の洗濯・理容・美容・浴場業"/>
        <s v="573 婦人・子供服小売業"/>
        <s v="729 その他の専門サービス業"/>
        <s v="724 公認会計士事務所，税理士事務所"/>
        <s v="541 産業機械器具卸売業"/>
        <s v="066 建築リフォーム工事業"/>
        <s v="681 建物売買業，土地売買業"/>
        <s v="781 洗濯業"/>
        <s v="559 他に分類されない卸売業"/>
        <s v="078 床・内装工事業"/>
        <s v="079 その他の職別工事業"/>
        <s v="065 木造建築工事業"/>
        <s v="611 通信販売・訪問販売小売業"/>
        <s v="593 機械器具小売業（自動車，自転車を除く）"/>
        <s v="589 その他の飲食料品小売業"/>
        <s v="821 社会教育"/>
        <s v="772 配達飲食サービス業"/>
        <s v="605 燃料小売業"/>
        <s v="313 船舶製造・修理業，舶用機関製造業"/>
        <s v="586 菓子・パン小売業"/>
        <s v="116 外衣・シャツ製造業（和式を除く）"/>
        <s v="131 家具製造業"/>
        <s v="244 建設用・建築用金属製品製造業（製缶板金業を含む）"/>
        <s v="853 児童福祉事業"/>
        <s v="585 酒小売業"/>
        <s v="761 食堂，レストラン（専門料理店を除く）"/>
        <s v="722 公証人役場，司法書士事務所，土地家屋調査士事務所"/>
        <s v="075 左官工事業"/>
        <s v="606 書籍・文房具小売業"/>
        <s v="891 自動車整備業"/>
        <s v="693 駐車場業"/>
        <s v="522 食料・飲料卸売業"/>
        <s v="579 その他の織物・衣服・身の回り品小売業"/>
        <s v="331 電気業"/>
        <s v="833 歯科診療所"/>
        <s v="326 ペン・鉛筆・絵画用品・その他の事務用品製造業"/>
        <s v="328 畳等生活雑貨製品製造業"/>
        <s v="929 他に分類されない事業サービス業"/>
        <s v="441 一般貨物自動車運送業"/>
        <s v="471 倉庫業（冷蔵倉庫業を除く）"/>
        <s v="482 貨物運送取扱業（集配利用運送業を除く）"/>
        <s v="542 自動車卸売業"/>
        <s v="581 各種食料品小売業"/>
        <s v="071 大工工事業"/>
        <s v="076 板金・金物工事業"/>
        <s v="751 旅館，ホテル"/>
        <s v="582 野菜・果実小売業"/>
        <s v="855 障害者福祉事業"/>
        <s v="951 集会場"/>
        <s v="854 老人福祉・介護事業"/>
        <s v="121 製材業，木製品製造業"/>
        <s v="604 農耕用品小売業"/>
        <s v="432 一般乗用旅客自動車運送業"/>
        <s v="531 建築材料卸売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3"/>
        <n v="14"/>
        <n v="15"/>
        <n v="16"/>
        <n v="17"/>
        <n v="18"/>
        <n v="19"/>
        <n v="20"/>
        <n v="12"/>
      </sharedItems>
    </cacheField>
    <cacheField name="総数" numFmtId="0" sqlType="4">
      <sharedItems containsSemiMixedTypes="0" containsString="0" containsNumber="1" containsInteger="1" minValue="3" maxValue="3934" count="188">
        <n v="3934"/>
        <n v="3614"/>
        <n v="1888"/>
        <n v="1598"/>
        <n v="1595"/>
        <n v="1582"/>
        <n v="1496"/>
        <n v="1367"/>
        <n v="1346"/>
        <n v="1283"/>
        <n v="1207"/>
        <n v="1183"/>
        <n v="1139"/>
        <n v="1137"/>
        <n v="954"/>
        <n v="886"/>
        <n v="882"/>
        <n v="874"/>
        <n v="868"/>
        <n v="1770"/>
        <n v="1291"/>
        <n v="819"/>
        <n v="773"/>
        <n v="670"/>
        <n v="648"/>
        <n v="636"/>
        <n v="622"/>
        <n v="578"/>
        <n v="548"/>
        <n v="541"/>
        <n v="536"/>
        <n v="478"/>
        <n v="468"/>
        <n v="463"/>
        <n v="420"/>
        <n v="408"/>
        <n v="406"/>
        <n v="400"/>
        <n v="389"/>
        <n v="632"/>
        <n v="373"/>
        <n v="322"/>
        <n v="320"/>
        <n v="213"/>
        <n v="172"/>
        <n v="156"/>
        <n v="146"/>
        <n v="145"/>
        <n v="144"/>
        <n v="143"/>
        <n v="137"/>
        <n v="136"/>
        <n v="133"/>
        <n v="130"/>
        <n v="129"/>
        <n v="126"/>
        <n v="117"/>
        <n v="114"/>
        <n v="148"/>
        <n v="96"/>
        <n v="53"/>
        <n v="52"/>
        <n v="50"/>
        <n v="44"/>
        <n v="42"/>
        <n v="41"/>
        <n v="40"/>
        <n v="37"/>
        <n v="36"/>
        <n v="35"/>
        <n v="34"/>
        <n v="33"/>
        <n v="32"/>
        <n v="31"/>
        <n v="157"/>
        <n v="99"/>
        <n v="94"/>
        <n v="93"/>
        <n v="86"/>
        <n v="75"/>
        <n v="72"/>
        <n v="71"/>
        <n v="68"/>
        <n v="66"/>
        <n v="55"/>
        <n v="54"/>
        <n v="48"/>
        <n v="47"/>
        <n v="45"/>
        <n v="268"/>
        <n v="177"/>
        <n v="120"/>
        <n v="116"/>
        <n v="113"/>
        <n v="109"/>
        <n v="107"/>
        <n v="101"/>
        <n v="100"/>
        <n v="95"/>
        <n v="92"/>
        <n v="91"/>
        <n v="87"/>
        <n v="84"/>
        <n v="81"/>
        <n v="79"/>
        <n v="77"/>
        <n v="73"/>
        <n v="67"/>
        <n v="385"/>
        <n v="224"/>
        <n v="110"/>
        <n v="82"/>
        <n v="78"/>
        <n v="64"/>
        <n v="63"/>
        <n v="62"/>
        <n v="57"/>
        <n v="83"/>
        <n v="65"/>
        <n v="61"/>
        <n v="38"/>
        <n v="30"/>
        <n v="27"/>
        <n v="25"/>
        <n v="23"/>
        <n v="22"/>
        <n v="21"/>
        <n v="20"/>
        <n v="19"/>
        <n v="18"/>
        <n v="16"/>
        <n v="15"/>
        <n v="14"/>
        <n v="125"/>
        <n v="43"/>
        <n v="345"/>
        <n v="163"/>
        <n v="154"/>
        <n v="149"/>
        <n v="140"/>
        <n v="115"/>
        <n v="108"/>
        <n v="104"/>
        <n v="103"/>
        <n v="69"/>
        <n v="60"/>
        <n v="28"/>
        <n v="17"/>
        <n v="12"/>
        <n v="11"/>
        <n v="10"/>
        <n v="170"/>
        <n v="155"/>
        <n v="59"/>
        <n v="39"/>
        <n v="267"/>
        <n v="112"/>
        <n v="58"/>
        <n v="735"/>
        <n v="725"/>
        <n v="337"/>
        <n v="287"/>
        <n v="285"/>
        <n v="249"/>
        <n v="242"/>
        <n v="218"/>
        <n v="215"/>
        <n v="204"/>
        <n v="199"/>
        <n v="183"/>
        <n v="182"/>
        <n v="175"/>
        <n v="142"/>
        <n v="29"/>
        <n v="26"/>
        <n v="46"/>
        <n v="24"/>
        <n v="13"/>
        <n v="9"/>
        <n v="8"/>
        <n v="7"/>
        <n v="306"/>
        <n v="106"/>
        <n v="56"/>
        <n v="6"/>
        <n v="5"/>
        <n v="4"/>
        <n v="3"/>
      </sharedItems>
    </cacheField>
    <cacheField name="構成比" numFmtId="0" sqlType="3">
      <sharedItems containsSemiMixedTypes="0" containsString="0" containsNumber="1" minValue="1.1399999999999999" maxValue="12.82" count="240">
        <n v="5.61"/>
        <n v="5.16"/>
        <n v="2.69"/>
        <n v="2.2799999999999998"/>
        <n v="2.2599999999999998"/>
        <n v="2.14"/>
        <n v="1.95"/>
        <n v="1.92"/>
        <n v="1.83"/>
        <n v="1.72"/>
        <n v="1.69"/>
        <n v="1.63"/>
        <n v="1.62"/>
        <n v="1.36"/>
        <n v="1.26"/>
        <n v="1.25"/>
        <n v="1.24"/>
        <n v="6.09"/>
        <n v="4.4400000000000004"/>
        <n v="2.82"/>
        <n v="2.66"/>
        <n v="2.31"/>
        <n v="2.23"/>
        <n v="2.19"/>
        <n v="1.99"/>
        <n v="1.89"/>
        <n v="1.86"/>
        <n v="1.84"/>
        <n v="1.64"/>
        <n v="1.61"/>
        <n v="1.59"/>
        <n v="1.44"/>
        <n v="1.4"/>
        <n v="1.38"/>
        <n v="1.34"/>
        <n v="7.91"/>
        <n v="5.08"/>
        <n v="4.67"/>
        <n v="4.03"/>
        <n v="4"/>
        <n v="2.15"/>
        <n v="1.81"/>
        <n v="1.8"/>
        <n v="1.79"/>
        <n v="1.71"/>
        <n v="1.7"/>
        <n v="1.66"/>
        <n v="1.58"/>
        <n v="1.46"/>
        <n v="1.43"/>
        <n v="7.01"/>
        <n v="4.55"/>
        <n v="2.5099999999999998"/>
        <n v="2.46"/>
        <n v="2.37"/>
        <n v="2.09"/>
        <n v="1.94"/>
        <n v="1.9"/>
        <n v="1.75"/>
        <n v="1.56"/>
        <n v="1.52"/>
        <n v="1.47"/>
        <n v="5.71"/>
        <n v="4.21"/>
        <n v="2.65"/>
        <n v="2.52"/>
        <n v="2.4900000000000002"/>
        <n v="2.0099999999999998"/>
        <n v="1.93"/>
        <n v="1.82"/>
        <n v="1.77"/>
        <n v="1.45"/>
        <n v="1.42"/>
        <n v="1.29"/>
        <n v="1.21"/>
        <n v="5.58"/>
        <n v="3.68"/>
        <n v="2.5"/>
        <n v="2.41"/>
        <n v="2.35"/>
        <n v="2.27"/>
        <n v="2.1"/>
        <n v="2.08"/>
        <n v="1.98"/>
        <n v="1.91"/>
        <n v="1.6"/>
        <n v="1.39"/>
        <n v="9.76"/>
        <n v="5.68"/>
        <n v="2.79"/>
        <n v="2.38"/>
        <n v="2.13"/>
        <n v="1.85"/>
        <n v="1.57"/>
        <n v="5.3"/>
        <n v="3.08"/>
        <n v="2.86"/>
        <n v="1.78"/>
        <n v="1.67"/>
        <n v="1.48"/>
        <n v="1.41"/>
        <n v="1.37"/>
        <n v="6.78"/>
        <n v="4.3600000000000003"/>
        <n v="3.34"/>
        <n v="2.88"/>
        <n v="2.3199999999999998"/>
        <n v="2.04"/>
        <n v="1.76"/>
        <n v="1.49"/>
        <n v="1.3"/>
        <n v="7.87"/>
        <n v="4.62"/>
        <n v="3.03"/>
        <n v="2.62"/>
        <n v="2.4700000000000002"/>
        <n v="2.33"/>
        <n v="2.25"/>
        <n v="1.55"/>
        <n v="1.51"/>
        <n v="6.59"/>
        <n v="3.11"/>
        <n v="2.94"/>
        <n v="2.84"/>
        <n v="2.67"/>
        <n v="2.6"/>
        <n v="2.2000000000000002"/>
        <n v="2.06"/>
        <n v="1.97"/>
        <n v="1.32"/>
        <n v="1.1599999999999999"/>
        <n v="1.1499999999999999"/>
        <n v="3.76"/>
        <n v="2.5499999999999998"/>
        <n v="2.42"/>
        <n v="2.02"/>
        <n v="6.98"/>
        <n v="6.36"/>
        <n v="2.71"/>
        <n v="2.34"/>
        <n v="2.2200000000000002"/>
        <n v="1.35"/>
        <n v="1.31"/>
        <n v="6.28"/>
        <n v="5.01"/>
        <n v="2.7"/>
        <n v="2.63"/>
        <n v="2.4500000000000002"/>
        <n v="2.21"/>
        <n v="1.5"/>
        <n v="6.15"/>
        <n v="6.06"/>
        <n v="2.4"/>
        <n v="1.53"/>
        <n v="1.2"/>
        <n v="1.19"/>
        <n v="7.56"/>
        <n v="5.31"/>
        <n v="3.64"/>
        <n v="2.91"/>
        <n v="2.1800000000000002"/>
        <n v="2.11"/>
        <n v="5.93"/>
        <n v="3.51"/>
        <n v="2.2999999999999998"/>
        <n v="5.49"/>
        <n v="4.17"/>
        <n v="3.15"/>
        <n v="2.95"/>
        <n v="2.85"/>
        <n v="2.44"/>
        <n v="2.0299999999999998"/>
        <n v="1.73"/>
        <n v="6.88"/>
        <n v="3.79"/>
        <n v="3.1"/>
        <n v="2.75"/>
        <n v="2.58"/>
        <n v="2.2400000000000002"/>
        <n v="7.92"/>
        <n v="4.74"/>
        <n v="2.9"/>
        <n v="2.4300000000000002"/>
        <n v="2.12"/>
        <n v="1.68"/>
        <n v="1.22"/>
        <n v="4.71"/>
        <n v="4.41"/>
        <n v="2.96"/>
        <n v="1.54"/>
        <n v="1.33"/>
        <n v="6.23"/>
        <n v="4.01"/>
        <n v="3.41"/>
        <n v="6.82"/>
        <n v="4.83"/>
        <n v="3.55"/>
        <n v="3.13"/>
        <n v="6.64"/>
        <n v="4.95"/>
        <n v="3.94"/>
        <n v="3.04"/>
        <n v="2.93"/>
        <n v="2.59"/>
        <n v="2.36"/>
        <n v="12.82"/>
        <n v="4.8899999999999997"/>
        <n v="3.66"/>
        <n v="3.21"/>
        <n v="2.29"/>
        <n v="7.97"/>
        <n v="3.19"/>
        <n v="2.73"/>
        <n v="2.0499999999999998"/>
        <n v="1.1399999999999999"/>
        <n v="3.83"/>
        <n v="3.28"/>
        <n v="5.26"/>
        <n v="4.5599999999999996"/>
        <n v="3.16"/>
        <n v="2.81"/>
        <n v="5.44"/>
        <n v="5.1100000000000003"/>
        <n v="4.78"/>
        <n v="2.97"/>
        <n v="2.8"/>
        <n v="2.64"/>
        <n v="1.65"/>
        <n v="8.11"/>
        <n v="4.59"/>
        <n v="4.05"/>
        <n v="3.78"/>
        <n v="2.16"/>
        <n v="4.29"/>
        <n v="4.09"/>
        <n v="1.23"/>
        <n v="4.6100000000000003"/>
        <n v="4.28"/>
        <n v="3.62"/>
        <n v="3.29"/>
      </sharedItems>
    </cacheField>
    <cacheField name="総数（個人）" numFmtId="0" sqlType="4">
      <sharedItems containsSemiMixedTypes="0" containsString="0" containsNumber="1" containsInteger="1" minValue="0" maxValue="3130" count="153">
        <n v="1940"/>
        <n v="3130"/>
        <n v="1765"/>
        <n v="1474"/>
        <n v="1371"/>
        <n v="1222"/>
        <n v="908"/>
        <n v="1064"/>
        <n v="666"/>
        <n v="146"/>
        <n v="398"/>
        <n v="201"/>
        <n v="966"/>
        <n v="1016"/>
        <n v="1023"/>
        <n v="286"/>
        <n v="592"/>
        <n v="113"/>
        <n v="173"/>
        <n v="160"/>
        <n v="566"/>
        <n v="1070"/>
        <n v="734"/>
        <n v="584"/>
        <n v="598"/>
        <n v="77"/>
        <n v="510"/>
        <n v="477"/>
        <n v="429"/>
        <n v="294"/>
        <n v="19"/>
        <n v="459"/>
        <n v="42"/>
        <n v="128"/>
        <n v="103"/>
        <n v="167"/>
        <n v="351"/>
        <n v="17"/>
        <n v="53"/>
        <n v="44"/>
        <n v="555"/>
        <n v="114"/>
        <n v="263"/>
        <n v="241"/>
        <n v="236"/>
        <n v="85"/>
        <n v="115"/>
        <n v="119"/>
        <n v="104"/>
        <n v="9"/>
        <n v="92"/>
        <n v="10"/>
        <n v="129"/>
        <n v="24"/>
        <n v="32"/>
        <n v="7"/>
        <n v="106"/>
        <n v="81"/>
        <n v="48"/>
        <n v="1"/>
        <n v="13"/>
        <n v="2"/>
        <n v="31"/>
        <n v="30"/>
        <n v="4"/>
        <n v="33"/>
        <n v="5"/>
        <n v="0"/>
        <n v="29"/>
        <n v="26"/>
        <n v="51"/>
        <n v="137"/>
        <n v="86"/>
        <n v="64"/>
        <n v="6"/>
        <n v="18"/>
        <n v="45"/>
        <n v="50"/>
        <n v="3"/>
        <n v="41"/>
        <n v="138"/>
        <n v="98"/>
        <n v="99"/>
        <n v="82"/>
        <n v="61"/>
        <n v="78"/>
        <n v="21"/>
        <n v="74"/>
        <n v="71"/>
        <n v="15"/>
        <n v="183"/>
        <n v="194"/>
        <n v="105"/>
        <n v="35"/>
        <n v="14"/>
        <n v="34"/>
        <n v="55"/>
        <n v="12"/>
        <n v="20"/>
        <n v="46"/>
        <n v="11"/>
        <n v="136"/>
        <n v="43"/>
        <n v="57"/>
        <n v="22"/>
        <n v="40"/>
        <n v="38"/>
        <n v="23"/>
        <n v="8"/>
        <n v="123"/>
        <n v="70"/>
        <n v="56"/>
        <n v="37"/>
        <n v="36"/>
        <n v="305"/>
        <n v="155"/>
        <n v="145"/>
        <n v="110"/>
        <n v="63"/>
        <n v="87"/>
        <n v="76"/>
        <n v="73"/>
        <n v="79"/>
        <n v="27"/>
        <n v="25"/>
        <n v="141"/>
        <n v="207"/>
        <n v="200"/>
        <n v="120"/>
        <n v="88"/>
        <n v="94"/>
        <n v="100"/>
        <n v="65"/>
        <n v="58"/>
        <n v="417"/>
        <n v="630"/>
        <n v="327"/>
        <n v="254"/>
        <n v="162"/>
        <n v="224"/>
        <n v="172"/>
        <n v="176"/>
        <n v="150"/>
        <n v="72"/>
        <n v="67"/>
        <n v="84"/>
        <n v="47"/>
        <n v="39"/>
        <n v="16"/>
        <n v="28"/>
        <n v="52"/>
        <n v="206"/>
        <n v="152"/>
      </sharedItems>
    </cacheField>
    <cacheField name="構成比（個人）" numFmtId="0" sqlType="3">
      <sharedItems containsSemiMixedTypes="0" containsString="0" containsNumber="1" minValue="0" maxValue="20" count="353">
        <n v="6.09"/>
        <n v="9.82"/>
        <n v="5.54"/>
        <n v="4.62"/>
        <n v="4.3"/>
        <n v="3.83"/>
        <n v="2.85"/>
        <n v="3.34"/>
        <n v="2.09"/>
        <n v="0.46"/>
        <n v="1.25"/>
        <n v="0.63"/>
        <n v="3.03"/>
        <n v="3.19"/>
        <n v="3.21"/>
        <n v="0.9"/>
        <n v="1.86"/>
        <n v="0.35"/>
        <n v="0.54"/>
        <n v="0.5"/>
        <n v="5.12"/>
        <n v="9.68"/>
        <n v="6.64"/>
        <n v="5.28"/>
        <n v="5.41"/>
        <n v="0.7"/>
        <n v="4.6100000000000003"/>
        <n v="4.32"/>
        <n v="3.88"/>
        <n v="2.66"/>
        <n v="0.17"/>
        <n v="4.1500000000000004"/>
        <n v="0.38"/>
        <n v="1.1599999999999999"/>
        <n v="0.93"/>
        <n v="1.51"/>
        <n v="3.18"/>
        <n v="0.15"/>
        <n v="0.48"/>
        <n v="0.4"/>
        <n v="17.03"/>
        <n v="3.5"/>
        <n v="8.07"/>
        <n v="7.39"/>
        <n v="7.24"/>
        <n v="1.35"/>
        <n v="2.61"/>
        <n v="3.53"/>
        <n v="3.65"/>
        <n v="0.28000000000000003"/>
        <n v="2.82"/>
        <n v="0.31"/>
        <n v="3.96"/>
        <n v="0.74"/>
        <n v="0.98"/>
        <n v="0.21"/>
        <n v="3.25"/>
        <n v="4.5999999999999996"/>
        <n v="11.64"/>
        <n v="6.9"/>
        <n v="0.14000000000000001"/>
        <n v="1.87"/>
        <n v="0.28999999999999998"/>
        <n v="4.45"/>
        <n v="4.3099999999999996"/>
        <n v="0.56999999999999995"/>
        <n v="4.74"/>
        <n v="0.72"/>
        <n v="0"/>
        <n v="4.17"/>
        <n v="3.74"/>
        <n v="1.29"/>
        <n v="3.92"/>
        <n v="10.53"/>
        <n v="6.61"/>
        <n v="6.23"/>
        <n v="6.53"/>
        <n v="4.92"/>
        <n v="1.38"/>
        <n v="3.46"/>
        <n v="3.23"/>
        <n v="3.84"/>
        <n v="0.23"/>
        <n v="0.69"/>
        <n v="3.15"/>
        <n v="1.84"/>
        <n v="0.32"/>
        <n v="8.84"/>
        <n v="6.28"/>
        <n v="0.13"/>
        <n v="6.34"/>
        <n v="5.25"/>
        <n v="3.91"/>
        <n v="5"/>
        <n v="0.45"/>
        <n v="0.26"/>
        <n v="4.55"/>
        <n v="0.96"/>
        <n v="1.54"/>
        <n v="0.19"/>
        <n v="11.89"/>
        <n v="12.61"/>
        <n v="6.82"/>
        <n v="5.26"/>
        <n v="2.27"/>
        <n v="0.91"/>
        <n v="2.21"/>
        <n v="3.57"/>
        <n v="0.78"/>
        <n v="1.3"/>
        <n v="2.99"/>
        <n v="0.71"/>
        <n v="0.39"/>
        <n v="12.42"/>
        <n v="3.93"/>
        <n v="7.03"/>
        <n v="0.27"/>
        <n v="1"/>
        <n v="1.1000000000000001"/>
        <n v="5.21"/>
        <n v="1.37"/>
        <n v="0.18"/>
        <n v="4.1100000000000003"/>
        <n v="1.28"/>
        <n v="2.0099999999999998"/>
        <n v="3.11"/>
        <n v="3.47"/>
        <n v="2.1"/>
        <n v="8.81"/>
        <n v="7.79"/>
        <n v="6.15"/>
        <n v="5.94"/>
        <n v="2.46"/>
        <n v="4.0999999999999996"/>
        <n v="1.43"/>
        <n v="2.25"/>
        <n v="1.23"/>
        <n v="0.2"/>
        <n v="0.61"/>
        <n v="1.64"/>
        <n v="11.06"/>
        <n v="9.44"/>
        <n v="6.29"/>
        <n v="2.0699999999999998"/>
        <n v="5.04"/>
        <n v="0.36"/>
        <n v="3.33"/>
        <n v="1.62"/>
        <n v="0.09"/>
        <n v="3.24"/>
        <n v="1.71"/>
        <n v="1.17"/>
        <n v="11.23"/>
        <n v="5.71"/>
        <n v="5.34"/>
        <n v="4.05"/>
        <n v="0.81"/>
        <n v="4.75"/>
        <n v="2.3199999999999998"/>
        <n v="3.02"/>
        <n v="0.85"/>
        <n v="3.2"/>
        <n v="2.8"/>
        <n v="3.39"/>
        <n v="1.4"/>
        <n v="2.69"/>
        <n v="2.91"/>
        <n v="0.37"/>
        <n v="1.47"/>
        <n v="0.66"/>
        <n v="1.33"/>
        <n v="6.54"/>
        <n v="1.94"/>
        <n v="3.63"/>
        <n v="6.05"/>
        <n v="1.69"/>
        <n v="4.12"/>
        <n v="2.42"/>
        <n v="2.1800000000000002"/>
        <n v="0.73"/>
        <n v="0.24"/>
        <n v="0.97"/>
        <n v="10.89"/>
        <n v="10.5"/>
        <n v="4.9400000000000004"/>
        <n v="3.09"/>
        <n v="2.63"/>
        <n v="3.86"/>
        <n v="3.94"/>
        <n v="3.17"/>
        <n v="2.2400000000000002"/>
        <n v="1.31"/>
        <n v="8.5500000000000007"/>
        <n v="8.26"/>
        <n v="4.96"/>
        <n v="3.26"/>
        <n v="3.8"/>
        <n v="4.13"/>
        <n v="1.57"/>
        <n v="1.73"/>
        <n v="2.68"/>
        <n v="2.4"/>
        <n v="2.35"/>
        <n v="0.25"/>
        <n v="1.53"/>
        <n v="1.1200000000000001"/>
        <n v="1.32"/>
        <n v="7.38"/>
        <n v="11.15"/>
        <n v="5.79"/>
        <n v="4.49"/>
        <n v="2.87"/>
        <n v="3.54"/>
        <n v="3.04"/>
        <n v="1.77"/>
        <n v="0.67"/>
        <n v="2.11"/>
        <n v="0.34"/>
        <n v="2.65"/>
        <n v="1.27"/>
        <n v="1.19"/>
        <n v="1.1499999999999999"/>
        <n v="0.42"/>
        <n v="10.47"/>
        <n v="8.1"/>
        <n v="5.86"/>
        <n v="3.62"/>
        <n v="1.5"/>
        <n v="2.62"/>
        <n v="2.4900000000000002"/>
        <n v="0.62"/>
        <n v="0.87"/>
        <n v="0.75"/>
        <n v="10.039999999999999"/>
        <n v="6.33"/>
        <n v="3.58"/>
        <n v="0.84"/>
        <n v="4.66"/>
        <n v="4.18"/>
        <n v="1.91"/>
        <n v="3.35"/>
        <n v="0.12"/>
        <n v="2.5099999999999998"/>
        <n v="1.67"/>
        <n v="2.0299999999999998"/>
        <n v="7.44"/>
        <n v="4.72"/>
        <n v="3.99"/>
        <n v="1.45"/>
        <n v="2.72"/>
        <n v="2.9"/>
        <n v="3.27"/>
        <n v="2.36"/>
        <n v="2.54"/>
        <n v="2"/>
        <n v="12.46"/>
        <n v="6.89"/>
        <n v="1.97"/>
        <n v="4.26"/>
        <n v="2.95"/>
        <n v="3.28"/>
        <n v="3.61"/>
        <n v="2.2999999999999998"/>
        <n v="12.36"/>
        <n v="9.1199999999999992"/>
        <n v="6.36"/>
        <n v="4.4400000000000004"/>
        <n v="2.64"/>
        <n v="0.06"/>
        <n v="1.56"/>
        <n v="0.6"/>
        <n v="1.02"/>
        <n v="1.08"/>
        <n v="2.52"/>
        <n v="8.4700000000000006"/>
        <n v="5.47"/>
        <n v="5.39"/>
        <n v="2.14"/>
        <n v="3.85"/>
        <n v="1.1100000000000001"/>
        <n v="2.0499999999999998"/>
        <n v="0.77"/>
        <n v="0.43"/>
        <n v="1.03"/>
        <n v="3.08"/>
        <n v="0.68"/>
        <n v="10.81"/>
        <n v="1.89"/>
        <n v="5.14"/>
        <n v="2.97"/>
        <n v="3.51"/>
        <n v="2.4300000000000002"/>
        <n v="9.98"/>
        <n v="7.84"/>
        <n v="5.23"/>
        <n v="1.66"/>
        <n v="2.38"/>
        <n v="0.95"/>
        <n v="12.3"/>
        <n v="1.34"/>
        <n v="8.82"/>
        <n v="6.68"/>
        <n v="4.8099999999999996"/>
        <n v="5.35"/>
        <n v="1.07"/>
        <n v="3.48"/>
        <n v="0.8"/>
        <n v="2.67"/>
        <n v="20"/>
        <n v="9.51"/>
        <n v="7.21"/>
        <n v="0.33"/>
        <n v="4.59"/>
        <n v="6.76"/>
        <n v="3.6"/>
        <n v="4.5"/>
        <n v="2.7"/>
        <n v="1.8"/>
        <n v="12.5"/>
        <n v="10.71"/>
        <n v="8.93"/>
        <n v="5.36"/>
        <n v="7.14"/>
        <n v="1.79"/>
        <n v="7.41"/>
        <n v="1.59"/>
        <n v="3.7"/>
        <n v="0.53"/>
        <n v="2.12"/>
        <n v="8.41"/>
        <n v="8.1199999999999992"/>
        <n v="5.22"/>
        <n v="0.57999999999999996"/>
        <n v="1.74"/>
        <n v="5.78"/>
        <n v="2.89"/>
        <n v="5.05"/>
        <n v="3.97"/>
        <n v="1.44"/>
        <n v="2.5299999999999998"/>
        <n v="1.81"/>
        <n v="2.17"/>
        <n v="10.7"/>
        <n v="3.32"/>
        <n v="4.8"/>
        <n v="2.58"/>
        <n v="1.48"/>
        <n v="1.85"/>
        <n v="6.4"/>
        <n v="7.56"/>
        <n v="5.81"/>
        <n v="4.6500000000000004"/>
        <n v="2.33"/>
      </sharedItems>
    </cacheField>
    <cacheField name="総数（法人）" numFmtId="0" sqlType="4">
      <sharedItems containsSemiMixedTypes="0" containsString="0" containsNumber="1" containsInteger="1" minValue="0" maxValue="1983" count="139">
        <n v="1983"/>
        <n v="484"/>
        <n v="123"/>
        <n v="124"/>
        <n v="224"/>
        <n v="360"/>
        <n v="588"/>
        <n v="292"/>
        <n v="679"/>
        <n v="1137"/>
        <n v="809"/>
        <n v="1005"/>
        <n v="216"/>
        <n v="121"/>
        <n v="114"/>
        <n v="648"/>
        <n v="294"/>
        <n v="769"/>
        <n v="701"/>
        <n v="708"/>
        <n v="1196"/>
        <n v="221"/>
        <n v="85"/>
        <n v="189"/>
        <n v="72"/>
        <n v="571"/>
        <n v="126"/>
        <n v="144"/>
        <n v="146"/>
        <n v="254"/>
        <n v="520"/>
        <n v="77"/>
        <n v="436"/>
        <n v="340"/>
        <n v="355"/>
        <n v="252"/>
        <n v="57"/>
        <n v="389"/>
        <n v="347"/>
        <n v="345"/>
        <n v="291"/>
        <n v="110"/>
        <n v="81"/>
        <n v="83"/>
        <n v="169"/>
        <n v="87"/>
        <n v="41"/>
        <n v="27"/>
        <n v="135"/>
        <n v="50"/>
        <n v="127"/>
        <n v="7"/>
        <n v="48"/>
        <n v="106"/>
        <n v="105"/>
        <n v="94"/>
        <n v="109"/>
        <n v="8"/>
        <n v="115"/>
        <n v="15"/>
        <n v="5"/>
        <n v="51"/>
        <n v="37"/>
        <n v="42"/>
        <n v="10"/>
        <n v="33"/>
        <n v="3"/>
        <n v="31"/>
        <n v="29"/>
        <n v="4"/>
        <n v="30"/>
        <n v="6"/>
        <n v="22"/>
        <n v="161"/>
        <n v="20"/>
        <n v="13"/>
        <n v="69"/>
        <n v="68"/>
        <n v="54"/>
        <n v="17"/>
        <n v="63"/>
        <n v="53"/>
        <n v="45"/>
        <n v="0"/>
        <n v="21"/>
        <n v="262"/>
        <n v="39"/>
        <n v="113"/>
        <n v="25"/>
        <n v="40"/>
        <n v="88"/>
        <n v="79"/>
        <n v="75"/>
        <n v="62"/>
        <n v="71"/>
        <n v="49"/>
        <n v="64"/>
        <n v="201"/>
        <n v="93"/>
        <n v="56"/>
        <n v="70"/>
        <n v="44"/>
        <n v="66"/>
        <n v="16"/>
        <n v="65"/>
        <n v="52"/>
        <n v="43"/>
        <n v="74"/>
        <n v="59"/>
        <n v="34"/>
        <n v="2"/>
        <n v="32"/>
        <n v="9"/>
        <n v="1"/>
        <n v="12"/>
        <n v="89"/>
        <n v="19"/>
        <n v="11"/>
        <n v="24"/>
        <n v="36"/>
        <n v="118"/>
        <n v="86"/>
        <n v="28"/>
        <n v="26"/>
        <n v="14"/>
        <n v="60"/>
        <n v="82"/>
        <n v="23"/>
        <n v="318"/>
        <n v="95"/>
        <n v="18"/>
        <n v="104"/>
        <n v="160"/>
        <n v="163"/>
        <n v="103"/>
        <n v="119"/>
        <n v="100"/>
        <n v="98"/>
        <n v="38"/>
      </sharedItems>
    </cacheField>
    <cacheField name="構成比（法人）" numFmtId="0" sqlType="3">
      <sharedItems containsSemiMixedTypes="0" containsString="0" containsNumber="1" minValue="0" maxValue="11.24" count="280">
        <n v="5.3"/>
        <n v="1.29"/>
        <n v="0.33"/>
        <n v="0.6"/>
        <n v="0.96"/>
        <n v="1.57"/>
        <n v="0.78"/>
        <n v="1.81"/>
        <n v="3.04"/>
        <n v="2.16"/>
        <n v="2.68"/>
        <n v="0.57999999999999996"/>
        <n v="0.32"/>
        <n v="0.3"/>
        <n v="1.73"/>
        <n v="0.79"/>
        <n v="2.0499999999999998"/>
        <n v="1.87"/>
        <n v="1.89"/>
        <n v="6.68"/>
        <n v="1.23"/>
        <n v="0.47"/>
        <n v="1.06"/>
        <n v="0.4"/>
        <n v="3.19"/>
        <n v="0.7"/>
        <n v="0.8"/>
        <n v="0.82"/>
        <n v="1.42"/>
        <n v="2.9"/>
        <n v="0.43"/>
        <n v="2.4300000000000002"/>
        <n v="1.9"/>
        <n v="1.98"/>
        <n v="1.41"/>
        <n v="2.17"/>
        <n v="1.94"/>
        <n v="1.93"/>
        <n v="1.64"/>
        <n v="6.18"/>
        <n v="2.34"/>
        <n v="1.72"/>
        <n v="1.76"/>
        <n v="3.59"/>
        <n v="1.85"/>
        <n v="0.87"/>
        <n v="0.56999999999999995"/>
        <n v="2.87"/>
        <n v="2.7"/>
        <n v="0.15"/>
        <n v="1.02"/>
        <n v="2.25"/>
        <n v="2.23"/>
        <n v="2"/>
        <n v="2.3199999999999998"/>
        <n v="0.17"/>
        <n v="8.2100000000000009"/>
        <n v="1.07"/>
        <n v="0.36"/>
        <n v="3.64"/>
        <n v="2.64"/>
        <n v="3"/>
        <n v="2.93"/>
        <n v="0.71"/>
        <n v="2.36"/>
        <n v="0.21"/>
        <n v="2.21"/>
        <n v="2.0699999999999998"/>
        <n v="0.28999999999999998"/>
        <n v="2.14"/>
        <n v="6.67"/>
        <n v="0.83"/>
        <n v="0.54"/>
        <n v="0.91"/>
        <n v="2.86"/>
        <n v="2.82"/>
        <n v="2.2400000000000002"/>
        <n v="1.1200000000000001"/>
        <n v="1.2"/>
        <n v="2.61"/>
        <n v="2.19"/>
        <n v="1.86"/>
        <n v="2.11"/>
        <n v="1.99"/>
        <n v="0.25"/>
        <n v="0"/>
        <n v="8.1"/>
        <n v="1.21"/>
        <n v="0.68"/>
        <n v="3.52"/>
        <n v="3.49"/>
        <n v="0.31"/>
        <n v="0.77"/>
        <n v="1.24"/>
        <n v="0.65"/>
        <n v="2.72"/>
        <n v="2.13"/>
        <n v="2.69"/>
        <n v="2.44"/>
        <n v="1.92"/>
        <n v="1.51"/>
        <n v="8.4"/>
        <n v="1.25"/>
        <n v="3.89"/>
        <n v="2.84"/>
        <n v="1.84"/>
        <n v="2.76"/>
        <n v="0.67"/>
        <n v="1.38"/>
        <n v="1.8"/>
        <n v="2.38"/>
        <n v="0.44"/>
        <n v="2.5299999999999998"/>
        <n v="0.38"/>
        <n v="4.67"/>
        <n v="3.54"/>
        <n v="3.35"/>
        <n v="0.51"/>
        <n v="3.03"/>
        <n v="3.72"/>
        <n v="2.15"/>
        <n v="0.13"/>
        <n v="1.39"/>
        <n v="0.95"/>
        <n v="2.02"/>
        <n v="4.97"/>
        <n v="1.54"/>
        <n v="1.03"/>
        <n v="4.62"/>
        <n v="2.74"/>
        <n v="2.57"/>
        <n v="1.37"/>
        <n v="5.6"/>
        <n v="1.26"/>
        <n v="0.76"/>
        <n v="3.02"/>
        <n v="0.69"/>
        <n v="1.7"/>
        <n v="2.77"/>
        <n v="2.33"/>
        <n v="2.27"/>
        <n v="1.83"/>
        <n v="1.95"/>
        <n v="1.61"/>
        <n v="4.74"/>
        <n v="0.28000000000000003"/>
        <n v="1.33"/>
        <n v="3.46"/>
        <n v="0.84"/>
        <n v="2.4900000000000002"/>
        <n v="0.12"/>
        <n v="1.17"/>
        <n v="2.37"/>
        <n v="1.69"/>
        <n v="6.39"/>
        <n v="3.83"/>
        <n v="0.64"/>
        <n v="2.56"/>
        <n v="2.88"/>
        <n v="1.6"/>
        <n v="3.51"/>
        <n v="1.28"/>
        <n v="2.63"/>
        <n v="4.3600000000000003"/>
        <n v="0.27"/>
        <n v="2.4500000000000002"/>
        <n v="1.27"/>
        <n v="1.18"/>
        <n v="1.36"/>
        <n v="3.37"/>
        <n v="0.73"/>
        <n v="1.52"/>
        <n v="0.56000000000000005"/>
        <n v="0.62"/>
        <n v="0.06"/>
        <n v="4.5999999999999996"/>
        <n v="2.97"/>
        <n v="0.11"/>
        <n v="1.46"/>
        <n v="0.39"/>
        <n v="1.74"/>
        <n v="5.19"/>
        <n v="1.55"/>
        <n v="0.16"/>
        <n v="2.0099999999999998"/>
        <n v="1.04"/>
        <n v="2.66"/>
        <n v="1.68"/>
        <n v="1.34"/>
        <n v="3.6"/>
        <n v="1.44"/>
        <n v="3.06"/>
        <n v="1.08"/>
        <n v="0.18"/>
        <n v="0.72"/>
        <n v="2.52"/>
        <n v="0.9"/>
        <n v="1.62"/>
        <n v="1.3"/>
        <n v="2.31"/>
        <n v="4.91"/>
        <n v="4.18"/>
        <n v="0.14000000000000001"/>
        <n v="1.88"/>
        <n v="2.89"/>
        <n v="0.49"/>
        <n v="1.22"/>
        <n v="1.71"/>
        <n v="4.8899999999999997"/>
        <n v="3.91"/>
        <n v="4.6500000000000004"/>
        <n v="1.96"/>
        <n v="4.4000000000000004"/>
        <n v="0.98"/>
        <n v="0.75"/>
        <n v="4.51"/>
        <n v="1.5"/>
        <n v="3.01"/>
        <n v="3.38"/>
        <n v="1.1299999999999999"/>
        <n v="4.75"/>
        <n v="1.47"/>
        <n v="2.09"/>
        <n v="2.4700000000000002"/>
        <n v="2.04"/>
        <n v="0.85"/>
        <n v="0.24"/>
        <n v="1.1599999999999999"/>
        <n v="2.58"/>
        <n v="1.66"/>
        <n v="2.83"/>
        <n v="3.16"/>
        <n v="1.58"/>
        <n v="6.92"/>
        <n v="3.81"/>
        <n v="3.11"/>
        <n v="2.42"/>
        <n v="0.35"/>
        <n v="2.08"/>
        <n v="8.9499999999999993"/>
        <n v="1.56"/>
        <n v="3.5"/>
        <n v="2.59"/>
        <n v="7.77"/>
        <n v="1.79"/>
        <n v="2.79"/>
        <n v="6.45"/>
        <n v="0.88"/>
        <n v="0.59"/>
        <n v="5.87"/>
        <n v="5.28"/>
        <n v="2.35"/>
        <n v="9.35"/>
        <n v="1.4"/>
        <n v="2.8"/>
        <n v="4.21"/>
        <n v="3.74"/>
        <n v="0.93"/>
        <n v="3.27"/>
        <n v="4.96"/>
        <n v="3.31"/>
        <n v="2.48"/>
        <n v="1.65"/>
        <n v="11.24"/>
        <n v="5.62"/>
        <n v="4.49"/>
        <n v="6.74"/>
        <n v="1.59"/>
        <n v="10.36"/>
        <n v="2.39"/>
        <n v="8.75"/>
        <n v="5"/>
        <n v="2.5"/>
        <n v="6.25"/>
        <n v="7.5"/>
        <n v="8.5299999999999994"/>
        <n v="5.21"/>
        <n v="6.15"/>
        <n v="5.38"/>
        <n v="3.08"/>
      </sharedItems>
    </cacheField>
    <cacheField name="総数（法人以外の団体）" numFmtId="0" sqlType="4">
      <sharedItems containsSemiMixedTypes="0" containsString="0" containsNumber="1" containsInteger="1" minValue="0" maxValue="10" count="5">
        <n v="0"/>
        <n v="10"/>
        <n v="1"/>
        <n v="2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x v="0"/>
    <s v="広島県"/>
    <x v="0"/>
    <x v="0"/>
    <n v="8"/>
    <n v="0.01"/>
    <n v="1"/>
    <n v="0"/>
    <n v="7"/>
    <n v="0.02"/>
    <x v="0"/>
  </r>
  <r>
    <x v="0"/>
    <s v="広島県"/>
    <x v="0"/>
    <x v="1"/>
    <n v="9099"/>
    <n v="12.99"/>
    <n v="1906"/>
    <n v="5.98"/>
    <n v="7191"/>
    <n v="19.21"/>
    <x v="1"/>
  </r>
  <r>
    <x v="0"/>
    <s v="広島県"/>
    <x v="0"/>
    <x v="2"/>
    <n v="5716"/>
    <n v="8.16"/>
    <n v="1591"/>
    <n v="4.99"/>
    <n v="4114"/>
    <n v="10.99"/>
    <x v="2"/>
  </r>
  <r>
    <x v="0"/>
    <s v="広島県"/>
    <x v="0"/>
    <x v="3"/>
    <n v="151"/>
    <n v="0.22"/>
    <n v="2"/>
    <n v="0.01"/>
    <n v="140"/>
    <n v="0.37"/>
    <x v="3"/>
  </r>
  <r>
    <x v="0"/>
    <s v="広島県"/>
    <x v="0"/>
    <x v="4"/>
    <n v="659"/>
    <n v="0.94"/>
    <n v="37"/>
    <n v="0.12"/>
    <n v="622"/>
    <n v="1.66"/>
    <x v="0"/>
  </r>
  <r>
    <x v="0"/>
    <s v="広島県"/>
    <x v="0"/>
    <x v="5"/>
    <n v="1050"/>
    <n v="1.5"/>
    <n v="335"/>
    <n v="1.05"/>
    <n v="705"/>
    <n v="1.88"/>
    <x v="4"/>
  </r>
  <r>
    <x v="0"/>
    <s v="広島県"/>
    <x v="0"/>
    <x v="6"/>
    <n v="16323"/>
    <n v="23.3"/>
    <n v="6454"/>
    <n v="20.239999999999998"/>
    <n v="9843"/>
    <n v="26.29"/>
    <x v="5"/>
  </r>
  <r>
    <x v="0"/>
    <s v="広島県"/>
    <x v="0"/>
    <x v="7"/>
    <n v="563"/>
    <n v="0.8"/>
    <n v="80"/>
    <n v="0.25"/>
    <n v="483"/>
    <n v="1.29"/>
    <x v="0"/>
  </r>
  <r>
    <x v="0"/>
    <s v="広島県"/>
    <x v="0"/>
    <x v="8"/>
    <n v="8037"/>
    <n v="11.47"/>
    <n v="2627"/>
    <n v="8.24"/>
    <n v="5389"/>
    <n v="14.39"/>
    <x v="6"/>
  </r>
  <r>
    <x v="0"/>
    <s v="広島県"/>
    <x v="0"/>
    <x v="9"/>
    <n v="3923"/>
    <n v="5.6"/>
    <n v="1962"/>
    <n v="6.15"/>
    <n v="1934"/>
    <n v="5.17"/>
    <x v="6"/>
  </r>
  <r>
    <x v="0"/>
    <s v="広島県"/>
    <x v="0"/>
    <x v="10"/>
    <n v="8300"/>
    <n v="11.85"/>
    <n v="6567"/>
    <n v="20.6"/>
    <n v="1713"/>
    <n v="4.58"/>
    <x v="7"/>
  </r>
  <r>
    <x v="0"/>
    <s v="広島県"/>
    <x v="0"/>
    <x v="11"/>
    <n v="8026"/>
    <n v="11.45"/>
    <n v="6139"/>
    <n v="19.260000000000002"/>
    <n v="1870"/>
    <n v="4.99"/>
    <x v="7"/>
  </r>
  <r>
    <x v="0"/>
    <s v="広島県"/>
    <x v="0"/>
    <x v="12"/>
    <n v="2654"/>
    <n v="3.79"/>
    <n v="1680"/>
    <n v="5.27"/>
    <n v="728"/>
    <n v="1.94"/>
    <x v="8"/>
  </r>
  <r>
    <x v="0"/>
    <s v="広島県"/>
    <x v="0"/>
    <x v="13"/>
    <n v="3286"/>
    <n v="4.6900000000000004"/>
    <n v="1937"/>
    <n v="6.08"/>
    <n v="1093"/>
    <n v="2.92"/>
    <x v="9"/>
  </r>
  <r>
    <x v="0"/>
    <s v="広島県"/>
    <x v="0"/>
    <x v="14"/>
    <n v="2272"/>
    <n v="3.24"/>
    <n v="562"/>
    <n v="1.76"/>
    <n v="1610"/>
    <n v="4.3"/>
    <x v="10"/>
  </r>
  <r>
    <x v="0"/>
    <s v="広島市"/>
    <x v="1"/>
    <x v="0"/>
    <n v="1"/>
    <n v="0"/>
    <n v="0"/>
    <n v="0"/>
    <n v="1"/>
    <n v="0.01"/>
    <x v="0"/>
  </r>
  <r>
    <x v="0"/>
    <s v="広島市"/>
    <x v="1"/>
    <x v="1"/>
    <n v="3847"/>
    <n v="13.24"/>
    <n v="432"/>
    <n v="3.91"/>
    <n v="3415"/>
    <n v="19.07"/>
    <x v="0"/>
  </r>
  <r>
    <x v="0"/>
    <s v="広島市"/>
    <x v="1"/>
    <x v="2"/>
    <n v="1495"/>
    <n v="5.14"/>
    <n v="324"/>
    <n v="2.93"/>
    <n v="1171"/>
    <n v="6.54"/>
    <x v="0"/>
  </r>
  <r>
    <x v="0"/>
    <s v="広島市"/>
    <x v="1"/>
    <x v="3"/>
    <n v="38"/>
    <n v="0.13"/>
    <n v="0"/>
    <n v="0"/>
    <n v="36"/>
    <n v="0.2"/>
    <x v="0"/>
  </r>
  <r>
    <x v="0"/>
    <s v="広島市"/>
    <x v="1"/>
    <x v="4"/>
    <n v="413"/>
    <n v="1.42"/>
    <n v="15"/>
    <n v="0.14000000000000001"/>
    <n v="398"/>
    <n v="2.2200000000000002"/>
    <x v="0"/>
  </r>
  <r>
    <x v="0"/>
    <s v="広島市"/>
    <x v="1"/>
    <x v="5"/>
    <n v="404"/>
    <n v="1.39"/>
    <n v="164"/>
    <n v="1.48"/>
    <n v="237"/>
    <n v="1.32"/>
    <x v="1"/>
  </r>
  <r>
    <x v="0"/>
    <s v="広島市"/>
    <x v="1"/>
    <x v="6"/>
    <n v="6305"/>
    <n v="21.69"/>
    <n v="1700"/>
    <n v="15.38"/>
    <n v="4596"/>
    <n v="25.67"/>
    <x v="11"/>
  </r>
  <r>
    <x v="0"/>
    <s v="広島市"/>
    <x v="1"/>
    <x v="7"/>
    <n v="294"/>
    <n v="1.01"/>
    <n v="30"/>
    <n v="0.27"/>
    <n v="264"/>
    <n v="1.47"/>
    <x v="0"/>
  </r>
  <r>
    <x v="0"/>
    <s v="広島市"/>
    <x v="1"/>
    <x v="8"/>
    <n v="4019"/>
    <n v="13.83"/>
    <n v="792"/>
    <n v="7.17"/>
    <n v="3217"/>
    <n v="17.97"/>
    <x v="3"/>
  </r>
  <r>
    <x v="0"/>
    <s v="広島市"/>
    <x v="1"/>
    <x v="9"/>
    <n v="2086"/>
    <n v="7.18"/>
    <n v="958"/>
    <n v="8.67"/>
    <n v="1119"/>
    <n v="6.25"/>
    <x v="12"/>
  </r>
  <r>
    <x v="0"/>
    <s v="広島市"/>
    <x v="1"/>
    <x v="10"/>
    <n v="3799"/>
    <n v="13.07"/>
    <n v="2871"/>
    <n v="25.98"/>
    <n v="924"/>
    <n v="5.16"/>
    <x v="1"/>
  </r>
  <r>
    <x v="0"/>
    <s v="広島市"/>
    <x v="1"/>
    <x v="11"/>
    <n v="3129"/>
    <n v="10.77"/>
    <n v="2206"/>
    <n v="19.96"/>
    <n v="921"/>
    <n v="5.14"/>
    <x v="3"/>
  </r>
  <r>
    <x v="0"/>
    <s v="広島市"/>
    <x v="1"/>
    <x v="12"/>
    <n v="994"/>
    <n v="3.42"/>
    <n v="628"/>
    <n v="5.68"/>
    <n v="359"/>
    <n v="2"/>
    <x v="6"/>
  </r>
  <r>
    <x v="0"/>
    <s v="広島市"/>
    <x v="1"/>
    <x v="13"/>
    <n v="1290"/>
    <n v="4.4400000000000004"/>
    <n v="766"/>
    <n v="6.93"/>
    <n v="474"/>
    <n v="2.65"/>
    <x v="12"/>
  </r>
  <r>
    <x v="0"/>
    <s v="広島市"/>
    <x v="1"/>
    <x v="14"/>
    <n v="952"/>
    <n v="3.28"/>
    <n v="165"/>
    <n v="1.49"/>
    <n v="775"/>
    <n v="4.33"/>
    <x v="2"/>
  </r>
  <r>
    <x v="0"/>
    <s v="広島市中区"/>
    <x v="2"/>
    <x v="0"/>
    <n v="1"/>
    <n v="0.01"/>
    <n v="0"/>
    <n v="0"/>
    <n v="1"/>
    <n v="0.02"/>
    <x v="0"/>
  </r>
  <r>
    <x v="0"/>
    <s v="広島市中区"/>
    <x v="2"/>
    <x v="1"/>
    <n v="427"/>
    <n v="5.34"/>
    <n v="20"/>
    <n v="0.61"/>
    <n v="407"/>
    <n v="8.65"/>
    <x v="0"/>
  </r>
  <r>
    <x v="0"/>
    <s v="広島市中区"/>
    <x v="2"/>
    <x v="2"/>
    <n v="203"/>
    <n v="2.54"/>
    <n v="37"/>
    <n v="1.1399999999999999"/>
    <n v="166"/>
    <n v="3.53"/>
    <x v="0"/>
  </r>
  <r>
    <x v="0"/>
    <s v="広島市中区"/>
    <x v="2"/>
    <x v="3"/>
    <n v="7"/>
    <n v="0.09"/>
    <n v="0"/>
    <n v="0"/>
    <n v="7"/>
    <n v="0.15"/>
    <x v="0"/>
  </r>
  <r>
    <x v="0"/>
    <s v="広島市中区"/>
    <x v="2"/>
    <x v="4"/>
    <n v="184"/>
    <n v="2.2999999999999998"/>
    <n v="6"/>
    <n v="0.18"/>
    <n v="178"/>
    <n v="3.78"/>
    <x v="0"/>
  </r>
  <r>
    <x v="0"/>
    <s v="広島市中区"/>
    <x v="2"/>
    <x v="5"/>
    <n v="43"/>
    <n v="0.54"/>
    <n v="6"/>
    <n v="0.18"/>
    <n v="35"/>
    <n v="0.74"/>
    <x v="3"/>
  </r>
  <r>
    <x v="0"/>
    <s v="広島市中区"/>
    <x v="2"/>
    <x v="6"/>
    <n v="1698"/>
    <n v="21.24"/>
    <n v="383"/>
    <n v="11.75"/>
    <n v="1313"/>
    <n v="27.89"/>
    <x v="1"/>
  </r>
  <r>
    <x v="0"/>
    <s v="広島市中区"/>
    <x v="2"/>
    <x v="7"/>
    <n v="112"/>
    <n v="1.4"/>
    <n v="7"/>
    <n v="0.21"/>
    <n v="105"/>
    <n v="2.23"/>
    <x v="0"/>
  </r>
  <r>
    <x v="0"/>
    <s v="広島市中区"/>
    <x v="2"/>
    <x v="8"/>
    <n v="1100"/>
    <n v="13.76"/>
    <n v="207"/>
    <n v="6.35"/>
    <n v="892"/>
    <n v="18.95"/>
    <x v="0"/>
  </r>
  <r>
    <x v="0"/>
    <s v="広島市中区"/>
    <x v="2"/>
    <x v="9"/>
    <n v="866"/>
    <n v="10.83"/>
    <n v="440"/>
    <n v="13.5"/>
    <n v="424"/>
    <n v="9.01"/>
    <x v="3"/>
  </r>
  <r>
    <x v="0"/>
    <s v="広島市中区"/>
    <x v="2"/>
    <x v="10"/>
    <n v="1820"/>
    <n v="22.77"/>
    <n v="1360"/>
    <n v="41.73"/>
    <n v="459"/>
    <n v="9.75"/>
    <x v="3"/>
  </r>
  <r>
    <x v="0"/>
    <s v="広島市中区"/>
    <x v="2"/>
    <x v="11"/>
    <n v="774"/>
    <n v="9.68"/>
    <n v="482"/>
    <n v="14.79"/>
    <n v="290"/>
    <n v="6.16"/>
    <x v="3"/>
  </r>
  <r>
    <x v="0"/>
    <s v="広島市中区"/>
    <x v="2"/>
    <x v="12"/>
    <n v="199"/>
    <n v="2.4900000000000002"/>
    <n v="111"/>
    <n v="3.41"/>
    <n v="83"/>
    <n v="1.76"/>
    <x v="12"/>
  </r>
  <r>
    <x v="0"/>
    <s v="広島市中区"/>
    <x v="2"/>
    <x v="13"/>
    <n v="294"/>
    <n v="3.68"/>
    <n v="169"/>
    <n v="5.19"/>
    <n v="119"/>
    <n v="2.5299999999999998"/>
    <x v="0"/>
  </r>
  <r>
    <x v="0"/>
    <s v="広島市中区"/>
    <x v="2"/>
    <x v="14"/>
    <n v="265"/>
    <n v="3.32"/>
    <n v="31"/>
    <n v="0.95"/>
    <n v="228"/>
    <n v="4.84"/>
    <x v="4"/>
  </r>
  <r>
    <x v="0"/>
    <s v="広島市東区"/>
    <x v="3"/>
    <x v="0"/>
    <n v="0"/>
    <n v="0"/>
    <n v="0"/>
    <n v="0"/>
    <n v="0"/>
    <n v="0"/>
    <x v="0"/>
  </r>
  <r>
    <x v="0"/>
    <s v="広島市東区"/>
    <x v="3"/>
    <x v="1"/>
    <n v="371"/>
    <n v="17.579999999999998"/>
    <n v="31"/>
    <n v="4.45"/>
    <n v="340"/>
    <n v="24.29"/>
    <x v="0"/>
  </r>
  <r>
    <x v="0"/>
    <s v="広島市東区"/>
    <x v="3"/>
    <x v="2"/>
    <n v="69"/>
    <n v="3.27"/>
    <n v="15"/>
    <n v="2.16"/>
    <n v="54"/>
    <n v="3.86"/>
    <x v="0"/>
  </r>
  <r>
    <x v="0"/>
    <s v="広島市東区"/>
    <x v="3"/>
    <x v="3"/>
    <n v="3"/>
    <n v="0.14000000000000001"/>
    <n v="0"/>
    <n v="0"/>
    <n v="1"/>
    <n v="7.0000000000000007E-2"/>
    <x v="0"/>
  </r>
  <r>
    <x v="0"/>
    <s v="広島市東区"/>
    <x v="3"/>
    <x v="4"/>
    <n v="40"/>
    <n v="1.9"/>
    <n v="2"/>
    <n v="0.28999999999999998"/>
    <n v="38"/>
    <n v="2.71"/>
    <x v="0"/>
  </r>
  <r>
    <x v="0"/>
    <s v="広島市東区"/>
    <x v="3"/>
    <x v="5"/>
    <n v="33"/>
    <n v="1.56"/>
    <n v="20"/>
    <n v="2.87"/>
    <n v="13"/>
    <n v="0.93"/>
    <x v="0"/>
  </r>
  <r>
    <x v="0"/>
    <s v="広島市東区"/>
    <x v="3"/>
    <x v="6"/>
    <n v="430"/>
    <n v="20.38"/>
    <n v="105"/>
    <n v="15.09"/>
    <n v="323"/>
    <n v="23.07"/>
    <x v="1"/>
  </r>
  <r>
    <x v="0"/>
    <s v="広島市東区"/>
    <x v="3"/>
    <x v="7"/>
    <n v="26"/>
    <n v="1.23"/>
    <n v="2"/>
    <n v="0.28999999999999998"/>
    <n v="24"/>
    <n v="1.71"/>
    <x v="0"/>
  </r>
  <r>
    <x v="0"/>
    <s v="広島市東区"/>
    <x v="3"/>
    <x v="8"/>
    <n v="298"/>
    <n v="14.12"/>
    <n v="41"/>
    <n v="5.89"/>
    <n v="256"/>
    <n v="18.29"/>
    <x v="0"/>
  </r>
  <r>
    <x v="0"/>
    <s v="広島市東区"/>
    <x v="3"/>
    <x v="9"/>
    <n v="185"/>
    <n v="8.77"/>
    <n v="68"/>
    <n v="9.77"/>
    <n v="116"/>
    <n v="8.2899999999999991"/>
    <x v="3"/>
  </r>
  <r>
    <x v="0"/>
    <s v="広島市東区"/>
    <x v="3"/>
    <x v="10"/>
    <n v="183"/>
    <n v="8.67"/>
    <n v="136"/>
    <n v="19.54"/>
    <n v="47"/>
    <n v="3.36"/>
    <x v="0"/>
  </r>
  <r>
    <x v="0"/>
    <s v="広島市東区"/>
    <x v="3"/>
    <x v="11"/>
    <n v="230"/>
    <n v="10.9"/>
    <n v="164"/>
    <n v="23.56"/>
    <n v="66"/>
    <n v="4.71"/>
    <x v="0"/>
  </r>
  <r>
    <x v="0"/>
    <s v="広島市東区"/>
    <x v="3"/>
    <x v="12"/>
    <n v="75"/>
    <n v="3.55"/>
    <n v="54"/>
    <n v="7.76"/>
    <n v="21"/>
    <n v="1.5"/>
    <x v="0"/>
  </r>
  <r>
    <x v="0"/>
    <s v="広島市東区"/>
    <x v="3"/>
    <x v="13"/>
    <n v="97"/>
    <n v="4.5999999999999996"/>
    <n v="48"/>
    <n v="6.9"/>
    <n v="41"/>
    <n v="2.93"/>
    <x v="3"/>
  </r>
  <r>
    <x v="0"/>
    <s v="広島市東区"/>
    <x v="3"/>
    <x v="14"/>
    <n v="70"/>
    <n v="3.32"/>
    <n v="10"/>
    <n v="1.44"/>
    <n v="60"/>
    <n v="4.29"/>
    <x v="0"/>
  </r>
  <r>
    <x v="0"/>
    <s v="広島市南区"/>
    <x v="4"/>
    <x v="0"/>
    <n v="0"/>
    <n v="0"/>
    <n v="0"/>
    <n v="0"/>
    <n v="0"/>
    <n v="0"/>
    <x v="0"/>
  </r>
  <r>
    <x v="0"/>
    <s v="広島市南区"/>
    <x v="4"/>
    <x v="1"/>
    <n v="411"/>
    <n v="11.02"/>
    <n v="28"/>
    <n v="2.15"/>
    <n v="383"/>
    <n v="15.86"/>
    <x v="0"/>
  </r>
  <r>
    <x v="0"/>
    <s v="広島市南区"/>
    <x v="4"/>
    <x v="2"/>
    <n v="271"/>
    <n v="7.27"/>
    <n v="58"/>
    <n v="4.46"/>
    <n v="213"/>
    <n v="8.82"/>
    <x v="0"/>
  </r>
  <r>
    <x v="0"/>
    <s v="広島市南区"/>
    <x v="4"/>
    <x v="3"/>
    <n v="5"/>
    <n v="0.13"/>
    <n v="0"/>
    <n v="0"/>
    <n v="5"/>
    <n v="0.21"/>
    <x v="0"/>
  </r>
  <r>
    <x v="0"/>
    <s v="広島市南区"/>
    <x v="4"/>
    <x v="4"/>
    <n v="63"/>
    <n v="1.69"/>
    <n v="2"/>
    <n v="0.15"/>
    <n v="61"/>
    <n v="2.5299999999999998"/>
    <x v="0"/>
  </r>
  <r>
    <x v="0"/>
    <s v="広島市南区"/>
    <x v="4"/>
    <x v="5"/>
    <n v="57"/>
    <n v="1.53"/>
    <n v="5"/>
    <n v="0.38"/>
    <n v="51"/>
    <n v="2.11"/>
    <x v="3"/>
  </r>
  <r>
    <x v="0"/>
    <s v="広島市南区"/>
    <x v="4"/>
    <x v="6"/>
    <n v="875"/>
    <n v="23.46"/>
    <n v="226"/>
    <n v="17.37"/>
    <n v="648"/>
    <n v="26.83"/>
    <x v="3"/>
  </r>
  <r>
    <x v="0"/>
    <s v="広島市南区"/>
    <x v="4"/>
    <x v="7"/>
    <n v="37"/>
    <n v="0.99"/>
    <n v="0"/>
    <n v="0"/>
    <n v="37"/>
    <n v="1.53"/>
    <x v="0"/>
  </r>
  <r>
    <x v="0"/>
    <s v="広島市南区"/>
    <x v="4"/>
    <x v="8"/>
    <n v="543"/>
    <n v="14.56"/>
    <n v="77"/>
    <n v="5.92"/>
    <n v="465"/>
    <n v="19.25"/>
    <x v="0"/>
  </r>
  <r>
    <x v="0"/>
    <s v="広島市南区"/>
    <x v="4"/>
    <x v="9"/>
    <n v="217"/>
    <n v="5.82"/>
    <n v="99"/>
    <n v="7.61"/>
    <n v="118"/>
    <n v="4.8899999999999997"/>
    <x v="0"/>
  </r>
  <r>
    <x v="0"/>
    <s v="広島市南区"/>
    <x v="4"/>
    <x v="10"/>
    <n v="447"/>
    <n v="11.98"/>
    <n v="332"/>
    <n v="25.52"/>
    <n v="114"/>
    <n v="4.72"/>
    <x v="3"/>
  </r>
  <r>
    <x v="0"/>
    <s v="広島市南区"/>
    <x v="4"/>
    <x v="11"/>
    <n v="385"/>
    <n v="10.32"/>
    <n v="286"/>
    <n v="21.98"/>
    <n v="99"/>
    <n v="4.0999999999999996"/>
    <x v="0"/>
  </r>
  <r>
    <x v="0"/>
    <s v="広島市南区"/>
    <x v="4"/>
    <x v="12"/>
    <n v="109"/>
    <n v="2.92"/>
    <n v="69"/>
    <n v="5.3"/>
    <n v="39"/>
    <n v="1.61"/>
    <x v="3"/>
  </r>
  <r>
    <x v="0"/>
    <s v="広島市南区"/>
    <x v="4"/>
    <x v="13"/>
    <n v="185"/>
    <n v="4.96"/>
    <n v="103"/>
    <n v="7.92"/>
    <n v="76"/>
    <n v="3.15"/>
    <x v="0"/>
  </r>
  <r>
    <x v="0"/>
    <s v="広島市南区"/>
    <x v="4"/>
    <x v="14"/>
    <n v="125"/>
    <n v="3.35"/>
    <n v="16"/>
    <n v="1.23"/>
    <n v="106"/>
    <n v="4.3899999999999997"/>
    <x v="12"/>
  </r>
  <r>
    <x v="0"/>
    <s v="広島市西区"/>
    <x v="5"/>
    <x v="0"/>
    <n v="0"/>
    <n v="0"/>
    <n v="0"/>
    <n v="0"/>
    <n v="0"/>
    <n v="0"/>
    <x v="0"/>
  </r>
  <r>
    <x v="0"/>
    <s v="広島市西区"/>
    <x v="5"/>
    <x v="1"/>
    <n v="657"/>
    <n v="13.67"/>
    <n v="57"/>
    <n v="3.65"/>
    <n v="600"/>
    <n v="18.54"/>
    <x v="0"/>
  </r>
  <r>
    <x v="0"/>
    <s v="広島市西区"/>
    <x v="5"/>
    <x v="2"/>
    <n v="262"/>
    <n v="5.45"/>
    <n v="42"/>
    <n v="2.69"/>
    <n v="220"/>
    <n v="6.8"/>
    <x v="0"/>
  </r>
  <r>
    <x v="0"/>
    <s v="広島市西区"/>
    <x v="5"/>
    <x v="3"/>
    <n v="5"/>
    <n v="0.1"/>
    <n v="0"/>
    <n v="0"/>
    <n v="5"/>
    <n v="0.15"/>
    <x v="0"/>
  </r>
  <r>
    <x v="0"/>
    <s v="広島市西区"/>
    <x v="5"/>
    <x v="4"/>
    <n v="56"/>
    <n v="1.17"/>
    <n v="2"/>
    <n v="0.13"/>
    <n v="54"/>
    <n v="1.67"/>
    <x v="0"/>
  </r>
  <r>
    <x v="0"/>
    <s v="広島市西区"/>
    <x v="5"/>
    <x v="5"/>
    <n v="62"/>
    <n v="1.29"/>
    <n v="28"/>
    <n v="1.79"/>
    <n v="34"/>
    <n v="1.05"/>
    <x v="0"/>
  </r>
  <r>
    <x v="0"/>
    <s v="広島市西区"/>
    <x v="5"/>
    <x v="6"/>
    <n v="1201"/>
    <n v="24.99"/>
    <n v="308"/>
    <n v="19.73"/>
    <n v="893"/>
    <n v="27.6"/>
    <x v="0"/>
  </r>
  <r>
    <x v="0"/>
    <s v="広島市西区"/>
    <x v="5"/>
    <x v="7"/>
    <n v="46"/>
    <n v="0.96"/>
    <n v="8"/>
    <n v="0.51"/>
    <n v="38"/>
    <n v="1.17"/>
    <x v="0"/>
  </r>
  <r>
    <x v="0"/>
    <s v="広島市西区"/>
    <x v="5"/>
    <x v="8"/>
    <n v="682"/>
    <n v="14.19"/>
    <n v="21"/>
    <n v="1.35"/>
    <n v="660"/>
    <n v="20.399999999999999"/>
    <x v="0"/>
  </r>
  <r>
    <x v="0"/>
    <s v="広島市西区"/>
    <x v="5"/>
    <x v="9"/>
    <n v="328"/>
    <n v="6.82"/>
    <n v="137"/>
    <n v="8.7799999999999994"/>
    <n v="189"/>
    <n v="5.84"/>
    <x v="0"/>
  </r>
  <r>
    <x v="0"/>
    <s v="広島市西区"/>
    <x v="5"/>
    <x v="10"/>
    <n v="462"/>
    <n v="9.61"/>
    <n v="345"/>
    <n v="22.1"/>
    <n v="117"/>
    <n v="3.62"/>
    <x v="0"/>
  </r>
  <r>
    <x v="0"/>
    <s v="広島市西区"/>
    <x v="5"/>
    <x v="11"/>
    <n v="488"/>
    <n v="10.15"/>
    <n v="333"/>
    <n v="21.33"/>
    <n v="155"/>
    <n v="4.79"/>
    <x v="0"/>
  </r>
  <r>
    <x v="0"/>
    <s v="広島市西区"/>
    <x v="5"/>
    <x v="12"/>
    <n v="174"/>
    <n v="3.62"/>
    <n v="109"/>
    <n v="6.98"/>
    <n v="64"/>
    <n v="1.98"/>
    <x v="3"/>
  </r>
  <r>
    <x v="0"/>
    <s v="広島市西区"/>
    <x v="5"/>
    <x v="13"/>
    <n v="227"/>
    <n v="4.72"/>
    <n v="142"/>
    <n v="9.1"/>
    <n v="81"/>
    <n v="2.5"/>
    <x v="0"/>
  </r>
  <r>
    <x v="0"/>
    <s v="広島市西区"/>
    <x v="5"/>
    <x v="14"/>
    <n v="156"/>
    <n v="3.25"/>
    <n v="29"/>
    <n v="1.86"/>
    <n v="126"/>
    <n v="3.89"/>
    <x v="3"/>
  </r>
  <r>
    <x v="0"/>
    <s v="広島市安佐南区"/>
    <x v="6"/>
    <x v="0"/>
    <n v="0"/>
    <n v="0"/>
    <n v="0"/>
    <n v="0"/>
    <n v="0"/>
    <n v="0"/>
    <x v="0"/>
  </r>
  <r>
    <x v="0"/>
    <s v="広島市安佐南区"/>
    <x v="6"/>
    <x v="1"/>
    <n v="738"/>
    <n v="18.7"/>
    <n v="86"/>
    <n v="5.59"/>
    <n v="652"/>
    <n v="27.25"/>
    <x v="0"/>
  </r>
  <r>
    <x v="0"/>
    <s v="広島市安佐南区"/>
    <x v="6"/>
    <x v="2"/>
    <n v="163"/>
    <n v="4.13"/>
    <n v="44"/>
    <n v="2.86"/>
    <n v="119"/>
    <n v="4.97"/>
    <x v="0"/>
  </r>
  <r>
    <x v="0"/>
    <s v="広島市安佐南区"/>
    <x v="6"/>
    <x v="3"/>
    <n v="5"/>
    <n v="0.13"/>
    <n v="0"/>
    <n v="0"/>
    <n v="5"/>
    <n v="0.21"/>
    <x v="0"/>
  </r>
  <r>
    <x v="0"/>
    <s v="広島市安佐南区"/>
    <x v="6"/>
    <x v="4"/>
    <n v="24"/>
    <n v="0.61"/>
    <n v="0"/>
    <n v="0"/>
    <n v="24"/>
    <n v="1"/>
    <x v="0"/>
  </r>
  <r>
    <x v="0"/>
    <s v="広島市安佐南区"/>
    <x v="6"/>
    <x v="5"/>
    <n v="76"/>
    <n v="1.93"/>
    <n v="44"/>
    <n v="2.86"/>
    <n v="32"/>
    <n v="1.34"/>
    <x v="0"/>
  </r>
  <r>
    <x v="0"/>
    <s v="広島市安佐南区"/>
    <x v="6"/>
    <x v="6"/>
    <n v="779"/>
    <n v="19.739999999999998"/>
    <n v="237"/>
    <n v="15.4"/>
    <n v="538"/>
    <n v="22.48"/>
    <x v="13"/>
  </r>
  <r>
    <x v="0"/>
    <s v="広島市安佐南区"/>
    <x v="6"/>
    <x v="7"/>
    <n v="23"/>
    <n v="0.57999999999999996"/>
    <n v="6"/>
    <n v="0.39"/>
    <n v="17"/>
    <n v="0.71"/>
    <x v="0"/>
  </r>
  <r>
    <x v="0"/>
    <s v="広島市安佐南区"/>
    <x v="6"/>
    <x v="8"/>
    <n v="672"/>
    <n v="17.03"/>
    <n v="207"/>
    <n v="13.45"/>
    <n v="463"/>
    <n v="19.350000000000001"/>
    <x v="3"/>
  </r>
  <r>
    <x v="0"/>
    <s v="広島市安佐南区"/>
    <x v="6"/>
    <x v="9"/>
    <n v="201"/>
    <n v="5.09"/>
    <n v="84"/>
    <n v="5.46"/>
    <n v="115"/>
    <n v="4.8099999999999996"/>
    <x v="3"/>
  </r>
  <r>
    <x v="0"/>
    <s v="広島市安佐南区"/>
    <x v="6"/>
    <x v="10"/>
    <n v="311"/>
    <n v="7.88"/>
    <n v="227"/>
    <n v="14.75"/>
    <n v="84"/>
    <n v="3.51"/>
    <x v="0"/>
  </r>
  <r>
    <x v="0"/>
    <s v="広島市安佐南区"/>
    <x v="6"/>
    <x v="11"/>
    <n v="474"/>
    <n v="12.01"/>
    <n v="361"/>
    <n v="23.46"/>
    <n v="113"/>
    <n v="4.72"/>
    <x v="0"/>
  </r>
  <r>
    <x v="0"/>
    <s v="広島市安佐南区"/>
    <x v="6"/>
    <x v="12"/>
    <n v="162"/>
    <n v="4.1100000000000003"/>
    <n v="90"/>
    <n v="5.85"/>
    <n v="72"/>
    <n v="3.01"/>
    <x v="0"/>
  </r>
  <r>
    <x v="0"/>
    <s v="広島市安佐南区"/>
    <x v="6"/>
    <x v="13"/>
    <n v="183"/>
    <n v="4.6399999999999997"/>
    <n v="122"/>
    <n v="7.93"/>
    <n v="55"/>
    <n v="2.2999999999999998"/>
    <x v="3"/>
  </r>
  <r>
    <x v="0"/>
    <s v="広島市安佐南区"/>
    <x v="6"/>
    <x v="14"/>
    <n v="135"/>
    <n v="3.42"/>
    <n v="31"/>
    <n v="2.0099999999999998"/>
    <n v="104"/>
    <n v="4.3499999999999996"/>
    <x v="0"/>
  </r>
  <r>
    <x v="0"/>
    <s v="広島市安佐北区"/>
    <x v="7"/>
    <x v="0"/>
    <n v="0"/>
    <n v="0"/>
    <n v="0"/>
    <n v="0"/>
    <n v="0"/>
    <n v="0"/>
    <x v="0"/>
  </r>
  <r>
    <x v="0"/>
    <s v="広島市安佐北区"/>
    <x v="7"/>
    <x v="1"/>
    <n v="600"/>
    <n v="22.26"/>
    <n v="106"/>
    <n v="9.68"/>
    <n v="494"/>
    <n v="31.19"/>
    <x v="0"/>
  </r>
  <r>
    <x v="0"/>
    <s v="広島市安佐北区"/>
    <x v="7"/>
    <x v="2"/>
    <n v="302"/>
    <n v="11.2"/>
    <n v="69"/>
    <n v="6.3"/>
    <n v="233"/>
    <n v="14.71"/>
    <x v="0"/>
  </r>
  <r>
    <x v="0"/>
    <s v="広島市安佐北区"/>
    <x v="7"/>
    <x v="3"/>
    <n v="4"/>
    <n v="0.15"/>
    <n v="0"/>
    <n v="0"/>
    <n v="4"/>
    <n v="0.25"/>
    <x v="0"/>
  </r>
  <r>
    <x v="0"/>
    <s v="広島市安佐北区"/>
    <x v="7"/>
    <x v="4"/>
    <n v="17"/>
    <n v="0.63"/>
    <n v="0"/>
    <n v="0"/>
    <n v="17"/>
    <n v="1.07"/>
    <x v="0"/>
  </r>
  <r>
    <x v="0"/>
    <s v="広島市安佐北区"/>
    <x v="7"/>
    <x v="5"/>
    <n v="66"/>
    <n v="2.4500000000000002"/>
    <n v="35"/>
    <n v="3.2"/>
    <n v="31"/>
    <n v="1.96"/>
    <x v="0"/>
  </r>
  <r>
    <x v="0"/>
    <s v="広島市安佐北区"/>
    <x v="7"/>
    <x v="6"/>
    <n v="524"/>
    <n v="19.440000000000001"/>
    <n v="186"/>
    <n v="16.989999999999998"/>
    <n v="338"/>
    <n v="21.34"/>
    <x v="0"/>
  </r>
  <r>
    <x v="0"/>
    <s v="広島市安佐北区"/>
    <x v="7"/>
    <x v="7"/>
    <n v="13"/>
    <n v="0.48"/>
    <n v="1"/>
    <n v="0.09"/>
    <n v="12"/>
    <n v="0.76"/>
    <x v="0"/>
  </r>
  <r>
    <x v="0"/>
    <s v="広島市安佐北区"/>
    <x v="7"/>
    <x v="8"/>
    <n v="206"/>
    <n v="7.64"/>
    <n v="26"/>
    <n v="2.37"/>
    <n v="179"/>
    <n v="11.3"/>
    <x v="0"/>
  </r>
  <r>
    <x v="0"/>
    <s v="広島市安佐北区"/>
    <x v="7"/>
    <x v="9"/>
    <n v="104"/>
    <n v="3.86"/>
    <n v="49"/>
    <n v="4.47"/>
    <n v="53"/>
    <n v="3.35"/>
    <x v="0"/>
  </r>
  <r>
    <x v="0"/>
    <s v="広島市安佐北区"/>
    <x v="7"/>
    <x v="10"/>
    <n v="240"/>
    <n v="8.9"/>
    <n v="197"/>
    <n v="17.989999999999998"/>
    <n v="42"/>
    <n v="2.65"/>
    <x v="0"/>
  </r>
  <r>
    <x v="0"/>
    <s v="広島市安佐北区"/>
    <x v="7"/>
    <x v="11"/>
    <n v="322"/>
    <n v="11.94"/>
    <n v="259"/>
    <n v="23.65"/>
    <n v="63"/>
    <n v="3.98"/>
    <x v="0"/>
  </r>
  <r>
    <x v="0"/>
    <s v="広島市安佐北区"/>
    <x v="7"/>
    <x v="12"/>
    <n v="95"/>
    <n v="3.52"/>
    <n v="68"/>
    <n v="6.21"/>
    <n v="27"/>
    <n v="1.7"/>
    <x v="0"/>
  </r>
  <r>
    <x v="0"/>
    <s v="広島市安佐北区"/>
    <x v="7"/>
    <x v="13"/>
    <n v="126"/>
    <n v="4.67"/>
    <n v="76"/>
    <n v="6.94"/>
    <n v="39"/>
    <n v="2.46"/>
    <x v="0"/>
  </r>
  <r>
    <x v="0"/>
    <s v="広島市安佐北区"/>
    <x v="7"/>
    <x v="14"/>
    <n v="77"/>
    <n v="2.86"/>
    <n v="23"/>
    <n v="2.1"/>
    <n v="52"/>
    <n v="3.28"/>
    <x v="3"/>
  </r>
  <r>
    <x v="0"/>
    <s v="広島市安芸区"/>
    <x v="8"/>
    <x v="0"/>
    <n v="0"/>
    <n v="0"/>
    <n v="0"/>
    <n v="0"/>
    <n v="0"/>
    <n v="0"/>
    <x v="0"/>
  </r>
  <r>
    <x v="0"/>
    <s v="広島市安芸区"/>
    <x v="8"/>
    <x v="1"/>
    <n v="152"/>
    <n v="14.11"/>
    <n v="31"/>
    <n v="6.35"/>
    <n v="121"/>
    <n v="20.72"/>
    <x v="0"/>
  </r>
  <r>
    <x v="0"/>
    <s v="広島市安芸区"/>
    <x v="8"/>
    <x v="2"/>
    <n v="105"/>
    <n v="9.75"/>
    <n v="30"/>
    <n v="6.15"/>
    <n v="75"/>
    <n v="12.84"/>
    <x v="0"/>
  </r>
  <r>
    <x v="0"/>
    <s v="広島市安芸区"/>
    <x v="8"/>
    <x v="3"/>
    <n v="2"/>
    <n v="0.19"/>
    <n v="0"/>
    <n v="0"/>
    <n v="2"/>
    <n v="0.34"/>
    <x v="0"/>
  </r>
  <r>
    <x v="0"/>
    <s v="広島市安芸区"/>
    <x v="8"/>
    <x v="4"/>
    <n v="7"/>
    <n v="0.65"/>
    <n v="1"/>
    <n v="0.2"/>
    <n v="6"/>
    <n v="1.03"/>
    <x v="0"/>
  </r>
  <r>
    <x v="0"/>
    <s v="広島市安芸区"/>
    <x v="8"/>
    <x v="5"/>
    <n v="20"/>
    <n v="1.86"/>
    <n v="8"/>
    <n v="1.64"/>
    <n v="12"/>
    <n v="2.0499999999999998"/>
    <x v="0"/>
  </r>
  <r>
    <x v="0"/>
    <s v="広島市安芸区"/>
    <x v="8"/>
    <x v="6"/>
    <n v="237"/>
    <n v="22.01"/>
    <n v="91"/>
    <n v="18.649999999999999"/>
    <n v="146"/>
    <n v="25"/>
    <x v="0"/>
  </r>
  <r>
    <x v="0"/>
    <s v="広島市安芸区"/>
    <x v="8"/>
    <x v="7"/>
    <n v="10"/>
    <n v="0.93"/>
    <n v="2"/>
    <n v="0.41"/>
    <n v="8"/>
    <n v="1.37"/>
    <x v="0"/>
  </r>
  <r>
    <x v="0"/>
    <s v="広島市安芸区"/>
    <x v="8"/>
    <x v="8"/>
    <n v="145"/>
    <n v="13.46"/>
    <n v="61"/>
    <n v="12.5"/>
    <n v="82"/>
    <n v="14.04"/>
    <x v="0"/>
  </r>
  <r>
    <x v="0"/>
    <s v="広島市安芸区"/>
    <x v="8"/>
    <x v="9"/>
    <n v="49"/>
    <n v="4.55"/>
    <n v="20"/>
    <n v="4.0999999999999996"/>
    <n v="29"/>
    <n v="4.97"/>
    <x v="0"/>
  </r>
  <r>
    <x v="0"/>
    <s v="広島市安芸区"/>
    <x v="8"/>
    <x v="10"/>
    <n v="91"/>
    <n v="8.4499999999999993"/>
    <n v="75"/>
    <n v="15.37"/>
    <n v="15"/>
    <n v="2.57"/>
    <x v="0"/>
  </r>
  <r>
    <x v="0"/>
    <s v="広島市安芸区"/>
    <x v="8"/>
    <x v="11"/>
    <n v="113"/>
    <n v="10.49"/>
    <n v="91"/>
    <n v="18.649999999999999"/>
    <n v="22"/>
    <n v="3.77"/>
    <x v="0"/>
  </r>
  <r>
    <x v="0"/>
    <s v="広島市安芸区"/>
    <x v="8"/>
    <x v="12"/>
    <n v="58"/>
    <n v="5.39"/>
    <n v="41"/>
    <n v="8.4"/>
    <n v="17"/>
    <n v="2.91"/>
    <x v="0"/>
  </r>
  <r>
    <x v="0"/>
    <s v="広島市安芸区"/>
    <x v="8"/>
    <x v="13"/>
    <n v="46"/>
    <n v="4.2699999999999996"/>
    <n v="28"/>
    <n v="5.74"/>
    <n v="16"/>
    <n v="2.74"/>
    <x v="0"/>
  </r>
  <r>
    <x v="0"/>
    <s v="広島市安芸区"/>
    <x v="8"/>
    <x v="14"/>
    <n v="42"/>
    <n v="3.9"/>
    <n v="9"/>
    <n v="1.84"/>
    <n v="33"/>
    <n v="5.65"/>
    <x v="0"/>
  </r>
  <r>
    <x v="0"/>
    <s v="広島市佐伯区"/>
    <x v="9"/>
    <x v="0"/>
    <n v="0"/>
    <n v="0"/>
    <n v="0"/>
    <n v="0"/>
    <n v="0"/>
    <n v="0"/>
    <x v="0"/>
  </r>
  <r>
    <x v="0"/>
    <s v="広島市佐伯区"/>
    <x v="9"/>
    <x v="1"/>
    <n v="491"/>
    <n v="18.13"/>
    <n v="73"/>
    <n v="6.56"/>
    <n v="418"/>
    <n v="26.32"/>
    <x v="0"/>
  </r>
  <r>
    <x v="0"/>
    <s v="広島市佐伯区"/>
    <x v="9"/>
    <x v="2"/>
    <n v="120"/>
    <n v="4.43"/>
    <n v="29"/>
    <n v="2.61"/>
    <n v="91"/>
    <n v="5.73"/>
    <x v="0"/>
  </r>
  <r>
    <x v="0"/>
    <s v="広島市佐伯区"/>
    <x v="9"/>
    <x v="3"/>
    <n v="7"/>
    <n v="0.26"/>
    <n v="0"/>
    <n v="0"/>
    <n v="7"/>
    <n v="0.44"/>
    <x v="0"/>
  </r>
  <r>
    <x v="0"/>
    <s v="広島市佐伯区"/>
    <x v="9"/>
    <x v="4"/>
    <n v="22"/>
    <n v="0.81"/>
    <n v="2"/>
    <n v="0.18"/>
    <n v="20"/>
    <n v="1.26"/>
    <x v="0"/>
  </r>
  <r>
    <x v="0"/>
    <s v="広島市佐伯区"/>
    <x v="9"/>
    <x v="5"/>
    <n v="47"/>
    <n v="1.74"/>
    <n v="18"/>
    <n v="1.62"/>
    <n v="29"/>
    <n v="1.83"/>
    <x v="0"/>
  </r>
  <r>
    <x v="0"/>
    <s v="広島市佐伯区"/>
    <x v="9"/>
    <x v="6"/>
    <n v="561"/>
    <n v="20.72"/>
    <n v="164"/>
    <n v="14.75"/>
    <n v="397"/>
    <n v="25"/>
    <x v="0"/>
  </r>
  <r>
    <x v="0"/>
    <s v="広島市佐伯区"/>
    <x v="9"/>
    <x v="7"/>
    <n v="27"/>
    <n v="1"/>
    <n v="4"/>
    <n v="0.36"/>
    <n v="23"/>
    <n v="1.45"/>
    <x v="0"/>
  </r>
  <r>
    <x v="0"/>
    <s v="広島市佐伯区"/>
    <x v="9"/>
    <x v="8"/>
    <n v="373"/>
    <n v="13.77"/>
    <n v="152"/>
    <n v="13.67"/>
    <n v="220"/>
    <n v="13.85"/>
    <x v="0"/>
  </r>
  <r>
    <x v="0"/>
    <s v="広島市佐伯区"/>
    <x v="9"/>
    <x v="9"/>
    <n v="136"/>
    <n v="5.0199999999999996"/>
    <n v="61"/>
    <n v="5.49"/>
    <n v="75"/>
    <n v="4.72"/>
    <x v="0"/>
  </r>
  <r>
    <x v="0"/>
    <s v="広島市佐伯区"/>
    <x v="9"/>
    <x v="10"/>
    <n v="245"/>
    <n v="9.0500000000000007"/>
    <n v="199"/>
    <n v="17.899999999999999"/>
    <n v="46"/>
    <n v="2.9"/>
    <x v="0"/>
  </r>
  <r>
    <x v="0"/>
    <s v="広島市佐伯区"/>
    <x v="9"/>
    <x v="11"/>
    <n v="343"/>
    <n v="12.67"/>
    <n v="230"/>
    <n v="20.68"/>
    <n v="113"/>
    <n v="7.12"/>
    <x v="0"/>
  </r>
  <r>
    <x v="0"/>
    <s v="広島市佐伯区"/>
    <x v="9"/>
    <x v="12"/>
    <n v="122"/>
    <n v="4.51"/>
    <n v="86"/>
    <n v="7.73"/>
    <n v="36"/>
    <n v="2.27"/>
    <x v="0"/>
  </r>
  <r>
    <x v="0"/>
    <s v="広島市佐伯区"/>
    <x v="9"/>
    <x v="13"/>
    <n v="132"/>
    <n v="4.87"/>
    <n v="78"/>
    <n v="7.01"/>
    <n v="47"/>
    <n v="2.96"/>
    <x v="3"/>
  </r>
  <r>
    <x v="0"/>
    <s v="広島市佐伯区"/>
    <x v="9"/>
    <x v="14"/>
    <n v="82"/>
    <n v="3.03"/>
    <n v="16"/>
    <n v="1.44"/>
    <n v="66"/>
    <n v="4.16"/>
    <x v="0"/>
  </r>
  <r>
    <x v="0"/>
    <s v="呉市"/>
    <x v="10"/>
    <x v="0"/>
    <n v="1"/>
    <n v="0.02"/>
    <n v="0"/>
    <n v="0"/>
    <n v="1"/>
    <n v="0.04"/>
    <x v="0"/>
  </r>
  <r>
    <x v="0"/>
    <s v="呉市"/>
    <x v="10"/>
    <x v="1"/>
    <n v="684"/>
    <n v="13.06"/>
    <n v="179"/>
    <n v="6.59"/>
    <n v="505"/>
    <n v="20.29"/>
    <x v="0"/>
  </r>
  <r>
    <x v="0"/>
    <s v="呉市"/>
    <x v="10"/>
    <x v="2"/>
    <n v="486"/>
    <n v="9.2799999999999994"/>
    <n v="133"/>
    <n v="4.9000000000000004"/>
    <n v="353"/>
    <n v="14.18"/>
    <x v="0"/>
  </r>
  <r>
    <x v="0"/>
    <s v="呉市"/>
    <x v="10"/>
    <x v="3"/>
    <n v="13"/>
    <n v="0.25"/>
    <n v="0"/>
    <n v="0"/>
    <n v="12"/>
    <n v="0.48"/>
    <x v="0"/>
  </r>
  <r>
    <x v="0"/>
    <s v="呉市"/>
    <x v="10"/>
    <x v="4"/>
    <n v="27"/>
    <n v="0.52"/>
    <n v="2"/>
    <n v="7.0000000000000007E-2"/>
    <n v="25"/>
    <n v="1"/>
    <x v="0"/>
  </r>
  <r>
    <x v="0"/>
    <s v="呉市"/>
    <x v="10"/>
    <x v="5"/>
    <n v="110"/>
    <n v="2.1"/>
    <n v="23"/>
    <n v="0.85"/>
    <n v="85"/>
    <n v="3.42"/>
    <x v="3"/>
  </r>
  <r>
    <x v="0"/>
    <s v="呉市"/>
    <x v="10"/>
    <x v="6"/>
    <n v="1392"/>
    <n v="26.57"/>
    <n v="730"/>
    <n v="26.88"/>
    <n v="662"/>
    <n v="26.6"/>
    <x v="0"/>
  </r>
  <r>
    <x v="0"/>
    <s v="呉市"/>
    <x v="10"/>
    <x v="7"/>
    <n v="31"/>
    <n v="0.59"/>
    <n v="8"/>
    <n v="0.28999999999999998"/>
    <n v="23"/>
    <n v="0.92"/>
    <x v="0"/>
  </r>
  <r>
    <x v="0"/>
    <s v="呉市"/>
    <x v="10"/>
    <x v="8"/>
    <n v="311"/>
    <n v="5.94"/>
    <n v="46"/>
    <n v="1.69"/>
    <n v="262"/>
    <n v="10.53"/>
    <x v="3"/>
  </r>
  <r>
    <x v="0"/>
    <s v="呉市"/>
    <x v="10"/>
    <x v="9"/>
    <n v="210"/>
    <n v="4.01"/>
    <n v="124"/>
    <n v="4.57"/>
    <n v="85"/>
    <n v="3.42"/>
    <x v="0"/>
  </r>
  <r>
    <x v="0"/>
    <s v="呉市"/>
    <x v="10"/>
    <x v="10"/>
    <n v="688"/>
    <n v="13.13"/>
    <n v="556"/>
    <n v="20.47"/>
    <n v="132"/>
    <n v="5.3"/>
    <x v="0"/>
  </r>
  <r>
    <x v="0"/>
    <s v="呉市"/>
    <x v="10"/>
    <x v="11"/>
    <n v="684"/>
    <n v="13.06"/>
    <n v="556"/>
    <n v="20.47"/>
    <n v="125"/>
    <n v="5.0199999999999996"/>
    <x v="1"/>
  </r>
  <r>
    <x v="0"/>
    <s v="呉市"/>
    <x v="10"/>
    <x v="12"/>
    <n v="198"/>
    <n v="3.78"/>
    <n v="130"/>
    <n v="4.79"/>
    <n v="54"/>
    <n v="2.17"/>
    <x v="0"/>
  </r>
  <r>
    <x v="0"/>
    <s v="呉市"/>
    <x v="10"/>
    <x v="13"/>
    <n v="271"/>
    <n v="5.17"/>
    <n v="186"/>
    <n v="6.85"/>
    <n v="77"/>
    <n v="3.09"/>
    <x v="0"/>
  </r>
  <r>
    <x v="0"/>
    <s v="呉市"/>
    <x v="10"/>
    <x v="14"/>
    <n v="133"/>
    <n v="2.54"/>
    <n v="43"/>
    <n v="1.58"/>
    <n v="88"/>
    <n v="3.54"/>
    <x v="3"/>
  </r>
  <r>
    <x v="0"/>
    <s v="竹原市"/>
    <x v="11"/>
    <x v="0"/>
    <n v="0"/>
    <n v="0"/>
    <n v="0"/>
    <n v="0"/>
    <n v="0"/>
    <n v="0"/>
    <x v="0"/>
  </r>
  <r>
    <x v="0"/>
    <s v="竹原市"/>
    <x v="11"/>
    <x v="1"/>
    <n v="116"/>
    <n v="15.59"/>
    <n v="48"/>
    <n v="11.62"/>
    <n v="68"/>
    <n v="21.73"/>
    <x v="0"/>
  </r>
  <r>
    <x v="0"/>
    <s v="竹原市"/>
    <x v="11"/>
    <x v="2"/>
    <n v="52"/>
    <n v="6.99"/>
    <n v="21"/>
    <n v="5.08"/>
    <n v="31"/>
    <n v="9.9"/>
    <x v="0"/>
  </r>
  <r>
    <x v="0"/>
    <s v="竹原市"/>
    <x v="11"/>
    <x v="3"/>
    <n v="3"/>
    <n v="0.4"/>
    <n v="0"/>
    <n v="0"/>
    <n v="3"/>
    <n v="0.96"/>
    <x v="0"/>
  </r>
  <r>
    <x v="0"/>
    <s v="竹原市"/>
    <x v="11"/>
    <x v="4"/>
    <n v="2"/>
    <n v="0.27"/>
    <n v="1"/>
    <n v="0.24"/>
    <n v="1"/>
    <n v="0.32"/>
    <x v="0"/>
  </r>
  <r>
    <x v="0"/>
    <s v="竹原市"/>
    <x v="11"/>
    <x v="5"/>
    <n v="11"/>
    <n v="1.48"/>
    <n v="2"/>
    <n v="0.48"/>
    <n v="8"/>
    <n v="2.56"/>
    <x v="0"/>
  </r>
  <r>
    <x v="0"/>
    <s v="竹原市"/>
    <x v="11"/>
    <x v="6"/>
    <n v="200"/>
    <n v="26.88"/>
    <n v="109"/>
    <n v="26.39"/>
    <n v="91"/>
    <n v="29.07"/>
    <x v="0"/>
  </r>
  <r>
    <x v="0"/>
    <s v="竹原市"/>
    <x v="11"/>
    <x v="7"/>
    <n v="5"/>
    <n v="0.67"/>
    <n v="1"/>
    <n v="0.24"/>
    <n v="4"/>
    <n v="1.28"/>
    <x v="0"/>
  </r>
  <r>
    <x v="0"/>
    <s v="竹原市"/>
    <x v="11"/>
    <x v="8"/>
    <n v="50"/>
    <n v="6.72"/>
    <n v="24"/>
    <n v="5.81"/>
    <n v="25"/>
    <n v="7.99"/>
    <x v="0"/>
  </r>
  <r>
    <x v="0"/>
    <s v="竹原市"/>
    <x v="11"/>
    <x v="9"/>
    <n v="28"/>
    <n v="3.76"/>
    <n v="19"/>
    <n v="4.5999999999999996"/>
    <n v="9"/>
    <n v="2.88"/>
    <x v="0"/>
  </r>
  <r>
    <x v="0"/>
    <s v="竹原市"/>
    <x v="11"/>
    <x v="10"/>
    <n v="110"/>
    <n v="14.78"/>
    <n v="83"/>
    <n v="20.100000000000001"/>
    <n v="26"/>
    <n v="8.31"/>
    <x v="0"/>
  </r>
  <r>
    <x v="0"/>
    <s v="竹原市"/>
    <x v="11"/>
    <x v="11"/>
    <n v="87"/>
    <n v="11.69"/>
    <n v="71"/>
    <n v="17.190000000000001"/>
    <n v="16"/>
    <n v="5.1100000000000003"/>
    <x v="0"/>
  </r>
  <r>
    <x v="0"/>
    <s v="竹原市"/>
    <x v="11"/>
    <x v="12"/>
    <n v="33"/>
    <n v="4.4400000000000004"/>
    <n v="15"/>
    <n v="3.63"/>
    <n v="4"/>
    <n v="1.28"/>
    <x v="0"/>
  </r>
  <r>
    <x v="0"/>
    <s v="竹原市"/>
    <x v="11"/>
    <x v="13"/>
    <n v="21"/>
    <n v="2.82"/>
    <n v="10"/>
    <n v="2.42"/>
    <n v="11"/>
    <n v="3.51"/>
    <x v="0"/>
  </r>
  <r>
    <x v="0"/>
    <s v="竹原市"/>
    <x v="11"/>
    <x v="14"/>
    <n v="26"/>
    <n v="3.49"/>
    <n v="9"/>
    <n v="2.1800000000000002"/>
    <n v="16"/>
    <n v="5.1100000000000003"/>
    <x v="0"/>
  </r>
  <r>
    <x v="0"/>
    <s v="三原市"/>
    <x v="12"/>
    <x v="0"/>
    <n v="0"/>
    <n v="0"/>
    <n v="0"/>
    <n v="0"/>
    <n v="0"/>
    <n v="0"/>
    <x v="0"/>
  </r>
  <r>
    <x v="0"/>
    <s v="三原市"/>
    <x v="12"/>
    <x v="1"/>
    <n v="286"/>
    <n v="11.74"/>
    <n v="75"/>
    <n v="5.79"/>
    <n v="210"/>
    <n v="19.059999999999999"/>
    <x v="3"/>
  </r>
  <r>
    <x v="0"/>
    <s v="三原市"/>
    <x v="12"/>
    <x v="2"/>
    <n v="181"/>
    <n v="7.43"/>
    <n v="43"/>
    <n v="3.32"/>
    <n v="136"/>
    <n v="12.34"/>
    <x v="1"/>
  </r>
  <r>
    <x v="0"/>
    <s v="三原市"/>
    <x v="12"/>
    <x v="3"/>
    <n v="3"/>
    <n v="0.12"/>
    <n v="1"/>
    <n v="0.08"/>
    <n v="1"/>
    <n v="0.09"/>
    <x v="0"/>
  </r>
  <r>
    <x v="0"/>
    <s v="三原市"/>
    <x v="12"/>
    <x v="4"/>
    <n v="13"/>
    <n v="0.53"/>
    <n v="0"/>
    <n v="0"/>
    <n v="13"/>
    <n v="1.18"/>
    <x v="0"/>
  </r>
  <r>
    <x v="0"/>
    <s v="三原市"/>
    <x v="12"/>
    <x v="5"/>
    <n v="46"/>
    <n v="1.89"/>
    <n v="16"/>
    <n v="1.24"/>
    <n v="29"/>
    <n v="2.63"/>
    <x v="3"/>
  </r>
  <r>
    <x v="0"/>
    <s v="三原市"/>
    <x v="12"/>
    <x v="6"/>
    <n v="595"/>
    <n v="24.42"/>
    <n v="267"/>
    <n v="20.62"/>
    <n v="327"/>
    <n v="29.67"/>
    <x v="3"/>
  </r>
  <r>
    <x v="0"/>
    <s v="三原市"/>
    <x v="12"/>
    <x v="7"/>
    <n v="9"/>
    <n v="0.37"/>
    <n v="1"/>
    <n v="0.08"/>
    <n v="8"/>
    <n v="0.73"/>
    <x v="0"/>
  </r>
  <r>
    <x v="0"/>
    <s v="三原市"/>
    <x v="12"/>
    <x v="8"/>
    <n v="295"/>
    <n v="12.11"/>
    <n v="186"/>
    <n v="14.36"/>
    <n v="109"/>
    <n v="9.89"/>
    <x v="0"/>
  </r>
  <r>
    <x v="0"/>
    <s v="三原市"/>
    <x v="12"/>
    <x v="9"/>
    <n v="128"/>
    <n v="5.25"/>
    <n v="82"/>
    <n v="6.33"/>
    <n v="44"/>
    <n v="3.99"/>
    <x v="0"/>
  </r>
  <r>
    <x v="0"/>
    <s v="三原市"/>
    <x v="12"/>
    <x v="10"/>
    <n v="294"/>
    <n v="12.06"/>
    <n v="236"/>
    <n v="18.22"/>
    <n v="56"/>
    <n v="5.08"/>
    <x v="3"/>
  </r>
  <r>
    <x v="0"/>
    <s v="三原市"/>
    <x v="12"/>
    <x v="11"/>
    <n v="305"/>
    <n v="12.52"/>
    <n v="237"/>
    <n v="18.3"/>
    <n v="68"/>
    <n v="6.17"/>
    <x v="0"/>
  </r>
  <r>
    <x v="0"/>
    <s v="三原市"/>
    <x v="12"/>
    <x v="12"/>
    <n v="101"/>
    <n v="4.1399999999999997"/>
    <n v="65"/>
    <n v="5.0199999999999996"/>
    <n v="13"/>
    <n v="1.18"/>
    <x v="12"/>
  </r>
  <r>
    <x v="0"/>
    <s v="三原市"/>
    <x v="12"/>
    <x v="13"/>
    <n v="112"/>
    <n v="4.5999999999999996"/>
    <n v="71"/>
    <n v="5.48"/>
    <n v="37"/>
    <n v="3.36"/>
    <x v="0"/>
  </r>
  <r>
    <x v="0"/>
    <s v="三原市"/>
    <x v="12"/>
    <x v="14"/>
    <n v="69"/>
    <n v="2.83"/>
    <n v="15"/>
    <n v="1.1599999999999999"/>
    <n v="51"/>
    <n v="4.63"/>
    <x v="0"/>
  </r>
  <r>
    <x v="0"/>
    <s v="尾道市"/>
    <x v="13"/>
    <x v="0"/>
    <n v="1"/>
    <n v="0.02"/>
    <n v="0"/>
    <n v="0"/>
    <n v="1"/>
    <n v="0.06"/>
    <x v="0"/>
  </r>
  <r>
    <x v="0"/>
    <s v="尾道市"/>
    <x v="13"/>
    <x v="1"/>
    <n v="463"/>
    <n v="10.89"/>
    <n v="157"/>
    <n v="6.48"/>
    <n v="306"/>
    <n v="17.170000000000002"/>
    <x v="0"/>
  </r>
  <r>
    <x v="0"/>
    <s v="尾道市"/>
    <x v="13"/>
    <x v="2"/>
    <n v="432"/>
    <n v="10.16"/>
    <n v="108"/>
    <n v="4.46"/>
    <n v="324"/>
    <n v="18.18"/>
    <x v="0"/>
  </r>
  <r>
    <x v="0"/>
    <s v="尾道市"/>
    <x v="13"/>
    <x v="3"/>
    <n v="7"/>
    <n v="0.16"/>
    <n v="0"/>
    <n v="0"/>
    <n v="5"/>
    <n v="0.28000000000000003"/>
    <x v="0"/>
  </r>
  <r>
    <x v="0"/>
    <s v="尾道市"/>
    <x v="13"/>
    <x v="4"/>
    <n v="26"/>
    <n v="0.61"/>
    <n v="2"/>
    <n v="0.08"/>
    <n v="24"/>
    <n v="1.35"/>
    <x v="0"/>
  </r>
  <r>
    <x v="0"/>
    <s v="尾道市"/>
    <x v="13"/>
    <x v="5"/>
    <n v="59"/>
    <n v="1.39"/>
    <n v="15"/>
    <n v="0.62"/>
    <n v="44"/>
    <n v="2.4700000000000002"/>
    <x v="0"/>
  </r>
  <r>
    <x v="0"/>
    <s v="尾道市"/>
    <x v="13"/>
    <x v="6"/>
    <n v="1136"/>
    <n v="26.71"/>
    <n v="576"/>
    <n v="23.79"/>
    <n v="558"/>
    <n v="31.31"/>
    <x v="1"/>
  </r>
  <r>
    <x v="0"/>
    <s v="尾道市"/>
    <x v="13"/>
    <x v="7"/>
    <n v="32"/>
    <n v="0.75"/>
    <n v="4"/>
    <n v="0.17"/>
    <n v="28"/>
    <n v="1.57"/>
    <x v="0"/>
  </r>
  <r>
    <x v="0"/>
    <s v="尾道市"/>
    <x v="13"/>
    <x v="8"/>
    <n v="422"/>
    <n v="9.92"/>
    <n v="270"/>
    <n v="11.15"/>
    <n v="152"/>
    <n v="8.5299999999999994"/>
    <x v="0"/>
  </r>
  <r>
    <x v="0"/>
    <s v="尾道市"/>
    <x v="13"/>
    <x v="9"/>
    <n v="161"/>
    <n v="3.79"/>
    <n v="104"/>
    <n v="4.3"/>
    <n v="56"/>
    <n v="3.14"/>
    <x v="0"/>
  </r>
  <r>
    <x v="0"/>
    <s v="尾道市"/>
    <x v="13"/>
    <x v="10"/>
    <n v="574"/>
    <n v="13.5"/>
    <n v="497"/>
    <n v="20.53"/>
    <n v="77"/>
    <n v="4.32"/>
    <x v="0"/>
  </r>
  <r>
    <x v="0"/>
    <s v="尾道市"/>
    <x v="13"/>
    <x v="11"/>
    <n v="456"/>
    <n v="10.72"/>
    <n v="396"/>
    <n v="16.36"/>
    <n v="60"/>
    <n v="3.37"/>
    <x v="0"/>
  </r>
  <r>
    <x v="0"/>
    <s v="尾道市"/>
    <x v="13"/>
    <x v="12"/>
    <n v="183"/>
    <n v="4.3"/>
    <n v="124"/>
    <n v="5.12"/>
    <n v="25"/>
    <n v="1.4"/>
    <x v="13"/>
  </r>
  <r>
    <x v="0"/>
    <s v="尾道市"/>
    <x v="13"/>
    <x v="13"/>
    <n v="183"/>
    <n v="4.3"/>
    <n v="116"/>
    <n v="4.79"/>
    <n v="59"/>
    <n v="3.31"/>
    <x v="1"/>
  </r>
  <r>
    <x v="0"/>
    <s v="尾道市"/>
    <x v="13"/>
    <x v="14"/>
    <n v="118"/>
    <n v="2.77"/>
    <n v="52"/>
    <n v="2.15"/>
    <n v="63"/>
    <n v="3.54"/>
    <x v="0"/>
  </r>
  <r>
    <x v="0"/>
    <s v="福山市"/>
    <x v="14"/>
    <x v="0"/>
    <n v="1"/>
    <n v="0.01"/>
    <n v="0"/>
    <n v="0"/>
    <n v="1"/>
    <n v="0.02"/>
    <x v="0"/>
  </r>
  <r>
    <x v="0"/>
    <s v="福山市"/>
    <x v="14"/>
    <x v="1"/>
    <n v="1400"/>
    <n v="11.71"/>
    <n v="256"/>
    <n v="4.53"/>
    <n v="1143"/>
    <n v="18.649999999999999"/>
    <x v="3"/>
  </r>
  <r>
    <x v="0"/>
    <s v="福山市"/>
    <x v="14"/>
    <x v="2"/>
    <n v="1478"/>
    <n v="12.36"/>
    <n v="460"/>
    <n v="8.14"/>
    <n v="1018"/>
    <n v="16.61"/>
    <x v="0"/>
  </r>
  <r>
    <x v="0"/>
    <s v="福山市"/>
    <x v="14"/>
    <x v="3"/>
    <n v="22"/>
    <n v="0.18"/>
    <n v="1"/>
    <n v="0.02"/>
    <n v="21"/>
    <n v="0.34"/>
    <x v="0"/>
  </r>
  <r>
    <x v="0"/>
    <s v="福山市"/>
    <x v="14"/>
    <x v="4"/>
    <n v="76"/>
    <n v="0.64"/>
    <n v="4"/>
    <n v="7.0000000000000007E-2"/>
    <n v="72"/>
    <n v="1.17"/>
    <x v="0"/>
  </r>
  <r>
    <x v="0"/>
    <s v="福山市"/>
    <x v="14"/>
    <x v="5"/>
    <n v="134"/>
    <n v="1.1200000000000001"/>
    <n v="33"/>
    <n v="0.57999999999999996"/>
    <n v="101"/>
    <n v="1.65"/>
    <x v="0"/>
  </r>
  <r>
    <x v="0"/>
    <s v="福山市"/>
    <x v="14"/>
    <x v="6"/>
    <n v="2665"/>
    <n v="22.29"/>
    <n v="1121"/>
    <n v="19.84"/>
    <n v="1542"/>
    <n v="25.15"/>
    <x v="1"/>
  </r>
  <r>
    <x v="0"/>
    <s v="福山市"/>
    <x v="14"/>
    <x v="7"/>
    <n v="98"/>
    <n v="0.82"/>
    <n v="19"/>
    <n v="0.34"/>
    <n v="79"/>
    <n v="1.29"/>
    <x v="0"/>
  </r>
  <r>
    <x v="0"/>
    <s v="福山市"/>
    <x v="14"/>
    <x v="8"/>
    <n v="1346"/>
    <n v="11.26"/>
    <n v="557"/>
    <n v="9.86"/>
    <n v="787"/>
    <n v="12.84"/>
    <x v="1"/>
  </r>
  <r>
    <x v="0"/>
    <s v="福山市"/>
    <x v="14"/>
    <x v="9"/>
    <n v="597"/>
    <n v="4.99"/>
    <n v="320"/>
    <n v="5.66"/>
    <n v="273"/>
    <n v="4.45"/>
    <x v="1"/>
  </r>
  <r>
    <x v="0"/>
    <s v="福山市"/>
    <x v="14"/>
    <x v="10"/>
    <n v="1197"/>
    <n v="10.01"/>
    <n v="985"/>
    <n v="17.43"/>
    <n v="211"/>
    <n v="3.44"/>
    <x v="3"/>
  </r>
  <r>
    <x v="0"/>
    <s v="福山市"/>
    <x v="14"/>
    <x v="11"/>
    <n v="1474"/>
    <n v="12.33"/>
    <n v="1155"/>
    <n v="20.440000000000001"/>
    <n v="316"/>
    <n v="5.15"/>
    <x v="12"/>
  </r>
  <r>
    <x v="0"/>
    <s v="福山市"/>
    <x v="14"/>
    <x v="12"/>
    <n v="508"/>
    <n v="4.25"/>
    <n v="295"/>
    <n v="5.22"/>
    <n v="131"/>
    <n v="2.14"/>
    <x v="3"/>
  </r>
  <r>
    <x v="0"/>
    <s v="福山市"/>
    <x v="14"/>
    <x v="13"/>
    <n v="550"/>
    <n v="4.5999999999999996"/>
    <n v="329"/>
    <n v="5.82"/>
    <n v="159"/>
    <n v="2.59"/>
    <x v="14"/>
  </r>
  <r>
    <x v="0"/>
    <s v="福山市"/>
    <x v="14"/>
    <x v="14"/>
    <n v="412"/>
    <n v="3.45"/>
    <n v="116"/>
    <n v="2.0499999999999998"/>
    <n v="276"/>
    <n v="4.5"/>
    <x v="15"/>
  </r>
  <r>
    <x v="0"/>
    <s v="府中市"/>
    <x v="15"/>
    <x v="0"/>
    <n v="1"/>
    <n v="7.0000000000000007E-2"/>
    <n v="0"/>
    <n v="0"/>
    <n v="1"/>
    <n v="0.18"/>
    <x v="0"/>
  </r>
  <r>
    <x v="0"/>
    <s v="府中市"/>
    <x v="15"/>
    <x v="1"/>
    <n v="116"/>
    <n v="8.44"/>
    <n v="49"/>
    <n v="6.11"/>
    <n v="67"/>
    <n v="12.05"/>
    <x v="0"/>
  </r>
  <r>
    <x v="0"/>
    <s v="府中市"/>
    <x v="15"/>
    <x v="2"/>
    <n v="270"/>
    <n v="19.64"/>
    <n v="95"/>
    <n v="11.85"/>
    <n v="174"/>
    <n v="31.29"/>
    <x v="3"/>
  </r>
  <r>
    <x v="0"/>
    <s v="府中市"/>
    <x v="15"/>
    <x v="3"/>
    <n v="1"/>
    <n v="7.0000000000000007E-2"/>
    <n v="0"/>
    <n v="0"/>
    <n v="1"/>
    <n v="0.18"/>
    <x v="0"/>
  </r>
  <r>
    <x v="0"/>
    <s v="府中市"/>
    <x v="15"/>
    <x v="4"/>
    <n v="6"/>
    <n v="0.44"/>
    <n v="1"/>
    <n v="0.12"/>
    <n v="5"/>
    <n v="0.9"/>
    <x v="0"/>
  </r>
  <r>
    <x v="0"/>
    <s v="府中市"/>
    <x v="15"/>
    <x v="5"/>
    <n v="8"/>
    <n v="0.57999999999999996"/>
    <n v="2"/>
    <n v="0.25"/>
    <n v="6"/>
    <n v="1.08"/>
    <x v="0"/>
  </r>
  <r>
    <x v="0"/>
    <s v="府中市"/>
    <x v="15"/>
    <x v="6"/>
    <n v="329"/>
    <n v="23.93"/>
    <n v="188"/>
    <n v="23.44"/>
    <n v="140"/>
    <n v="25.18"/>
    <x v="3"/>
  </r>
  <r>
    <x v="0"/>
    <s v="府中市"/>
    <x v="15"/>
    <x v="7"/>
    <n v="6"/>
    <n v="0.44"/>
    <n v="1"/>
    <n v="0.12"/>
    <n v="5"/>
    <n v="0.9"/>
    <x v="0"/>
  </r>
  <r>
    <x v="0"/>
    <s v="府中市"/>
    <x v="15"/>
    <x v="8"/>
    <n v="154"/>
    <n v="11.2"/>
    <n v="99"/>
    <n v="12.34"/>
    <n v="55"/>
    <n v="9.89"/>
    <x v="0"/>
  </r>
  <r>
    <x v="0"/>
    <s v="府中市"/>
    <x v="15"/>
    <x v="9"/>
    <n v="46"/>
    <n v="3.35"/>
    <n v="31"/>
    <n v="3.87"/>
    <n v="15"/>
    <n v="2.7"/>
    <x v="0"/>
  </r>
  <r>
    <x v="0"/>
    <s v="府中市"/>
    <x v="15"/>
    <x v="10"/>
    <n v="141"/>
    <n v="10.25"/>
    <n v="120"/>
    <n v="14.96"/>
    <n v="21"/>
    <n v="3.78"/>
    <x v="0"/>
  </r>
  <r>
    <x v="0"/>
    <s v="府中市"/>
    <x v="15"/>
    <x v="11"/>
    <n v="165"/>
    <n v="12"/>
    <n v="140"/>
    <n v="17.46"/>
    <n v="25"/>
    <n v="4.5"/>
    <x v="0"/>
  </r>
  <r>
    <x v="0"/>
    <s v="府中市"/>
    <x v="15"/>
    <x v="12"/>
    <n v="58"/>
    <n v="4.22"/>
    <n v="35"/>
    <n v="4.3600000000000003"/>
    <n v="13"/>
    <n v="2.34"/>
    <x v="3"/>
  </r>
  <r>
    <x v="0"/>
    <s v="府中市"/>
    <x v="15"/>
    <x v="13"/>
    <n v="43"/>
    <n v="3.13"/>
    <n v="26"/>
    <n v="3.24"/>
    <n v="16"/>
    <n v="2.88"/>
    <x v="3"/>
  </r>
  <r>
    <x v="0"/>
    <s v="府中市"/>
    <x v="15"/>
    <x v="14"/>
    <n v="31"/>
    <n v="2.25"/>
    <n v="15"/>
    <n v="1.87"/>
    <n v="12"/>
    <n v="2.16"/>
    <x v="0"/>
  </r>
  <r>
    <x v="0"/>
    <s v="三次市"/>
    <x v="16"/>
    <x v="0"/>
    <n v="0"/>
    <n v="0"/>
    <n v="0"/>
    <n v="0"/>
    <n v="0"/>
    <n v="0"/>
    <x v="0"/>
  </r>
  <r>
    <x v="0"/>
    <s v="三次市"/>
    <x v="16"/>
    <x v="1"/>
    <n v="226"/>
    <n v="14.42"/>
    <n v="84"/>
    <n v="10.039999999999999"/>
    <n v="142"/>
    <n v="20.49"/>
    <x v="0"/>
  </r>
  <r>
    <x v="0"/>
    <s v="三次市"/>
    <x v="16"/>
    <x v="2"/>
    <n v="89"/>
    <n v="5.68"/>
    <n v="30"/>
    <n v="3.58"/>
    <n v="58"/>
    <n v="8.3699999999999992"/>
    <x v="3"/>
  </r>
  <r>
    <x v="0"/>
    <s v="三次市"/>
    <x v="16"/>
    <x v="3"/>
    <n v="5"/>
    <n v="0.32"/>
    <n v="0"/>
    <n v="0"/>
    <n v="4"/>
    <n v="0.57999999999999996"/>
    <x v="3"/>
  </r>
  <r>
    <x v="0"/>
    <s v="三次市"/>
    <x v="16"/>
    <x v="4"/>
    <n v="5"/>
    <n v="0.32"/>
    <n v="1"/>
    <n v="0.12"/>
    <n v="4"/>
    <n v="0.57999999999999996"/>
    <x v="0"/>
  </r>
  <r>
    <x v="0"/>
    <s v="三次市"/>
    <x v="16"/>
    <x v="5"/>
    <n v="18"/>
    <n v="1.1499999999999999"/>
    <n v="4"/>
    <n v="0.48"/>
    <n v="14"/>
    <n v="2.02"/>
    <x v="0"/>
  </r>
  <r>
    <x v="0"/>
    <s v="三次市"/>
    <x v="16"/>
    <x v="6"/>
    <n v="443"/>
    <n v="28.27"/>
    <n v="228"/>
    <n v="27.24"/>
    <n v="213"/>
    <n v="30.74"/>
    <x v="1"/>
  </r>
  <r>
    <x v="0"/>
    <s v="三次市"/>
    <x v="16"/>
    <x v="7"/>
    <n v="12"/>
    <n v="0.77"/>
    <n v="3"/>
    <n v="0.36"/>
    <n v="9"/>
    <n v="1.3"/>
    <x v="0"/>
  </r>
  <r>
    <x v="0"/>
    <s v="三次市"/>
    <x v="16"/>
    <x v="8"/>
    <n v="72"/>
    <n v="4.59"/>
    <n v="11"/>
    <n v="1.31"/>
    <n v="61"/>
    <n v="8.8000000000000007"/>
    <x v="0"/>
  </r>
  <r>
    <x v="0"/>
    <s v="三次市"/>
    <x v="16"/>
    <x v="9"/>
    <n v="74"/>
    <n v="4.72"/>
    <n v="32"/>
    <n v="3.82"/>
    <n v="40"/>
    <n v="5.77"/>
    <x v="0"/>
  </r>
  <r>
    <x v="0"/>
    <s v="三次市"/>
    <x v="16"/>
    <x v="10"/>
    <n v="211"/>
    <n v="13.47"/>
    <n v="173"/>
    <n v="20.67"/>
    <n v="32"/>
    <n v="4.62"/>
    <x v="1"/>
  </r>
  <r>
    <x v="0"/>
    <s v="三次市"/>
    <x v="16"/>
    <x v="11"/>
    <n v="207"/>
    <n v="13.21"/>
    <n v="167"/>
    <n v="19.95"/>
    <n v="40"/>
    <n v="5.77"/>
    <x v="0"/>
  </r>
  <r>
    <x v="0"/>
    <s v="三次市"/>
    <x v="16"/>
    <x v="12"/>
    <n v="51"/>
    <n v="3.25"/>
    <n v="36"/>
    <n v="4.3"/>
    <n v="14"/>
    <n v="2.02"/>
    <x v="3"/>
  </r>
  <r>
    <x v="0"/>
    <s v="三次市"/>
    <x v="16"/>
    <x v="13"/>
    <n v="98"/>
    <n v="6.25"/>
    <n v="50"/>
    <n v="5.97"/>
    <n v="27"/>
    <n v="3.9"/>
    <x v="0"/>
  </r>
  <r>
    <x v="0"/>
    <s v="三次市"/>
    <x v="16"/>
    <x v="14"/>
    <n v="56"/>
    <n v="3.57"/>
    <n v="18"/>
    <n v="2.15"/>
    <n v="35"/>
    <n v="5.05"/>
    <x v="1"/>
  </r>
  <r>
    <x v="0"/>
    <s v="庄原市"/>
    <x v="17"/>
    <x v="0"/>
    <n v="0"/>
    <n v="0"/>
    <n v="0"/>
    <n v="0"/>
    <n v="0"/>
    <n v="0"/>
    <x v="0"/>
  </r>
  <r>
    <x v="0"/>
    <s v="庄原市"/>
    <x v="17"/>
    <x v="1"/>
    <n v="137"/>
    <n v="13.92"/>
    <n v="61"/>
    <n v="11.07"/>
    <n v="76"/>
    <n v="18.579999999999998"/>
    <x v="0"/>
  </r>
  <r>
    <x v="0"/>
    <s v="庄原市"/>
    <x v="17"/>
    <x v="2"/>
    <n v="86"/>
    <n v="8.74"/>
    <n v="35"/>
    <n v="6.35"/>
    <n v="47"/>
    <n v="11.49"/>
    <x v="13"/>
  </r>
  <r>
    <x v="0"/>
    <s v="庄原市"/>
    <x v="17"/>
    <x v="3"/>
    <n v="3"/>
    <n v="0.3"/>
    <n v="0"/>
    <n v="0"/>
    <n v="2"/>
    <n v="0.49"/>
    <x v="0"/>
  </r>
  <r>
    <x v="0"/>
    <s v="庄原市"/>
    <x v="17"/>
    <x v="4"/>
    <n v="3"/>
    <n v="0.3"/>
    <n v="1"/>
    <n v="0.18"/>
    <n v="2"/>
    <n v="0.49"/>
    <x v="0"/>
  </r>
  <r>
    <x v="0"/>
    <s v="庄原市"/>
    <x v="17"/>
    <x v="5"/>
    <n v="21"/>
    <n v="2.13"/>
    <n v="7"/>
    <n v="1.27"/>
    <n v="14"/>
    <n v="3.42"/>
    <x v="0"/>
  </r>
  <r>
    <x v="0"/>
    <s v="庄原市"/>
    <x v="17"/>
    <x v="6"/>
    <n v="309"/>
    <n v="31.4"/>
    <n v="154"/>
    <n v="27.95"/>
    <n v="153"/>
    <n v="37.409999999999997"/>
    <x v="1"/>
  </r>
  <r>
    <x v="0"/>
    <s v="庄原市"/>
    <x v="17"/>
    <x v="7"/>
    <n v="4"/>
    <n v="0.41"/>
    <n v="0"/>
    <n v="0"/>
    <n v="4"/>
    <n v="0.98"/>
    <x v="0"/>
  </r>
  <r>
    <x v="0"/>
    <s v="庄原市"/>
    <x v="17"/>
    <x v="8"/>
    <n v="52"/>
    <n v="5.28"/>
    <n v="33"/>
    <n v="5.99"/>
    <n v="19"/>
    <n v="4.6500000000000004"/>
    <x v="0"/>
  </r>
  <r>
    <x v="0"/>
    <s v="庄原市"/>
    <x v="17"/>
    <x v="9"/>
    <n v="27"/>
    <n v="2.74"/>
    <n v="12"/>
    <n v="2.1800000000000002"/>
    <n v="13"/>
    <n v="3.18"/>
    <x v="0"/>
  </r>
  <r>
    <x v="0"/>
    <s v="庄原市"/>
    <x v="17"/>
    <x v="10"/>
    <n v="106"/>
    <n v="10.77"/>
    <n v="93"/>
    <n v="16.88"/>
    <n v="12"/>
    <n v="2.93"/>
    <x v="0"/>
  </r>
  <r>
    <x v="0"/>
    <s v="庄原市"/>
    <x v="17"/>
    <x v="11"/>
    <n v="129"/>
    <n v="13.11"/>
    <n v="114"/>
    <n v="20.69"/>
    <n v="15"/>
    <n v="3.67"/>
    <x v="0"/>
  </r>
  <r>
    <x v="0"/>
    <s v="庄原市"/>
    <x v="17"/>
    <x v="12"/>
    <n v="29"/>
    <n v="2.95"/>
    <n v="15"/>
    <n v="2.72"/>
    <n v="8"/>
    <n v="1.96"/>
    <x v="0"/>
  </r>
  <r>
    <x v="0"/>
    <s v="庄原市"/>
    <x v="17"/>
    <x v="13"/>
    <n v="48"/>
    <n v="4.88"/>
    <n v="20"/>
    <n v="3.63"/>
    <n v="22"/>
    <n v="5.38"/>
    <x v="0"/>
  </r>
  <r>
    <x v="0"/>
    <s v="庄原市"/>
    <x v="17"/>
    <x v="14"/>
    <n v="30"/>
    <n v="3.05"/>
    <n v="6"/>
    <n v="1.0900000000000001"/>
    <n v="22"/>
    <n v="5.38"/>
    <x v="0"/>
  </r>
  <r>
    <x v="0"/>
    <s v="大竹市"/>
    <x v="18"/>
    <x v="0"/>
    <n v="0"/>
    <n v="0"/>
    <n v="0"/>
    <n v="0"/>
    <n v="0"/>
    <n v="0"/>
    <x v="0"/>
  </r>
  <r>
    <x v="0"/>
    <s v="大竹市"/>
    <x v="18"/>
    <x v="1"/>
    <n v="92"/>
    <n v="15.83"/>
    <n v="27"/>
    <n v="8.85"/>
    <n v="65"/>
    <n v="24.44"/>
    <x v="0"/>
  </r>
  <r>
    <x v="0"/>
    <s v="大竹市"/>
    <x v="18"/>
    <x v="2"/>
    <n v="43"/>
    <n v="7.4"/>
    <n v="15"/>
    <n v="4.92"/>
    <n v="28"/>
    <n v="10.53"/>
    <x v="0"/>
  </r>
  <r>
    <x v="0"/>
    <s v="大竹市"/>
    <x v="18"/>
    <x v="3"/>
    <n v="0"/>
    <n v="0"/>
    <n v="0"/>
    <n v="0"/>
    <n v="0"/>
    <n v="0"/>
    <x v="0"/>
  </r>
  <r>
    <x v="0"/>
    <s v="大竹市"/>
    <x v="18"/>
    <x v="4"/>
    <n v="4"/>
    <n v="0.69"/>
    <n v="0"/>
    <n v="0"/>
    <n v="4"/>
    <n v="1.5"/>
    <x v="0"/>
  </r>
  <r>
    <x v="0"/>
    <s v="大竹市"/>
    <x v="18"/>
    <x v="5"/>
    <n v="11"/>
    <n v="1.89"/>
    <n v="0"/>
    <n v="0"/>
    <n v="11"/>
    <n v="4.1399999999999997"/>
    <x v="0"/>
  </r>
  <r>
    <x v="0"/>
    <s v="大竹市"/>
    <x v="18"/>
    <x v="6"/>
    <n v="164"/>
    <n v="28.23"/>
    <n v="89"/>
    <n v="29.18"/>
    <n v="73"/>
    <n v="27.44"/>
    <x v="1"/>
  </r>
  <r>
    <x v="0"/>
    <s v="大竹市"/>
    <x v="18"/>
    <x v="7"/>
    <n v="5"/>
    <n v="0.86"/>
    <n v="0"/>
    <n v="0"/>
    <n v="5"/>
    <n v="1.88"/>
    <x v="0"/>
  </r>
  <r>
    <x v="0"/>
    <s v="大竹市"/>
    <x v="18"/>
    <x v="8"/>
    <n v="38"/>
    <n v="6.54"/>
    <n v="11"/>
    <n v="3.61"/>
    <n v="27"/>
    <n v="10.15"/>
    <x v="0"/>
  </r>
  <r>
    <x v="0"/>
    <s v="大竹市"/>
    <x v="18"/>
    <x v="9"/>
    <n v="23"/>
    <n v="3.96"/>
    <n v="13"/>
    <n v="4.26"/>
    <n v="10"/>
    <n v="3.76"/>
    <x v="0"/>
  </r>
  <r>
    <x v="0"/>
    <s v="大竹市"/>
    <x v="18"/>
    <x v="10"/>
    <n v="47"/>
    <n v="8.09"/>
    <n v="37"/>
    <n v="12.13"/>
    <n v="9"/>
    <n v="3.38"/>
    <x v="0"/>
  </r>
  <r>
    <x v="0"/>
    <s v="大竹市"/>
    <x v="18"/>
    <x v="11"/>
    <n v="85"/>
    <n v="14.63"/>
    <n v="72"/>
    <n v="23.61"/>
    <n v="11"/>
    <n v="4.1399999999999997"/>
    <x v="0"/>
  </r>
  <r>
    <x v="0"/>
    <s v="大竹市"/>
    <x v="18"/>
    <x v="12"/>
    <n v="23"/>
    <n v="3.96"/>
    <n v="16"/>
    <n v="5.25"/>
    <n v="4"/>
    <n v="1.5"/>
    <x v="0"/>
  </r>
  <r>
    <x v="0"/>
    <s v="大竹市"/>
    <x v="18"/>
    <x v="13"/>
    <n v="29"/>
    <n v="4.99"/>
    <n v="19"/>
    <n v="6.23"/>
    <n v="9"/>
    <n v="3.38"/>
    <x v="0"/>
  </r>
  <r>
    <x v="0"/>
    <s v="大竹市"/>
    <x v="18"/>
    <x v="14"/>
    <n v="17"/>
    <n v="2.93"/>
    <n v="6"/>
    <n v="1.97"/>
    <n v="10"/>
    <n v="3.76"/>
    <x v="0"/>
  </r>
  <r>
    <x v="0"/>
    <s v="東広島市"/>
    <x v="19"/>
    <x v="0"/>
    <n v="1"/>
    <n v="0.03"/>
    <n v="1"/>
    <n v="0.06"/>
    <n v="0"/>
    <n v="0"/>
    <x v="0"/>
  </r>
  <r>
    <x v="0"/>
    <s v="東広島市"/>
    <x v="19"/>
    <x v="1"/>
    <n v="554"/>
    <n v="14.34"/>
    <n v="133"/>
    <n v="7.98"/>
    <n v="421"/>
    <n v="19.98"/>
    <x v="0"/>
  </r>
  <r>
    <x v="0"/>
    <s v="東広島市"/>
    <x v="19"/>
    <x v="2"/>
    <n v="389"/>
    <n v="10.07"/>
    <n v="85"/>
    <n v="5.0999999999999996"/>
    <n v="304"/>
    <n v="14.43"/>
    <x v="0"/>
  </r>
  <r>
    <x v="0"/>
    <s v="東広島市"/>
    <x v="19"/>
    <x v="3"/>
    <n v="22"/>
    <n v="0.56999999999999995"/>
    <n v="0"/>
    <n v="0"/>
    <n v="21"/>
    <n v="1"/>
    <x v="0"/>
  </r>
  <r>
    <x v="0"/>
    <s v="東広島市"/>
    <x v="19"/>
    <x v="4"/>
    <n v="33"/>
    <n v="0.85"/>
    <n v="1"/>
    <n v="0.06"/>
    <n v="32"/>
    <n v="1.52"/>
    <x v="0"/>
  </r>
  <r>
    <x v="0"/>
    <s v="東広島市"/>
    <x v="19"/>
    <x v="5"/>
    <n v="65"/>
    <n v="1.68"/>
    <n v="9"/>
    <n v="0.54"/>
    <n v="55"/>
    <n v="2.61"/>
    <x v="0"/>
  </r>
  <r>
    <x v="0"/>
    <s v="東広島市"/>
    <x v="19"/>
    <x v="6"/>
    <n v="800"/>
    <n v="20.7"/>
    <n v="303"/>
    <n v="18.18"/>
    <n v="496"/>
    <n v="23.54"/>
    <x v="3"/>
  </r>
  <r>
    <x v="0"/>
    <s v="東広島市"/>
    <x v="19"/>
    <x v="7"/>
    <n v="18"/>
    <n v="0.47"/>
    <n v="4"/>
    <n v="0.24"/>
    <n v="14"/>
    <n v="0.66"/>
    <x v="0"/>
  </r>
  <r>
    <x v="0"/>
    <s v="東広島市"/>
    <x v="19"/>
    <x v="8"/>
    <n v="546"/>
    <n v="14.13"/>
    <n v="268"/>
    <n v="16.079999999999998"/>
    <n v="278"/>
    <n v="13.19"/>
    <x v="0"/>
  </r>
  <r>
    <x v="0"/>
    <s v="東広島市"/>
    <x v="19"/>
    <x v="9"/>
    <n v="188"/>
    <n v="4.87"/>
    <n v="78"/>
    <n v="4.68"/>
    <n v="109"/>
    <n v="5.17"/>
    <x v="0"/>
  </r>
  <r>
    <x v="0"/>
    <s v="東広島市"/>
    <x v="19"/>
    <x v="10"/>
    <n v="315"/>
    <n v="8.15"/>
    <n v="236"/>
    <n v="14.16"/>
    <n v="79"/>
    <n v="3.75"/>
    <x v="0"/>
  </r>
  <r>
    <x v="0"/>
    <s v="東広島市"/>
    <x v="19"/>
    <x v="11"/>
    <n v="402"/>
    <n v="10.4"/>
    <n v="310"/>
    <n v="18.600000000000001"/>
    <n v="91"/>
    <n v="4.32"/>
    <x v="3"/>
  </r>
  <r>
    <x v="0"/>
    <s v="東広島市"/>
    <x v="19"/>
    <x v="12"/>
    <n v="165"/>
    <n v="4.2699999999999996"/>
    <n v="110"/>
    <n v="6.6"/>
    <n v="45"/>
    <n v="2.14"/>
    <x v="3"/>
  </r>
  <r>
    <x v="0"/>
    <s v="東広島市"/>
    <x v="19"/>
    <x v="13"/>
    <n v="216"/>
    <n v="5.59"/>
    <n v="98"/>
    <n v="5.88"/>
    <n v="57"/>
    <n v="2.71"/>
    <x v="0"/>
  </r>
  <r>
    <x v="0"/>
    <s v="東広島市"/>
    <x v="19"/>
    <x v="14"/>
    <n v="150"/>
    <n v="3.88"/>
    <n v="31"/>
    <n v="1.86"/>
    <n v="105"/>
    <n v="4.9800000000000004"/>
    <x v="7"/>
  </r>
  <r>
    <x v="0"/>
    <s v="廿日市市"/>
    <x v="20"/>
    <x v="0"/>
    <n v="0"/>
    <n v="0"/>
    <n v="0"/>
    <n v="0"/>
    <n v="0"/>
    <n v="0"/>
    <x v="0"/>
  </r>
  <r>
    <x v="0"/>
    <s v="廿日市市"/>
    <x v="20"/>
    <x v="1"/>
    <n v="354"/>
    <n v="14.74"/>
    <n v="107"/>
    <n v="9.15"/>
    <n v="247"/>
    <n v="20.53"/>
    <x v="0"/>
  </r>
  <r>
    <x v="0"/>
    <s v="廿日市市"/>
    <x v="20"/>
    <x v="2"/>
    <n v="165"/>
    <n v="6.87"/>
    <n v="59"/>
    <n v="5.05"/>
    <n v="106"/>
    <n v="8.81"/>
    <x v="0"/>
  </r>
  <r>
    <x v="0"/>
    <s v="廿日市市"/>
    <x v="20"/>
    <x v="3"/>
    <n v="6"/>
    <n v="0.25"/>
    <n v="0"/>
    <n v="0"/>
    <n v="6"/>
    <n v="0.5"/>
    <x v="0"/>
  </r>
  <r>
    <x v="0"/>
    <s v="廿日市市"/>
    <x v="20"/>
    <x v="4"/>
    <n v="25"/>
    <n v="1.04"/>
    <n v="3"/>
    <n v="0.26"/>
    <n v="22"/>
    <n v="1.83"/>
    <x v="0"/>
  </r>
  <r>
    <x v="0"/>
    <s v="廿日市市"/>
    <x v="20"/>
    <x v="5"/>
    <n v="36"/>
    <n v="1.5"/>
    <n v="4"/>
    <n v="0.34"/>
    <n v="31"/>
    <n v="2.58"/>
    <x v="3"/>
  </r>
  <r>
    <x v="0"/>
    <s v="廿日市市"/>
    <x v="20"/>
    <x v="6"/>
    <n v="576"/>
    <n v="23.99"/>
    <n v="245"/>
    <n v="20.96"/>
    <n v="330"/>
    <n v="27.43"/>
    <x v="3"/>
  </r>
  <r>
    <x v="0"/>
    <s v="廿日市市"/>
    <x v="20"/>
    <x v="7"/>
    <n v="22"/>
    <n v="0.92"/>
    <n v="4"/>
    <n v="0.34"/>
    <n v="18"/>
    <n v="1.5"/>
    <x v="0"/>
  </r>
  <r>
    <x v="0"/>
    <s v="廿日市市"/>
    <x v="20"/>
    <x v="8"/>
    <n v="233"/>
    <n v="9.6999999999999993"/>
    <n v="92"/>
    <n v="7.87"/>
    <n v="140"/>
    <n v="11.64"/>
    <x v="3"/>
  </r>
  <r>
    <x v="0"/>
    <s v="廿日市市"/>
    <x v="20"/>
    <x v="9"/>
    <n v="128"/>
    <n v="5.33"/>
    <n v="70"/>
    <n v="5.99"/>
    <n v="57"/>
    <n v="4.74"/>
    <x v="0"/>
  </r>
  <r>
    <x v="0"/>
    <s v="廿日市市"/>
    <x v="20"/>
    <x v="10"/>
    <n v="254"/>
    <n v="10.58"/>
    <n v="196"/>
    <n v="16.77"/>
    <n v="56"/>
    <n v="4.66"/>
    <x v="0"/>
  </r>
  <r>
    <x v="0"/>
    <s v="廿日市市"/>
    <x v="20"/>
    <x v="11"/>
    <n v="271"/>
    <n v="11.29"/>
    <n v="201"/>
    <n v="17.190000000000001"/>
    <n v="70"/>
    <n v="5.82"/>
    <x v="0"/>
  </r>
  <r>
    <x v="0"/>
    <s v="廿日市市"/>
    <x v="20"/>
    <x v="12"/>
    <n v="111"/>
    <n v="4.62"/>
    <n v="81"/>
    <n v="6.93"/>
    <n v="21"/>
    <n v="1.75"/>
    <x v="3"/>
  </r>
  <r>
    <x v="0"/>
    <s v="廿日市市"/>
    <x v="20"/>
    <x v="13"/>
    <n v="141"/>
    <n v="5.87"/>
    <n v="79"/>
    <n v="6.76"/>
    <n v="53"/>
    <n v="4.41"/>
    <x v="0"/>
  </r>
  <r>
    <x v="0"/>
    <s v="廿日市市"/>
    <x v="20"/>
    <x v="14"/>
    <n v="79"/>
    <n v="3.29"/>
    <n v="28"/>
    <n v="2.4"/>
    <n v="46"/>
    <n v="3.82"/>
    <x v="3"/>
  </r>
  <r>
    <x v="0"/>
    <s v="安芸高田市"/>
    <x v="21"/>
    <x v="0"/>
    <n v="0"/>
    <n v="0"/>
    <n v="0"/>
    <n v="0"/>
    <n v="0"/>
    <n v="0"/>
    <x v="0"/>
  </r>
  <r>
    <x v="0"/>
    <s v="安芸高田市"/>
    <x v="21"/>
    <x v="1"/>
    <n v="121"/>
    <n v="17.95"/>
    <n v="56"/>
    <n v="15.14"/>
    <n v="65"/>
    <n v="22.49"/>
    <x v="0"/>
  </r>
  <r>
    <x v="0"/>
    <s v="安芸高田市"/>
    <x v="21"/>
    <x v="2"/>
    <n v="79"/>
    <n v="11.72"/>
    <n v="26"/>
    <n v="7.03"/>
    <n v="53"/>
    <n v="18.34"/>
    <x v="0"/>
  </r>
  <r>
    <x v="0"/>
    <s v="安芸高田市"/>
    <x v="21"/>
    <x v="3"/>
    <n v="1"/>
    <n v="0.15"/>
    <n v="0"/>
    <n v="0"/>
    <n v="1"/>
    <n v="0.35"/>
    <x v="0"/>
  </r>
  <r>
    <x v="0"/>
    <s v="安芸高田市"/>
    <x v="21"/>
    <x v="4"/>
    <n v="1"/>
    <n v="0.15"/>
    <n v="0"/>
    <n v="0"/>
    <n v="1"/>
    <n v="0.35"/>
    <x v="0"/>
  </r>
  <r>
    <x v="0"/>
    <s v="安芸高田市"/>
    <x v="21"/>
    <x v="5"/>
    <n v="10"/>
    <n v="1.48"/>
    <n v="6"/>
    <n v="1.62"/>
    <n v="4"/>
    <n v="1.38"/>
    <x v="0"/>
  </r>
  <r>
    <x v="0"/>
    <s v="安芸高田市"/>
    <x v="21"/>
    <x v="6"/>
    <n v="174"/>
    <n v="25.82"/>
    <n v="88"/>
    <n v="23.78"/>
    <n v="85"/>
    <n v="29.41"/>
    <x v="3"/>
  </r>
  <r>
    <x v="0"/>
    <s v="安芸高田市"/>
    <x v="21"/>
    <x v="7"/>
    <n v="3"/>
    <n v="0.45"/>
    <n v="1"/>
    <n v="0.27"/>
    <n v="2"/>
    <n v="0.69"/>
    <x v="0"/>
  </r>
  <r>
    <x v="0"/>
    <s v="安芸高田市"/>
    <x v="21"/>
    <x v="8"/>
    <n v="34"/>
    <n v="5.04"/>
    <n v="19"/>
    <n v="5.14"/>
    <n v="15"/>
    <n v="5.19"/>
    <x v="0"/>
  </r>
  <r>
    <x v="0"/>
    <s v="安芸高田市"/>
    <x v="21"/>
    <x v="9"/>
    <n v="22"/>
    <n v="3.26"/>
    <n v="11"/>
    <n v="2.97"/>
    <n v="10"/>
    <n v="3.46"/>
    <x v="0"/>
  </r>
  <r>
    <x v="0"/>
    <s v="安芸高田市"/>
    <x v="21"/>
    <x v="10"/>
    <n v="66"/>
    <n v="9.7899999999999991"/>
    <n v="56"/>
    <n v="15.14"/>
    <n v="9"/>
    <n v="3.11"/>
    <x v="3"/>
  </r>
  <r>
    <x v="0"/>
    <s v="安芸高田市"/>
    <x v="21"/>
    <x v="11"/>
    <n v="80"/>
    <n v="11.87"/>
    <n v="65"/>
    <n v="17.57"/>
    <n v="15"/>
    <n v="5.19"/>
    <x v="0"/>
  </r>
  <r>
    <x v="0"/>
    <s v="安芸高田市"/>
    <x v="21"/>
    <x v="12"/>
    <n v="22"/>
    <n v="3.26"/>
    <n v="15"/>
    <n v="4.05"/>
    <n v="3"/>
    <n v="1.04"/>
    <x v="0"/>
  </r>
  <r>
    <x v="0"/>
    <s v="安芸高田市"/>
    <x v="21"/>
    <x v="13"/>
    <n v="33"/>
    <n v="4.9000000000000004"/>
    <n v="18"/>
    <n v="4.8600000000000003"/>
    <n v="11"/>
    <n v="3.81"/>
    <x v="0"/>
  </r>
  <r>
    <x v="0"/>
    <s v="安芸高田市"/>
    <x v="21"/>
    <x v="14"/>
    <n v="28"/>
    <n v="4.1500000000000004"/>
    <n v="9"/>
    <n v="2.4300000000000002"/>
    <n v="15"/>
    <n v="5.19"/>
    <x v="3"/>
  </r>
  <r>
    <x v="0"/>
    <s v="江田島市"/>
    <x v="22"/>
    <x v="0"/>
    <n v="2"/>
    <n v="0.28000000000000003"/>
    <n v="0"/>
    <n v="0"/>
    <n v="2"/>
    <n v="0.78"/>
    <x v="0"/>
  </r>
  <r>
    <x v="0"/>
    <s v="江田島市"/>
    <x v="22"/>
    <x v="1"/>
    <n v="104"/>
    <n v="14.77"/>
    <n v="44"/>
    <n v="10.45"/>
    <n v="60"/>
    <n v="23.35"/>
    <x v="0"/>
  </r>
  <r>
    <x v="0"/>
    <s v="江田島市"/>
    <x v="22"/>
    <x v="2"/>
    <n v="52"/>
    <n v="7.39"/>
    <n v="18"/>
    <n v="4.28"/>
    <n v="33"/>
    <n v="12.84"/>
    <x v="3"/>
  </r>
  <r>
    <x v="0"/>
    <s v="江田島市"/>
    <x v="22"/>
    <x v="3"/>
    <n v="3"/>
    <n v="0.43"/>
    <n v="0"/>
    <n v="0"/>
    <n v="3"/>
    <n v="1.17"/>
    <x v="0"/>
  </r>
  <r>
    <x v="0"/>
    <s v="江田島市"/>
    <x v="22"/>
    <x v="4"/>
    <n v="1"/>
    <n v="0.14000000000000001"/>
    <n v="0"/>
    <n v="0"/>
    <n v="1"/>
    <n v="0.39"/>
    <x v="0"/>
  </r>
  <r>
    <x v="0"/>
    <s v="江田島市"/>
    <x v="22"/>
    <x v="5"/>
    <n v="20"/>
    <n v="2.84"/>
    <n v="8"/>
    <n v="1.9"/>
    <n v="12"/>
    <n v="4.67"/>
    <x v="0"/>
  </r>
  <r>
    <x v="0"/>
    <s v="江田島市"/>
    <x v="22"/>
    <x v="6"/>
    <n v="186"/>
    <n v="26.42"/>
    <n v="114"/>
    <n v="27.08"/>
    <n v="72"/>
    <n v="28.02"/>
    <x v="0"/>
  </r>
  <r>
    <x v="0"/>
    <s v="江田島市"/>
    <x v="22"/>
    <x v="7"/>
    <n v="2"/>
    <n v="0.28000000000000003"/>
    <n v="0"/>
    <n v="0"/>
    <n v="2"/>
    <n v="0.78"/>
    <x v="0"/>
  </r>
  <r>
    <x v="0"/>
    <s v="江田島市"/>
    <x v="22"/>
    <x v="8"/>
    <n v="73"/>
    <n v="10.37"/>
    <n v="55"/>
    <n v="13.06"/>
    <n v="16"/>
    <n v="6.23"/>
    <x v="0"/>
  </r>
  <r>
    <x v="0"/>
    <s v="江田島市"/>
    <x v="22"/>
    <x v="9"/>
    <n v="20"/>
    <n v="2.84"/>
    <n v="14"/>
    <n v="3.33"/>
    <n v="6"/>
    <n v="2.33"/>
    <x v="0"/>
  </r>
  <r>
    <x v="0"/>
    <s v="江田島市"/>
    <x v="22"/>
    <x v="10"/>
    <n v="81"/>
    <n v="11.51"/>
    <n v="67"/>
    <n v="15.91"/>
    <n v="14"/>
    <n v="5.45"/>
    <x v="0"/>
  </r>
  <r>
    <x v="0"/>
    <s v="江田島市"/>
    <x v="22"/>
    <x v="11"/>
    <n v="83"/>
    <n v="11.79"/>
    <n v="69"/>
    <n v="16.39"/>
    <n v="11"/>
    <n v="4.28"/>
    <x v="0"/>
  </r>
  <r>
    <x v="0"/>
    <s v="江田島市"/>
    <x v="22"/>
    <x v="12"/>
    <n v="15"/>
    <n v="2.13"/>
    <n v="11"/>
    <n v="2.61"/>
    <n v="0"/>
    <n v="0"/>
    <x v="0"/>
  </r>
  <r>
    <x v="0"/>
    <s v="江田島市"/>
    <x v="22"/>
    <x v="13"/>
    <n v="34"/>
    <n v="4.83"/>
    <n v="15"/>
    <n v="3.56"/>
    <n v="10"/>
    <n v="3.89"/>
    <x v="0"/>
  </r>
  <r>
    <x v="0"/>
    <s v="江田島市"/>
    <x v="22"/>
    <x v="14"/>
    <n v="28"/>
    <n v="3.98"/>
    <n v="6"/>
    <n v="1.43"/>
    <n v="15"/>
    <n v="5.84"/>
    <x v="3"/>
  </r>
  <r>
    <x v="0"/>
    <s v="安芸郡府中町"/>
    <x v="23"/>
    <x v="0"/>
    <n v="0"/>
    <n v="0"/>
    <n v="0"/>
    <n v="0"/>
    <n v="0"/>
    <n v="0"/>
    <x v="0"/>
  </r>
  <r>
    <x v="0"/>
    <s v="安芸郡府中町"/>
    <x v="23"/>
    <x v="1"/>
    <n v="119"/>
    <n v="13.4"/>
    <n v="13"/>
    <n v="3.48"/>
    <n v="106"/>
    <n v="21.12"/>
    <x v="0"/>
  </r>
  <r>
    <x v="0"/>
    <s v="安芸郡府中町"/>
    <x v="23"/>
    <x v="2"/>
    <n v="40"/>
    <n v="4.5"/>
    <n v="9"/>
    <n v="2.41"/>
    <n v="31"/>
    <n v="6.18"/>
    <x v="0"/>
  </r>
  <r>
    <x v="0"/>
    <s v="安芸郡府中町"/>
    <x v="23"/>
    <x v="3"/>
    <n v="1"/>
    <n v="0.11"/>
    <n v="0"/>
    <n v="0"/>
    <n v="1"/>
    <n v="0.2"/>
    <x v="0"/>
  </r>
  <r>
    <x v="0"/>
    <s v="安芸郡府中町"/>
    <x v="23"/>
    <x v="4"/>
    <n v="3"/>
    <n v="0.34"/>
    <n v="0"/>
    <n v="0"/>
    <n v="3"/>
    <n v="0.6"/>
    <x v="0"/>
  </r>
  <r>
    <x v="0"/>
    <s v="安芸郡府中町"/>
    <x v="23"/>
    <x v="5"/>
    <n v="15"/>
    <n v="1.69"/>
    <n v="11"/>
    <n v="2.94"/>
    <n v="4"/>
    <n v="0.8"/>
    <x v="0"/>
  </r>
  <r>
    <x v="0"/>
    <s v="安芸郡府中町"/>
    <x v="23"/>
    <x v="6"/>
    <n v="208"/>
    <n v="23.42"/>
    <n v="66"/>
    <n v="17.649999999999999"/>
    <n v="142"/>
    <n v="28.29"/>
    <x v="0"/>
  </r>
  <r>
    <x v="0"/>
    <s v="安芸郡府中町"/>
    <x v="23"/>
    <x v="7"/>
    <n v="7"/>
    <n v="0.79"/>
    <n v="0"/>
    <n v="0"/>
    <n v="7"/>
    <n v="1.39"/>
    <x v="0"/>
  </r>
  <r>
    <x v="0"/>
    <s v="安芸郡府中町"/>
    <x v="23"/>
    <x v="8"/>
    <n v="110"/>
    <n v="12.39"/>
    <n v="9"/>
    <n v="2.41"/>
    <n v="101"/>
    <n v="20.12"/>
    <x v="0"/>
  </r>
  <r>
    <x v="0"/>
    <s v="安芸郡府中町"/>
    <x v="23"/>
    <x v="9"/>
    <n v="54"/>
    <n v="6.08"/>
    <n v="27"/>
    <n v="7.22"/>
    <n v="27"/>
    <n v="5.38"/>
    <x v="0"/>
  </r>
  <r>
    <x v="0"/>
    <s v="安芸郡府中町"/>
    <x v="23"/>
    <x v="10"/>
    <n v="92"/>
    <n v="10.36"/>
    <n v="80"/>
    <n v="21.39"/>
    <n v="12"/>
    <n v="2.39"/>
    <x v="0"/>
  </r>
  <r>
    <x v="0"/>
    <s v="安芸郡府中町"/>
    <x v="23"/>
    <x v="11"/>
    <n v="121"/>
    <n v="13.63"/>
    <n v="93"/>
    <n v="24.87"/>
    <n v="28"/>
    <n v="5.58"/>
    <x v="0"/>
  </r>
  <r>
    <x v="0"/>
    <s v="安芸郡府中町"/>
    <x v="23"/>
    <x v="12"/>
    <n v="48"/>
    <n v="5.41"/>
    <n v="30"/>
    <n v="8.02"/>
    <n v="14"/>
    <n v="2.79"/>
    <x v="1"/>
  </r>
  <r>
    <x v="0"/>
    <s v="安芸郡府中町"/>
    <x v="23"/>
    <x v="13"/>
    <n v="42"/>
    <n v="4.7300000000000004"/>
    <n v="29"/>
    <n v="7.75"/>
    <n v="9"/>
    <n v="1.79"/>
    <x v="0"/>
  </r>
  <r>
    <x v="0"/>
    <s v="安芸郡府中町"/>
    <x v="23"/>
    <x v="14"/>
    <n v="28"/>
    <n v="3.15"/>
    <n v="7"/>
    <n v="1.87"/>
    <n v="17"/>
    <n v="3.39"/>
    <x v="12"/>
  </r>
  <r>
    <x v="0"/>
    <s v="安芸郡海田町"/>
    <x v="24"/>
    <x v="0"/>
    <n v="0"/>
    <n v="0"/>
    <n v="0"/>
    <n v="0"/>
    <n v="0"/>
    <n v="0"/>
    <x v="0"/>
  </r>
  <r>
    <x v="0"/>
    <s v="安芸郡海田町"/>
    <x v="24"/>
    <x v="1"/>
    <n v="60"/>
    <n v="9.16"/>
    <n v="10"/>
    <n v="3.28"/>
    <n v="50"/>
    <n v="14.66"/>
    <x v="0"/>
  </r>
  <r>
    <x v="0"/>
    <s v="安芸郡海田町"/>
    <x v="24"/>
    <x v="2"/>
    <n v="43"/>
    <n v="6.56"/>
    <n v="2"/>
    <n v="0.66"/>
    <n v="41"/>
    <n v="12.02"/>
    <x v="0"/>
  </r>
  <r>
    <x v="0"/>
    <s v="安芸郡海田町"/>
    <x v="24"/>
    <x v="3"/>
    <n v="11"/>
    <n v="1.68"/>
    <n v="0"/>
    <n v="0"/>
    <n v="11"/>
    <n v="3.23"/>
    <x v="0"/>
  </r>
  <r>
    <x v="0"/>
    <s v="安芸郡海田町"/>
    <x v="24"/>
    <x v="4"/>
    <n v="2"/>
    <n v="0.31"/>
    <n v="0"/>
    <n v="0"/>
    <n v="2"/>
    <n v="0.59"/>
    <x v="0"/>
  </r>
  <r>
    <x v="0"/>
    <s v="安芸郡海田町"/>
    <x v="24"/>
    <x v="5"/>
    <n v="8"/>
    <n v="1.22"/>
    <n v="3"/>
    <n v="0.98"/>
    <n v="5"/>
    <n v="1.47"/>
    <x v="0"/>
  </r>
  <r>
    <x v="0"/>
    <s v="安芸郡海田町"/>
    <x v="24"/>
    <x v="6"/>
    <n v="124"/>
    <n v="18.93"/>
    <n v="43"/>
    <n v="14.1"/>
    <n v="81"/>
    <n v="23.75"/>
    <x v="0"/>
  </r>
  <r>
    <x v="0"/>
    <s v="安芸郡海田町"/>
    <x v="24"/>
    <x v="7"/>
    <n v="4"/>
    <n v="0.61"/>
    <n v="0"/>
    <n v="0"/>
    <n v="4"/>
    <n v="1.17"/>
    <x v="0"/>
  </r>
  <r>
    <x v="0"/>
    <s v="安芸郡海田町"/>
    <x v="24"/>
    <x v="8"/>
    <n v="142"/>
    <n v="21.68"/>
    <n v="66"/>
    <n v="21.64"/>
    <n v="75"/>
    <n v="21.99"/>
    <x v="0"/>
  </r>
  <r>
    <x v="0"/>
    <s v="安芸郡海田町"/>
    <x v="24"/>
    <x v="9"/>
    <n v="27"/>
    <n v="4.12"/>
    <n v="13"/>
    <n v="4.26"/>
    <n v="13"/>
    <n v="3.81"/>
    <x v="0"/>
  </r>
  <r>
    <x v="0"/>
    <s v="安芸郡海田町"/>
    <x v="24"/>
    <x v="10"/>
    <n v="70"/>
    <n v="10.69"/>
    <n v="59"/>
    <n v="19.34"/>
    <n v="11"/>
    <n v="3.23"/>
    <x v="0"/>
  </r>
  <r>
    <x v="0"/>
    <s v="安芸郡海田町"/>
    <x v="24"/>
    <x v="11"/>
    <n v="75"/>
    <n v="11.45"/>
    <n v="56"/>
    <n v="18.36"/>
    <n v="19"/>
    <n v="5.57"/>
    <x v="0"/>
  </r>
  <r>
    <x v="0"/>
    <s v="安芸郡海田町"/>
    <x v="24"/>
    <x v="12"/>
    <n v="29"/>
    <n v="4.43"/>
    <n v="18"/>
    <n v="5.9"/>
    <n v="8"/>
    <n v="2.35"/>
    <x v="0"/>
  </r>
  <r>
    <x v="0"/>
    <s v="安芸郡海田町"/>
    <x v="24"/>
    <x v="13"/>
    <n v="38"/>
    <n v="5.8"/>
    <n v="32"/>
    <n v="10.49"/>
    <n v="4"/>
    <n v="1.17"/>
    <x v="0"/>
  </r>
  <r>
    <x v="0"/>
    <s v="安芸郡海田町"/>
    <x v="24"/>
    <x v="14"/>
    <n v="22"/>
    <n v="3.36"/>
    <n v="3"/>
    <n v="0.98"/>
    <n v="17"/>
    <n v="4.99"/>
    <x v="3"/>
  </r>
  <r>
    <x v="0"/>
    <s v="安芸郡熊野町"/>
    <x v="25"/>
    <x v="0"/>
    <n v="0"/>
    <n v="0"/>
    <n v="0"/>
    <n v="0"/>
    <n v="0"/>
    <n v="0"/>
    <x v="0"/>
  </r>
  <r>
    <x v="0"/>
    <s v="安芸郡熊野町"/>
    <x v="25"/>
    <x v="1"/>
    <n v="64"/>
    <n v="14.58"/>
    <n v="14"/>
    <n v="6.31"/>
    <n v="50"/>
    <n v="23.36"/>
    <x v="0"/>
  </r>
  <r>
    <x v="0"/>
    <s v="安芸郡熊野町"/>
    <x v="25"/>
    <x v="2"/>
    <n v="96"/>
    <n v="21.87"/>
    <n v="31"/>
    <n v="13.96"/>
    <n v="65"/>
    <n v="30.37"/>
    <x v="0"/>
  </r>
  <r>
    <x v="0"/>
    <s v="安芸郡熊野町"/>
    <x v="25"/>
    <x v="3"/>
    <n v="3"/>
    <n v="0.68"/>
    <n v="0"/>
    <n v="0"/>
    <n v="3"/>
    <n v="1.4"/>
    <x v="0"/>
  </r>
  <r>
    <x v="0"/>
    <s v="安芸郡熊野町"/>
    <x v="25"/>
    <x v="4"/>
    <n v="2"/>
    <n v="0.46"/>
    <n v="0"/>
    <n v="0"/>
    <n v="2"/>
    <n v="0.93"/>
    <x v="0"/>
  </r>
  <r>
    <x v="0"/>
    <s v="安芸郡熊野町"/>
    <x v="25"/>
    <x v="5"/>
    <n v="8"/>
    <n v="1.82"/>
    <n v="6"/>
    <n v="2.7"/>
    <n v="2"/>
    <n v="0.93"/>
    <x v="0"/>
  </r>
  <r>
    <x v="0"/>
    <s v="安芸郡熊野町"/>
    <x v="25"/>
    <x v="6"/>
    <n v="99"/>
    <n v="22.55"/>
    <n v="61"/>
    <n v="27.48"/>
    <n v="38"/>
    <n v="17.760000000000002"/>
    <x v="0"/>
  </r>
  <r>
    <x v="0"/>
    <s v="安芸郡熊野町"/>
    <x v="25"/>
    <x v="7"/>
    <n v="4"/>
    <n v="0.91"/>
    <n v="2"/>
    <n v="0.9"/>
    <n v="2"/>
    <n v="0.93"/>
    <x v="0"/>
  </r>
  <r>
    <x v="0"/>
    <s v="安芸郡熊野町"/>
    <x v="25"/>
    <x v="8"/>
    <n v="19"/>
    <n v="4.33"/>
    <n v="0"/>
    <n v="0"/>
    <n v="19"/>
    <n v="8.8800000000000008"/>
    <x v="0"/>
  </r>
  <r>
    <x v="0"/>
    <s v="安芸郡熊野町"/>
    <x v="25"/>
    <x v="9"/>
    <n v="11"/>
    <n v="2.5099999999999998"/>
    <n v="5"/>
    <n v="2.25"/>
    <n v="6"/>
    <n v="2.8"/>
    <x v="0"/>
  </r>
  <r>
    <x v="0"/>
    <s v="安芸郡熊野町"/>
    <x v="25"/>
    <x v="10"/>
    <n v="32"/>
    <n v="7.29"/>
    <n v="31"/>
    <n v="13.96"/>
    <n v="1"/>
    <n v="0.47"/>
    <x v="0"/>
  </r>
  <r>
    <x v="0"/>
    <s v="安芸郡熊野町"/>
    <x v="25"/>
    <x v="11"/>
    <n v="50"/>
    <n v="11.39"/>
    <n v="42"/>
    <n v="18.920000000000002"/>
    <n v="8"/>
    <n v="3.74"/>
    <x v="0"/>
  </r>
  <r>
    <x v="0"/>
    <s v="安芸郡熊野町"/>
    <x v="25"/>
    <x v="12"/>
    <n v="13"/>
    <n v="2.96"/>
    <n v="9"/>
    <n v="4.05"/>
    <n v="2"/>
    <n v="0.93"/>
    <x v="0"/>
  </r>
  <r>
    <x v="0"/>
    <s v="安芸郡熊野町"/>
    <x v="25"/>
    <x v="13"/>
    <n v="20"/>
    <n v="4.5599999999999996"/>
    <n v="15"/>
    <n v="6.76"/>
    <n v="4"/>
    <n v="1.87"/>
    <x v="0"/>
  </r>
  <r>
    <x v="0"/>
    <s v="安芸郡熊野町"/>
    <x v="25"/>
    <x v="14"/>
    <n v="18"/>
    <n v="4.0999999999999996"/>
    <n v="6"/>
    <n v="2.7"/>
    <n v="12"/>
    <n v="5.61"/>
    <x v="0"/>
  </r>
  <r>
    <x v="0"/>
    <s v="安芸郡坂町"/>
    <x v="26"/>
    <x v="0"/>
    <n v="0"/>
    <n v="0"/>
    <n v="0"/>
    <n v="0"/>
    <n v="0"/>
    <n v="0"/>
    <x v="0"/>
  </r>
  <r>
    <x v="0"/>
    <s v="安芸郡坂町"/>
    <x v="26"/>
    <x v="1"/>
    <n v="24"/>
    <n v="13.11"/>
    <n v="2"/>
    <n v="3.57"/>
    <n v="22"/>
    <n v="18.18"/>
    <x v="0"/>
  </r>
  <r>
    <x v="0"/>
    <s v="安芸郡坂町"/>
    <x v="26"/>
    <x v="2"/>
    <n v="18"/>
    <n v="9.84"/>
    <n v="4"/>
    <n v="7.14"/>
    <n v="14"/>
    <n v="11.57"/>
    <x v="0"/>
  </r>
  <r>
    <x v="0"/>
    <s v="安芸郡坂町"/>
    <x v="26"/>
    <x v="3"/>
    <n v="1"/>
    <n v="0.55000000000000004"/>
    <n v="0"/>
    <n v="0"/>
    <n v="1"/>
    <n v="0.83"/>
    <x v="0"/>
  </r>
  <r>
    <x v="0"/>
    <s v="安芸郡坂町"/>
    <x v="26"/>
    <x v="4"/>
    <n v="1"/>
    <n v="0.55000000000000004"/>
    <n v="0"/>
    <n v="0"/>
    <n v="1"/>
    <n v="0.83"/>
    <x v="0"/>
  </r>
  <r>
    <x v="0"/>
    <s v="安芸郡坂町"/>
    <x v="26"/>
    <x v="5"/>
    <n v="16"/>
    <n v="8.74"/>
    <n v="1"/>
    <n v="1.79"/>
    <n v="15"/>
    <n v="12.4"/>
    <x v="0"/>
  </r>
  <r>
    <x v="0"/>
    <s v="安芸郡坂町"/>
    <x v="26"/>
    <x v="6"/>
    <n v="49"/>
    <n v="26.78"/>
    <n v="15"/>
    <n v="26.79"/>
    <n v="34"/>
    <n v="28.1"/>
    <x v="0"/>
  </r>
  <r>
    <x v="0"/>
    <s v="安芸郡坂町"/>
    <x v="26"/>
    <x v="7"/>
    <n v="2"/>
    <n v="1.0900000000000001"/>
    <n v="0"/>
    <n v="0"/>
    <n v="2"/>
    <n v="1.65"/>
    <x v="0"/>
  </r>
  <r>
    <x v="0"/>
    <s v="安芸郡坂町"/>
    <x v="26"/>
    <x v="8"/>
    <n v="6"/>
    <n v="3.28"/>
    <n v="1"/>
    <n v="1.79"/>
    <n v="5"/>
    <n v="4.13"/>
    <x v="0"/>
  </r>
  <r>
    <x v="0"/>
    <s v="安芸郡坂町"/>
    <x v="26"/>
    <x v="9"/>
    <n v="8"/>
    <n v="4.37"/>
    <n v="2"/>
    <n v="3.57"/>
    <n v="6"/>
    <n v="4.96"/>
    <x v="0"/>
  </r>
  <r>
    <x v="0"/>
    <s v="安芸郡坂町"/>
    <x v="26"/>
    <x v="10"/>
    <n v="18"/>
    <n v="9.84"/>
    <n v="11"/>
    <n v="19.64"/>
    <n v="7"/>
    <n v="5.79"/>
    <x v="0"/>
  </r>
  <r>
    <x v="0"/>
    <s v="安芸郡坂町"/>
    <x v="26"/>
    <x v="11"/>
    <n v="19"/>
    <n v="10.38"/>
    <n v="13"/>
    <n v="23.21"/>
    <n v="4"/>
    <n v="3.31"/>
    <x v="0"/>
  </r>
  <r>
    <x v="0"/>
    <s v="安芸郡坂町"/>
    <x v="26"/>
    <x v="12"/>
    <n v="6"/>
    <n v="3.28"/>
    <n v="3"/>
    <n v="5.36"/>
    <n v="2"/>
    <n v="1.65"/>
    <x v="0"/>
  </r>
  <r>
    <x v="0"/>
    <s v="安芸郡坂町"/>
    <x v="26"/>
    <x v="13"/>
    <n v="8"/>
    <n v="4.37"/>
    <n v="3"/>
    <n v="5.36"/>
    <n v="4"/>
    <n v="3.31"/>
    <x v="0"/>
  </r>
  <r>
    <x v="0"/>
    <s v="安芸郡坂町"/>
    <x v="26"/>
    <x v="14"/>
    <n v="7"/>
    <n v="3.83"/>
    <n v="1"/>
    <n v="1.79"/>
    <n v="4"/>
    <n v="3.31"/>
    <x v="0"/>
  </r>
  <r>
    <x v="0"/>
    <s v="山県郡安芸太田町"/>
    <x v="27"/>
    <x v="0"/>
    <n v="0"/>
    <n v="0"/>
    <n v="0"/>
    <n v="0"/>
    <n v="0"/>
    <n v="0"/>
    <x v="0"/>
  </r>
  <r>
    <x v="0"/>
    <s v="山県郡安芸太田町"/>
    <x v="27"/>
    <x v="1"/>
    <n v="59"/>
    <n v="20.7"/>
    <n v="38"/>
    <n v="20.11"/>
    <n v="21"/>
    <n v="23.6"/>
    <x v="0"/>
  </r>
  <r>
    <x v="0"/>
    <s v="山県郡安芸太田町"/>
    <x v="27"/>
    <x v="2"/>
    <n v="25"/>
    <n v="8.77"/>
    <n v="10"/>
    <n v="5.29"/>
    <n v="14"/>
    <n v="15.73"/>
    <x v="3"/>
  </r>
  <r>
    <x v="0"/>
    <s v="山県郡安芸太田町"/>
    <x v="27"/>
    <x v="3"/>
    <n v="0"/>
    <n v="0"/>
    <n v="0"/>
    <n v="0"/>
    <n v="0"/>
    <n v="0"/>
    <x v="0"/>
  </r>
  <r>
    <x v="0"/>
    <s v="山県郡安芸太田町"/>
    <x v="27"/>
    <x v="4"/>
    <n v="2"/>
    <n v="0.7"/>
    <n v="0"/>
    <n v="0"/>
    <n v="2"/>
    <n v="2.25"/>
    <x v="0"/>
  </r>
  <r>
    <x v="0"/>
    <s v="山県郡安芸太田町"/>
    <x v="27"/>
    <x v="5"/>
    <n v="2"/>
    <n v="0.7"/>
    <n v="2"/>
    <n v="1.06"/>
    <n v="0"/>
    <n v="0"/>
    <x v="0"/>
  </r>
  <r>
    <x v="0"/>
    <s v="山県郡安芸太田町"/>
    <x v="27"/>
    <x v="6"/>
    <n v="86"/>
    <n v="30.18"/>
    <n v="56"/>
    <n v="29.63"/>
    <n v="30"/>
    <n v="33.71"/>
    <x v="0"/>
  </r>
  <r>
    <x v="0"/>
    <s v="山県郡安芸太田町"/>
    <x v="27"/>
    <x v="7"/>
    <n v="1"/>
    <n v="0.35"/>
    <n v="0"/>
    <n v="0"/>
    <n v="1"/>
    <n v="1.1200000000000001"/>
    <x v="0"/>
  </r>
  <r>
    <x v="0"/>
    <s v="山県郡安芸太田町"/>
    <x v="27"/>
    <x v="8"/>
    <n v="7"/>
    <n v="2.46"/>
    <n v="3"/>
    <n v="1.59"/>
    <n v="4"/>
    <n v="4.49"/>
    <x v="0"/>
  </r>
  <r>
    <x v="0"/>
    <s v="山県郡安芸太田町"/>
    <x v="27"/>
    <x v="9"/>
    <n v="13"/>
    <n v="4.5599999999999996"/>
    <n v="8"/>
    <n v="4.2300000000000004"/>
    <n v="4"/>
    <n v="4.49"/>
    <x v="0"/>
  </r>
  <r>
    <x v="0"/>
    <s v="山県郡安芸太田町"/>
    <x v="27"/>
    <x v="10"/>
    <n v="32"/>
    <n v="11.23"/>
    <n v="29"/>
    <n v="15.34"/>
    <n v="3"/>
    <n v="3.37"/>
    <x v="0"/>
  </r>
  <r>
    <x v="0"/>
    <s v="山県郡安芸太田町"/>
    <x v="27"/>
    <x v="11"/>
    <n v="30"/>
    <n v="10.53"/>
    <n v="26"/>
    <n v="13.76"/>
    <n v="3"/>
    <n v="3.37"/>
    <x v="0"/>
  </r>
  <r>
    <x v="0"/>
    <s v="山県郡安芸太田町"/>
    <x v="27"/>
    <x v="12"/>
    <n v="4"/>
    <n v="1.4"/>
    <n v="1"/>
    <n v="0.53"/>
    <n v="0"/>
    <n v="0"/>
    <x v="0"/>
  </r>
  <r>
    <x v="0"/>
    <s v="山県郡安芸太田町"/>
    <x v="27"/>
    <x v="13"/>
    <n v="14"/>
    <n v="4.91"/>
    <n v="9"/>
    <n v="4.76"/>
    <n v="4"/>
    <n v="4.49"/>
    <x v="0"/>
  </r>
  <r>
    <x v="0"/>
    <s v="山県郡安芸太田町"/>
    <x v="27"/>
    <x v="14"/>
    <n v="10"/>
    <n v="3.51"/>
    <n v="7"/>
    <n v="3.7"/>
    <n v="3"/>
    <n v="3.37"/>
    <x v="0"/>
  </r>
  <r>
    <x v="0"/>
    <s v="山県郡北広島町"/>
    <x v="28"/>
    <x v="0"/>
    <n v="0"/>
    <n v="0"/>
    <n v="0"/>
    <n v="0"/>
    <n v="0"/>
    <n v="0"/>
    <x v="0"/>
  </r>
  <r>
    <x v="0"/>
    <s v="山県郡北広島町"/>
    <x v="28"/>
    <x v="1"/>
    <n v="111"/>
    <n v="18.29"/>
    <n v="46"/>
    <n v="13.33"/>
    <n v="65"/>
    <n v="25.9"/>
    <x v="0"/>
  </r>
  <r>
    <x v="0"/>
    <s v="山県郡北広島町"/>
    <x v="28"/>
    <x v="2"/>
    <n v="69"/>
    <n v="11.37"/>
    <n v="27"/>
    <n v="7.83"/>
    <n v="41"/>
    <n v="16.329999999999998"/>
    <x v="3"/>
  </r>
  <r>
    <x v="0"/>
    <s v="山県郡北広島町"/>
    <x v="28"/>
    <x v="3"/>
    <n v="3"/>
    <n v="0.49"/>
    <n v="0"/>
    <n v="0"/>
    <n v="3"/>
    <n v="1.2"/>
    <x v="0"/>
  </r>
  <r>
    <x v="0"/>
    <s v="山県郡北広島町"/>
    <x v="28"/>
    <x v="4"/>
    <n v="6"/>
    <n v="0.99"/>
    <n v="2"/>
    <n v="0.57999999999999996"/>
    <n v="4"/>
    <n v="1.59"/>
    <x v="0"/>
  </r>
  <r>
    <x v="0"/>
    <s v="山県郡北広島町"/>
    <x v="28"/>
    <x v="5"/>
    <n v="15"/>
    <n v="2.4700000000000002"/>
    <n v="4"/>
    <n v="1.1599999999999999"/>
    <n v="11"/>
    <n v="4.38"/>
    <x v="0"/>
  </r>
  <r>
    <x v="0"/>
    <s v="山県郡北広島町"/>
    <x v="28"/>
    <x v="6"/>
    <n v="138"/>
    <n v="22.73"/>
    <n v="78"/>
    <n v="22.61"/>
    <n v="59"/>
    <n v="23.51"/>
    <x v="3"/>
  </r>
  <r>
    <x v="0"/>
    <s v="山県郡北広島町"/>
    <x v="28"/>
    <x v="7"/>
    <n v="1"/>
    <n v="0.16"/>
    <n v="0"/>
    <n v="0"/>
    <n v="1"/>
    <n v="0.4"/>
    <x v="0"/>
  </r>
  <r>
    <x v="0"/>
    <s v="山県郡北広島町"/>
    <x v="28"/>
    <x v="8"/>
    <n v="40"/>
    <n v="6.59"/>
    <n v="32"/>
    <n v="9.2799999999999994"/>
    <n v="8"/>
    <n v="3.19"/>
    <x v="0"/>
  </r>
  <r>
    <x v="0"/>
    <s v="山県郡北広島町"/>
    <x v="28"/>
    <x v="9"/>
    <n v="23"/>
    <n v="3.79"/>
    <n v="12"/>
    <n v="3.48"/>
    <n v="11"/>
    <n v="4.38"/>
    <x v="0"/>
  </r>
  <r>
    <x v="0"/>
    <s v="山県郡北広島町"/>
    <x v="28"/>
    <x v="10"/>
    <n v="74"/>
    <n v="12.19"/>
    <n v="61"/>
    <n v="17.68"/>
    <n v="13"/>
    <n v="5.18"/>
    <x v="0"/>
  </r>
  <r>
    <x v="0"/>
    <s v="山県郡北広島町"/>
    <x v="28"/>
    <x v="11"/>
    <n v="67"/>
    <n v="11.04"/>
    <n v="54"/>
    <n v="15.65"/>
    <n v="13"/>
    <n v="5.18"/>
    <x v="0"/>
  </r>
  <r>
    <x v="0"/>
    <s v="山県郡北広島町"/>
    <x v="28"/>
    <x v="12"/>
    <n v="19"/>
    <n v="3.13"/>
    <n v="10"/>
    <n v="2.9"/>
    <n v="3"/>
    <n v="1.2"/>
    <x v="3"/>
  </r>
  <r>
    <x v="0"/>
    <s v="山県郡北広島町"/>
    <x v="28"/>
    <x v="13"/>
    <n v="27"/>
    <n v="4.45"/>
    <n v="14"/>
    <n v="4.0599999999999996"/>
    <n v="12"/>
    <n v="4.78"/>
    <x v="0"/>
  </r>
  <r>
    <x v="0"/>
    <s v="山県郡北広島町"/>
    <x v="28"/>
    <x v="14"/>
    <n v="14"/>
    <n v="2.31"/>
    <n v="5"/>
    <n v="1.45"/>
    <n v="7"/>
    <n v="2.79"/>
    <x v="3"/>
  </r>
  <r>
    <x v="0"/>
    <s v="豊田郡大崎上島町"/>
    <x v="29"/>
    <x v="0"/>
    <n v="0"/>
    <n v="0"/>
    <n v="0"/>
    <n v="0"/>
    <n v="0"/>
    <n v="0"/>
    <x v="0"/>
  </r>
  <r>
    <x v="0"/>
    <s v="豊田郡大崎上島町"/>
    <x v="29"/>
    <x v="1"/>
    <n v="36"/>
    <n v="9.73"/>
    <n v="25"/>
    <n v="9.0299999999999994"/>
    <n v="11"/>
    <n v="13.75"/>
    <x v="0"/>
  </r>
  <r>
    <x v="0"/>
    <s v="豊田郡大崎上島町"/>
    <x v="29"/>
    <x v="2"/>
    <n v="33"/>
    <n v="8.92"/>
    <n v="18"/>
    <n v="6.5"/>
    <n v="15"/>
    <n v="18.75"/>
    <x v="0"/>
  </r>
  <r>
    <x v="0"/>
    <s v="豊田郡大崎上島町"/>
    <x v="29"/>
    <x v="3"/>
    <n v="0"/>
    <n v="0"/>
    <n v="0"/>
    <n v="0"/>
    <n v="0"/>
    <n v="0"/>
    <x v="0"/>
  </r>
  <r>
    <x v="0"/>
    <s v="豊田郡大崎上島町"/>
    <x v="29"/>
    <x v="4"/>
    <n v="4"/>
    <n v="1.08"/>
    <n v="4"/>
    <n v="1.44"/>
    <n v="0"/>
    <n v="0"/>
    <x v="0"/>
  </r>
  <r>
    <x v="0"/>
    <s v="豊田郡大崎上島町"/>
    <x v="29"/>
    <x v="5"/>
    <n v="16"/>
    <n v="4.32"/>
    <n v="11"/>
    <n v="3.97"/>
    <n v="4"/>
    <n v="5"/>
    <x v="3"/>
  </r>
  <r>
    <x v="0"/>
    <s v="豊田郡大崎上島町"/>
    <x v="29"/>
    <x v="6"/>
    <n v="109"/>
    <n v="29.46"/>
    <n v="87"/>
    <n v="31.41"/>
    <n v="22"/>
    <n v="27.5"/>
    <x v="0"/>
  </r>
  <r>
    <x v="0"/>
    <s v="豊田郡大崎上島町"/>
    <x v="29"/>
    <x v="7"/>
    <n v="2"/>
    <n v="0.54"/>
    <n v="1"/>
    <n v="0.36"/>
    <n v="1"/>
    <n v="1.25"/>
    <x v="0"/>
  </r>
  <r>
    <x v="0"/>
    <s v="豊田郡大崎上島町"/>
    <x v="29"/>
    <x v="8"/>
    <n v="53"/>
    <n v="14.32"/>
    <n v="49"/>
    <n v="17.690000000000001"/>
    <n v="3"/>
    <n v="3.75"/>
    <x v="0"/>
  </r>
  <r>
    <x v="0"/>
    <s v="豊田郡大崎上島町"/>
    <x v="29"/>
    <x v="9"/>
    <n v="14"/>
    <n v="3.78"/>
    <n v="9"/>
    <n v="3.25"/>
    <n v="5"/>
    <n v="6.25"/>
    <x v="0"/>
  </r>
  <r>
    <x v="0"/>
    <s v="豊田郡大崎上島町"/>
    <x v="29"/>
    <x v="10"/>
    <n v="25"/>
    <n v="6.76"/>
    <n v="24"/>
    <n v="8.66"/>
    <n v="1"/>
    <n v="1.25"/>
    <x v="0"/>
  </r>
  <r>
    <x v="0"/>
    <s v="豊田郡大崎上島町"/>
    <x v="29"/>
    <x v="11"/>
    <n v="20"/>
    <n v="5.41"/>
    <n v="19"/>
    <n v="6.86"/>
    <n v="1"/>
    <n v="1.25"/>
    <x v="0"/>
  </r>
  <r>
    <x v="0"/>
    <s v="豊田郡大崎上島町"/>
    <x v="29"/>
    <x v="12"/>
    <n v="16"/>
    <n v="4.32"/>
    <n v="14"/>
    <n v="5.05"/>
    <n v="0"/>
    <n v="0"/>
    <x v="0"/>
  </r>
  <r>
    <x v="0"/>
    <s v="豊田郡大崎上島町"/>
    <x v="29"/>
    <x v="13"/>
    <n v="25"/>
    <n v="6.76"/>
    <n v="12"/>
    <n v="4.33"/>
    <n v="11"/>
    <n v="13.75"/>
    <x v="0"/>
  </r>
  <r>
    <x v="0"/>
    <s v="豊田郡大崎上島町"/>
    <x v="29"/>
    <x v="14"/>
    <n v="17"/>
    <n v="4.59"/>
    <n v="4"/>
    <n v="1.44"/>
    <n v="6"/>
    <n v="7.5"/>
    <x v="12"/>
  </r>
  <r>
    <x v="0"/>
    <s v="世羅郡世羅町"/>
    <x v="30"/>
    <x v="0"/>
    <n v="0"/>
    <n v="0"/>
    <n v="0"/>
    <n v="0"/>
    <n v="0"/>
    <n v="0"/>
    <x v="0"/>
  </r>
  <r>
    <x v="0"/>
    <s v="世羅郡世羅町"/>
    <x v="30"/>
    <x v="1"/>
    <n v="75"/>
    <n v="15.34"/>
    <n v="26"/>
    <n v="9.59"/>
    <n v="49"/>
    <n v="23.22"/>
    <x v="0"/>
  </r>
  <r>
    <x v="0"/>
    <s v="世羅郡世羅町"/>
    <x v="30"/>
    <x v="2"/>
    <n v="50"/>
    <n v="10.220000000000001"/>
    <n v="21"/>
    <n v="7.75"/>
    <n v="29"/>
    <n v="13.74"/>
    <x v="0"/>
  </r>
  <r>
    <x v="0"/>
    <s v="世羅郡世羅町"/>
    <x v="30"/>
    <x v="3"/>
    <n v="3"/>
    <n v="0.61"/>
    <n v="0"/>
    <n v="0"/>
    <n v="3"/>
    <n v="1.42"/>
    <x v="0"/>
  </r>
  <r>
    <x v="0"/>
    <s v="世羅郡世羅町"/>
    <x v="30"/>
    <x v="4"/>
    <n v="1"/>
    <n v="0.2"/>
    <n v="0"/>
    <n v="0"/>
    <n v="1"/>
    <n v="0.47"/>
    <x v="0"/>
  </r>
  <r>
    <x v="0"/>
    <s v="世羅郡世羅町"/>
    <x v="30"/>
    <x v="5"/>
    <n v="7"/>
    <n v="1.43"/>
    <n v="2"/>
    <n v="0.74"/>
    <n v="5"/>
    <n v="2.37"/>
    <x v="0"/>
  </r>
  <r>
    <x v="0"/>
    <s v="世羅郡世羅町"/>
    <x v="30"/>
    <x v="6"/>
    <n v="142"/>
    <n v="29.04"/>
    <n v="71"/>
    <n v="26.2"/>
    <n v="70"/>
    <n v="33.18"/>
    <x v="3"/>
  </r>
  <r>
    <x v="0"/>
    <s v="世羅郡世羅町"/>
    <x v="30"/>
    <x v="7"/>
    <n v="1"/>
    <n v="0.2"/>
    <n v="1"/>
    <n v="0.37"/>
    <n v="0"/>
    <n v="0"/>
    <x v="0"/>
  </r>
  <r>
    <x v="0"/>
    <s v="世羅郡世羅町"/>
    <x v="30"/>
    <x v="8"/>
    <n v="13"/>
    <n v="2.66"/>
    <n v="4"/>
    <n v="1.48"/>
    <n v="9"/>
    <n v="4.2699999999999996"/>
    <x v="0"/>
  </r>
  <r>
    <x v="0"/>
    <s v="世羅郡世羅町"/>
    <x v="30"/>
    <x v="9"/>
    <n v="24"/>
    <n v="4.91"/>
    <n v="13"/>
    <n v="4.8"/>
    <n v="10"/>
    <n v="4.74"/>
    <x v="0"/>
  </r>
  <r>
    <x v="0"/>
    <s v="世羅郡世羅町"/>
    <x v="30"/>
    <x v="10"/>
    <n v="52"/>
    <n v="10.63"/>
    <n v="48"/>
    <n v="17.71"/>
    <n v="4"/>
    <n v="1.9"/>
    <x v="0"/>
  </r>
  <r>
    <x v="0"/>
    <s v="世羅郡世羅町"/>
    <x v="30"/>
    <x v="11"/>
    <n v="58"/>
    <n v="11.86"/>
    <n v="51"/>
    <n v="18.82"/>
    <n v="7"/>
    <n v="3.32"/>
    <x v="0"/>
  </r>
  <r>
    <x v="0"/>
    <s v="世羅郡世羅町"/>
    <x v="30"/>
    <x v="12"/>
    <n v="25"/>
    <n v="5.1100000000000003"/>
    <n v="18"/>
    <n v="6.64"/>
    <n v="3"/>
    <n v="1.42"/>
    <x v="0"/>
  </r>
  <r>
    <x v="0"/>
    <s v="世羅郡世羅町"/>
    <x v="30"/>
    <x v="13"/>
    <n v="23"/>
    <n v="4.7"/>
    <n v="11"/>
    <n v="4.0599999999999996"/>
    <n v="12"/>
    <n v="5.69"/>
    <x v="0"/>
  </r>
  <r>
    <x v="0"/>
    <s v="世羅郡世羅町"/>
    <x v="30"/>
    <x v="14"/>
    <n v="15"/>
    <n v="3.07"/>
    <n v="5"/>
    <n v="1.85"/>
    <n v="9"/>
    <n v="4.2699999999999996"/>
    <x v="3"/>
  </r>
  <r>
    <x v="0"/>
    <s v="神石郡神石高原町"/>
    <x v="31"/>
    <x v="0"/>
    <n v="0"/>
    <n v="0"/>
    <n v="0"/>
    <n v="0"/>
    <n v="0"/>
    <n v="0"/>
    <x v="0"/>
  </r>
  <r>
    <x v="0"/>
    <s v="神石郡神石高原町"/>
    <x v="31"/>
    <x v="1"/>
    <n v="51"/>
    <n v="16.78"/>
    <n v="24"/>
    <n v="13.95"/>
    <n v="27"/>
    <n v="20.77"/>
    <x v="0"/>
  </r>
  <r>
    <x v="0"/>
    <s v="神石郡神石高原町"/>
    <x v="31"/>
    <x v="2"/>
    <n v="45"/>
    <n v="14.8"/>
    <n v="17"/>
    <n v="9.8800000000000008"/>
    <n v="28"/>
    <n v="21.54"/>
    <x v="0"/>
  </r>
  <r>
    <x v="0"/>
    <s v="神石郡神石高原町"/>
    <x v="31"/>
    <x v="3"/>
    <n v="2"/>
    <n v="0.66"/>
    <n v="0"/>
    <n v="0"/>
    <n v="2"/>
    <n v="1.54"/>
    <x v="0"/>
  </r>
  <r>
    <x v="0"/>
    <s v="神石郡神石高原町"/>
    <x v="31"/>
    <x v="4"/>
    <n v="3"/>
    <n v="0.99"/>
    <n v="0"/>
    <n v="0"/>
    <n v="3"/>
    <n v="2.31"/>
    <x v="0"/>
  </r>
  <r>
    <x v="0"/>
    <s v="神石郡神石高原町"/>
    <x v="31"/>
    <x v="5"/>
    <n v="10"/>
    <n v="3.29"/>
    <n v="2"/>
    <n v="1.1599999999999999"/>
    <n v="8"/>
    <n v="6.15"/>
    <x v="0"/>
  </r>
  <r>
    <x v="0"/>
    <s v="神石郡神石高原町"/>
    <x v="31"/>
    <x v="6"/>
    <n v="94"/>
    <n v="30.92"/>
    <n v="65"/>
    <n v="37.79"/>
    <n v="29"/>
    <n v="22.31"/>
    <x v="0"/>
  </r>
  <r>
    <x v="0"/>
    <s v="神石郡神石高原町"/>
    <x v="31"/>
    <x v="7"/>
    <n v="0"/>
    <n v="0"/>
    <n v="0"/>
    <n v="0"/>
    <n v="0"/>
    <n v="0"/>
    <x v="0"/>
  </r>
  <r>
    <x v="0"/>
    <s v="神石郡神石高原町"/>
    <x v="31"/>
    <x v="8"/>
    <n v="2"/>
    <n v="0.66"/>
    <n v="0"/>
    <n v="0"/>
    <n v="2"/>
    <n v="1.54"/>
    <x v="0"/>
  </r>
  <r>
    <x v="0"/>
    <s v="神石郡神石高原町"/>
    <x v="31"/>
    <x v="9"/>
    <n v="11"/>
    <n v="3.62"/>
    <n v="5"/>
    <n v="2.91"/>
    <n v="6"/>
    <n v="4.62"/>
    <x v="0"/>
  </r>
  <r>
    <x v="0"/>
    <s v="神石郡神石高原町"/>
    <x v="31"/>
    <x v="10"/>
    <n v="22"/>
    <n v="7.24"/>
    <n v="18"/>
    <n v="10.47"/>
    <n v="3"/>
    <n v="2.31"/>
    <x v="0"/>
  </r>
  <r>
    <x v="0"/>
    <s v="神石郡神石高原町"/>
    <x v="31"/>
    <x v="11"/>
    <n v="29"/>
    <n v="9.5399999999999991"/>
    <n v="26"/>
    <n v="15.12"/>
    <n v="3"/>
    <n v="2.31"/>
    <x v="0"/>
  </r>
  <r>
    <x v="0"/>
    <s v="神石郡神石高原町"/>
    <x v="31"/>
    <x v="12"/>
    <n v="3"/>
    <n v="0.99"/>
    <n v="1"/>
    <n v="0.57999999999999996"/>
    <n v="2"/>
    <n v="1.54"/>
    <x v="0"/>
  </r>
  <r>
    <x v="0"/>
    <s v="神石郡神石高原町"/>
    <x v="31"/>
    <x v="13"/>
    <n v="20"/>
    <n v="6.58"/>
    <n v="9"/>
    <n v="5.23"/>
    <n v="11"/>
    <n v="8.4600000000000009"/>
    <x v="0"/>
  </r>
  <r>
    <x v="0"/>
    <s v="神石郡神石高原町"/>
    <x v="31"/>
    <x v="14"/>
    <n v="12"/>
    <n v="3.95"/>
    <n v="5"/>
    <n v="2.91"/>
    <n v="6"/>
    <n v="4.62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6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2"/>
  </r>
  <r>
    <x v="0"/>
    <x v="0"/>
    <x v="0"/>
    <x v="4"/>
    <x v="4"/>
    <x v="4"/>
    <x v="4"/>
    <x v="4"/>
    <x v="4"/>
    <x v="4"/>
    <x v="4"/>
    <x v="4"/>
    <x v="4"/>
    <x v="3"/>
  </r>
  <r>
    <x v="0"/>
    <x v="0"/>
    <x v="0"/>
    <x v="5"/>
    <x v="5"/>
    <x v="5"/>
    <x v="5"/>
    <x v="5"/>
    <x v="5"/>
    <x v="5"/>
    <x v="5"/>
    <x v="5"/>
    <x v="5"/>
    <x v="1"/>
  </r>
  <r>
    <x v="0"/>
    <x v="0"/>
    <x v="0"/>
    <x v="6"/>
    <x v="6"/>
    <x v="6"/>
    <x v="6"/>
    <x v="6"/>
    <x v="6"/>
    <x v="6"/>
    <x v="6"/>
    <x v="6"/>
    <x v="6"/>
    <x v="4"/>
  </r>
  <r>
    <x v="0"/>
    <x v="0"/>
    <x v="0"/>
    <x v="7"/>
    <x v="7"/>
    <x v="7"/>
    <x v="7"/>
    <x v="7"/>
    <x v="7"/>
    <x v="7"/>
    <x v="7"/>
    <x v="7"/>
    <x v="7"/>
    <x v="5"/>
  </r>
  <r>
    <x v="0"/>
    <x v="0"/>
    <x v="0"/>
    <x v="8"/>
    <x v="8"/>
    <x v="8"/>
    <x v="8"/>
    <x v="8"/>
    <x v="8"/>
    <x v="8"/>
    <x v="8"/>
    <x v="8"/>
    <x v="8"/>
    <x v="1"/>
  </r>
  <r>
    <x v="0"/>
    <x v="0"/>
    <x v="0"/>
    <x v="9"/>
    <x v="9"/>
    <x v="9"/>
    <x v="9"/>
    <x v="9"/>
    <x v="9"/>
    <x v="9"/>
    <x v="9"/>
    <x v="9"/>
    <x v="9"/>
    <x v="1"/>
  </r>
  <r>
    <x v="0"/>
    <x v="0"/>
    <x v="0"/>
    <x v="10"/>
    <x v="10"/>
    <x v="10"/>
    <x v="10"/>
    <x v="10"/>
    <x v="10"/>
    <x v="10"/>
    <x v="10"/>
    <x v="10"/>
    <x v="10"/>
    <x v="6"/>
  </r>
  <r>
    <x v="0"/>
    <x v="0"/>
    <x v="0"/>
    <x v="11"/>
    <x v="11"/>
    <x v="11"/>
    <x v="11"/>
    <x v="11"/>
    <x v="11"/>
    <x v="11"/>
    <x v="11"/>
    <x v="11"/>
    <x v="11"/>
    <x v="7"/>
  </r>
  <r>
    <x v="0"/>
    <x v="0"/>
    <x v="0"/>
    <x v="12"/>
    <x v="12"/>
    <x v="12"/>
    <x v="12"/>
    <x v="12"/>
    <x v="12"/>
    <x v="12"/>
    <x v="12"/>
    <x v="12"/>
    <x v="12"/>
    <x v="3"/>
  </r>
  <r>
    <x v="0"/>
    <x v="0"/>
    <x v="0"/>
    <x v="13"/>
    <x v="13"/>
    <x v="13"/>
    <x v="13"/>
    <x v="13"/>
    <x v="13"/>
    <x v="13"/>
    <x v="13"/>
    <x v="13"/>
    <x v="13"/>
    <x v="3"/>
  </r>
  <r>
    <x v="0"/>
    <x v="0"/>
    <x v="0"/>
    <x v="14"/>
    <x v="14"/>
    <x v="14"/>
    <x v="14"/>
    <x v="14"/>
    <x v="14"/>
    <x v="14"/>
    <x v="14"/>
    <x v="14"/>
    <x v="14"/>
    <x v="1"/>
  </r>
  <r>
    <x v="0"/>
    <x v="0"/>
    <x v="0"/>
    <x v="15"/>
    <x v="15"/>
    <x v="15"/>
    <x v="15"/>
    <x v="15"/>
    <x v="15"/>
    <x v="15"/>
    <x v="15"/>
    <x v="15"/>
    <x v="15"/>
    <x v="1"/>
  </r>
  <r>
    <x v="0"/>
    <x v="0"/>
    <x v="0"/>
    <x v="16"/>
    <x v="16"/>
    <x v="16"/>
    <x v="16"/>
    <x v="16"/>
    <x v="16"/>
    <x v="16"/>
    <x v="16"/>
    <x v="13"/>
    <x v="13"/>
    <x v="1"/>
  </r>
  <r>
    <x v="0"/>
    <x v="0"/>
    <x v="0"/>
    <x v="17"/>
    <x v="17"/>
    <x v="17"/>
    <x v="17"/>
    <x v="17"/>
    <x v="17"/>
    <x v="17"/>
    <x v="17"/>
    <x v="16"/>
    <x v="16"/>
    <x v="6"/>
  </r>
  <r>
    <x v="0"/>
    <x v="0"/>
    <x v="0"/>
    <x v="18"/>
    <x v="18"/>
    <x v="18"/>
    <x v="18"/>
    <x v="18"/>
    <x v="18"/>
    <x v="18"/>
    <x v="18"/>
    <x v="17"/>
    <x v="17"/>
    <x v="8"/>
  </r>
  <r>
    <x v="0"/>
    <x v="0"/>
    <x v="0"/>
    <x v="19"/>
    <x v="19"/>
    <x v="19"/>
    <x v="19"/>
    <x v="19"/>
    <x v="19"/>
    <x v="19"/>
    <x v="19"/>
    <x v="18"/>
    <x v="18"/>
    <x v="1"/>
  </r>
  <r>
    <x v="0"/>
    <x v="1"/>
    <x v="1"/>
    <x v="0"/>
    <x v="0"/>
    <x v="0"/>
    <x v="0"/>
    <x v="20"/>
    <x v="20"/>
    <x v="20"/>
    <x v="20"/>
    <x v="7"/>
    <x v="19"/>
    <x v="3"/>
  </r>
  <r>
    <x v="0"/>
    <x v="1"/>
    <x v="1"/>
    <x v="2"/>
    <x v="2"/>
    <x v="2"/>
    <x v="1"/>
    <x v="21"/>
    <x v="21"/>
    <x v="21"/>
    <x v="21"/>
    <x v="19"/>
    <x v="20"/>
    <x v="6"/>
  </r>
  <r>
    <x v="0"/>
    <x v="1"/>
    <x v="1"/>
    <x v="1"/>
    <x v="1"/>
    <x v="1"/>
    <x v="2"/>
    <x v="22"/>
    <x v="22"/>
    <x v="22"/>
    <x v="22"/>
    <x v="20"/>
    <x v="21"/>
    <x v="1"/>
  </r>
  <r>
    <x v="0"/>
    <x v="1"/>
    <x v="1"/>
    <x v="3"/>
    <x v="3"/>
    <x v="3"/>
    <x v="3"/>
    <x v="23"/>
    <x v="23"/>
    <x v="23"/>
    <x v="23"/>
    <x v="21"/>
    <x v="22"/>
    <x v="9"/>
  </r>
  <r>
    <x v="0"/>
    <x v="1"/>
    <x v="1"/>
    <x v="4"/>
    <x v="4"/>
    <x v="4"/>
    <x v="4"/>
    <x v="24"/>
    <x v="24"/>
    <x v="16"/>
    <x v="24"/>
    <x v="22"/>
    <x v="23"/>
    <x v="1"/>
  </r>
  <r>
    <x v="0"/>
    <x v="1"/>
    <x v="1"/>
    <x v="5"/>
    <x v="5"/>
    <x v="5"/>
    <x v="5"/>
    <x v="25"/>
    <x v="25"/>
    <x v="24"/>
    <x v="25"/>
    <x v="23"/>
    <x v="24"/>
    <x v="1"/>
  </r>
  <r>
    <x v="0"/>
    <x v="1"/>
    <x v="1"/>
    <x v="11"/>
    <x v="11"/>
    <x v="11"/>
    <x v="6"/>
    <x v="26"/>
    <x v="26"/>
    <x v="25"/>
    <x v="26"/>
    <x v="24"/>
    <x v="25"/>
    <x v="3"/>
  </r>
  <r>
    <x v="0"/>
    <x v="1"/>
    <x v="1"/>
    <x v="9"/>
    <x v="9"/>
    <x v="9"/>
    <x v="7"/>
    <x v="27"/>
    <x v="27"/>
    <x v="26"/>
    <x v="27"/>
    <x v="25"/>
    <x v="26"/>
    <x v="1"/>
  </r>
  <r>
    <x v="0"/>
    <x v="1"/>
    <x v="1"/>
    <x v="7"/>
    <x v="7"/>
    <x v="7"/>
    <x v="8"/>
    <x v="28"/>
    <x v="28"/>
    <x v="27"/>
    <x v="28"/>
    <x v="26"/>
    <x v="17"/>
    <x v="10"/>
  </r>
  <r>
    <x v="0"/>
    <x v="1"/>
    <x v="1"/>
    <x v="8"/>
    <x v="8"/>
    <x v="8"/>
    <x v="9"/>
    <x v="29"/>
    <x v="29"/>
    <x v="28"/>
    <x v="29"/>
    <x v="27"/>
    <x v="27"/>
    <x v="1"/>
  </r>
  <r>
    <x v="0"/>
    <x v="1"/>
    <x v="1"/>
    <x v="14"/>
    <x v="14"/>
    <x v="14"/>
    <x v="10"/>
    <x v="30"/>
    <x v="30"/>
    <x v="29"/>
    <x v="30"/>
    <x v="28"/>
    <x v="28"/>
    <x v="1"/>
  </r>
  <r>
    <x v="0"/>
    <x v="1"/>
    <x v="1"/>
    <x v="6"/>
    <x v="6"/>
    <x v="6"/>
    <x v="11"/>
    <x v="31"/>
    <x v="31"/>
    <x v="30"/>
    <x v="31"/>
    <x v="29"/>
    <x v="29"/>
    <x v="1"/>
  </r>
  <r>
    <x v="0"/>
    <x v="1"/>
    <x v="1"/>
    <x v="13"/>
    <x v="13"/>
    <x v="13"/>
    <x v="12"/>
    <x v="32"/>
    <x v="32"/>
    <x v="31"/>
    <x v="32"/>
    <x v="30"/>
    <x v="30"/>
    <x v="6"/>
  </r>
  <r>
    <x v="0"/>
    <x v="1"/>
    <x v="1"/>
    <x v="10"/>
    <x v="10"/>
    <x v="10"/>
    <x v="13"/>
    <x v="33"/>
    <x v="33"/>
    <x v="32"/>
    <x v="33"/>
    <x v="31"/>
    <x v="31"/>
    <x v="6"/>
  </r>
  <r>
    <x v="0"/>
    <x v="1"/>
    <x v="1"/>
    <x v="15"/>
    <x v="15"/>
    <x v="15"/>
    <x v="14"/>
    <x v="34"/>
    <x v="34"/>
    <x v="33"/>
    <x v="34"/>
    <x v="32"/>
    <x v="32"/>
    <x v="1"/>
  </r>
  <r>
    <x v="0"/>
    <x v="1"/>
    <x v="1"/>
    <x v="12"/>
    <x v="12"/>
    <x v="12"/>
    <x v="15"/>
    <x v="35"/>
    <x v="35"/>
    <x v="34"/>
    <x v="35"/>
    <x v="33"/>
    <x v="33"/>
    <x v="1"/>
  </r>
  <r>
    <x v="0"/>
    <x v="1"/>
    <x v="1"/>
    <x v="17"/>
    <x v="17"/>
    <x v="17"/>
    <x v="16"/>
    <x v="36"/>
    <x v="36"/>
    <x v="35"/>
    <x v="15"/>
    <x v="34"/>
    <x v="34"/>
    <x v="1"/>
  </r>
  <r>
    <x v="0"/>
    <x v="1"/>
    <x v="1"/>
    <x v="16"/>
    <x v="16"/>
    <x v="16"/>
    <x v="17"/>
    <x v="37"/>
    <x v="37"/>
    <x v="36"/>
    <x v="14"/>
    <x v="35"/>
    <x v="35"/>
    <x v="1"/>
  </r>
  <r>
    <x v="0"/>
    <x v="1"/>
    <x v="1"/>
    <x v="20"/>
    <x v="20"/>
    <x v="20"/>
    <x v="18"/>
    <x v="38"/>
    <x v="38"/>
    <x v="37"/>
    <x v="36"/>
    <x v="36"/>
    <x v="36"/>
    <x v="9"/>
  </r>
  <r>
    <x v="0"/>
    <x v="1"/>
    <x v="1"/>
    <x v="18"/>
    <x v="18"/>
    <x v="18"/>
    <x v="19"/>
    <x v="39"/>
    <x v="39"/>
    <x v="38"/>
    <x v="37"/>
    <x v="37"/>
    <x v="37"/>
    <x v="7"/>
  </r>
  <r>
    <x v="0"/>
    <x v="2"/>
    <x v="2"/>
    <x v="0"/>
    <x v="0"/>
    <x v="0"/>
    <x v="0"/>
    <x v="40"/>
    <x v="40"/>
    <x v="39"/>
    <x v="38"/>
    <x v="38"/>
    <x v="38"/>
    <x v="6"/>
  </r>
  <r>
    <x v="0"/>
    <x v="2"/>
    <x v="2"/>
    <x v="2"/>
    <x v="2"/>
    <x v="2"/>
    <x v="1"/>
    <x v="41"/>
    <x v="41"/>
    <x v="34"/>
    <x v="39"/>
    <x v="39"/>
    <x v="39"/>
    <x v="1"/>
  </r>
  <r>
    <x v="0"/>
    <x v="2"/>
    <x v="2"/>
    <x v="11"/>
    <x v="11"/>
    <x v="11"/>
    <x v="2"/>
    <x v="42"/>
    <x v="42"/>
    <x v="40"/>
    <x v="40"/>
    <x v="40"/>
    <x v="40"/>
    <x v="6"/>
  </r>
  <r>
    <x v="0"/>
    <x v="2"/>
    <x v="2"/>
    <x v="1"/>
    <x v="1"/>
    <x v="1"/>
    <x v="3"/>
    <x v="43"/>
    <x v="43"/>
    <x v="41"/>
    <x v="41"/>
    <x v="41"/>
    <x v="41"/>
    <x v="1"/>
  </r>
  <r>
    <x v="0"/>
    <x v="2"/>
    <x v="2"/>
    <x v="3"/>
    <x v="3"/>
    <x v="3"/>
    <x v="4"/>
    <x v="44"/>
    <x v="44"/>
    <x v="42"/>
    <x v="42"/>
    <x v="42"/>
    <x v="42"/>
    <x v="6"/>
  </r>
  <r>
    <x v="0"/>
    <x v="2"/>
    <x v="2"/>
    <x v="12"/>
    <x v="12"/>
    <x v="12"/>
    <x v="5"/>
    <x v="45"/>
    <x v="45"/>
    <x v="43"/>
    <x v="43"/>
    <x v="43"/>
    <x v="43"/>
    <x v="1"/>
  </r>
  <r>
    <x v="0"/>
    <x v="2"/>
    <x v="2"/>
    <x v="14"/>
    <x v="14"/>
    <x v="14"/>
    <x v="6"/>
    <x v="46"/>
    <x v="46"/>
    <x v="44"/>
    <x v="44"/>
    <x v="44"/>
    <x v="44"/>
    <x v="1"/>
  </r>
  <r>
    <x v="0"/>
    <x v="2"/>
    <x v="2"/>
    <x v="8"/>
    <x v="8"/>
    <x v="8"/>
    <x v="7"/>
    <x v="47"/>
    <x v="47"/>
    <x v="17"/>
    <x v="45"/>
    <x v="45"/>
    <x v="45"/>
    <x v="1"/>
  </r>
  <r>
    <x v="0"/>
    <x v="2"/>
    <x v="2"/>
    <x v="15"/>
    <x v="15"/>
    <x v="15"/>
    <x v="8"/>
    <x v="48"/>
    <x v="48"/>
    <x v="45"/>
    <x v="46"/>
    <x v="46"/>
    <x v="46"/>
    <x v="1"/>
  </r>
  <r>
    <x v="0"/>
    <x v="2"/>
    <x v="2"/>
    <x v="7"/>
    <x v="7"/>
    <x v="7"/>
    <x v="9"/>
    <x v="49"/>
    <x v="49"/>
    <x v="46"/>
    <x v="47"/>
    <x v="47"/>
    <x v="47"/>
    <x v="7"/>
  </r>
  <r>
    <x v="0"/>
    <x v="2"/>
    <x v="2"/>
    <x v="13"/>
    <x v="13"/>
    <x v="13"/>
    <x v="10"/>
    <x v="50"/>
    <x v="50"/>
    <x v="47"/>
    <x v="48"/>
    <x v="48"/>
    <x v="48"/>
    <x v="1"/>
  </r>
  <r>
    <x v="0"/>
    <x v="2"/>
    <x v="2"/>
    <x v="6"/>
    <x v="6"/>
    <x v="6"/>
    <x v="11"/>
    <x v="51"/>
    <x v="51"/>
    <x v="48"/>
    <x v="49"/>
    <x v="49"/>
    <x v="49"/>
    <x v="1"/>
  </r>
  <r>
    <x v="0"/>
    <x v="2"/>
    <x v="2"/>
    <x v="4"/>
    <x v="4"/>
    <x v="4"/>
    <x v="12"/>
    <x v="52"/>
    <x v="52"/>
    <x v="38"/>
    <x v="50"/>
    <x v="50"/>
    <x v="0"/>
    <x v="1"/>
  </r>
  <r>
    <x v="0"/>
    <x v="2"/>
    <x v="2"/>
    <x v="20"/>
    <x v="20"/>
    <x v="20"/>
    <x v="13"/>
    <x v="53"/>
    <x v="53"/>
    <x v="49"/>
    <x v="51"/>
    <x v="51"/>
    <x v="50"/>
    <x v="10"/>
  </r>
  <r>
    <x v="0"/>
    <x v="2"/>
    <x v="2"/>
    <x v="16"/>
    <x v="16"/>
    <x v="16"/>
    <x v="14"/>
    <x v="54"/>
    <x v="54"/>
    <x v="50"/>
    <x v="52"/>
    <x v="52"/>
    <x v="51"/>
    <x v="1"/>
  </r>
  <r>
    <x v="0"/>
    <x v="2"/>
    <x v="2"/>
    <x v="17"/>
    <x v="17"/>
    <x v="17"/>
    <x v="15"/>
    <x v="55"/>
    <x v="55"/>
    <x v="51"/>
    <x v="34"/>
    <x v="53"/>
    <x v="52"/>
    <x v="1"/>
  </r>
  <r>
    <x v="0"/>
    <x v="2"/>
    <x v="2"/>
    <x v="5"/>
    <x v="5"/>
    <x v="5"/>
    <x v="16"/>
    <x v="56"/>
    <x v="56"/>
    <x v="50"/>
    <x v="52"/>
    <x v="54"/>
    <x v="53"/>
    <x v="1"/>
  </r>
  <r>
    <x v="0"/>
    <x v="2"/>
    <x v="2"/>
    <x v="9"/>
    <x v="9"/>
    <x v="9"/>
    <x v="17"/>
    <x v="57"/>
    <x v="57"/>
    <x v="52"/>
    <x v="53"/>
    <x v="55"/>
    <x v="54"/>
    <x v="1"/>
  </r>
  <r>
    <x v="0"/>
    <x v="2"/>
    <x v="2"/>
    <x v="21"/>
    <x v="21"/>
    <x v="21"/>
    <x v="18"/>
    <x v="58"/>
    <x v="58"/>
    <x v="52"/>
    <x v="53"/>
    <x v="56"/>
    <x v="55"/>
    <x v="1"/>
  </r>
  <r>
    <x v="0"/>
    <x v="2"/>
    <x v="2"/>
    <x v="22"/>
    <x v="22"/>
    <x v="22"/>
    <x v="19"/>
    <x v="59"/>
    <x v="59"/>
    <x v="53"/>
    <x v="19"/>
    <x v="57"/>
    <x v="56"/>
    <x v="1"/>
  </r>
  <r>
    <x v="0"/>
    <x v="3"/>
    <x v="3"/>
    <x v="2"/>
    <x v="2"/>
    <x v="2"/>
    <x v="0"/>
    <x v="60"/>
    <x v="60"/>
    <x v="54"/>
    <x v="54"/>
    <x v="58"/>
    <x v="57"/>
    <x v="1"/>
  </r>
  <r>
    <x v="0"/>
    <x v="3"/>
    <x v="3"/>
    <x v="1"/>
    <x v="1"/>
    <x v="1"/>
    <x v="1"/>
    <x v="50"/>
    <x v="61"/>
    <x v="55"/>
    <x v="55"/>
    <x v="59"/>
    <x v="13"/>
    <x v="1"/>
  </r>
  <r>
    <x v="0"/>
    <x v="3"/>
    <x v="3"/>
    <x v="0"/>
    <x v="0"/>
    <x v="0"/>
    <x v="2"/>
    <x v="61"/>
    <x v="62"/>
    <x v="15"/>
    <x v="56"/>
    <x v="60"/>
    <x v="17"/>
    <x v="1"/>
  </r>
  <r>
    <x v="0"/>
    <x v="3"/>
    <x v="3"/>
    <x v="4"/>
    <x v="4"/>
    <x v="4"/>
    <x v="3"/>
    <x v="55"/>
    <x v="63"/>
    <x v="45"/>
    <x v="57"/>
    <x v="61"/>
    <x v="58"/>
    <x v="1"/>
  </r>
  <r>
    <x v="0"/>
    <x v="3"/>
    <x v="3"/>
    <x v="5"/>
    <x v="5"/>
    <x v="5"/>
    <x v="4"/>
    <x v="62"/>
    <x v="64"/>
    <x v="45"/>
    <x v="57"/>
    <x v="62"/>
    <x v="59"/>
    <x v="1"/>
  </r>
  <r>
    <x v="0"/>
    <x v="3"/>
    <x v="3"/>
    <x v="9"/>
    <x v="9"/>
    <x v="9"/>
    <x v="5"/>
    <x v="63"/>
    <x v="65"/>
    <x v="52"/>
    <x v="58"/>
    <x v="63"/>
    <x v="60"/>
    <x v="1"/>
  </r>
  <r>
    <x v="0"/>
    <x v="3"/>
    <x v="3"/>
    <x v="11"/>
    <x v="11"/>
    <x v="11"/>
    <x v="6"/>
    <x v="64"/>
    <x v="24"/>
    <x v="56"/>
    <x v="59"/>
    <x v="64"/>
    <x v="32"/>
    <x v="1"/>
  </r>
  <r>
    <x v="0"/>
    <x v="3"/>
    <x v="3"/>
    <x v="14"/>
    <x v="14"/>
    <x v="14"/>
    <x v="7"/>
    <x v="65"/>
    <x v="66"/>
    <x v="57"/>
    <x v="34"/>
    <x v="65"/>
    <x v="61"/>
    <x v="1"/>
  </r>
  <r>
    <x v="0"/>
    <x v="3"/>
    <x v="3"/>
    <x v="3"/>
    <x v="3"/>
    <x v="3"/>
    <x v="8"/>
    <x v="66"/>
    <x v="67"/>
    <x v="58"/>
    <x v="60"/>
    <x v="64"/>
    <x v="32"/>
    <x v="6"/>
  </r>
  <r>
    <x v="0"/>
    <x v="3"/>
    <x v="3"/>
    <x v="7"/>
    <x v="7"/>
    <x v="7"/>
    <x v="9"/>
    <x v="67"/>
    <x v="68"/>
    <x v="59"/>
    <x v="61"/>
    <x v="66"/>
    <x v="62"/>
    <x v="1"/>
  </r>
  <r>
    <x v="0"/>
    <x v="3"/>
    <x v="3"/>
    <x v="13"/>
    <x v="13"/>
    <x v="13"/>
    <x v="10"/>
    <x v="68"/>
    <x v="69"/>
    <x v="60"/>
    <x v="62"/>
    <x v="67"/>
    <x v="63"/>
    <x v="6"/>
  </r>
  <r>
    <x v="0"/>
    <x v="3"/>
    <x v="3"/>
    <x v="8"/>
    <x v="8"/>
    <x v="8"/>
    <x v="11"/>
    <x v="69"/>
    <x v="46"/>
    <x v="33"/>
    <x v="63"/>
    <x v="68"/>
    <x v="64"/>
    <x v="1"/>
  </r>
  <r>
    <x v="0"/>
    <x v="3"/>
    <x v="3"/>
    <x v="6"/>
    <x v="6"/>
    <x v="6"/>
    <x v="12"/>
    <x v="70"/>
    <x v="70"/>
    <x v="61"/>
    <x v="64"/>
    <x v="69"/>
    <x v="65"/>
    <x v="1"/>
  </r>
  <r>
    <x v="0"/>
    <x v="3"/>
    <x v="3"/>
    <x v="16"/>
    <x v="16"/>
    <x v="16"/>
    <x v="13"/>
    <x v="71"/>
    <x v="71"/>
    <x v="44"/>
    <x v="14"/>
    <x v="70"/>
    <x v="66"/>
    <x v="1"/>
  </r>
  <r>
    <x v="0"/>
    <x v="3"/>
    <x v="3"/>
    <x v="10"/>
    <x v="10"/>
    <x v="10"/>
    <x v="14"/>
    <x v="72"/>
    <x v="72"/>
    <x v="62"/>
    <x v="65"/>
    <x v="69"/>
    <x v="65"/>
    <x v="6"/>
  </r>
  <r>
    <x v="0"/>
    <x v="3"/>
    <x v="3"/>
    <x v="15"/>
    <x v="15"/>
    <x v="15"/>
    <x v="14"/>
    <x v="72"/>
    <x v="72"/>
    <x v="63"/>
    <x v="66"/>
    <x v="71"/>
    <x v="50"/>
    <x v="1"/>
  </r>
  <r>
    <x v="0"/>
    <x v="3"/>
    <x v="3"/>
    <x v="17"/>
    <x v="17"/>
    <x v="17"/>
    <x v="16"/>
    <x v="73"/>
    <x v="73"/>
    <x v="57"/>
    <x v="34"/>
    <x v="72"/>
    <x v="67"/>
    <x v="1"/>
  </r>
  <r>
    <x v="0"/>
    <x v="3"/>
    <x v="3"/>
    <x v="18"/>
    <x v="18"/>
    <x v="18"/>
    <x v="17"/>
    <x v="74"/>
    <x v="74"/>
    <x v="64"/>
    <x v="67"/>
    <x v="73"/>
    <x v="68"/>
    <x v="6"/>
  </r>
  <r>
    <x v="0"/>
    <x v="3"/>
    <x v="3"/>
    <x v="22"/>
    <x v="22"/>
    <x v="22"/>
    <x v="18"/>
    <x v="75"/>
    <x v="75"/>
    <x v="51"/>
    <x v="68"/>
    <x v="74"/>
    <x v="69"/>
    <x v="1"/>
  </r>
  <r>
    <x v="0"/>
    <x v="3"/>
    <x v="3"/>
    <x v="23"/>
    <x v="23"/>
    <x v="23"/>
    <x v="19"/>
    <x v="76"/>
    <x v="76"/>
    <x v="63"/>
    <x v="66"/>
    <x v="75"/>
    <x v="37"/>
    <x v="1"/>
  </r>
  <r>
    <x v="0"/>
    <x v="3"/>
    <x v="3"/>
    <x v="20"/>
    <x v="20"/>
    <x v="20"/>
    <x v="19"/>
    <x v="76"/>
    <x v="76"/>
    <x v="57"/>
    <x v="34"/>
    <x v="76"/>
    <x v="70"/>
    <x v="1"/>
  </r>
  <r>
    <x v="0"/>
    <x v="4"/>
    <x v="4"/>
    <x v="0"/>
    <x v="0"/>
    <x v="0"/>
    <x v="0"/>
    <x v="77"/>
    <x v="77"/>
    <x v="65"/>
    <x v="69"/>
    <x v="77"/>
    <x v="71"/>
    <x v="6"/>
  </r>
  <r>
    <x v="0"/>
    <x v="4"/>
    <x v="4"/>
    <x v="2"/>
    <x v="2"/>
    <x v="2"/>
    <x v="1"/>
    <x v="78"/>
    <x v="78"/>
    <x v="66"/>
    <x v="70"/>
    <x v="78"/>
    <x v="72"/>
    <x v="1"/>
  </r>
  <r>
    <x v="0"/>
    <x v="4"/>
    <x v="4"/>
    <x v="1"/>
    <x v="1"/>
    <x v="1"/>
    <x v="2"/>
    <x v="79"/>
    <x v="79"/>
    <x v="67"/>
    <x v="71"/>
    <x v="79"/>
    <x v="73"/>
    <x v="1"/>
  </r>
  <r>
    <x v="0"/>
    <x v="4"/>
    <x v="4"/>
    <x v="3"/>
    <x v="3"/>
    <x v="3"/>
    <x v="3"/>
    <x v="80"/>
    <x v="80"/>
    <x v="68"/>
    <x v="72"/>
    <x v="80"/>
    <x v="74"/>
    <x v="6"/>
  </r>
  <r>
    <x v="0"/>
    <x v="4"/>
    <x v="4"/>
    <x v="5"/>
    <x v="5"/>
    <x v="5"/>
    <x v="4"/>
    <x v="81"/>
    <x v="81"/>
    <x v="51"/>
    <x v="73"/>
    <x v="80"/>
    <x v="74"/>
    <x v="1"/>
  </r>
  <r>
    <x v="0"/>
    <x v="4"/>
    <x v="4"/>
    <x v="4"/>
    <x v="4"/>
    <x v="4"/>
    <x v="5"/>
    <x v="82"/>
    <x v="82"/>
    <x v="50"/>
    <x v="74"/>
    <x v="81"/>
    <x v="75"/>
    <x v="1"/>
  </r>
  <r>
    <x v="0"/>
    <x v="4"/>
    <x v="4"/>
    <x v="8"/>
    <x v="8"/>
    <x v="8"/>
    <x v="6"/>
    <x v="83"/>
    <x v="83"/>
    <x v="69"/>
    <x v="61"/>
    <x v="82"/>
    <x v="76"/>
    <x v="1"/>
  </r>
  <r>
    <x v="0"/>
    <x v="4"/>
    <x v="4"/>
    <x v="9"/>
    <x v="9"/>
    <x v="9"/>
    <x v="7"/>
    <x v="84"/>
    <x v="84"/>
    <x v="70"/>
    <x v="75"/>
    <x v="83"/>
    <x v="77"/>
    <x v="1"/>
  </r>
  <r>
    <x v="0"/>
    <x v="4"/>
    <x v="4"/>
    <x v="15"/>
    <x v="15"/>
    <x v="15"/>
    <x v="8"/>
    <x v="85"/>
    <x v="85"/>
    <x v="71"/>
    <x v="76"/>
    <x v="84"/>
    <x v="78"/>
    <x v="1"/>
  </r>
  <r>
    <x v="0"/>
    <x v="4"/>
    <x v="4"/>
    <x v="11"/>
    <x v="11"/>
    <x v="11"/>
    <x v="8"/>
    <x v="85"/>
    <x v="85"/>
    <x v="72"/>
    <x v="77"/>
    <x v="85"/>
    <x v="79"/>
    <x v="1"/>
  </r>
  <r>
    <x v="0"/>
    <x v="4"/>
    <x v="4"/>
    <x v="14"/>
    <x v="14"/>
    <x v="14"/>
    <x v="10"/>
    <x v="86"/>
    <x v="86"/>
    <x v="63"/>
    <x v="78"/>
    <x v="55"/>
    <x v="80"/>
    <x v="1"/>
  </r>
  <r>
    <x v="0"/>
    <x v="4"/>
    <x v="4"/>
    <x v="6"/>
    <x v="6"/>
    <x v="6"/>
    <x v="10"/>
    <x v="86"/>
    <x v="86"/>
    <x v="73"/>
    <x v="79"/>
    <x v="86"/>
    <x v="81"/>
    <x v="1"/>
  </r>
  <r>
    <x v="0"/>
    <x v="4"/>
    <x v="4"/>
    <x v="7"/>
    <x v="7"/>
    <x v="7"/>
    <x v="12"/>
    <x v="87"/>
    <x v="87"/>
    <x v="74"/>
    <x v="80"/>
    <x v="87"/>
    <x v="82"/>
    <x v="6"/>
  </r>
  <r>
    <x v="0"/>
    <x v="4"/>
    <x v="4"/>
    <x v="12"/>
    <x v="12"/>
    <x v="12"/>
    <x v="13"/>
    <x v="88"/>
    <x v="88"/>
    <x v="75"/>
    <x v="81"/>
    <x v="88"/>
    <x v="83"/>
    <x v="1"/>
  </r>
  <r>
    <x v="0"/>
    <x v="4"/>
    <x v="4"/>
    <x v="13"/>
    <x v="13"/>
    <x v="13"/>
    <x v="14"/>
    <x v="66"/>
    <x v="89"/>
    <x v="76"/>
    <x v="82"/>
    <x v="89"/>
    <x v="84"/>
    <x v="1"/>
  </r>
  <r>
    <x v="0"/>
    <x v="4"/>
    <x v="4"/>
    <x v="16"/>
    <x v="16"/>
    <x v="16"/>
    <x v="15"/>
    <x v="89"/>
    <x v="90"/>
    <x v="50"/>
    <x v="74"/>
    <x v="90"/>
    <x v="85"/>
    <x v="1"/>
  </r>
  <r>
    <x v="0"/>
    <x v="4"/>
    <x v="4"/>
    <x v="10"/>
    <x v="10"/>
    <x v="10"/>
    <x v="16"/>
    <x v="90"/>
    <x v="91"/>
    <x v="77"/>
    <x v="83"/>
    <x v="91"/>
    <x v="11"/>
    <x v="1"/>
  </r>
  <r>
    <x v="0"/>
    <x v="4"/>
    <x v="4"/>
    <x v="17"/>
    <x v="17"/>
    <x v="17"/>
    <x v="17"/>
    <x v="91"/>
    <x v="92"/>
    <x v="50"/>
    <x v="74"/>
    <x v="92"/>
    <x v="86"/>
    <x v="1"/>
  </r>
  <r>
    <x v="0"/>
    <x v="4"/>
    <x v="4"/>
    <x v="18"/>
    <x v="18"/>
    <x v="18"/>
    <x v="18"/>
    <x v="70"/>
    <x v="38"/>
    <x v="44"/>
    <x v="52"/>
    <x v="93"/>
    <x v="87"/>
    <x v="1"/>
  </r>
  <r>
    <x v="0"/>
    <x v="4"/>
    <x v="4"/>
    <x v="20"/>
    <x v="20"/>
    <x v="20"/>
    <x v="19"/>
    <x v="71"/>
    <x v="93"/>
    <x v="57"/>
    <x v="84"/>
    <x v="93"/>
    <x v="87"/>
    <x v="1"/>
  </r>
  <r>
    <x v="0"/>
    <x v="5"/>
    <x v="5"/>
    <x v="2"/>
    <x v="2"/>
    <x v="2"/>
    <x v="0"/>
    <x v="92"/>
    <x v="94"/>
    <x v="78"/>
    <x v="85"/>
    <x v="30"/>
    <x v="88"/>
    <x v="1"/>
  </r>
  <r>
    <x v="0"/>
    <x v="5"/>
    <x v="5"/>
    <x v="0"/>
    <x v="0"/>
    <x v="0"/>
    <x v="1"/>
    <x v="93"/>
    <x v="95"/>
    <x v="79"/>
    <x v="86"/>
    <x v="94"/>
    <x v="89"/>
    <x v="1"/>
  </r>
  <r>
    <x v="0"/>
    <x v="5"/>
    <x v="5"/>
    <x v="1"/>
    <x v="1"/>
    <x v="1"/>
    <x v="2"/>
    <x v="94"/>
    <x v="96"/>
    <x v="80"/>
    <x v="87"/>
    <x v="95"/>
    <x v="90"/>
    <x v="1"/>
  </r>
  <r>
    <x v="0"/>
    <x v="5"/>
    <x v="5"/>
    <x v="3"/>
    <x v="3"/>
    <x v="3"/>
    <x v="3"/>
    <x v="95"/>
    <x v="97"/>
    <x v="81"/>
    <x v="88"/>
    <x v="96"/>
    <x v="91"/>
    <x v="1"/>
  </r>
  <r>
    <x v="0"/>
    <x v="5"/>
    <x v="5"/>
    <x v="4"/>
    <x v="4"/>
    <x v="4"/>
    <x v="4"/>
    <x v="96"/>
    <x v="98"/>
    <x v="62"/>
    <x v="89"/>
    <x v="97"/>
    <x v="92"/>
    <x v="1"/>
  </r>
  <r>
    <x v="0"/>
    <x v="5"/>
    <x v="5"/>
    <x v="5"/>
    <x v="5"/>
    <x v="5"/>
    <x v="5"/>
    <x v="97"/>
    <x v="99"/>
    <x v="82"/>
    <x v="90"/>
    <x v="98"/>
    <x v="93"/>
    <x v="1"/>
  </r>
  <r>
    <x v="0"/>
    <x v="5"/>
    <x v="5"/>
    <x v="9"/>
    <x v="9"/>
    <x v="9"/>
    <x v="6"/>
    <x v="98"/>
    <x v="100"/>
    <x v="45"/>
    <x v="91"/>
    <x v="99"/>
    <x v="94"/>
    <x v="1"/>
  </r>
  <r>
    <x v="0"/>
    <x v="5"/>
    <x v="5"/>
    <x v="14"/>
    <x v="14"/>
    <x v="14"/>
    <x v="7"/>
    <x v="99"/>
    <x v="101"/>
    <x v="38"/>
    <x v="92"/>
    <x v="100"/>
    <x v="22"/>
    <x v="1"/>
  </r>
  <r>
    <x v="0"/>
    <x v="5"/>
    <x v="5"/>
    <x v="11"/>
    <x v="11"/>
    <x v="11"/>
    <x v="8"/>
    <x v="100"/>
    <x v="102"/>
    <x v="69"/>
    <x v="93"/>
    <x v="101"/>
    <x v="95"/>
    <x v="1"/>
  </r>
  <r>
    <x v="0"/>
    <x v="5"/>
    <x v="5"/>
    <x v="7"/>
    <x v="7"/>
    <x v="7"/>
    <x v="9"/>
    <x v="101"/>
    <x v="27"/>
    <x v="83"/>
    <x v="94"/>
    <x v="45"/>
    <x v="49"/>
    <x v="6"/>
  </r>
  <r>
    <x v="0"/>
    <x v="5"/>
    <x v="5"/>
    <x v="8"/>
    <x v="8"/>
    <x v="8"/>
    <x v="10"/>
    <x v="102"/>
    <x v="103"/>
    <x v="84"/>
    <x v="95"/>
    <x v="102"/>
    <x v="96"/>
    <x v="1"/>
  </r>
  <r>
    <x v="0"/>
    <x v="5"/>
    <x v="5"/>
    <x v="17"/>
    <x v="17"/>
    <x v="17"/>
    <x v="11"/>
    <x v="103"/>
    <x v="104"/>
    <x v="52"/>
    <x v="96"/>
    <x v="81"/>
    <x v="97"/>
    <x v="1"/>
  </r>
  <r>
    <x v="0"/>
    <x v="5"/>
    <x v="5"/>
    <x v="10"/>
    <x v="10"/>
    <x v="10"/>
    <x v="12"/>
    <x v="104"/>
    <x v="105"/>
    <x v="85"/>
    <x v="97"/>
    <x v="103"/>
    <x v="6"/>
    <x v="1"/>
  </r>
  <r>
    <x v="0"/>
    <x v="5"/>
    <x v="5"/>
    <x v="13"/>
    <x v="13"/>
    <x v="13"/>
    <x v="12"/>
    <x v="104"/>
    <x v="105"/>
    <x v="86"/>
    <x v="98"/>
    <x v="104"/>
    <x v="98"/>
    <x v="1"/>
  </r>
  <r>
    <x v="0"/>
    <x v="5"/>
    <x v="5"/>
    <x v="6"/>
    <x v="6"/>
    <x v="6"/>
    <x v="14"/>
    <x v="105"/>
    <x v="106"/>
    <x v="74"/>
    <x v="99"/>
    <x v="105"/>
    <x v="65"/>
    <x v="1"/>
  </r>
  <r>
    <x v="0"/>
    <x v="5"/>
    <x v="5"/>
    <x v="15"/>
    <x v="15"/>
    <x v="15"/>
    <x v="14"/>
    <x v="105"/>
    <x v="106"/>
    <x v="38"/>
    <x v="92"/>
    <x v="106"/>
    <x v="99"/>
    <x v="1"/>
  </r>
  <r>
    <x v="0"/>
    <x v="5"/>
    <x v="5"/>
    <x v="16"/>
    <x v="16"/>
    <x v="16"/>
    <x v="16"/>
    <x v="63"/>
    <x v="107"/>
    <x v="70"/>
    <x v="100"/>
    <x v="107"/>
    <x v="83"/>
    <x v="1"/>
  </r>
  <r>
    <x v="0"/>
    <x v="5"/>
    <x v="5"/>
    <x v="24"/>
    <x v="24"/>
    <x v="24"/>
    <x v="17"/>
    <x v="64"/>
    <x v="108"/>
    <x v="70"/>
    <x v="100"/>
    <x v="49"/>
    <x v="52"/>
    <x v="1"/>
  </r>
  <r>
    <x v="0"/>
    <x v="5"/>
    <x v="5"/>
    <x v="12"/>
    <x v="12"/>
    <x v="12"/>
    <x v="18"/>
    <x v="106"/>
    <x v="56"/>
    <x v="36"/>
    <x v="101"/>
    <x v="64"/>
    <x v="100"/>
    <x v="1"/>
  </r>
  <r>
    <x v="0"/>
    <x v="5"/>
    <x v="5"/>
    <x v="23"/>
    <x v="23"/>
    <x v="23"/>
    <x v="19"/>
    <x v="107"/>
    <x v="109"/>
    <x v="70"/>
    <x v="100"/>
    <x v="108"/>
    <x v="29"/>
    <x v="1"/>
  </r>
  <r>
    <x v="0"/>
    <x v="6"/>
    <x v="6"/>
    <x v="2"/>
    <x v="2"/>
    <x v="2"/>
    <x v="0"/>
    <x v="108"/>
    <x v="110"/>
    <x v="87"/>
    <x v="102"/>
    <x v="109"/>
    <x v="101"/>
    <x v="6"/>
  </r>
  <r>
    <x v="0"/>
    <x v="6"/>
    <x v="6"/>
    <x v="1"/>
    <x v="1"/>
    <x v="1"/>
    <x v="1"/>
    <x v="109"/>
    <x v="111"/>
    <x v="88"/>
    <x v="103"/>
    <x v="110"/>
    <x v="102"/>
    <x v="1"/>
  </r>
  <r>
    <x v="0"/>
    <x v="6"/>
    <x v="6"/>
    <x v="0"/>
    <x v="0"/>
    <x v="0"/>
    <x v="2"/>
    <x v="110"/>
    <x v="112"/>
    <x v="89"/>
    <x v="104"/>
    <x v="67"/>
    <x v="31"/>
    <x v="1"/>
  </r>
  <r>
    <x v="0"/>
    <x v="6"/>
    <x v="6"/>
    <x v="5"/>
    <x v="5"/>
    <x v="5"/>
    <x v="3"/>
    <x v="111"/>
    <x v="113"/>
    <x v="58"/>
    <x v="105"/>
    <x v="111"/>
    <x v="103"/>
    <x v="1"/>
  </r>
  <r>
    <x v="0"/>
    <x v="6"/>
    <x v="6"/>
    <x v="4"/>
    <x v="4"/>
    <x v="4"/>
    <x v="4"/>
    <x v="112"/>
    <x v="114"/>
    <x v="75"/>
    <x v="106"/>
    <x v="112"/>
    <x v="104"/>
    <x v="1"/>
  </r>
  <r>
    <x v="0"/>
    <x v="6"/>
    <x v="6"/>
    <x v="3"/>
    <x v="3"/>
    <x v="3"/>
    <x v="5"/>
    <x v="113"/>
    <x v="115"/>
    <x v="90"/>
    <x v="107"/>
    <x v="96"/>
    <x v="105"/>
    <x v="7"/>
  </r>
  <r>
    <x v="0"/>
    <x v="6"/>
    <x v="6"/>
    <x v="9"/>
    <x v="9"/>
    <x v="9"/>
    <x v="6"/>
    <x v="114"/>
    <x v="116"/>
    <x v="91"/>
    <x v="108"/>
    <x v="100"/>
    <x v="106"/>
    <x v="1"/>
  </r>
  <r>
    <x v="0"/>
    <x v="6"/>
    <x v="6"/>
    <x v="7"/>
    <x v="7"/>
    <x v="7"/>
    <x v="7"/>
    <x v="115"/>
    <x v="117"/>
    <x v="92"/>
    <x v="109"/>
    <x v="113"/>
    <x v="107"/>
    <x v="1"/>
  </r>
  <r>
    <x v="0"/>
    <x v="6"/>
    <x v="6"/>
    <x v="8"/>
    <x v="8"/>
    <x v="8"/>
    <x v="8"/>
    <x v="116"/>
    <x v="118"/>
    <x v="93"/>
    <x v="110"/>
    <x v="114"/>
    <x v="108"/>
    <x v="1"/>
  </r>
  <r>
    <x v="0"/>
    <x v="6"/>
    <x v="6"/>
    <x v="10"/>
    <x v="10"/>
    <x v="10"/>
    <x v="9"/>
    <x v="117"/>
    <x v="8"/>
    <x v="94"/>
    <x v="111"/>
    <x v="115"/>
    <x v="109"/>
    <x v="1"/>
  </r>
  <r>
    <x v="0"/>
    <x v="6"/>
    <x v="6"/>
    <x v="13"/>
    <x v="13"/>
    <x v="13"/>
    <x v="10"/>
    <x v="118"/>
    <x v="119"/>
    <x v="36"/>
    <x v="112"/>
    <x v="79"/>
    <x v="25"/>
    <x v="1"/>
  </r>
  <r>
    <x v="0"/>
    <x v="6"/>
    <x v="6"/>
    <x v="14"/>
    <x v="14"/>
    <x v="14"/>
    <x v="11"/>
    <x v="119"/>
    <x v="34"/>
    <x v="44"/>
    <x v="113"/>
    <x v="49"/>
    <x v="110"/>
    <x v="1"/>
  </r>
  <r>
    <x v="0"/>
    <x v="6"/>
    <x v="6"/>
    <x v="6"/>
    <x v="6"/>
    <x v="6"/>
    <x v="12"/>
    <x v="65"/>
    <x v="89"/>
    <x v="94"/>
    <x v="111"/>
    <x v="116"/>
    <x v="111"/>
    <x v="1"/>
  </r>
  <r>
    <x v="0"/>
    <x v="6"/>
    <x v="6"/>
    <x v="11"/>
    <x v="11"/>
    <x v="11"/>
    <x v="13"/>
    <x v="120"/>
    <x v="120"/>
    <x v="56"/>
    <x v="114"/>
    <x v="59"/>
    <x v="112"/>
    <x v="6"/>
  </r>
  <r>
    <x v="0"/>
    <x v="6"/>
    <x v="6"/>
    <x v="15"/>
    <x v="15"/>
    <x v="15"/>
    <x v="14"/>
    <x v="121"/>
    <x v="121"/>
    <x v="52"/>
    <x v="96"/>
    <x v="101"/>
    <x v="113"/>
    <x v="1"/>
  </r>
  <r>
    <x v="0"/>
    <x v="6"/>
    <x v="6"/>
    <x v="23"/>
    <x v="23"/>
    <x v="23"/>
    <x v="15"/>
    <x v="122"/>
    <x v="38"/>
    <x v="95"/>
    <x v="115"/>
    <x v="70"/>
    <x v="114"/>
    <x v="1"/>
  </r>
  <r>
    <x v="0"/>
    <x v="6"/>
    <x v="6"/>
    <x v="12"/>
    <x v="12"/>
    <x v="12"/>
    <x v="16"/>
    <x v="123"/>
    <x v="122"/>
    <x v="96"/>
    <x v="48"/>
    <x v="117"/>
    <x v="62"/>
    <x v="1"/>
  </r>
  <r>
    <x v="0"/>
    <x v="6"/>
    <x v="6"/>
    <x v="17"/>
    <x v="17"/>
    <x v="17"/>
    <x v="17"/>
    <x v="124"/>
    <x v="123"/>
    <x v="70"/>
    <x v="100"/>
    <x v="93"/>
    <x v="115"/>
    <x v="1"/>
  </r>
  <r>
    <x v="0"/>
    <x v="6"/>
    <x v="6"/>
    <x v="18"/>
    <x v="18"/>
    <x v="18"/>
    <x v="18"/>
    <x v="72"/>
    <x v="124"/>
    <x v="64"/>
    <x v="67"/>
    <x v="118"/>
    <x v="116"/>
    <x v="6"/>
  </r>
  <r>
    <x v="0"/>
    <x v="6"/>
    <x v="6"/>
    <x v="16"/>
    <x v="16"/>
    <x v="16"/>
    <x v="19"/>
    <x v="125"/>
    <x v="125"/>
    <x v="44"/>
    <x v="113"/>
    <x v="71"/>
    <x v="47"/>
    <x v="1"/>
  </r>
  <r>
    <x v="0"/>
    <x v="7"/>
    <x v="7"/>
    <x v="1"/>
    <x v="1"/>
    <x v="1"/>
    <x v="0"/>
    <x v="126"/>
    <x v="126"/>
    <x v="97"/>
    <x v="116"/>
    <x v="117"/>
    <x v="117"/>
    <x v="1"/>
  </r>
  <r>
    <x v="0"/>
    <x v="7"/>
    <x v="7"/>
    <x v="5"/>
    <x v="5"/>
    <x v="5"/>
    <x v="1"/>
    <x v="127"/>
    <x v="127"/>
    <x v="98"/>
    <x v="117"/>
    <x v="119"/>
    <x v="118"/>
    <x v="1"/>
  </r>
  <r>
    <x v="0"/>
    <x v="7"/>
    <x v="7"/>
    <x v="0"/>
    <x v="0"/>
    <x v="0"/>
    <x v="2"/>
    <x v="128"/>
    <x v="128"/>
    <x v="99"/>
    <x v="118"/>
    <x v="69"/>
    <x v="100"/>
    <x v="1"/>
  </r>
  <r>
    <x v="0"/>
    <x v="7"/>
    <x v="7"/>
    <x v="4"/>
    <x v="4"/>
    <x v="4"/>
    <x v="3"/>
    <x v="129"/>
    <x v="129"/>
    <x v="29"/>
    <x v="119"/>
    <x v="27"/>
    <x v="119"/>
    <x v="1"/>
  </r>
  <r>
    <x v="0"/>
    <x v="7"/>
    <x v="7"/>
    <x v="9"/>
    <x v="9"/>
    <x v="9"/>
    <x v="4"/>
    <x v="130"/>
    <x v="130"/>
    <x v="75"/>
    <x v="120"/>
    <x v="120"/>
    <x v="120"/>
    <x v="1"/>
  </r>
  <r>
    <x v="0"/>
    <x v="7"/>
    <x v="7"/>
    <x v="2"/>
    <x v="2"/>
    <x v="2"/>
    <x v="5"/>
    <x v="131"/>
    <x v="131"/>
    <x v="100"/>
    <x v="121"/>
    <x v="80"/>
    <x v="121"/>
    <x v="1"/>
  </r>
  <r>
    <x v="0"/>
    <x v="7"/>
    <x v="7"/>
    <x v="3"/>
    <x v="3"/>
    <x v="3"/>
    <x v="6"/>
    <x v="132"/>
    <x v="132"/>
    <x v="98"/>
    <x v="117"/>
    <x v="65"/>
    <x v="122"/>
    <x v="1"/>
  </r>
  <r>
    <x v="0"/>
    <x v="7"/>
    <x v="7"/>
    <x v="10"/>
    <x v="10"/>
    <x v="10"/>
    <x v="7"/>
    <x v="133"/>
    <x v="133"/>
    <x v="59"/>
    <x v="122"/>
    <x v="121"/>
    <x v="71"/>
    <x v="1"/>
  </r>
  <r>
    <x v="0"/>
    <x v="7"/>
    <x v="7"/>
    <x v="7"/>
    <x v="7"/>
    <x v="7"/>
    <x v="8"/>
    <x v="119"/>
    <x v="103"/>
    <x v="101"/>
    <x v="123"/>
    <x v="73"/>
    <x v="79"/>
    <x v="1"/>
  </r>
  <r>
    <x v="0"/>
    <x v="7"/>
    <x v="7"/>
    <x v="8"/>
    <x v="8"/>
    <x v="8"/>
    <x v="9"/>
    <x v="134"/>
    <x v="134"/>
    <x v="102"/>
    <x v="3"/>
    <x v="122"/>
    <x v="108"/>
    <x v="1"/>
  </r>
  <r>
    <x v="0"/>
    <x v="7"/>
    <x v="7"/>
    <x v="6"/>
    <x v="6"/>
    <x v="6"/>
    <x v="10"/>
    <x v="135"/>
    <x v="135"/>
    <x v="35"/>
    <x v="124"/>
    <x v="102"/>
    <x v="29"/>
    <x v="1"/>
  </r>
  <r>
    <x v="0"/>
    <x v="7"/>
    <x v="7"/>
    <x v="13"/>
    <x v="13"/>
    <x v="13"/>
    <x v="11"/>
    <x v="70"/>
    <x v="136"/>
    <x v="96"/>
    <x v="125"/>
    <x v="82"/>
    <x v="123"/>
    <x v="1"/>
  </r>
  <r>
    <x v="0"/>
    <x v="7"/>
    <x v="7"/>
    <x v="11"/>
    <x v="11"/>
    <x v="11"/>
    <x v="12"/>
    <x v="136"/>
    <x v="137"/>
    <x v="37"/>
    <x v="126"/>
    <x v="74"/>
    <x v="124"/>
    <x v="1"/>
  </r>
  <r>
    <x v="0"/>
    <x v="7"/>
    <x v="7"/>
    <x v="19"/>
    <x v="19"/>
    <x v="19"/>
    <x v="13"/>
    <x v="72"/>
    <x v="138"/>
    <x v="70"/>
    <x v="127"/>
    <x v="59"/>
    <x v="125"/>
    <x v="1"/>
  </r>
  <r>
    <x v="0"/>
    <x v="7"/>
    <x v="7"/>
    <x v="15"/>
    <x v="15"/>
    <x v="15"/>
    <x v="14"/>
    <x v="125"/>
    <x v="139"/>
    <x v="52"/>
    <x v="19"/>
    <x v="59"/>
    <x v="125"/>
    <x v="1"/>
  </r>
  <r>
    <x v="0"/>
    <x v="7"/>
    <x v="7"/>
    <x v="25"/>
    <x v="25"/>
    <x v="25"/>
    <x v="15"/>
    <x v="137"/>
    <x v="57"/>
    <x v="38"/>
    <x v="128"/>
    <x v="123"/>
    <x v="126"/>
    <x v="1"/>
  </r>
  <r>
    <x v="0"/>
    <x v="7"/>
    <x v="7"/>
    <x v="17"/>
    <x v="17"/>
    <x v="17"/>
    <x v="16"/>
    <x v="73"/>
    <x v="140"/>
    <x v="63"/>
    <x v="46"/>
    <x v="59"/>
    <x v="125"/>
    <x v="1"/>
  </r>
  <r>
    <x v="0"/>
    <x v="7"/>
    <x v="7"/>
    <x v="26"/>
    <x v="26"/>
    <x v="26"/>
    <x v="17"/>
    <x v="138"/>
    <x v="17"/>
    <x v="70"/>
    <x v="127"/>
    <x v="124"/>
    <x v="127"/>
    <x v="1"/>
  </r>
  <r>
    <x v="0"/>
    <x v="7"/>
    <x v="7"/>
    <x v="18"/>
    <x v="18"/>
    <x v="18"/>
    <x v="17"/>
    <x v="138"/>
    <x v="17"/>
    <x v="64"/>
    <x v="67"/>
    <x v="125"/>
    <x v="128"/>
    <x v="1"/>
  </r>
  <r>
    <x v="0"/>
    <x v="7"/>
    <x v="7"/>
    <x v="14"/>
    <x v="14"/>
    <x v="14"/>
    <x v="19"/>
    <x v="139"/>
    <x v="141"/>
    <x v="63"/>
    <x v="46"/>
    <x v="123"/>
    <x v="126"/>
    <x v="1"/>
  </r>
  <r>
    <x v="0"/>
    <x v="7"/>
    <x v="7"/>
    <x v="23"/>
    <x v="23"/>
    <x v="23"/>
    <x v="19"/>
    <x v="139"/>
    <x v="141"/>
    <x v="63"/>
    <x v="46"/>
    <x v="123"/>
    <x v="126"/>
    <x v="1"/>
  </r>
  <r>
    <x v="0"/>
    <x v="8"/>
    <x v="8"/>
    <x v="2"/>
    <x v="2"/>
    <x v="2"/>
    <x v="0"/>
    <x v="57"/>
    <x v="142"/>
    <x v="73"/>
    <x v="129"/>
    <x v="126"/>
    <x v="129"/>
    <x v="1"/>
  </r>
  <r>
    <x v="0"/>
    <x v="8"/>
    <x v="8"/>
    <x v="1"/>
    <x v="1"/>
    <x v="1"/>
    <x v="1"/>
    <x v="140"/>
    <x v="143"/>
    <x v="103"/>
    <x v="130"/>
    <x v="127"/>
    <x v="10"/>
    <x v="1"/>
  </r>
  <r>
    <x v="0"/>
    <x v="8"/>
    <x v="8"/>
    <x v="0"/>
    <x v="0"/>
    <x v="0"/>
    <x v="2"/>
    <x v="106"/>
    <x v="144"/>
    <x v="104"/>
    <x v="131"/>
    <x v="122"/>
    <x v="70"/>
    <x v="1"/>
  </r>
  <r>
    <x v="0"/>
    <x v="8"/>
    <x v="8"/>
    <x v="3"/>
    <x v="3"/>
    <x v="3"/>
    <x v="3"/>
    <x v="141"/>
    <x v="145"/>
    <x v="36"/>
    <x v="132"/>
    <x v="87"/>
    <x v="130"/>
    <x v="1"/>
  </r>
  <r>
    <x v="0"/>
    <x v="8"/>
    <x v="8"/>
    <x v="4"/>
    <x v="4"/>
    <x v="4"/>
    <x v="4"/>
    <x v="142"/>
    <x v="146"/>
    <x v="71"/>
    <x v="82"/>
    <x v="105"/>
    <x v="131"/>
    <x v="1"/>
  </r>
  <r>
    <x v="0"/>
    <x v="8"/>
    <x v="8"/>
    <x v="7"/>
    <x v="7"/>
    <x v="7"/>
    <x v="5"/>
    <x v="143"/>
    <x v="147"/>
    <x v="105"/>
    <x v="133"/>
    <x v="127"/>
    <x v="10"/>
    <x v="1"/>
  </r>
  <r>
    <x v="0"/>
    <x v="8"/>
    <x v="8"/>
    <x v="5"/>
    <x v="5"/>
    <x v="5"/>
    <x v="6"/>
    <x v="122"/>
    <x v="148"/>
    <x v="53"/>
    <x v="134"/>
    <x v="123"/>
    <x v="132"/>
    <x v="1"/>
  </r>
  <r>
    <x v="0"/>
    <x v="8"/>
    <x v="8"/>
    <x v="10"/>
    <x v="10"/>
    <x v="10"/>
    <x v="7"/>
    <x v="73"/>
    <x v="6"/>
    <x v="53"/>
    <x v="134"/>
    <x v="74"/>
    <x v="133"/>
    <x v="1"/>
  </r>
  <r>
    <x v="0"/>
    <x v="8"/>
    <x v="8"/>
    <x v="9"/>
    <x v="9"/>
    <x v="9"/>
    <x v="8"/>
    <x v="144"/>
    <x v="149"/>
    <x v="63"/>
    <x v="127"/>
    <x v="125"/>
    <x v="134"/>
    <x v="1"/>
  </r>
  <r>
    <x v="0"/>
    <x v="8"/>
    <x v="8"/>
    <x v="8"/>
    <x v="8"/>
    <x v="8"/>
    <x v="8"/>
    <x v="144"/>
    <x v="149"/>
    <x v="77"/>
    <x v="135"/>
    <x v="128"/>
    <x v="135"/>
    <x v="1"/>
  </r>
  <r>
    <x v="0"/>
    <x v="8"/>
    <x v="8"/>
    <x v="6"/>
    <x v="6"/>
    <x v="6"/>
    <x v="10"/>
    <x v="145"/>
    <x v="150"/>
    <x v="62"/>
    <x v="136"/>
    <x v="129"/>
    <x v="36"/>
    <x v="1"/>
  </r>
  <r>
    <x v="0"/>
    <x v="8"/>
    <x v="8"/>
    <x v="19"/>
    <x v="19"/>
    <x v="19"/>
    <x v="11"/>
    <x v="146"/>
    <x v="151"/>
    <x v="71"/>
    <x v="82"/>
    <x v="75"/>
    <x v="136"/>
    <x v="1"/>
  </r>
  <r>
    <x v="0"/>
    <x v="8"/>
    <x v="8"/>
    <x v="11"/>
    <x v="11"/>
    <x v="11"/>
    <x v="12"/>
    <x v="147"/>
    <x v="152"/>
    <x v="49"/>
    <x v="137"/>
    <x v="114"/>
    <x v="81"/>
    <x v="1"/>
  </r>
  <r>
    <x v="0"/>
    <x v="8"/>
    <x v="8"/>
    <x v="16"/>
    <x v="16"/>
    <x v="16"/>
    <x v="13"/>
    <x v="148"/>
    <x v="55"/>
    <x v="57"/>
    <x v="138"/>
    <x v="127"/>
    <x v="10"/>
    <x v="1"/>
  </r>
  <r>
    <x v="0"/>
    <x v="8"/>
    <x v="8"/>
    <x v="23"/>
    <x v="23"/>
    <x v="23"/>
    <x v="13"/>
    <x v="148"/>
    <x v="55"/>
    <x v="71"/>
    <x v="82"/>
    <x v="68"/>
    <x v="137"/>
    <x v="1"/>
  </r>
  <r>
    <x v="0"/>
    <x v="8"/>
    <x v="8"/>
    <x v="26"/>
    <x v="26"/>
    <x v="26"/>
    <x v="15"/>
    <x v="149"/>
    <x v="153"/>
    <x v="50"/>
    <x v="139"/>
    <x v="130"/>
    <x v="55"/>
    <x v="1"/>
  </r>
  <r>
    <x v="0"/>
    <x v="8"/>
    <x v="8"/>
    <x v="13"/>
    <x v="13"/>
    <x v="13"/>
    <x v="15"/>
    <x v="149"/>
    <x v="153"/>
    <x v="52"/>
    <x v="140"/>
    <x v="131"/>
    <x v="114"/>
    <x v="1"/>
  </r>
  <r>
    <x v="0"/>
    <x v="8"/>
    <x v="8"/>
    <x v="15"/>
    <x v="15"/>
    <x v="15"/>
    <x v="17"/>
    <x v="150"/>
    <x v="154"/>
    <x v="106"/>
    <x v="141"/>
    <x v="132"/>
    <x v="138"/>
    <x v="1"/>
  </r>
  <r>
    <x v="0"/>
    <x v="8"/>
    <x v="8"/>
    <x v="20"/>
    <x v="20"/>
    <x v="20"/>
    <x v="17"/>
    <x v="150"/>
    <x v="154"/>
    <x v="64"/>
    <x v="67"/>
    <x v="127"/>
    <x v="10"/>
    <x v="1"/>
  </r>
  <r>
    <x v="0"/>
    <x v="8"/>
    <x v="8"/>
    <x v="24"/>
    <x v="24"/>
    <x v="24"/>
    <x v="19"/>
    <x v="151"/>
    <x v="155"/>
    <x v="64"/>
    <x v="67"/>
    <x v="132"/>
    <x v="138"/>
    <x v="1"/>
  </r>
  <r>
    <x v="0"/>
    <x v="8"/>
    <x v="8"/>
    <x v="14"/>
    <x v="14"/>
    <x v="14"/>
    <x v="19"/>
    <x v="151"/>
    <x v="155"/>
    <x v="106"/>
    <x v="141"/>
    <x v="114"/>
    <x v="81"/>
    <x v="1"/>
  </r>
  <r>
    <x v="0"/>
    <x v="9"/>
    <x v="9"/>
    <x v="2"/>
    <x v="2"/>
    <x v="2"/>
    <x v="0"/>
    <x v="152"/>
    <x v="156"/>
    <x v="55"/>
    <x v="142"/>
    <x v="133"/>
    <x v="139"/>
    <x v="1"/>
  </r>
  <r>
    <x v="0"/>
    <x v="9"/>
    <x v="9"/>
    <x v="1"/>
    <x v="1"/>
    <x v="1"/>
    <x v="1"/>
    <x v="153"/>
    <x v="157"/>
    <x v="107"/>
    <x v="143"/>
    <x v="113"/>
    <x v="140"/>
    <x v="1"/>
  </r>
  <r>
    <x v="0"/>
    <x v="9"/>
    <x v="9"/>
    <x v="0"/>
    <x v="0"/>
    <x v="0"/>
    <x v="2"/>
    <x v="154"/>
    <x v="158"/>
    <x v="108"/>
    <x v="144"/>
    <x v="134"/>
    <x v="141"/>
    <x v="1"/>
  </r>
  <r>
    <x v="0"/>
    <x v="9"/>
    <x v="9"/>
    <x v="5"/>
    <x v="5"/>
    <x v="5"/>
    <x v="3"/>
    <x v="155"/>
    <x v="159"/>
    <x v="54"/>
    <x v="145"/>
    <x v="119"/>
    <x v="142"/>
    <x v="1"/>
  </r>
  <r>
    <x v="0"/>
    <x v="9"/>
    <x v="9"/>
    <x v="4"/>
    <x v="4"/>
    <x v="4"/>
    <x v="4"/>
    <x v="156"/>
    <x v="160"/>
    <x v="75"/>
    <x v="146"/>
    <x v="135"/>
    <x v="143"/>
    <x v="1"/>
  </r>
  <r>
    <x v="0"/>
    <x v="9"/>
    <x v="9"/>
    <x v="3"/>
    <x v="3"/>
    <x v="3"/>
    <x v="5"/>
    <x v="157"/>
    <x v="161"/>
    <x v="109"/>
    <x v="147"/>
    <x v="136"/>
    <x v="144"/>
    <x v="1"/>
  </r>
  <r>
    <x v="0"/>
    <x v="9"/>
    <x v="9"/>
    <x v="7"/>
    <x v="7"/>
    <x v="7"/>
    <x v="6"/>
    <x v="86"/>
    <x v="162"/>
    <x v="110"/>
    <x v="2"/>
    <x v="117"/>
    <x v="117"/>
    <x v="1"/>
  </r>
  <r>
    <x v="0"/>
    <x v="9"/>
    <x v="9"/>
    <x v="10"/>
    <x v="10"/>
    <x v="10"/>
    <x v="7"/>
    <x v="133"/>
    <x v="163"/>
    <x v="105"/>
    <x v="148"/>
    <x v="57"/>
    <x v="145"/>
    <x v="1"/>
  </r>
  <r>
    <x v="0"/>
    <x v="9"/>
    <x v="9"/>
    <x v="9"/>
    <x v="9"/>
    <x v="9"/>
    <x v="8"/>
    <x v="158"/>
    <x v="164"/>
    <x v="49"/>
    <x v="48"/>
    <x v="110"/>
    <x v="146"/>
    <x v="1"/>
  </r>
  <r>
    <x v="0"/>
    <x v="9"/>
    <x v="9"/>
    <x v="8"/>
    <x v="8"/>
    <x v="8"/>
    <x v="9"/>
    <x v="159"/>
    <x v="165"/>
    <x v="111"/>
    <x v="149"/>
    <x v="131"/>
    <x v="147"/>
    <x v="1"/>
  </r>
  <r>
    <x v="0"/>
    <x v="9"/>
    <x v="9"/>
    <x v="6"/>
    <x v="6"/>
    <x v="6"/>
    <x v="10"/>
    <x v="107"/>
    <x v="166"/>
    <x v="35"/>
    <x v="150"/>
    <x v="76"/>
    <x v="148"/>
    <x v="1"/>
  </r>
  <r>
    <x v="0"/>
    <x v="9"/>
    <x v="9"/>
    <x v="11"/>
    <x v="11"/>
    <x v="11"/>
    <x v="11"/>
    <x v="160"/>
    <x v="167"/>
    <x v="105"/>
    <x v="148"/>
    <x v="60"/>
    <x v="47"/>
    <x v="1"/>
  </r>
  <r>
    <x v="0"/>
    <x v="9"/>
    <x v="9"/>
    <x v="13"/>
    <x v="13"/>
    <x v="13"/>
    <x v="12"/>
    <x v="91"/>
    <x v="168"/>
    <x v="62"/>
    <x v="151"/>
    <x v="70"/>
    <x v="53"/>
    <x v="1"/>
  </r>
  <r>
    <x v="0"/>
    <x v="9"/>
    <x v="9"/>
    <x v="12"/>
    <x v="12"/>
    <x v="12"/>
    <x v="13"/>
    <x v="161"/>
    <x v="169"/>
    <x v="76"/>
    <x v="152"/>
    <x v="137"/>
    <x v="149"/>
    <x v="1"/>
  </r>
  <r>
    <x v="0"/>
    <x v="9"/>
    <x v="9"/>
    <x v="14"/>
    <x v="14"/>
    <x v="14"/>
    <x v="14"/>
    <x v="71"/>
    <x v="92"/>
    <x v="44"/>
    <x v="153"/>
    <x v="70"/>
    <x v="53"/>
    <x v="1"/>
  </r>
  <r>
    <x v="0"/>
    <x v="9"/>
    <x v="9"/>
    <x v="18"/>
    <x v="18"/>
    <x v="18"/>
    <x v="15"/>
    <x v="125"/>
    <x v="170"/>
    <x v="106"/>
    <x v="154"/>
    <x v="117"/>
    <x v="117"/>
    <x v="6"/>
  </r>
  <r>
    <x v="0"/>
    <x v="9"/>
    <x v="9"/>
    <x v="15"/>
    <x v="15"/>
    <x v="15"/>
    <x v="16"/>
    <x v="138"/>
    <x v="17"/>
    <x v="57"/>
    <x v="155"/>
    <x v="59"/>
    <x v="150"/>
    <x v="1"/>
  </r>
  <r>
    <x v="0"/>
    <x v="9"/>
    <x v="9"/>
    <x v="22"/>
    <x v="22"/>
    <x v="22"/>
    <x v="17"/>
    <x v="139"/>
    <x v="58"/>
    <x v="60"/>
    <x v="156"/>
    <x v="66"/>
    <x v="151"/>
    <x v="1"/>
  </r>
  <r>
    <x v="0"/>
    <x v="9"/>
    <x v="9"/>
    <x v="16"/>
    <x v="16"/>
    <x v="16"/>
    <x v="18"/>
    <x v="145"/>
    <x v="171"/>
    <x v="106"/>
    <x v="154"/>
    <x v="124"/>
    <x v="152"/>
    <x v="1"/>
  </r>
  <r>
    <x v="0"/>
    <x v="9"/>
    <x v="9"/>
    <x v="20"/>
    <x v="20"/>
    <x v="20"/>
    <x v="19"/>
    <x v="162"/>
    <x v="172"/>
    <x v="64"/>
    <x v="67"/>
    <x v="102"/>
    <x v="29"/>
    <x v="1"/>
  </r>
  <r>
    <x v="0"/>
    <x v="10"/>
    <x v="10"/>
    <x v="0"/>
    <x v="0"/>
    <x v="0"/>
    <x v="0"/>
    <x v="42"/>
    <x v="156"/>
    <x v="112"/>
    <x v="157"/>
    <x v="138"/>
    <x v="153"/>
    <x v="1"/>
  </r>
  <r>
    <x v="0"/>
    <x v="10"/>
    <x v="10"/>
    <x v="1"/>
    <x v="1"/>
    <x v="1"/>
    <x v="1"/>
    <x v="163"/>
    <x v="173"/>
    <x v="113"/>
    <x v="158"/>
    <x v="110"/>
    <x v="154"/>
    <x v="1"/>
  </r>
  <r>
    <x v="0"/>
    <x v="10"/>
    <x v="10"/>
    <x v="3"/>
    <x v="3"/>
    <x v="3"/>
    <x v="2"/>
    <x v="164"/>
    <x v="174"/>
    <x v="114"/>
    <x v="159"/>
    <x v="139"/>
    <x v="155"/>
    <x v="1"/>
  </r>
  <r>
    <x v="0"/>
    <x v="10"/>
    <x v="10"/>
    <x v="6"/>
    <x v="6"/>
    <x v="6"/>
    <x v="3"/>
    <x v="165"/>
    <x v="175"/>
    <x v="115"/>
    <x v="160"/>
    <x v="110"/>
    <x v="154"/>
    <x v="1"/>
  </r>
  <r>
    <x v="0"/>
    <x v="10"/>
    <x v="10"/>
    <x v="4"/>
    <x v="4"/>
    <x v="4"/>
    <x v="4"/>
    <x v="166"/>
    <x v="176"/>
    <x v="104"/>
    <x v="161"/>
    <x v="140"/>
    <x v="156"/>
    <x v="1"/>
  </r>
  <r>
    <x v="0"/>
    <x v="10"/>
    <x v="10"/>
    <x v="2"/>
    <x v="2"/>
    <x v="2"/>
    <x v="5"/>
    <x v="167"/>
    <x v="177"/>
    <x v="54"/>
    <x v="162"/>
    <x v="141"/>
    <x v="157"/>
    <x v="6"/>
  </r>
  <r>
    <x v="0"/>
    <x v="10"/>
    <x v="10"/>
    <x v="5"/>
    <x v="5"/>
    <x v="5"/>
    <x v="6"/>
    <x v="168"/>
    <x v="178"/>
    <x v="66"/>
    <x v="163"/>
    <x v="120"/>
    <x v="158"/>
    <x v="1"/>
  </r>
  <r>
    <x v="0"/>
    <x v="10"/>
    <x v="10"/>
    <x v="10"/>
    <x v="10"/>
    <x v="10"/>
    <x v="7"/>
    <x v="169"/>
    <x v="179"/>
    <x v="116"/>
    <x v="164"/>
    <x v="94"/>
    <x v="159"/>
    <x v="1"/>
  </r>
  <r>
    <x v="0"/>
    <x v="10"/>
    <x v="10"/>
    <x v="8"/>
    <x v="8"/>
    <x v="8"/>
    <x v="8"/>
    <x v="49"/>
    <x v="180"/>
    <x v="117"/>
    <x v="165"/>
    <x v="130"/>
    <x v="160"/>
    <x v="1"/>
  </r>
  <r>
    <x v="0"/>
    <x v="10"/>
    <x v="10"/>
    <x v="7"/>
    <x v="7"/>
    <x v="7"/>
    <x v="9"/>
    <x v="170"/>
    <x v="181"/>
    <x v="118"/>
    <x v="166"/>
    <x v="142"/>
    <x v="161"/>
    <x v="1"/>
  </r>
  <r>
    <x v="0"/>
    <x v="10"/>
    <x v="10"/>
    <x v="9"/>
    <x v="9"/>
    <x v="9"/>
    <x v="10"/>
    <x v="115"/>
    <x v="182"/>
    <x v="54"/>
    <x v="162"/>
    <x v="143"/>
    <x v="9"/>
    <x v="1"/>
  </r>
  <r>
    <x v="0"/>
    <x v="10"/>
    <x v="10"/>
    <x v="12"/>
    <x v="12"/>
    <x v="12"/>
    <x v="11"/>
    <x v="171"/>
    <x v="151"/>
    <x v="119"/>
    <x v="167"/>
    <x v="144"/>
    <x v="73"/>
    <x v="1"/>
  </r>
  <r>
    <x v="0"/>
    <x v="10"/>
    <x v="10"/>
    <x v="11"/>
    <x v="11"/>
    <x v="11"/>
    <x v="12"/>
    <x v="172"/>
    <x v="183"/>
    <x v="110"/>
    <x v="168"/>
    <x v="102"/>
    <x v="162"/>
    <x v="1"/>
  </r>
  <r>
    <x v="0"/>
    <x v="10"/>
    <x v="10"/>
    <x v="19"/>
    <x v="19"/>
    <x v="19"/>
    <x v="13"/>
    <x v="118"/>
    <x v="184"/>
    <x v="77"/>
    <x v="169"/>
    <x v="88"/>
    <x v="163"/>
    <x v="1"/>
  </r>
  <r>
    <x v="0"/>
    <x v="10"/>
    <x v="10"/>
    <x v="13"/>
    <x v="13"/>
    <x v="13"/>
    <x v="14"/>
    <x v="65"/>
    <x v="185"/>
    <x v="120"/>
    <x v="170"/>
    <x v="145"/>
    <x v="164"/>
    <x v="1"/>
  </r>
  <r>
    <x v="0"/>
    <x v="10"/>
    <x v="10"/>
    <x v="16"/>
    <x v="16"/>
    <x v="16"/>
    <x v="15"/>
    <x v="90"/>
    <x v="155"/>
    <x v="70"/>
    <x v="171"/>
    <x v="89"/>
    <x v="165"/>
    <x v="1"/>
  </r>
  <r>
    <x v="0"/>
    <x v="10"/>
    <x v="10"/>
    <x v="27"/>
    <x v="27"/>
    <x v="27"/>
    <x v="16"/>
    <x v="173"/>
    <x v="122"/>
    <x v="76"/>
    <x v="172"/>
    <x v="146"/>
    <x v="166"/>
    <x v="1"/>
  </r>
  <r>
    <x v="0"/>
    <x v="10"/>
    <x v="10"/>
    <x v="18"/>
    <x v="18"/>
    <x v="18"/>
    <x v="16"/>
    <x v="173"/>
    <x v="122"/>
    <x v="64"/>
    <x v="67"/>
    <x v="45"/>
    <x v="81"/>
    <x v="1"/>
  </r>
  <r>
    <x v="0"/>
    <x v="10"/>
    <x v="10"/>
    <x v="15"/>
    <x v="15"/>
    <x v="15"/>
    <x v="18"/>
    <x v="107"/>
    <x v="123"/>
    <x v="95"/>
    <x v="46"/>
    <x v="92"/>
    <x v="167"/>
    <x v="1"/>
  </r>
  <r>
    <x v="0"/>
    <x v="10"/>
    <x v="10"/>
    <x v="26"/>
    <x v="26"/>
    <x v="26"/>
    <x v="19"/>
    <x v="160"/>
    <x v="186"/>
    <x v="18"/>
    <x v="173"/>
    <x v="142"/>
    <x v="161"/>
    <x v="1"/>
  </r>
  <r>
    <x v="0"/>
    <x v="11"/>
    <x v="11"/>
    <x v="0"/>
    <x v="0"/>
    <x v="0"/>
    <x v="0"/>
    <x v="65"/>
    <x v="187"/>
    <x v="121"/>
    <x v="174"/>
    <x v="129"/>
    <x v="168"/>
    <x v="1"/>
  </r>
  <r>
    <x v="0"/>
    <x v="11"/>
    <x v="11"/>
    <x v="3"/>
    <x v="3"/>
    <x v="3"/>
    <x v="1"/>
    <x v="174"/>
    <x v="188"/>
    <x v="36"/>
    <x v="175"/>
    <x v="71"/>
    <x v="169"/>
    <x v="1"/>
  </r>
  <r>
    <x v="0"/>
    <x v="11"/>
    <x v="11"/>
    <x v="1"/>
    <x v="1"/>
    <x v="1"/>
    <x v="2"/>
    <x v="173"/>
    <x v="189"/>
    <x v="122"/>
    <x v="176"/>
    <x v="147"/>
    <x v="30"/>
    <x v="1"/>
  </r>
  <r>
    <x v="0"/>
    <x v="11"/>
    <x v="11"/>
    <x v="4"/>
    <x v="4"/>
    <x v="4"/>
    <x v="3"/>
    <x v="136"/>
    <x v="190"/>
    <x v="62"/>
    <x v="177"/>
    <x v="124"/>
    <x v="170"/>
    <x v="1"/>
  </r>
  <r>
    <x v="0"/>
    <x v="11"/>
    <x v="11"/>
    <x v="2"/>
    <x v="2"/>
    <x v="2"/>
    <x v="4"/>
    <x v="137"/>
    <x v="191"/>
    <x v="123"/>
    <x v="178"/>
    <x v="148"/>
    <x v="158"/>
    <x v="1"/>
  </r>
  <r>
    <x v="0"/>
    <x v="11"/>
    <x v="11"/>
    <x v="6"/>
    <x v="6"/>
    <x v="6"/>
    <x v="5"/>
    <x v="175"/>
    <x v="192"/>
    <x v="91"/>
    <x v="179"/>
    <x v="122"/>
    <x v="1"/>
    <x v="1"/>
  </r>
  <r>
    <x v="0"/>
    <x v="11"/>
    <x v="11"/>
    <x v="9"/>
    <x v="9"/>
    <x v="9"/>
    <x v="6"/>
    <x v="139"/>
    <x v="148"/>
    <x v="78"/>
    <x v="137"/>
    <x v="73"/>
    <x v="171"/>
    <x v="1"/>
  </r>
  <r>
    <x v="0"/>
    <x v="11"/>
    <x v="11"/>
    <x v="7"/>
    <x v="7"/>
    <x v="7"/>
    <x v="7"/>
    <x v="144"/>
    <x v="193"/>
    <x v="18"/>
    <x v="180"/>
    <x v="149"/>
    <x v="172"/>
    <x v="1"/>
  </r>
  <r>
    <x v="0"/>
    <x v="11"/>
    <x v="11"/>
    <x v="10"/>
    <x v="10"/>
    <x v="10"/>
    <x v="8"/>
    <x v="145"/>
    <x v="194"/>
    <x v="53"/>
    <x v="181"/>
    <x v="131"/>
    <x v="102"/>
    <x v="1"/>
  </r>
  <r>
    <x v="0"/>
    <x v="11"/>
    <x v="11"/>
    <x v="5"/>
    <x v="5"/>
    <x v="5"/>
    <x v="9"/>
    <x v="76"/>
    <x v="195"/>
    <x v="60"/>
    <x v="182"/>
    <x v="122"/>
    <x v="1"/>
    <x v="1"/>
  </r>
  <r>
    <x v="0"/>
    <x v="11"/>
    <x v="11"/>
    <x v="12"/>
    <x v="12"/>
    <x v="12"/>
    <x v="10"/>
    <x v="148"/>
    <x v="151"/>
    <x v="49"/>
    <x v="183"/>
    <x v="150"/>
    <x v="173"/>
    <x v="1"/>
  </r>
  <r>
    <x v="0"/>
    <x v="11"/>
    <x v="11"/>
    <x v="13"/>
    <x v="13"/>
    <x v="13"/>
    <x v="11"/>
    <x v="176"/>
    <x v="196"/>
    <x v="95"/>
    <x v="184"/>
    <x v="128"/>
    <x v="174"/>
    <x v="1"/>
  </r>
  <r>
    <x v="0"/>
    <x v="11"/>
    <x v="11"/>
    <x v="11"/>
    <x v="11"/>
    <x v="11"/>
    <x v="12"/>
    <x v="177"/>
    <x v="197"/>
    <x v="70"/>
    <x v="185"/>
    <x v="149"/>
    <x v="172"/>
    <x v="1"/>
  </r>
  <r>
    <x v="0"/>
    <x v="11"/>
    <x v="11"/>
    <x v="28"/>
    <x v="28"/>
    <x v="28"/>
    <x v="13"/>
    <x v="178"/>
    <x v="75"/>
    <x v="64"/>
    <x v="67"/>
    <x v="131"/>
    <x v="102"/>
    <x v="1"/>
  </r>
  <r>
    <x v="0"/>
    <x v="11"/>
    <x v="11"/>
    <x v="8"/>
    <x v="8"/>
    <x v="8"/>
    <x v="13"/>
    <x v="178"/>
    <x v="75"/>
    <x v="95"/>
    <x v="184"/>
    <x v="151"/>
    <x v="175"/>
    <x v="1"/>
  </r>
  <r>
    <x v="0"/>
    <x v="11"/>
    <x v="11"/>
    <x v="22"/>
    <x v="22"/>
    <x v="22"/>
    <x v="15"/>
    <x v="179"/>
    <x v="17"/>
    <x v="71"/>
    <x v="186"/>
    <x v="128"/>
    <x v="174"/>
    <x v="1"/>
  </r>
  <r>
    <x v="0"/>
    <x v="11"/>
    <x v="11"/>
    <x v="29"/>
    <x v="29"/>
    <x v="29"/>
    <x v="16"/>
    <x v="180"/>
    <x v="123"/>
    <x v="71"/>
    <x v="186"/>
    <x v="149"/>
    <x v="172"/>
    <x v="1"/>
  </r>
  <r>
    <x v="0"/>
    <x v="11"/>
    <x v="11"/>
    <x v="18"/>
    <x v="18"/>
    <x v="18"/>
    <x v="17"/>
    <x v="181"/>
    <x v="39"/>
    <x v="64"/>
    <x v="67"/>
    <x v="147"/>
    <x v="30"/>
    <x v="1"/>
  </r>
  <r>
    <x v="0"/>
    <x v="11"/>
    <x v="11"/>
    <x v="24"/>
    <x v="24"/>
    <x v="24"/>
    <x v="18"/>
    <x v="182"/>
    <x v="198"/>
    <x v="57"/>
    <x v="128"/>
    <x v="128"/>
    <x v="174"/>
    <x v="1"/>
  </r>
  <r>
    <x v="0"/>
    <x v="11"/>
    <x v="11"/>
    <x v="16"/>
    <x v="16"/>
    <x v="16"/>
    <x v="18"/>
    <x v="182"/>
    <x v="198"/>
    <x v="63"/>
    <x v="187"/>
    <x v="149"/>
    <x v="172"/>
    <x v="1"/>
  </r>
  <r>
    <x v="0"/>
    <x v="11"/>
    <x v="11"/>
    <x v="17"/>
    <x v="17"/>
    <x v="17"/>
    <x v="18"/>
    <x v="182"/>
    <x v="198"/>
    <x v="57"/>
    <x v="128"/>
    <x v="128"/>
    <x v="174"/>
    <x v="1"/>
  </r>
  <r>
    <x v="0"/>
    <x v="11"/>
    <x v="11"/>
    <x v="30"/>
    <x v="30"/>
    <x v="30"/>
    <x v="18"/>
    <x v="182"/>
    <x v="198"/>
    <x v="50"/>
    <x v="188"/>
    <x v="152"/>
    <x v="176"/>
    <x v="1"/>
  </r>
  <r>
    <x v="0"/>
    <x v="11"/>
    <x v="11"/>
    <x v="31"/>
    <x v="31"/>
    <x v="31"/>
    <x v="18"/>
    <x v="182"/>
    <x v="198"/>
    <x v="50"/>
    <x v="188"/>
    <x v="152"/>
    <x v="176"/>
    <x v="1"/>
  </r>
  <r>
    <x v="0"/>
    <x v="12"/>
    <x v="12"/>
    <x v="1"/>
    <x v="1"/>
    <x v="1"/>
    <x v="0"/>
    <x v="183"/>
    <x v="199"/>
    <x v="124"/>
    <x v="189"/>
    <x v="87"/>
    <x v="153"/>
    <x v="1"/>
  </r>
  <r>
    <x v="0"/>
    <x v="12"/>
    <x v="12"/>
    <x v="0"/>
    <x v="0"/>
    <x v="0"/>
    <x v="1"/>
    <x v="184"/>
    <x v="200"/>
    <x v="125"/>
    <x v="190"/>
    <x v="123"/>
    <x v="177"/>
    <x v="6"/>
  </r>
  <r>
    <x v="0"/>
    <x v="12"/>
    <x v="12"/>
    <x v="2"/>
    <x v="2"/>
    <x v="2"/>
    <x v="2"/>
    <x v="185"/>
    <x v="201"/>
    <x v="42"/>
    <x v="191"/>
    <x v="115"/>
    <x v="178"/>
    <x v="1"/>
  </r>
  <r>
    <x v="0"/>
    <x v="12"/>
    <x v="12"/>
    <x v="3"/>
    <x v="3"/>
    <x v="3"/>
    <x v="3"/>
    <x v="186"/>
    <x v="202"/>
    <x v="92"/>
    <x v="192"/>
    <x v="153"/>
    <x v="179"/>
    <x v="6"/>
  </r>
  <r>
    <x v="0"/>
    <x v="12"/>
    <x v="12"/>
    <x v="4"/>
    <x v="4"/>
    <x v="4"/>
    <x v="4"/>
    <x v="104"/>
    <x v="203"/>
    <x v="29"/>
    <x v="68"/>
    <x v="136"/>
    <x v="180"/>
    <x v="6"/>
  </r>
  <r>
    <x v="0"/>
    <x v="12"/>
    <x v="12"/>
    <x v="10"/>
    <x v="10"/>
    <x v="10"/>
    <x v="5"/>
    <x v="187"/>
    <x v="204"/>
    <x v="126"/>
    <x v="193"/>
    <x v="71"/>
    <x v="181"/>
    <x v="1"/>
  </r>
  <r>
    <x v="0"/>
    <x v="12"/>
    <x v="12"/>
    <x v="7"/>
    <x v="7"/>
    <x v="7"/>
    <x v="5"/>
    <x v="187"/>
    <x v="204"/>
    <x v="127"/>
    <x v="194"/>
    <x v="130"/>
    <x v="182"/>
    <x v="7"/>
  </r>
  <r>
    <x v="0"/>
    <x v="12"/>
    <x v="12"/>
    <x v="5"/>
    <x v="5"/>
    <x v="5"/>
    <x v="7"/>
    <x v="118"/>
    <x v="205"/>
    <x v="105"/>
    <x v="168"/>
    <x v="154"/>
    <x v="183"/>
    <x v="1"/>
  </r>
  <r>
    <x v="0"/>
    <x v="12"/>
    <x v="12"/>
    <x v="6"/>
    <x v="6"/>
    <x v="6"/>
    <x v="8"/>
    <x v="119"/>
    <x v="206"/>
    <x v="128"/>
    <x v="195"/>
    <x v="125"/>
    <x v="184"/>
    <x v="1"/>
  </r>
  <r>
    <x v="0"/>
    <x v="12"/>
    <x v="12"/>
    <x v="8"/>
    <x v="8"/>
    <x v="8"/>
    <x v="9"/>
    <x v="188"/>
    <x v="207"/>
    <x v="129"/>
    <x v="196"/>
    <x v="131"/>
    <x v="64"/>
    <x v="1"/>
  </r>
  <r>
    <x v="0"/>
    <x v="12"/>
    <x v="12"/>
    <x v="12"/>
    <x v="12"/>
    <x v="12"/>
    <x v="10"/>
    <x v="161"/>
    <x v="208"/>
    <x v="130"/>
    <x v="197"/>
    <x v="134"/>
    <x v="185"/>
    <x v="1"/>
  </r>
  <r>
    <x v="0"/>
    <x v="12"/>
    <x v="12"/>
    <x v="11"/>
    <x v="11"/>
    <x v="11"/>
    <x v="10"/>
    <x v="161"/>
    <x v="208"/>
    <x v="131"/>
    <x v="198"/>
    <x v="122"/>
    <x v="186"/>
    <x v="1"/>
  </r>
  <r>
    <x v="0"/>
    <x v="12"/>
    <x v="12"/>
    <x v="13"/>
    <x v="13"/>
    <x v="13"/>
    <x v="12"/>
    <x v="189"/>
    <x v="70"/>
    <x v="61"/>
    <x v="112"/>
    <x v="124"/>
    <x v="163"/>
    <x v="1"/>
  </r>
  <r>
    <x v="0"/>
    <x v="12"/>
    <x v="12"/>
    <x v="9"/>
    <x v="9"/>
    <x v="9"/>
    <x v="13"/>
    <x v="190"/>
    <x v="33"/>
    <x v="38"/>
    <x v="199"/>
    <x v="64"/>
    <x v="40"/>
    <x v="1"/>
  </r>
  <r>
    <x v="0"/>
    <x v="12"/>
    <x v="12"/>
    <x v="17"/>
    <x v="17"/>
    <x v="17"/>
    <x v="14"/>
    <x v="175"/>
    <x v="209"/>
    <x v="38"/>
    <x v="199"/>
    <x v="124"/>
    <x v="163"/>
    <x v="1"/>
  </r>
  <r>
    <x v="0"/>
    <x v="12"/>
    <x v="12"/>
    <x v="15"/>
    <x v="15"/>
    <x v="15"/>
    <x v="15"/>
    <x v="191"/>
    <x v="140"/>
    <x v="45"/>
    <x v="200"/>
    <x v="69"/>
    <x v="117"/>
    <x v="1"/>
  </r>
  <r>
    <x v="0"/>
    <x v="12"/>
    <x v="12"/>
    <x v="18"/>
    <x v="18"/>
    <x v="18"/>
    <x v="16"/>
    <x v="162"/>
    <x v="210"/>
    <x v="64"/>
    <x v="67"/>
    <x v="155"/>
    <x v="187"/>
    <x v="1"/>
  </r>
  <r>
    <x v="0"/>
    <x v="12"/>
    <x v="12"/>
    <x v="16"/>
    <x v="16"/>
    <x v="16"/>
    <x v="17"/>
    <x v="146"/>
    <x v="19"/>
    <x v="50"/>
    <x v="16"/>
    <x v="76"/>
    <x v="188"/>
    <x v="1"/>
  </r>
  <r>
    <x v="0"/>
    <x v="12"/>
    <x v="12"/>
    <x v="24"/>
    <x v="24"/>
    <x v="24"/>
    <x v="18"/>
    <x v="147"/>
    <x v="211"/>
    <x v="57"/>
    <x v="84"/>
    <x v="69"/>
    <x v="117"/>
    <x v="1"/>
  </r>
  <r>
    <x v="0"/>
    <x v="12"/>
    <x v="12"/>
    <x v="14"/>
    <x v="14"/>
    <x v="14"/>
    <x v="19"/>
    <x v="192"/>
    <x v="212"/>
    <x v="57"/>
    <x v="84"/>
    <x v="156"/>
    <x v="17"/>
    <x v="1"/>
  </r>
  <r>
    <x v="0"/>
    <x v="13"/>
    <x v="13"/>
    <x v="0"/>
    <x v="0"/>
    <x v="0"/>
    <x v="0"/>
    <x v="37"/>
    <x v="213"/>
    <x v="132"/>
    <x v="201"/>
    <x v="67"/>
    <x v="177"/>
    <x v="1"/>
  </r>
  <r>
    <x v="0"/>
    <x v="13"/>
    <x v="13"/>
    <x v="1"/>
    <x v="1"/>
    <x v="1"/>
    <x v="1"/>
    <x v="193"/>
    <x v="214"/>
    <x v="133"/>
    <x v="202"/>
    <x v="123"/>
    <x v="189"/>
    <x v="1"/>
  </r>
  <r>
    <x v="0"/>
    <x v="13"/>
    <x v="13"/>
    <x v="2"/>
    <x v="2"/>
    <x v="2"/>
    <x v="2"/>
    <x v="194"/>
    <x v="215"/>
    <x v="134"/>
    <x v="203"/>
    <x v="62"/>
    <x v="190"/>
    <x v="1"/>
  </r>
  <r>
    <x v="0"/>
    <x v="13"/>
    <x v="13"/>
    <x v="3"/>
    <x v="3"/>
    <x v="3"/>
    <x v="3"/>
    <x v="195"/>
    <x v="216"/>
    <x v="135"/>
    <x v="204"/>
    <x v="157"/>
    <x v="191"/>
    <x v="1"/>
  </r>
  <r>
    <x v="0"/>
    <x v="13"/>
    <x v="13"/>
    <x v="6"/>
    <x v="6"/>
    <x v="6"/>
    <x v="4"/>
    <x v="196"/>
    <x v="161"/>
    <x v="136"/>
    <x v="205"/>
    <x v="158"/>
    <x v="192"/>
    <x v="6"/>
  </r>
  <r>
    <x v="0"/>
    <x v="13"/>
    <x v="13"/>
    <x v="4"/>
    <x v="4"/>
    <x v="4"/>
    <x v="5"/>
    <x v="197"/>
    <x v="217"/>
    <x v="137"/>
    <x v="206"/>
    <x v="159"/>
    <x v="193"/>
    <x v="1"/>
  </r>
  <r>
    <x v="0"/>
    <x v="13"/>
    <x v="13"/>
    <x v="7"/>
    <x v="7"/>
    <x v="7"/>
    <x v="6"/>
    <x v="198"/>
    <x v="194"/>
    <x v="138"/>
    <x v="45"/>
    <x v="69"/>
    <x v="56"/>
    <x v="0"/>
  </r>
  <r>
    <x v="0"/>
    <x v="13"/>
    <x v="13"/>
    <x v="5"/>
    <x v="5"/>
    <x v="5"/>
    <x v="7"/>
    <x v="199"/>
    <x v="69"/>
    <x v="74"/>
    <x v="207"/>
    <x v="160"/>
    <x v="194"/>
    <x v="1"/>
  </r>
  <r>
    <x v="0"/>
    <x v="13"/>
    <x v="13"/>
    <x v="10"/>
    <x v="10"/>
    <x v="10"/>
    <x v="8"/>
    <x v="200"/>
    <x v="218"/>
    <x v="139"/>
    <x v="208"/>
    <x v="154"/>
    <x v="195"/>
    <x v="1"/>
  </r>
  <r>
    <x v="0"/>
    <x v="13"/>
    <x v="13"/>
    <x v="8"/>
    <x v="8"/>
    <x v="8"/>
    <x v="9"/>
    <x v="104"/>
    <x v="219"/>
    <x v="140"/>
    <x v="209"/>
    <x v="114"/>
    <x v="196"/>
    <x v="1"/>
  </r>
  <r>
    <x v="0"/>
    <x v="13"/>
    <x v="13"/>
    <x v="12"/>
    <x v="12"/>
    <x v="12"/>
    <x v="10"/>
    <x v="58"/>
    <x v="220"/>
    <x v="66"/>
    <x v="210"/>
    <x v="71"/>
    <x v="187"/>
    <x v="1"/>
  </r>
  <r>
    <x v="0"/>
    <x v="13"/>
    <x v="13"/>
    <x v="9"/>
    <x v="9"/>
    <x v="9"/>
    <x v="11"/>
    <x v="201"/>
    <x v="49"/>
    <x v="130"/>
    <x v="211"/>
    <x v="90"/>
    <x v="197"/>
    <x v="1"/>
  </r>
  <r>
    <x v="0"/>
    <x v="13"/>
    <x v="13"/>
    <x v="27"/>
    <x v="27"/>
    <x v="27"/>
    <x v="12"/>
    <x v="63"/>
    <x v="33"/>
    <x v="49"/>
    <x v="212"/>
    <x v="161"/>
    <x v="198"/>
    <x v="1"/>
  </r>
  <r>
    <x v="0"/>
    <x v="13"/>
    <x v="13"/>
    <x v="11"/>
    <x v="11"/>
    <x v="11"/>
    <x v="13"/>
    <x v="89"/>
    <x v="221"/>
    <x v="73"/>
    <x v="213"/>
    <x v="66"/>
    <x v="182"/>
    <x v="1"/>
  </r>
  <r>
    <x v="0"/>
    <x v="13"/>
    <x v="13"/>
    <x v="13"/>
    <x v="13"/>
    <x v="13"/>
    <x v="14"/>
    <x v="90"/>
    <x v="222"/>
    <x v="141"/>
    <x v="214"/>
    <x v="123"/>
    <x v="189"/>
    <x v="1"/>
  </r>
  <r>
    <x v="0"/>
    <x v="13"/>
    <x v="13"/>
    <x v="16"/>
    <x v="16"/>
    <x v="16"/>
    <x v="15"/>
    <x v="135"/>
    <x v="223"/>
    <x v="51"/>
    <x v="100"/>
    <x v="86"/>
    <x v="199"/>
    <x v="1"/>
  </r>
  <r>
    <x v="0"/>
    <x v="13"/>
    <x v="13"/>
    <x v="19"/>
    <x v="19"/>
    <x v="19"/>
    <x v="16"/>
    <x v="67"/>
    <x v="37"/>
    <x v="51"/>
    <x v="100"/>
    <x v="108"/>
    <x v="133"/>
    <x v="1"/>
  </r>
  <r>
    <x v="0"/>
    <x v="13"/>
    <x v="13"/>
    <x v="24"/>
    <x v="24"/>
    <x v="24"/>
    <x v="17"/>
    <x v="189"/>
    <x v="141"/>
    <x v="95"/>
    <x v="215"/>
    <x v="162"/>
    <x v="200"/>
    <x v="6"/>
  </r>
  <r>
    <x v="0"/>
    <x v="13"/>
    <x v="13"/>
    <x v="29"/>
    <x v="29"/>
    <x v="29"/>
    <x v="18"/>
    <x v="122"/>
    <x v="224"/>
    <x v="45"/>
    <x v="216"/>
    <x v="163"/>
    <x v="167"/>
    <x v="1"/>
  </r>
  <r>
    <x v="0"/>
    <x v="13"/>
    <x v="13"/>
    <x v="17"/>
    <x v="17"/>
    <x v="17"/>
    <x v="18"/>
    <x v="122"/>
    <x v="224"/>
    <x v="96"/>
    <x v="217"/>
    <x v="59"/>
    <x v="141"/>
    <x v="1"/>
  </r>
  <r>
    <x v="0"/>
    <x v="14"/>
    <x v="14"/>
    <x v="1"/>
    <x v="1"/>
    <x v="1"/>
    <x v="0"/>
    <x v="202"/>
    <x v="225"/>
    <x v="142"/>
    <x v="201"/>
    <x v="164"/>
    <x v="201"/>
    <x v="1"/>
  </r>
  <r>
    <x v="0"/>
    <x v="14"/>
    <x v="14"/>
    <x v="2"/>
    <x v="2"/>
    <x v="2"/>
    <x v="1"/>
    <x v="203"/>
    <x v="226"/>
    <x v="143"/>
    <x v="218"/>
    <x v="165"/>
    <x v="202"/>
    <x v="3"/>
  </r>
  <r>
    <x v="0"/>
    <x v="14"/>
    <x v="14"/>
    <x v="0"/>
    <x v="0"/>
    <x v="0"/>
    <x v="2"/>
    <x v="204"/>
    <x v="227"/>
    <x v="144"/>
    <x v="219"/>
    <x v="166"/>
    <x v="203"/>
    <x v="6"/>
  </r>
  <r>
    <x v="0"/>
    <x v="14"/>
    <x v="14"/>
    <x v="3"/>
    <x v="3"/>
    <x v="3"/>
    <x v="3"/>
    <x v="205"/>
    <x v="228"/>
    <x v="9"/>
    <x v="220"/>
    <x v="167"/>
    <x v="204"/>
    <x v="1"/>
  </r>
  <r>
    <x v="0"/>
    <x v="14"/>
    <x v="14"/>
    <x v="4"/>
    <x v="4"/>
    <x v="4"/>
    <x v="4"/>
    <x v="206"/>
    <x v="24"/>
    <x v="103"/>
    <x v="221"/>
    <x v="168"/>
    <x v="205"/>
    <x v="6"/>
  </r>
  <r>
    <x v="0"/>
    <x v="14"/>
    <x v="14"/>
    <x v="7"/>
    <x v="7"/>
    <x v="7"/>
    <x v="5"/>
    <x v="207"/>
    <x v="229"/>
    <x v="145"/>
    <x v="222"/>
    <x v="80"/>
    <x v="206"/>
    <x v="6"/>
  </r>
  <r>
    <x v="0"/>
    <x v="14"/>
    <x v="14"/>
    <x v="5"/>
    <x v="5"/>
    <x v="5"/>
    <x v="6"/>
    <x v="208"/>
    <x v="230"/>
    <x v="146"/>
    <x v="223"/>
    <x v="169"/>
    <x v="207"/>
    <x v="1"/>
  </r>
  <r>
    <x v="0"/>
    <x v="14"/>
    <x v="14"/>
    <x v="10"/>
    <x v="10"/>
    <x v="10"/>
    <x v="7"/>
    <x v="209"/>
    <x v="101"/>
    <x v="147"/>
    <x v="224"/>
    <x v="170"/>
    <x v="66"/>
    <x v="1"/>
  </r>
  <r>
    <x v="0"/>
    <x v="14"/>
    <x v="14"/>
    <x v="8"/>
    <x v="8"/>
    <x v="8"/>
    <x v="8"/>
    <x v="210"/>
    <x v="11"/>
    <x v="148"/>
    <x v="225"/>
    <x v="162"/>
    <x v="208"/>
    <x v="1"/>
  </r>
  <r>
    <x v="0"/>
    <x v="14"/>
    <x v="14"/>
    <x v="6"/>
    <x v="6"/>
    <x v="6"/>
    <x v="9"/>
    <x v="211"/>
    <x v="231"/>
    <x v="114"/>
    <x v="182"/>
    <x v="171"/>
    <x v="209"/>
    <x v="6"/>
  </r>
  <r>
    <x v="0"/>
    <x v="14"/>
    <x v="14"/>
    <x v="9"/>
    <x v="9"/>
    <x v="9"/>
    <x v="10"/>
    <x v="212"/>
    <x v="104"/>
    <x v="141"/>
    <x v="226"/>
    <x v="172"/>
    <x v="210"/>
    <x v="1"/>
  </r>
  <r>
    <x v="0"/>
    <x v="14"/>
    <x v="14"/>
    <x v="11"/>
    <x v="11"/>
    <x v="11"/>
    <x v="11"/>
    <x v="213"/>
    <x v="232"/>
    <x v="149"/>
    <x v="227"/>
    <x v="106"/>
    <x v="7"/>
    <x v="6"/>
  </r>
  <r>
    <x v="0"/>
    <x v="14"/>
    <x v="14"/>
    <x v="32"/>
    <x v="32"/>
    <x v="32"/>
    <x v="12"/>
    <x v="214"/>
    <x v="233"/>
    <x v="150"/>
    <x v="163"/>
    <x v="173"/>
    <x v="211"/>
    <x v="1"/>
  </r>
  <r>
    <x v="0"/>
    <x v="14"/>
    <x v="14"/>
    <x v="12"/>
    <x v="12"/>
    <x v="12"/>
    <x v="13"/>
    <x v="215"/>
    <x v="70"/>
    <x v="151"/>
    <x v="228"/>
    <x v="166"/>
    <x v="203"/>
    <x v="6"/>
  </r>
  <r>
    <x v="0"/>
    <x v="14"/>
    <x v="14"/>
    <x v="13"/>
    <x v="13"/>
    <x v="13"/>
    <x v="14"/>
    <x v="46"/>
    <x v="234"/>
    <x v="152"/>
    <x v="214"/>
    <x v="81"/>
    <x v="212"/>
    <x v="6"/>
  </r>
  <r>
    <x v="0"/>
    <x v="14"/>
    <x v="14"/>
    <x v="19"/>
    <x v="19"/>
    <x v="19"/>
    <x v="15"/>
    <x v="113"/>
    <x v="55"/>
    <x v="73"/>
    <x v="229"/>
    <x v="174"/>
    <x v="13"/>
    <x v="1"/>
  </r>
  <r>
    <x v="0"/>
    <x v="14"/>
    <x v="14"/>
    <x v="14"/>
    <x v="14"/>
    <x v="14"/>
    <x v="16"/>
    <x v="49"/>
    <x v="74"/>
    <x v="82"/>
    <x v="230"/>
    <x v="175"/>
    <x v="98"/>
    <x v="1"/>
  </r>
  <r>
    <x v="0"/>
    <x v="14"/>
    <x v="14"/>
    <x v="16"/>
    <x v="16"/>
    <x v="16"/>
    <x v="17"/>
    <x v="216"/>
    <x v="209"/>
    <x v="61"/>
    <x v="231"/>
    <x v="135"/>
    <x v="35"/>
    <x v="1"/>
  </r>
  <r>
    <x v="0"/>
    <x v="14"/>
    <x v="14"/>
    <x v="17"/>
    <x v="17"/>
    <x v="17"/>
    <x v="18"/>
    <x v="217"/>
    <x v="57"/>
    <x v="153"/>
    <x v="75"/>
    <x v="176"/>
    <x v="167"/>
    <x v="1"/>
  </r>
  <r>
    <x v="0"/>
    <x v="14"/>
    <x v="14"/>
    <x v="26"/>
    <x v="26"/>
    <x v="26"/>
    <x v="19"/>
    <x v="218"/>
    <x v="57"/>
    <x v="54"/>
    <x v="19"/>
    <x v="157"/>
    <x v="213"/>
    <x v="1"/>
  </r>
  <r>
    <x v="0"/>
    <x v="15"/>
    <x v="15"/>
    <x v="1"/>
    <x v="1"/>
    <x v="1"/>
    <x v="0"/>
    <x v="219"/>
    <x v="235"/>
    <x v="154"/>
    <x v="232"/>
    <x v="132"/>
    <x v="30"/>
    <x v="1"/>
  </r>
  <r>
    <x v="0"/>
    <x v="15"/>
    <x v="15"/>
    <x v="2"/>
    <x v="2"/>
    <x v="2"/>
    <x v="1"/>
    <x v="220"/>
    <x v="236"/>
    <x v="155"/>
    <x v="233"/>
    <x v="93"/>
    <x v="214"/>
    <x v="1"/>
  </r>
  <r>
    <x v="0"/>
    <x v="15"/>
    <x v="15"/>
    <x v="0"/>
    <x v="0"/>
    <x v="0"/>
    <x v="2"/>
    <x v="57"/>
    <x v="237"/>
    <x v="156"/>
    <x v="234"/>
    <x v="122"/>
    <x v="215"/>
    <x v="1"/>
  </r>
  <r>
    <x v="0"/>
    <x v="15"/>
    <x v="15"/>
    <x v="3"/>
    <x v="3"/>
    <x v="3"/>
    <x v="3"/>
    <x v="221"/>
    <x v="238"/>
    <x v="119"/>
    <x v="235"/>
    <x v="177"/>
    <x v="121"/>
    <x v="1"/>
  </r>
  <r>
    <x v="0"/>
    <x v="15"/>
    <x v="15"/>
    <x v="32"/>
    <x v="32"/>
    <x v="32"/>
    <x v="4"/>
    <x v="161"/>
    <x v="239"/>
    <x v="120"/>
    <x v="79"/>
    <x v="155"/>
    <x v="216"/>
    <x v="1"/>
  </r>
  <r>
    <x v="0"/>
    <x v="15"/>
    <x v="15"/>
    <x v="6"/>
    <x v="6"/>
    <x v="6"/>
    <x v="5"/>
    <x v="222"/>
    <x v="193"/>
    <x v="157"/>
    <x v="236"/>
    <x v="68"/>
    <x v="217"/>
    <x v="1"/>
  </r>
  <r>
    <x v="0"/>
    <x v="15"/>
    <x v="15"/>
    <x v="7"/>
    <x v="7"/>
    <x v="7"/>
    <x v="6"/>
    <x v="143"/>
    <x v="240"/>
    <x v="86"/>
    <x v="237"/>
    <x v="130"/>
    <x v="125"/>
    <x v="6"/>
  </r>
  <r>
    <x v="0"/>
    <x v="15"/>
    <x v="15"/>
    <x v="10"/>
    <x v="10"/>
    <x v="10"/>
    <x v="7"/>
    <x v="223"/>
    <x v="241"/>
    <x v="37"/>
    <x v="238"/>
    <x v="155"/>
    <x v="216"/>
    <x v="1"/>
  </r>
  <r>
    <x v="0"/>
    <x v="15"/>
    <x v="15"/>
    <x v="4"/>
    <x v="4"/>
    <x v="4"/>
    <x v="8"/>
    <x v="136"/>
    <x v="242"/>
    <x v="76"/>
    <x v="239"/>
    <x v="116"/>
    <x v="218"/>
    <x v="1"/>
  </r>
  <r>
    <x v="0"/>
    <x v="15"/>
    <x v="15"/>
    <x v="5"/>
    <x v="5"/>
    <x v="5"/>
    <x v="9"/>
    <x v="139"/>
    <x v="243"/>
    <x v="62"/>
    <x v="240"/>
    <x v="148"/>
    <x v="219"/>
    <x v="1"/>
  </r>
  <r>
    <x v="0"/>
    <x v="15"/>
    <x v="15"/>
    <x v="26"/>
    <x v="26"/>
    <x v="26"/>
    <x v="10"/>
    <x v="224"/>
    <x v="244"/>
    <x v="70"/>
    <x v="9"/>
    <x v="73"/>
    <x v="220"/>
    <x v="1"/>
  </r>
  <r>
    <x v="0"/>
    <x v="15"/>
    <x v="15"/>
    <x v="33"/>
    <x v="33"/>
    <x v="33"/>
    <x v="11"/>
    <x v="74"/>
    <x v="167"/>
    <x v="78"/>
    <x v="241"/>
    <x v="76"/>
    <x v="221"/>
    <x v="1"/>
  </r>
  <r>
    <x v="0"/>
    <x v="15"/>
    <x v="15"/>
    <x v="12"/>
    <x v="12"/>
    <x v="12"/>
    <x v="12"/>
    <x v="75"/>
    <x v="245"/>
    <x v="96"/>
    <x v="98"/>
    <x v="132"/>
    <x v="30"/>
    <x v="1"/>
  </r>
  <r>
    <x v="0"/>
    <x v="15"/>
    <x v="15"/>
    <x v="8"/>
    <x v="8"/>
    <x v="8"/>
    <x v="13"/>
    <x v="225"/>
    <x v="246"/>
    <x v="29"/>
    <x v="145"/>
    <x v="128"/>
    <x v="222"/>
    <x v="1"/>
  </r>
  <r>
    <x v="0"/>
    <x v="15"/>
    <x v="15"/>
    <x v="19"/>
    <x v="19"/>
    <x v="19"/>
    <x v="14"/>
    <x v="147"/>
    <x v="247"/>
    <x v="45"/>
    <x v="242"/>
    <x v="132"/>
    <x v="30"/>
    <x v="1"/>
  </r>
  <r>
    <x v="0"/>
    <x v="15"/>
    <x v="15"/>
    <x v="9"/>
    <x v="9"/>
    <x v="9"/>
    <x v="15"/>
    <x v="76"/>
    <x v="248"/>
    <x v="49"/>
    <x v="243"/>
    <x v="68"/>
    <x v="217"/>
    <x v="1"/>
  </r>
  <r>
    <x v="0"/>
    <x v="15"/>
    <x v="15"/>
    <x v="34"/>
    <x v="34"/>
    <x v="34"/>
    <x v="16"/>
    <x v="192"/>
    <x v="249"/>
    <x v="52"/>
    <x v="244"/>
    <x v="148"/>
    <x v="219"/>
    <x v="1"/>
  </r>
  <r>
    <x v="0"/>
    <x v="15"/>
    <x v="15"/>
    <x v="11"/>
    <x v="11"/>
    <x v="11"/>
    <x v="16"/>
    <x v="192"/>
    <x v="249"/>
    <x v="60"/>
    <x v="245"/>
    <x v="178"/>
    <x v="223"/>
    <x v="1"/>
  </r>
  <r>
    <x v="0"/>
    <x v="15"/>
    <x v="15"/>
    <x v="13"/>
    <x v="13"/>
    <x v="13"/>
    <x v="18"/>
    <x v="148"/>
    <x v="18"/>
    <x v="51"/>
    <x v="35"/>
    <x v="179"/>
    <x v="224"/>
    <x v="1"/>
  </r>
  <r>
    <x v="0"/>
    <x v="15"/>
    <x v="15"/>
    <x v="16"/>
    <x v="16"/>
    <x v="16"/>
    <x v="19"/>
    <x v="151"/>
    <x v="250"/>
    <x v="63"/>
    <x v="216"/>
    <x v="129"/>
    <x v="225"/>
    <x v="1"/>
  </r>
  <r>
    <x v="0"/>
    <x v="16"/>
    <x v="16"/>
    <x v="0"/>
    <x v="0"/>
    <x v="0"/>
    <x v="0"/>
    <x v="226"/>
    <x v="251"/>
    <x v="158"/>
    <x v="246"/>
    <x v="180"/>
    <x v="138"/>
    <x v="1"/>
  </r>
  <r>
    <x v="0"/>
    <x v="16"/>
    <x v="16"/>
    <x v="1"/>
    <x v="1"/>
    <x v="1"/>
    <x v="1"/>
    <x v="227"/>
    <x v="252"/>
    <x v="159"/>
    <x v="247"/>
    <x v="66"/>
    <x v="226"/>
    <x v="1"/>
  </r>
  <r>
    <x v="0"/>
    <x v="16"/>
    <x v="16"/>
    <x v="3"/>
    <x v="3"/>
    <x v="3"/>
    <x v="2"/>
    <x v="228"/>
    <x v="253"/>
    <x v="72"/>
    <x v="248"/>
    <x v="160"/>
    <x v="227"/>
    <x v="1"/>
  </r>
  <r>
    <x v="0"/>
    <x v="16"/>
    <x v="16"/>
    <x v="4"/>
    <x v="4"/>
    <x v="4"/>
    <x v="3"/>
    <x v="229"/>
    <x v="254"/>
    <x v="36"/>
    <x v="249"/>
    <x v="90"/>
    <x v="228"/>
    <x v="1"/>
  </r>
  <r>
    <x v="0"/>
    <x v="16"/>
    <x v="16"/>
    <x v="6"/>
    <x v="6"/>
    <x v="6"/>
    <x v="4"/>
    <x v="63"/>
    <x v="255"/>
    <x v="111"/>
    <x v="250"/>
    <x v="76"/>
    <x v="159"/>
    <x v="3"/>
  </r>
  <r>
    <x v="0"/>
    <x v="16"/>
    <x v="16"/>
    <x v="5"/>
    <x v="5"/>
    <x v="5"/>
    <x v="5"/>
    <x v="135"/>
    <x v="256"/>
    <x v="120"/>
    <x v="99"/>
    <x v="87"/>
    <x v="229"/>
    <x v="1"/>
  </r>
  <r>
    <x v="0"/>
    <x v="16"/>
    <x v="16"/>
    <x v="2"/>
    <x v="2"/>
    <x v="2"/>
    <x v="6"/>
    <x v="230"/>
    <x v="83"/>
    <x v="95"/>
    <x v="251"/>
    <x v="177"/>
    <x v="24"/>
    <x v="1"/>
  </r>
  <r>
    <x v="0"/>
    <x v="16"/>
    <x v="16"/>
    <x v="7"/>
    <x v="7"/>
    <x v="7"/>
    <x v="7"/>
    <x v="136"/>
    <x v="165"/>
    <x v="54"/>
    <x v="134"/>
    <x v="68"/>
    <x v="123"/>
    <x v="6"/>
  </r>
  <r>
    <x v="0"/>
    <x v="16"/>
    <x v="16"/>
    <x v="8"/>
    <x v="8"/>
    <x v="8"/>
    <x v="7"/>
    <x v="136"/>
    <x v="165"/>
    <x v="33"/>
    <x v="252"/>
    <x v="152"/>
    <x v="230"/>
    <x v="1"/>
  </r>
  <r>
    <x v="0"/>
    <x v="16"/>
    <x v="16"/>
    <x v="13"/>
    <x v="13"/>
    <x v="13"/>
    <x v="9"/>
    <x v="71"/>
    <x v="231"/>
    <x v="49"/>
    <x v="253"/>
    <x v="82"/>
    <x v="231"/>
    <x v="1"/>
  </r>
  <r>
    <x v="0"/>
    <x v="16"/>
    <x v="16"/>
    <x v="18"/>
    <x v="18"/>
    <x v="18"/>
    <x v="9"/>
    <x v="71"/>
    <x v="231"/>
    <x v="44"/>
    <x v="30"/>
    <x v="76"/>
    <x v="159"/>
    <x v="1"/>
  </r>
  <r>
    <x v="0"/>
    <x v="16"/>
    <x v="16"/>
    <x v="10"/>
    <x v="10"/>
    <x v="10"/>
    <x v="11"/>
    <x v="231"/>
    <x v="257"/>
    <x v="61"/>
    <x v="254"/>
    <x v="148"/>
    <x v="232"/>
    <x v="1"/>
  </r>
  <r>
    <x v="0"/>
    <x v="16"/>
    <x v="16"/>
    <x v="9"/>
    <x v="9"/>
    <x v="9"/>
    <x v="12"/>
    <x v="137"/>
    <x v="105"/>
    <x v="18"/>
    <x v="255"/>
    <x v="73"/>
    <x v="233"/>
    <x v="1"/>
  </r>
  <r>
    <x v="0"/>
    <x v="16"/>
    <x v="16"/>
    <x v="12"/>
    <x v="12"/>
    <x v="12"/>
    <x v="13"/>
    <x v="139"/>
    <x v="32"/>
    <x v="53"/>
    <x v="256"/>
    <x v="127"/>
    <x v="213"/>
    <x v="1"/>
  </r>
  <r>
    <x v="0"/>
    <x v="16"/>
    <x v="16"/>
    <x v="14"/>
    <x v="14"/>
    <x v="14"/>
    <x v="14"/>
    <x v="147"/>
    <x v="223"/>
    <x v="63"/>
    <x v="231"/>
    <x v="76"/>
    <x v="159"/>
    <x v="1"/>
  </r>
  <r>
    <x v="0"/>
    <x v="16"/>
    <x v="16"/>
    <x v="11"/>
    <x v="11"/>
    <x v="11"/>
    <x v="15"/>
    <x v="232"/>
    <x v="258"/>
    <x v="96"/>
    <x v="83"/>
    <x v="179"/>
    <x v="234"/>
    <x v="1"/>
  </r>
  <r>
    <x v="0"/>
    <x v="16"/>
    <x v="16"/>
    <x v="29"/>
    <x v="29"/>
    <x v="29"/>
    <x v="16"/>
    <x v="233"/>
    <x v="58"/>
    <x v="95"/>
    <x v="251"/>
    <x v="131"/>
    <x v="235"/>
    <x v="6"/>
  </r>
  <r>
    <x v="0"/>
    <x v="16"/>
    <x v="16"/>
    <x v="16"/>
    <x v="16"/>
    <x v="16"/>
    <x v="17"/>
    <x v="234"/>
    <x v="123"/>
    <x v="44"/>
    <x v="30"/>
    <x v="180"/>
    <x v="138"/>
    <x v="1"/>
  </r>
  <r>
    <x v="0"/>
    <x v="16"/>
    <x v="16"/>
    <x v="28"/>
    <x v="28"/>
    <x v="28"/>
    <x v="18"/>
    <x v="148"/>
    <x v="76"/>
    <x v="78"/>
    <x v="257"/>
    <x v="128"/>
    <x v="236"/>
    <x v="1"/>
  </r>
  <r>
    <x v="0"/>
    <x v="16"/>
    <x v="16"/>
    <x v="35"/>
    <x v="35"/>
    <x v="35"/>
    <x v="19"/>
    <x v="235"/>
    <x v="39"/>
    <x v="63"/>
    <x v="231"/>
    <x v="114"/>
    <x v="225"/>
    <x v="1"/>
  </r>
  <r>
    <x v="0"/>
    <x v="17"/>
    <x v="17"/>
    <x v="3"/>
    <x v="3"/>
    <x v="3"/>
    <x v="0"/>
    <x v="172"/>
    <x v="259"/>
    <x v="94"/>
    <x v="258"/>
    <x v="108"/>
    <x v="237"/>
    <x v="1"/>
  </r>
  <r>
    <x v="0"/>
    <x v="17"/>
    <x v="17"/>
    <x v="1"/>
    <x v="1"/>
    <x v="1"/>
    <x v="1"/>
    <x v="236"/>
    <x v="260"/>
    <x v="69"/>
    <x v="259"/>
    <x v="147"/>
    <x v="238"/>
    <x v="1"/>
  </r>
  <r>
    <x v="0"/>
    <x v="17"/>
    <x v="17"/>
    <x v="0"/>
    <x v="0"/>
    <x v="0"/>
    <x v="2"/>
    <x v="120"/>
    <x v="261"/>
    <x v="103"/>
    <x v="260"/>
    <x v="179"/>
    <x v="239"/>
    <x v="1"/>
  </r>
  <r>
    <x v="0"/>
    <x v="17"/>
    <x v="17"/>
    <x v="6"/>
    <x v="6"/>
    <x v="6"/>
    <x v="3"/>
    <x v="106"/>
    <x v="262"/>
    <x v="160"/>
    <x v="261"/>
    <x v="155"/>
    <x v="240"/>
    <x v="1"/>
  </r>
  <r>
    <x v="0"/>
    <x v="17"/>
    <x v="17"/>
    <x v="4"/>
    <x v="4"/>
    <x v="4"/>
    <x v="4"/>
    <x v="173"/>
    <x v="263"/>
    <x v="61"/>
    <x v="262"/>
    <x v="70"/>
    <x v="241"/>
    <x v="1"/>
  </r>
  <r>
    <x v="0"/>
    <x v="17"/>
    <x v="17"/>
    <x v="2"/>
    <x v="2"/>
    <x v="2"/>
    <x v="5"/>
    <x v="72"/>
    <x v="264"/>
    <x v="36"/>
    <x v="263"/>
    <x v="68"/>
    <x v="133"/>
    <x v="1"/>
  </r>
  <r>
    <x v="0"/>
    <x v="17"/>
    <x v="17"/>
    <x v="5"/>
    <x v="5"/>
    <x v="5"/>
    <x v="6"/>
    <x v="73"/>
    <x v="265"/>
    <x v="75"/>
    <x v="237"/>
    <x v="127"/>
    <x v="145"/>
    <x v="1"/>
  </r>
  <r>
    <x v="0"/>
    <x v="17"/>
    <x v="17"/>
    <x v="10"/>
    <x v="10"/>
    <x v="10"/>
    <x v="6"/>
    <x v="73"/>
    <x v="265"/>
    <x v="96"/>
    <x v="264"/>
    <x v="75"/>
    <x v="242"/>
    <x v="1"/>
  </r>
  <r>
    <x v="0"/>
    <x v="17"/>
    <x v="17"/>
    <x v="7"/>
    <x v="7"/>
    <x v="7"/>
    <x v="8"/>
    <x v="146"/>
    <x v="266"/>
    <x v="18"/>
    <x v="167"/>
    <x v="178"/>
    <x v="127"/>
    <x v="1"/>
  </r>
  <r>
    <x v="0"/>
    <x v="17"/>
    <x v="17"/>
    <x v="29"/>
    <x v="29"/>
    <x v="29"/>
    <x v="9"/>
    <x v="147"/>
    <x v="30"/>
    <x v="18"/>
    <x v="167"/>
    <x v="131"/>
    <x v="73"/>
    <x v="3"/>
  </r>
  <r>
    <x v="0"/>
    <x v="17"/>
    <x v="17"/>
    <x v="8"/>
    <x v="8"/>
    <x v="8"/>
    <x v="10"/>
    <x v="237"/>
    <x v="106"/>
    <x v="62"/>
    <x v="180"/>
    <x v="179"/>
    <x v="239"/>
    <x v="1"/>
  </r>
  <r>
    <x v="0"/>
    <x v="17"/>
    <x v="17"/>
    <x v="9"/>
    <x v="9"/>
    <x v="9"/>
    <x v="11"/>
    <x v="232"/>
    <x v="267"/>
    <x v="95"/>
    <x v="265"/>
    <x v="68"/>
    <x v="133"/>
    <x v="1"/>
  </r>
  <r>
    <x v="0"/>
    <x v="17"/>
    <x v="17"/>
    <x v="12"/>
    <x v="12"/>
    <x v="12"/>
    <x v="12"/>
    <x v="238"/>
    <x v="268"/>
    <x v="78"/>
    <x v="239"/>
    <x v="131"/>
    <x v="73"/>
    <x v="6"/>
  </r>
  <r>
    <x v="0"/>
    <x v="17"/>
    <x v="17"/>
    <x v="18"/>
    <x v="18"/>
    <x v="18"/>
    <x v="13"/>
    <x v="233"/>
    <x v="35"/>
    <x v="64"/>
    <x v="67"/>
    <x v="132"/>
    <x v="243"/>
    <x v="1"/>
  </r>
  <r>
    <x v="0"/>
    <x v="17"/>
    <x v="17"/>
    <x v="13"/>
    <x v="13"/>
    <x v="13"/>
    <x v="14"/>
    <x v="148"/>
    <x v="269"/>
    <x v="50"/>
    <x v="266"/>
    <x v="130"/>
    <x v="244"/>
    <x v="1"/>
  </r>
  <r>
    <x v="0"/>
    <x v="17"/>
    <x v="17"/>
    <x v="24"/>
    <x v="24"/>
    <x v="24"/>
    <x v="15"/>
    <x v="178"/>
    <x v="270"/>
    <x v="57"/>
    <x v="212"/>
    <x v="178"/>
    <x v="127"/>
    <x v="6"/>
  </r>
  <r>
    <x v="0"/>
    <x v="17"/>
    <x v="17"/>
    <x v="22"/>
    <x v="22"/>
    <x v="22"/>
    <x v="15"/>
    <x v="178"/>
    <x v="270"/>
    <x v="70"/>
    <x v="267"/>
    <x v="152"/>
    <x v="245"/>
    <x v="1"/>
  </r>
  <r>
    <x v="0"/>
    <x v="17"/>
    <x v="17"/>
    <x v="23"/>
    <x v="23"/>
    <x v="23"/>
    <x v="17"/>
    <x v="179"/>
    <x v="125"/>
    <x v="50"/>
    <x v="266"/>
    <x v="179"/>
    <x v="239"/>
    <x v="1"/>
  </r>
  <r>
    <x v="0"/>
    <x v="17"/>
    <x v="17"/>
    <x v="16"/>
    <x v="16"/>
    <x v="16"/>
    <x v="18"/>
    <x v="180"/>
    <x v="271"/>
    <x v="44"/>
    <x v="268"/>
    <x v="178"/>
    <x v="127"/>
    <x v="1"/>
  </r>
  <r>
    <x v="0"/>
    <x v="17"/>
    <x v="17"/>
    <x v="19"/>
    <x v="19"/>
    <x v="19"/>
    <x v="19"/>
    <x v="181"/>
    <x v="272"/>
    <x v="57"/>
    <x v="212"/>
    <x v="179"/>
    <x v="239"/>
    <x v="1"/>
  </r>
  <r>
    <x v="0"/>
    <x v="17"/>
    <x v="17"/>
    <x v="36"/>
    <x v="36"/>
    <x v="36"/>
    <x v="19"/>
    <x v="181"/>
    <x v="272"/>
    <x v="63"/>
    <x v="128"/>
    <x v="128"/>
    <x v="246"/>
    <x v="1"/>
  </r>
  <r>
    <x v="0"/>
    <x v="17"/>
    <x v="17"/>
    <x v="28"/>
    <x v="28"/>
    <x v="28"/>
    <x v="19"/>
    <x v="181"/>
    <x v="272"/>
    <x v="63"/>
    <x v="128"/>
    <x v="128"/>
    <x v="246"/>
    <x v="1"/>
  </r>
  <r>
    <x v="0"/>
    <x v="17"/>
    <x v="17"/>
    <x v="31"/>
    <x v="31"/>
    <x v="31"/>
    <x v="19"/>
    <x v="181"/>
    <x v="272"/>
    <x v="63"/>
    <x v="128"/>
    <x v="128"/>
    <x v="246"/>
    <x v="1"/>
  </r>
  <r>
    <x v="0"/>
    <x v="18"/>
    <x v="18"/>
    <x v="1"/>
    <x v="1"/>
    <x v="1"/>
    <x v="0"/>
    <x v="141"/>
    <x v="273"/>
    <x v="161"/>
    <x v="269"/>
    <x v="150"/>
    <x v="184"/>
    <x v="1"/>
  </r>
  <r>
    <x v="0"/>
    <x v="18"/>
    <x v="18"/>
    <x v="3"/>
    <x v="3"/>
    <x v="3"/>
    <x v="1"/>
    <x v="123"/>
    <x v="143"/>
    <x v="61"/>
    <x v="270"/>
    <x v="73"/>
    <x v="247"/>
    <x v="1"/>
  </r>
  <r>
    <x v="0"/>
    <x v="18"/>
    <x v="18"/>
    <x v="0"/>
    <x v="0"/>
    <x v="0"/>
    <x v="2"/>
    <x v="125"/>
    <x v="274"/>
    <x v="120"/>
    <x v="271"/>
    <x v="150"/>
    <x v="184"/>
    <x v="1"/>
  </r>
  <r>
    <x v="0"/>
    <x v="18"/>
    <x v="18"/>
    <x v="9"/>
    <x v="9"/>
    <x v="9"/>
    <x v="3"/>
    <x v="75"/>
    <x v="275"/>
    <x v="63"/>
    <x v="257"/>
    <x v="102"/>
    <x v="248"/>
    <x v="1"/>
  </r>
  <r>
    <x v="0"/>
    <x v="18"/>
    <x v="18"/>
    <x v="6"/>
    <x v="6"/>
    <x v="6"/>
    <x v="3"/>
    <x v="75"/>
    <x v="275"/>
    <x v="123"/>
    <x v="272"/>
    <x v="122"/>
    <x v="249"/>
    <x v="6"/>
  </r>
  <r>
    <x v="0"/>
    <x v="18"/>
    <x v="18"/>
    <x v="4"/>
    <x v="4"/>
    <x v="4"/>
    <x v="5"/>
    <x v="162"/>
    <x v="276"/>
    <x v="70"/>
    <x v="273"/>
    <x v="66"/>
    <x v="250"/>
    <x v="1"/>
  </r>
  <r>
    <x v="0"/>
    <x v="18"/>
    <x v="18"/>
    <x v="5"/>
    <x v="5"/>
    <x v="5"/>
    <x v="6"/>
    <x v="147"/>
    <x v="277"/>
    <x v="51"/>
    <x v="274"/>
    <x v="68"/>
    <x v="251"/>
    <x v="1"/>
  </r>
  <r>
    <x v="0"/>
    <x v="18"/>
    <x v="18"/>
    <x v="10"/>
    <x v="10"/>
    <x v="10"/>
    <x v="6"/>
    <x v="147"/>
    <x v="277"/>
    <x v="18"/>
    <x v="275"/>
    <x v="130"/>
    <x v="80"/>
    <x v="1"/>
  </r>
  <r>
    <x v="0"/>
    <x v="18"/>
    <x v="18"/>
    <x v="2"/>
    <x v="2"/>
    <x v="2"/>
    <x v="8"/>
    <x v="76"/>
    <x v="278"/>
    <x v="95"/>
    <x v="276"/>
    <x v="127"/>
    <x v="252"/>
    <x v="1"/>
  </r>
  <r>
    <x v="0"/>
    <x v="18"/>
    <x v="18"/>
    <x v="7"/>
    <x v="7"/>
    <x v="7"/>
    <x v="9"/>
    <x v="238"/>
    <x v="279"/>
    <x v="76"/>
    <x v="277"/>
    <x v="149"/>
    <x v="62"/>
    <x v="1"/>
  </r>
  <r>
    <x v="0"/>
    <x v="18"/>
    <x v="18"/>
    <x v="8"/>
    <x v="8"/>
    <x v="8"/>
    <x v="10"/>
    <x v="234"/>
    <x v="280"/>
    <x v="100"/>
    <x v="278"/>
    <x v="151"/>
    <x v="253"/>
    <x v="1"/>
  </r>
  <r>
    <x v="0"/>
    <x v="18"/>
    <x v="18"/>
    <x v="12"/>
    <x v="12"/>
    <x v="12"/>
    <x v="11"/>
    <x v="235"/>
    <x v="86"/>
    <x v="18"/>
    <x v="275"/>
    <x v="149"/>
    <x v="62"/>
    <x v="1"/>
  </r>
  <r>
    <x v="0"/>
    <x v="18"/>
    <x v="18"/>
    <x v="11"/>
    <x v="11"/>
    <x v="11"/>
    <x v="12"/>
    <x v="178"/>
    <x v="281"/>
    <x v="95"/>
    <x v="276"/>
    <x v="151"/>
    <x v="253"/>
    <x v="1"/>
  </r>
  <r>
    <x v="0"/>
    <x v="18"/>
    <x v="18"/>
    <x v="13"/>
    <x v="13"/>
    <x v="13"/>
    <x v="13"/>
    <x v="180"/>
    <x v="185"/>
    <x v="57"/>
    <x v="279"/>
    <x v="150"/>
    <x v="184"/>
    <x v="1"/>
  </r>
  <r>
    <x v="0"/>
    <x v="18"/>
    <x v="18"/>
    <x v="22"/>
    <x v="22"/>
    <x v="22"/>
    <x v="13"/>
    <x v="180"/>
    <x v="185"/>
    <x v="50"/>
    <x v="125"/>
    <x v="149"/>
    <x v="62"/>
    <x v="1"/>
  </r>
  <r>
    <x v="0"/>
    <x v="18"/>
    <x v="18"/>
    <x v="16"/>
    <x v="16"/>
    <x v="16"/>
    <x v="15"/>
    <x v="182"/>
    <x v="282"/>
    <x v="44"/>
    <x v="280"/>
    <x v="179"/>
    <x v="254"/>
    <x v="1"/>
  </r>
  <r>
    <x v="0"/>
    <x v="18"/>
    <x v="18"/>
    <x v="18"/>
    <x v="18"/>
    <x v="18"/>
    <x v="15"/>
    <x v="182"/>
    <x v="282"/>
    <x v="64"/>
    <x v="67"/>
    <x v="150"/>
    <x v="184"/>
    <x v="1"/>
  </r>
  <r>
    <x v="0"/>
    <x v="18"/>
    <x v="18"/>
    <x v="20"/>
    <x v="20"/>
    <x v="20"/>
    <x v="15"/>
    <x v="182"/>
    <x v="282"/>
    <x v="44"/>
    <x v="280"/>
    <x v="179"/>
    <x v="254"/>
    <x v="1"/>
  </r>
  <r>
    <x v="0"/>
    <x v="18"/>
    <x v="18"/>
    <x v="19"/>
    <x v="19"/>
    <x v="19"/>
    <x v="18"/>
    <x v="239"/>
    <x v="283"/>
    <x v="44"/>
    <x v="280"/>
    <x v="128"/>
    <x v="114"/>
    <x v="1"/>
  </r>
  <r>
    <x v="0"/>
    <x v="18"/>
    <x v="18"/>
    <x v="17"/>
    <x v="17"/>
    <x v="17"/>
    <x v="18"/>
    <x v="239"/>
    <x v="283"/>
    <x v="44"/>
    <x v="280"/>
    <x v="149"/>
    <x v="62"/>
    <x v="6"/>
  </r>
  <r>
    <x v="0"/>
    <x v="19"/>
    <x v="19"/>
    <x v="2"/>
    <x v="2"/>
    <x v="2"/>
    <x v="0"/>
    <x v="240"/>
    <x v="284"/>
    <x v="162"/>
    <x v="281"/>
    <x v="181"/>
    <x v="255"/>
    <x v="1"/>
  </r>
  <r>
    <x v="0"/>
    <x v="19"/>
    <x v="19"/>
    <x v="1"/>
    <x v="1"/>
    <x v="1"/>
    <x v="1"/>
    <x v="241"/>
    <x v="285"/>
    <x v="163"/>
    <x v="282"/>
    <x v="86"/>
    <x v="256"/>
    <x v="1"/>
  </r>
  <r>
    <x v="0"/>
    <x v="19"/>
    <x v="19"/>
    <x v="4"/>
    <x v="4"/>
    <x v="4"/>
    <x v="2"/>
    <x v="242"/>
    <x v="263"/>
    <x v="59"/>
    <x v="145"/>
    <x v="43"/>
    <x v="257"/>
    <x v="1"/>
  </r>
  <r>
    <x v="0"/>
    <x v="19"/>
    <x v="19"/>
    <x v="0"/>
    <x v="0"/>
    <x v="0"/>
    <x v="3"/>
    <x v="243"/>
    <x v="286"/>
    <x v="164"/>
    <x v="283"/>
    <x v="177"/>
    <x v="188"/>
    <x v="1"/>
  </r>
  <r>
    <x v="0"/>
    <x v="19"/>
    <x v="19"/>
    <x v="3"/>
    <x v="3"/>
    <x v="3"/>
    <x v="4"/>
    <x v="244"/>
    <x v="287"/>
    <x v="165"/>
    <x v="42"/>
    <x v="176"/>
    <x v="258"/>
    <x v="1"/>
  </r>
  <r>
    <x v="0"/>
    <x v="19"/>
    <x v="19"/>
    <x v="7"/>
    <x v="7"/>
    <x v="7"/>
    <x v="5"/>
    <x v="245"/>
    <x v="66"/>
    <x v="166"/>
    <x v="284"/>
    <x v="70"/>
    <x v="206"/>
    <x v="6"/>
  </r>
  <r>
    <x v="0"/>
    <x v="19"/>
    <x v="19"/>
    <x v="5"/>
    <x v="5"/>
    <x v="5"/>
    <x v="6"/>
    <x v="246"/>
    <x v="100"/>
    <x v="109"/>
    <x v="285"/>
    <x v="182"/>
    <x v="259"/>
    <x v="1"/>
  </r>
  <r>
    <x v="0"/>
    <x v="19"/>
    <x v="19"/>
    <x v="10"/>
    <x v="10"/>
    <x v="10"/>
    <x v="7"/>
    <x v="247"/>
    <x v="218"/>
    <x v="122"/>
    <x v="286"/>
    <x v="183"/>
    <x v="260"/>
    <x v="1"/>
  </r>
  <r>
    <x v="0"/>
    <x v="19"/>
    <x v="19"/>
    <x v="6"/>
    <x v="6"/>
    <x v="6"/>
    <x v="8"/>
    <x v="105"/>
    <x v="288"/>
    <x v="167"/>
    <x v="287"/>
    <x v="70"/>
    <x v="206"/>
    <x v="6"/>
  </r>
  <r>
    <x v="0"/>
    <x v="19"/>
    <x v="19"/>
    <x v="8"/>
    <x v="8"/>
    <x v="8"/>
    <x v="9"/>
    <x v="248"/>
    <x v="289"/>
    <x v="168"/>
    <x v="288"/>
    <x v="76"/>
    <x v="261"/>
    <x v="1"/>
  </r>
  <r>
    <x v="0"/>
    <x v="19"/>
    <x v="19"/>
    <x v="9"/>
    <x v="9"/>
    <x v="9"/>
    <x v="10"/>
    <x v="62"/>
    <x v="290"/>
    <x v="61"/>
    <x v="243"/>
    <x v="104"/>
    <x v="262"/>
    <x v="1"/>
  </r>
  <r>
    <x v="0"/>
    <x v="19"/>
    <x v="19"/>
    <x v="11"/>
    <x v="11"/>
    <x v="11"/>
    <x v="11"/>
    <x v="249"/>
    <x v="119"/>
    <x v="98"/>
    <x v="289"/>
    <x v="118"/>
    <x v="263"/>
    <x v="1"/>
  </r>
  <r>
    <x v="0"/>
    <x v="19"/>
    <x v="19"/>
    <x v="18"/>
    <x v="18"/>
    <x v="18"/>
    <x v="12"/>
    <x v="119"/>
    <x v="70"/>
    <x v="106"/>
    <x v="44"/>
    <x v="134"/>
    <x v="264"/>
    <x v="1"/>
  </r>
  <r>
    <x v="0"/>
    <x v="19"/>
    <x v="19"/>
    <x v="13"/>
    <x v="13"/>
    <x v="13"/>
    <x v="13"/>
    <x v="134"/>
    <x v="71"/>
    <x v="169"/>
    <x v="290"/>
    <x v="126"/>
    <x v="185"/>
    <x v="1"/>
  </r>
  <r>
    <x v="0"/>
    <x v="19"/>
    <x v="19"/>
    <x v="19"/>
    <x v="19"/>
    <x v="19"/>
    <x v="14"/>
    <x v="188"/>
    <x v="108"/>
    <x v="51"/>
    <x v="291"/>
    <x v="183"/>
    <x v="260"/>
    <x v="1"/>
  </r>
  <r>
    <x v="0"/>
    <x v="19"/>
    <x v="19"/>
    <x v="12"/>
    <x v="12"/>
    <x v="12"/>
    <x v="15"/>
    <x v="68"/>
    <x v="137"/>
    <x v="170"/>
    <x v="292"/>
    <x v="124"/>
    <x v="239"/>
    <x v="1"/>
  </r>
  <r>
    <x v="0"/>
    <x v="19"/>
    <x v="19"/>
    <x v="26"/>
    <x v="26"/>
    <x v="26"/>
    <x v="16"/>
    <x v="142"/>
    <x v="74"/>
    <x v="95"/>
    <x v="293"/>
    <x v="142"/>
    <x v="203"/>
    <x v="1"/>
  </r>
  <r>
    <x v="0"/>
    <x v="19"/>
    <x v="19"/>
    <x v="14"/>
    <x v="14"/>
    <x v="14"/>
    <x v="17"/>
    <x v="189"/>
    <x v="291"/>
    <x v="44"/>
    <x v="294"/>
    <x v="105"/>
    <x v="200"/>
    <x v="1"/>
  </r>
  <r>
    <x v="0"/>
    <x v="19"/>
    <x v="19"/>
    <x v="15"/>
    <x v="15"/>
    <x v="15"/>
    <x v="17"/>
    <x v="189"/>
    <x v="291"/>
    <x v="52"/>
    <x v="15"/>
    <x v="121"/>
    <x v="217"/>
    <x v="1"/>
  </r>
  <r>
    <x v="0"/>
    <x v="19"/>
    <x v="19"/>
    <x v="16"/>
    <x v="16"/>
    <x v="16"/>
    <x v="19"/>
    <x v="70"/>
    <x v="292"/>
    <x v="50"/>
    <x v="295"/>
    <x v="137"/>
    <x v="55"/>
    <x v="1"/>
  </r>
  <r>
    <x v="0"/>
    <x v="20"/>
    <x v="20"/>
    <x v="1"/>
    <x v="1"/>
    <x v="1"/>
    <x v="0"/>
    <x v="250"/>
    <x v="293"/>
    <x v="171"/>
    <x v="260"/>
    <x v="70"/>
    <x v="265"/>
    <x v="1"/>
  </r>
  <r>
    <x v="0"/>
    <x v="20"/>
    <x v="20"/>
    <x v="0"/>
    <x v="0"/>
    <x v="0"/>
    <x v="1"/>
    <x v="251"/>
    <x v="294"/>
    <x v="172"/>
    <x v="296"/>
    <x v="117"/>
    <x v="185"/>
    <x v="1"/>
  </r>
  <r>
    <x v="0"/>
    <x v="20"/>
    <x v="20"/>
    <x v="2"/>
    <x v="2"/>
    <x v="2"/>
    <x v="2"/>
    <x v="252"/>
    <x v="295"/>
    <x v="90"/>
    <x v="297"/>
    <x v="56"/>
    <x v="266"/>
    <x v="1"/>
  </r>
  <r>
    <x v="0"/>
    <x v="20"/>
    <x v="20"/>
    <x v="3"/>
    <x v="3"/>
    <x v="3"/>
    <x v="3"/>
    <x v="245"/>
    <x v="296"/>
    <x v="173"/>
    <x v="298"/>
    <x v="184"/>
    <x v="267"/>
    <x v="1"/>
  </r>
  <r>
    <x v="0"/>
    <x v="20"/>
    <x v="20"/>
    <x v="4"/>
    <x v="4"/>
    <x v="4"/>
    <x v="4"/>
    <x v="220"/>
    <x v="297"/>
    <x v="105"/>
    <x v="299"/>
    <x v="185"/>
    <x v="268"/>
    <x v="1"/>
  </r>
  <r>
    <x v="0"/>
    <x v="20"/>
    <x v="20"/>
    <x v="5"/>
    <x v="5"/>
    <x v="5"/>
    <x v="5"/>
    <x v="253"/>
    <x v="298"/>
    <x v="56"/>
    <x v="237"/>
    <x v="186"/>
    <x v="269"/>
    <x v="1"/>
  </r>
  <r>
    <x v="0"/>
    <x v="20"/>
    <x v="20"/>
    <x v="6"/>
    <x v="6"/>
    <x v="6"/>
    <x v="6"/>
    <x v="62"/>
    <x v="299"/>
    <x v="174"/>
    <x v="252"/>
    <x v="64"/>
    <x v="270"/>
    <x v="6"/>
  </r>
  <r>
    <x v="0"/>
    <x v="20"/>
    <x v="20"/>
    <x v="7"/>
    <x v="7"/>
    <x v="7"/>
    <x v="7"/>
    <x v="254"/>
    <x v="300"/>
    <x v="167"/>
    <x v="300"/>
    <x v="66"/>
    <x v="271"/>
    <x v="6"/>
  </r>
  <r>
    <x v="0"/>
    <x v="20"/>
    <x v="20"/>
    <x v="8"/>
    <x v="8"/>
    <x v="8"/>
    <x v="8"/>
    <x v="249"/>
    <x v="301"/>
    <x v="175"/>
    <x v="301"/>
    <x v="127"/>
    <x v="272"/>
    <x v="1"/>
  </r>
  <r>
    <x v="0"/>
    <x v="20"/>
    <x v="20"/>
    <x v="9"/>
    <x v="9"/>
    <x v="9"/>
    <x v="9"/>
    <x v="120"/>
    <x v="242"/>
    <x v="18"/>
    <x v="89"/>
    <x v="187"/>
    <x v="273"/>
    <x v="1"/>
  </r>
  <r>
    <x v="0"/>
    <x v="20"/>
    <x v="20"/>
    <x v="10"/>
    <x v="10"/>
    <x v="10"/>
    <x v="10"/>
    <x v="255"/>
    <x v="302"/>
    <x v="105"/>
    <x v="299"/>
    <x v="87"/>
    <x v="219"/>
    <x v="1"/>
  </r>
  <r>
    <x v="0"/>
    <x v="20"/>
    <x v="20"/>
    <x v="13"/>
    <x v="13"/>
    <x v="13"/>
    <x v="11"/>
    <x v="256"/>
    <x v="303"/>
    <x v="61"/>
    <x v="302"/>
    <x v="87"/>
    <x v="219"/>
    <x v="1"/>
  </r>
  <r>
    <x v="0"/>
    <x v="20"/>
    <x v="20"/>
    <x v="12"/>
    <x v="12"/>
    <x v="12"/>
    <x v="12"/>
    <x v="142"/>
    <x v="304"/>
    <x v="123"/>
    <x v="303"/>
    <x v="85"/>
    <x v="274"/>
    <x v="1"/>
  </r>
  <r>
    <x v="0"/>
    <x v="20"/>
    <x v="20"/>
    <x v="11"/>
    <x v="11"/>
    <x v="11"/>
    <x v="13"/>
    <x v="123"/>
    <x v="246"/>
    <x v="176"/>
    <x v="304"/>
    <x v="131"/>
    <x v="186"/>
    <x v="1"/>
  </r>
  <r>
    <x v="0"/>
    <x v="20"/>
    <x v="20"/>
    <x v="16"/>
    <x v="16"/>
    <x v="16"/>
    <x v="14"/>
    <x v="257"/>
    <x v="305"/>
    <x v="44"/>
    <x v="305"/>
    <x v="177"/>
    <x v="275"/>
    <x v="1"/>
  </r>
  <r>
    <x v="0"/>
    <x v="20"/>
    <x v="20"/>
    <x v="18"/>
    <x v="18"/>
    <x v="18"/>
    <x v="15"/>
    <x v="231"/>
    <x v="184"/>
    <x v="64"/>
    <x v="67"/>
    <x v="117"/>
    <x v="185"/>
    <x v="1"/>
  </r>
  <r>
    <x v="0"/>
    <x v="20"/>
    <x v="20"/>
    <x v="22"/>
    <x v="22"/>
    <x v="22"/>
    <x v="16"/>
    <x v="138"/>
    <x v="153"/>
    <x v="62"/>
    <x v="306"/>
    <x v="74"/>
    <x v="276"/>
    <x v="1"/>
  </r>
  <r>
    <x v="0"/>
    <x v="20"/>
    <x v="20"/>
    <x v="17"/>
    <x v="17"/>
    <x v="17"/>
    <x v="17"/>
    <x v="144"/>
    <x v="122"/>
    <x v="95"/>
    <x v="307"/>
    <x v="75"/>
    <x v="189"/>
    <x v="1"/>
  </r>
  <r>
    <x v="0"/>
    <x v="20"/>
    <x v="20"/>
    <x v="20"/>
    <x v="20"/>
    <x v="20"/>
    <x v="18"/>
    <x v="225"/>
    <x v="224"/>
    <x v="71"/>
    <x v="92"/>
    <x v="76"/>
    <x v="17"/>
    <x v="6"/>
  </r>
  <r>
    <x v="0"/>
    <x v="20"/>
    <x v="20"/>
    <x v="15"/>
    <x v="15"/>
    <x v="15"/>
    <x v="19"/>
    <x v="162"/>
    <x v="306"/>
    <x v="71"/>
    <x v="92"/>
    <x v="76"/>
    <x v="17"/>
    <x v="1"/>
  </r>
  <r>
    <x v="0"/>
    <x v="21"/>
    <x v="21"/>
    <x v="3"/>
    <x v="3"/>
    <x v="3"/>
    <x v="0"/>
    <x v="160"/>
    <x v="307"/>
    <x v="86"/>
    <x v="308"/>
    <x v="134"/>
    <x v="277"/>
    <x v="6"/>
  </r>
  <r>
    <x v="0"/>
    <x v="21"/>
    <x v="21"/>
    <x v="1"/>
    <x v="1"/>
    <x v="1"/>
    <x v="1"/>
    <x v="258"/>
    <x v="126"/>
    <x v="177"/>
    <x v="309"/>
    <x v="150"/>
    <x v="278"/>
    <x v="1"/>
  </r>
  <r>
    <x v="0"/>
    <x v="21"/>
    <x v="21"/>
    <x v="4"/>
    <x v="4"/>
    <x v="4"/>
    <x v="2"/>
    <x v="189"/>
    <x v="308"/>
    <x v="53"/>
    <x v="28"/>
    <x v="87"/>
    <x v="279"/>
    <x v="1"/>
  </r>
  <r>
    <x v="0"/>
    <x v="21"/>
    <x v="21"/>
    <x v="0"/>
    <x v="0"/>
    <x v="0"/>
    <x v="3"/>
    <x v="122"/>
    <x v="96"/>
    <x v="59"/>
    <x v="310"/>
    <x v="188"/>
    <x v="280"/>
    <x v="1"/>
  </r>
  <r>
    <x v="0"/>
    <x v="21"/>
    <x v="21"/>
    <x v="5"/>
    <x v="5"/>
    <x v="5"/>
    <x v="4"/>
    <x v="139"/>
    <x v="64"/>
    <x v="82"/>
    <x v="301"/>
    <x v="130"/>
    <x v="281"/>
    <x v="1"/>
  </r>
  <r>
    <x v="0"/>
    <x v="21"/>
    <x v="21"/>
    <x v="6"/>
    <x v="6"/>
    <x v="6"/>
    <x v="5"/>
    <x v="225"/>
    <x v="309"/>
    <x v="62"/>
    <x v="311"/>
    <x v="131"/>
    <x v="181"/>
    <x v="1"/>
  </r>
  <r>
    <x v="0"/>
    <x v="21"/>
    <x v="21"/>
    <x v="10"/>
    <x v="10"/>
    <x v="10"/>
    <x v="6"/>
    <x v="147"/>
    <x v="241"/>
    <x v="49"/>
    <x v="299"/>
    <x v="114"/>
    <x v="282"/>
    <x v="1"/>
  </r>
  <r>
    <x v="0"/>
    <x v="21"/>
    <x v="21"/>
    <x v="2"/>
    <x v="2"/>
    <x v="2"/>
    <x v="7"/>
    <x v="76"/>
    <x v="310"/>
    <x v="60"/>
    <x v="274"/>
    <x v="122"/>
    <x v="159"/>
    <x v="1"/>
  </r>
  <r>
    <x v="0"/>
    <x v="21"/>
    <x v="21"/>
    <x v="9"/>
    <x v="9"/>
    <x v="9"/>
    <x v="8"/>
    <x v="238"/>
    <x v="311"/>
    <x v="95"/>
    <x v="312"/>
    <x v="130"/>
    <x v="281"/>
    <x v="1"/>
  </r>
  <r>
    <x v="0"/>
    <x v="21"/>
    <x v="21"/>
    <x v="7"/>
    <x v="7"/>
    <x v="7"/>
    <x v="9"/>
    <x v="233"/>
    <x v="312"/>
    <x v="18"/>
    <x v="313"/>
    <x v="152"/>
    <x v="283"/>
    <x v="1"/>
  </r>
  <r>
    <x v="0"/>
    <x v="21"/>
    <x v="21"/>
    <x v="8"/>
    <x v="8"/>
    <x v="8"/>
    <x v="9"/>
    <x v="233"/>
    <x v="312"/>
    <x v="96"/>
    <x v="287"/>
    <x v="149"/>
    <x v="284"/>
    <x v="1"/>
  </r>
  <r>
    <x v="0"/>
    <x v="21"/>
    <x v="21"/>
    <x v="19"/>
    <x v="19"/>
    <x v="19"/>
    <x v="11"/>
    <x v="151"/>
    <x v="12"/>
    <x v="52"/>
    <x v="314"/>
    <x v="147"/>
    <x v="285"/>
    <x v="1"/>
  </r>
  <r>
    <x v="0"/>
    <x v="21"/>
    <x v="21"/>
    <x v="11"/>
    <x v="11"/>
    <x v="11"/>
    <x v="12"/>
    <x v="177"/>
    <x v="136"/>
    <x v="78"/>
    <x v="315"/>
    <x v="151"/>
    <x v="147"/>
    <x v="1"/>
  </r>
  <r>
    <x v="0"/>
    <x v="21"/>
    <x v="21"/>
    <x v="12"/>
    <x v="12"/>
    <x v="12"/>
    <x v="13"/>
    <x v="179"/>
    <x v="139"/>
    <x v="38"/>
    <x v="146"/>
    <x v="152"/>
    <x v="283"/>
    <x v="1"/>
  </r>
  <r>
    <x v="0"/>
    <x v="21"/>
    <x v="21"/>
    <x v="18"/>
    <x v="18"/>
    <x v="18"/>
    <x v="13"/>
    <x v="179"/>
    <x v="139"/>
    <x v="64"/>
    <x v="67"/>
    <x v="150"/>
    <x v="278"/>
    <x v="1"/>
  </r>
  <r>
    <x v="0"/>
    <x v="21"/>
    <x v="21"/>
    <x v="16"/>
    <x v="16"/>
    <x v="16"/>
    <x v="15"/>
    <x v="180"/>
    <x v="17"/>
    <x v="63"/>
    <x v="73"/>
    <x v="179"/>
    <x v="141"/>
    <x v="1"/>
  </r>
  <r>
    <x v="0"/>
    <x v="21"/>
    <x v="21"/>
    <x v="25"/>
    <x v="25"/>
    <x v="25"/>
    <x v="16"/>
    <x v="181"/>
    <x v="123"/>
    <x v="57"/>
    <x v="316"/>
    <x v="179"/>
    <x v="141"/>
    <x v="1"/>
  </r>
  <r>
    <x v="0"/>
    <x v="21"/>
    <x v="21"/>
    <x v="17"/>
    <x v="17"/>
    <x v="17"/>
    <x v="16"/>
    <x v="181"/>
    <x v="123"/>
    <x v="57"/>
    <x v="316"/>
    <x v="179"/>
    <x v="141"/>
    <x v="1"/>
  </r>
  <r>
    <x v="0"/>
    <x v="21"/>
    <x v="21"/>
    <x v="13"/>
    <x v="13"/>
    <x v="13"/>
    <x v="16"/>
    <x v="181"/>
    <x v="123"/>
    <x v="64"/>
    <x v="67"/>
    <x v="178"/>
    <x v="165"/>
    <x v="1"/>
  </r>
  <r>
    <x v="0"/>
    <x v="21"/>
    <x v="21"/>
    <x v="31"/>
    <x v="31"/>
    <x v="31"/>
    <x v="16"/>
    <x v="181"/>
    <x v="123"/>
    <x v="52"/>
    <x v="314"/>
    <x v="151"/>
    <x v="147"/>
    <x v="1"/>
  </r>
  <r>
    <x v="0"/>
    <x v="22"/>
    <x v="22"/>
    <x v="0"/>
    <x v="0"/>
    <x v="0"/>
    <x v="0"/>
    <x v="107"/>
    <x v="313"/>
    <x v="177"/>
    <x v="104"/>
    <x v="147"/>
    <x v="286"/>
    <x v="1"/>
  </r>
  <r>
    <x v="0"/>
    <x v="22"/>
    <x v="22"/>
    <x v="1"/>
    <x v="1"/>
    <x v="1"/>
    <x v="1"/>
    <x v="258"/>
    <x v="314"/>
    <x v="122"/>
    <x v="131"/>
    <x v="128"/>
    <x v="152"/>
    <x v="1"/>
  </r>
  <r>
    <x v="0"/>
    <x v="22"/>
    <x v="22"/>
    <x v="3"/>
    <x v="3"/>
    <x v="3"/>
    <x v="2"/>
    <x v="256"/>
    <x v="226"/>
    <x v="153"/>
    <x v="317"/>
    <x v="60"/>
    <x v="287"/>
    <x v="1"/>
  </r>
  <r>
    <x v="0"/>
    <x v="22"/>
    <x v="22"/>
    <x v="2"/>
    <x v="2"/>
    <x v="2"/>
    <x v="3"/>
    <x v="91"/>
    <x v="315"/>
    <x v="131"/>
    <x v="318"/>
    <x v="122"/>
    <x v="110"/>
    <x v="1"/>
  </r>
  <r>
    <x v="0"/>
    <x v="22"/>
    <x v="22"/>
    <x v="6"/>
    <x v="6"/>
    <x v="6"/>
    <x v="4"/>
    <x v="230"/>
    <x v="316"/>
    <x v="170"/>
    <x v="258"/>
    <x v="68"/>
    <x v="288"/>
    <x v="1"/>
  </r>
  <r>
    <x v="0"/>
    <x v="22"/>
    <x v="22"/>
    <x v="4"/>
    <x v="4"/>
    <x v="4"/>
    <x v="5"/>
    <x v="124"/>
    <x v="317"/>
    <x v="96"/>
    <x v="319"/>
    <x v="116"/>
    <x v="289"/>
    <x v="1"/>
  </r>
  <r>
    <x v="0"/>
    <x v="22"/>
    <x v="22"/>
    <x v="5"/>
    <x v="5"/>
    <x v="5"/>
    <x v="6"/>
    <x v="224"/>
    <x v="148"/>
    <x v="169"/>
    <x v="320"/>
    <x v="68"/>
    <x v="288"/>
    <x v="1"/>
  </r>
  <r>
    <x v="0"/>
    <x v="22"/>
    <x v="22"/>
    <x v="10"/>
    <x v="10"/>
    <x v="10"/>
    <x v="7"/>
    <x v="146"/>
    <x v="318"/>
    <x v="60"/>
    <x v="321"/>
    <x v="129"/>
    <x v="290"/>
    <x v="1"/>
  </r>
  <r>
    <x v="0"/>
    <x v="22"/>
    <x v="22"/>
    <x v="18"/>
    <x v="18"/>
    <x v="18"/>
    <x v="8"/>
    <x v="149"/>
    <x v="233"/>
    <x v="64"/>
    <x v="67"/>
    <x v="147"/>
    <x v="286"/>
    <x v="1"/>
  </r>
  <r>
    <x v="0"/>
    <x v="22"/>
    <x v="22"/>
    <x v="8"/>
    <x v="8"/>
    <x v="8"/>
    <x v="9"/>
    <x v="151"/>
    <x v="319"/>
    <x v="18"/>
    <x v="322"/>
    <x v="188"/>
    <x v="291"/>
    <x v="1"/>
  </r>
  <r>
    <x v="0"/>
    <x v="22"/>
    <x v="22"/>
    <x v="9"/>
    <x v="9"/>
    <x v="9"/>
    <x v="10"/>
    <x v="176"/>
    <x v="121"/>
    <x v="63"/>
    <x v="27"/>
    <x v="131"/>
    <x v="292"/>
    <x v="1"/>
  </r>
  <r>
    <x v="0"/>
    <x v="22"/>
    <x v="22"/>
    <x v="7"/>
    <x v="7"/>
    <x v="7"/>
    <x v="10"/>
    <x v="176"/>
    <x v="121"/>
    <x v="78"/>
    <x v="323"/>
    <x v="189"/>
    <x v="293"/>
    <x v="1"/>
  </r>
  <r>
    <x v="0"/>
    <x v="22"/>
    <x v="22"/>
    <x v="12"/>
    <x v="12"/>
    <x v="12"/>
    <x v="12"/>
    <x v="178"/>
    <x v="320"/>
    <x v="38"/>
    <x v="324"/>
    <x v="149"/>
    <x v="294"/>
    <x v="1"/>
  </r>
  <r>
    <x v="0"/>
    <x v="22"/>
    <x v="22"/>
    <x v="19"/>
    <x v="19"/>
    <x v="19"/>
    <x v="13"/>
    <x v="179"/>
    <x v="57"/>
    <x v="50"/>
    <x v="251"/>
    <x v="179"/>
    <x v="150"/>
    <x v="1"/>
  </r>
  <r>
    <x v="0"/>
    <x v="22"/>
    <x v="22"/>
    <x v="11"/>
    <x v="11"/>
    <x v="11"/>
    <x v="13"/>
    <x v="179"/>
    <x v="57"/>
    <x v="78"/>
    <x v="323"/>
    <x v="189"/>
    <x v="293"/>
    <x v="1"/>
  </r>
  <r>
    <x v="0"/>
    <x v="22"/>
    <x v="22"/>
    <x v="27"/>
    <x v="27"/>
    <x v="27"/>
    <x v="15"/>
    <x v="180"/>
    <x v="321"/>
    <x v="44"/>
    <x v="231"/>
    <x v="178"/>
    <x v="285"/>
    <x v="1"/>
  </r>
  <r>
    <x v="0"/>
    <x v="22"/>
    <x v="22"/>
    <x v="29"/>
    <x v="29"/>
    <x v="29"/>
    <x v="16"/>
    <x v="181"/>
    <x v="76"/>
    <x v="63"/>
    <x v="27"/>
    <x v="149"/>
    <x v="294"/>
    <x v="6"/>
  </r>
  <r>
    <x v="0"/>
    <x v="22"/>
    <x v="22"/>
    <x v="24"/>
    <x v="24"/>
    <x v="24"/>
    <x v="16"/>
    <x v="181"/>
    <x v="76"/>
    <x v="57"/>
    <x v="325"/>
    <x v="179"/>
    <x v="150"/>
    <x v="1"/>
  </r>
  <r>
    <x v="0"/>
    <x v="22"/>
    <x v="22"/>
    <x v="13"/>
    <x v="13"/>
    <x v="13"/>
    <x v="16"/>
    <x v="181"/>
    <x v="76"/>
    <x v="57"/>
    <x v="325"/>
    <x v="179"/>
    <x v="150"/>
    <x v="1"/>
  </r>
  <r>
    <x v="0"/>
    <x v="22"/>
    <x v="22"/>
    <x v="35"/>
    <x v="35"/>
    <x v="35"/>
    <x v="16"/>
    <x v="181"/>
    <x v="76"/>
    <x v="57"/>
    <x v="325"/>
    <x v="152"/>
    <x v="295"/>
    <x v="1"/>
  </r>
  <r>
    <x v="0"/>
    <x v="22"/>
    <x v="22"/>
    <x v="37"/>
    <x v="37"/>
    <x v="37"/>
    <x v="16"/>
    <x v="181"/>
    <x v="76"/>
    <x v="64"/>
    <x v="67"/>
    <x v="178"/>
    <x v="285"/>
    <x v="1"/>
  </r>
  <r>
    <x v="0"/>
    <x v="23"/>
    <x v="23"/>
    <x v="1"/>
    <x v="1"/>
    <x v="1"/>
    <x v="0"/>
    <x v="254"/>
    <x v="322"/>
    <x v="178"/>
    <x v="326"/>
    <x v="156"/>
    <x v="194"/>
    <x v="1"/>
  </r>
  <r>
    <x v="0"/>
    <x v="23"/>
    <x v="23"/>
    <x v="0"/>
    <x v="0"/>
    <x v="0"/>
    <x v="1"/>
    <x v="159"/>
    <x v="323"/>
    <x v="175"/>
    <x v="327"/>
    <x v="147"/>
    <x v="65"/>
    <x v="1"/>
  </r>
  <r>
    <x v="0"/>
    <x v="23"/>
    <x v="23"/>
    <x v="2"/>
    <x v="2"/>
    <x v="2"/>
    <x v="2"/>
    <x v="134"/>
    <x v="189"/>
    <x v="52"/>
    <x v="328"/>
    <x v="158"/>
    <x v="296"/>
    <x v="1"/>
  </r>
  <r>
    <x v="0"/>
    <x v="23"/>
    <x v="23"/>
    <x v="3"/>
    <x v="3"/>
    <x v="3"/>
    <x v="3"/>
    <x v="69"/>
    <x v="324"/>
    <x v="123"/>
    <x v="329"/>
    <x v="87"/>
    <x v="297"/>
    <x v="1"/>
  </r>
  <r>
    <x v="0"/>
    <x v="23"/>
    <x v="23"/>
    <x v="7"/>
    <x v="7"/>
    <x v="7"/>
    <x v="4"/>
    <x v="257"/>
    <x v="325"/>
    <x v="130"/>
    <x v="330"/>
    <x v="68"/>
    <x v="15"/>
    <x v="3"/>
  </r>
  <r>
    <x v="0"/>
    <x v="23"/>
    <x v="23"/>
    <x v="4"/>
    <x v="4"/>
    <x v="4"/>
    <x v="5"/>
    <x v="125"/>
    <x v="326"/>
    <x v="44"/>
    <x v="331"/>
    <x v="71"/>
    <x v="298"/>
    <x v="1"/>
  </r>
  <r>
    <x v="0"/>
    <x v="23"/>
    <x v="23"/>
    <x v="12"/>
    <x v="12"/>
    <x v="12"/>
    <x v="6"/>
    <x v="137"/>
    <x v="327"/>
    <x v="71"/>
    <x v="90"/>
    <x v="117"/>
    <x v="299"/>
    <x v="1"/>
  </r>
  <r>
    <x v="0"/>
    <x v="23"/>
    <x v="23"/>
    <x v="5"/>
    <x v="5"/>
    <x v="5"/>
    <x v="7"/>
    <x v="175"/>
    <x v="328"/>
    <x v="38"/>
    <x v="105"/>
    <x v="124"/>
    <x v="300"/>
    <x v="1"/>
  </r>
  <r>
    <x v="0"/>
    <x v="23"/>
    <x v="23"/>
    <x v="6"/>
    <x v="6"/>
    <x v="6"/>
    <x v="8"/>
    <x v="191"/>
    <x v="265"/>
    <x v="62"/>
    <x v="332"/>
    <x v="127"/>
    <x v="301"/>
    <x v="1"/>
  </r>
  <r>
    <x v="0"/>
    <x v="23"/>
    <x v="23"/>
    <x v="9"/>
    <x v="9"/>
    <x v="9"/>
    <x v="9"/>
    <x v="224"/>
    <x v="329"/>
    <x v="57"/>
    <x v="333"/>
    <x v="134"/>
    <x v="302"/>
    <x v="1"/>
  </r>
  <r>
    <x v="0"/>
    <x v="23"/>
    <x v="23"/>
    <x v="8"/>
    <x v="8"/>
    <x v="8"/>
    <x v="10"/>
    <x v="145"/>
    <x v="330"/>
    <x v="91"/>
    <x v="175"/>
    <x v="152"/>
    <x v="303"/>
    <x v="1"/>
  </r>
  <r>
    <x v="0"/>
    <x v="23"/>
    <x v="23"/>
    <x v="11"/>
    <x v="11"/>
    <x v="11"/>
    <x v="11"/>
    <x v="146"/>
    <x v="86"/>
    <x v="76"/>
    <x v="319"/>
    <x v="130"/>
    <x v="304"/>
    <x v="1"/>
  </r>
  <r>
    <x v="0"/>
    <x v="23"/>
    <x v="23"/>
    <x v="13"/>
    <x v="13"/>
    <x v="13"/>
    <x v="12"/>
    <x v="232"/>
    <x v="331"/>
    <x v="78"/>
    <x v="334"/>
    <x v="130"/>
    <x v="304"/>
    <x v="1"/>
  </r>
  <r>
    <x v="0"/>
    <x v="23"/>
    <x v="23"/>
    <x v="15"/>
    <x v="15"/>
    <x v="15"/>
    <x v="13"/>
    <x v="233"/>
    <x v="119"/>
    <x v="44"/>
    <x v="331"/>
    <x v="74"/>
    <x v="305"/>
    <x v="1"/>
  </r>
  <r>
    <x v="0"/>
    <x v="23"/>
    <x v="23"/>
    <x v="10"/>
    <x v="10"/>
    <x v="10"/>
    <x v="14"/>
    <x v="148"/>
    <x v="246"/>
    <x v="38"/>
    <x v="105"/>
    <x v="129"/>
    <x v="306"/>
    <x v="1"/>
  </r>
  <r>
    <x v="0"/>
    <x v="23"/>
    <x v="23"/>
    <x v="24"/>
    <x v="24"/>
    <x v="24"/>
    <x v="15"/>
    <x v="176"/>
    <x v="332"/>
    <x v="44"/>
    <x v="331"/>
    <x v="130"/>
    <x v="304"/>
    <x v="1"/>
  </r>
  <r>
    <x v="0"/>
    <x v="23"/>
    <x v="23"/>
    <x v="17"/>
    <x v="17"/>
    <x v="17"/>
    <x v="16"/>
    <x v="259"/>
    <x v="154"/>
    <x v="57"/>
    <x v="333"/>
    <x v="131"/>
    <x v="307"/>
    <x v="1"/>
  </r>
  <r>
    <x v="0"/>
    <x v="23"/>
    <x v="23"/>
    <x v="38"/>
    <x v="38"/>
    <x v="38"/>
    <x v="17"/>
    <x v="178"/>
    <x v="292"/>
    <x v="78"/>
    <x v="334"/>
    <x v="188"/>
    <x v="308"/>
    <x v="1"/>
  </r>
  <r>
    <x v="0"/>
    <x v="23"/>
    <x v="23"/>
    <x v="26"/>
    <x v="26"/>
    <x v="26"/>
    <x v="18"/>
    <x v="179"/>
    <x v="333"/>
    <x v="106"/>
    <x v="155"/>
    <x v="122"/>
    <x v="309"/>
    <x v="1"/>
  </r>
  <r>
    <x v="0"/>
    <x v="23"/>
    <x v="23"/>
    <x v="18"/>
    <x v="18"/>
    <x v="18"/>
    <x v="19"/>
    <x v="180"/>
    <x v="334"/>
    <x v="64"/>
    <x v="67"/>
    <x v="179"/>
    <x v="310"/>
    <x v="1"/>
  </r>
  <r>
    <x v="0"/>
    <x v="24"/>
    <x v="24"/>
    <x v="2"/>
    <x v="2"/>
    <x v="2"/>
    <x v="0"/>
    <x v="105"/>
    <x v="335"/>
    <x v="161"/>
    <x v="269"/>
    <x v="86"/>
    <x v="311"/>
    <x v="1"/>
  </r>
  <r>
    <x v="0"/>
    <x v="24"/>
    <x v="24"/>
    <x v="0"/>
    <x v="0"/>
    <x v="0"/>
    <x v="1"/>
    <x v="161"/>
    <x v="336"/>
    <x v="160"/>
    <x v="335"/>
    <x v="179"/>
    <x v="47"/>
    <x v="1"/>
  </r>
  <r>
    <x v="0"/>
    <x v="24"/>
    <x v="24"/>
    <x v="1"/>
    <x v="1"/>
    <x v="1"/>
    <x v="2"/>
    <x v="189"/>
    <x v="337"/>
    <x v="56"/>
    <x v="336"/>
    <x v="147"/>
    <x v="13"/>
    <x v="1"/>
  </r>
  <r>
    <x v="0"/>
    <x v="24"/>
    <x v="24"/>
    <x v="8"/>
    <x v="8"/>
    <x v="8"/>
    <x v="3"/>
    <x v="75"/>
    <x v="338"/>
    <x v="36"/>
    <x v="337"/>
    <x v="151"/>
    <x v="312"/>
    <x v="1"/>
  </r>
  <r>
    <x v="0"/>
    <x v="24"/>
    <x v="24"/>
    <x v="3"/>
    <x v="3"/>
    <x v="3"/>
    <x v="4"/>
    <x v="145"/>
    <x v="339"/>
    <x v="18"/>
    <x v="275"/>
    <x v="127"/>
    <x v="313"/>
    <x v="1"/>
  </r>
  <r>
    <x v="0"/>
    <x v="24"/>
    <x v="24"/>
    <x v="7"/>
    <x v="7"/>
    <x v="7"/>
    <x v="5"/>
    <x v="146"/>
    <x v="340"/>
    <x v="96"/>
    <x v="338"/>
    <x v="178"/>
    <x v="314"/>
    <x v="1"/>
  </r>
  <r>
    <x v="0"/>
    <x v="24"/>
    <x v="24"/>
    <x v="6"/>
    <x v="6"/>
    <x v="6"/>
    <x v="6"/>
    <x v="237"/>
    <x v="133"/>
    <x v="49"/>
    <x v="339"/>
    <x v="130"/>
    <x v="181"/>
    <x v="1"/>
  </r>
  <r>
    <x v="0"/>
    <x v="24"/>
    <x v="24"/>
    <x v="4"/>
    <x v="4"/>
    <x v="4"/>
    <x v="7"/>
    <x v="192"/>
    <x v="341"/>
    <x v="57"/>
    <x v="279"/>
    <x v="156"/>
    <x v="315"/>
    <x v="1"/>
  </r>
  <r>
    <x v="0"/>
    <x v="24"/>
    <x v="24"/>
    <x v="10"/>
    <x v="10"/>
    <x v="10"/>
    <x v="8"/>
    <x v="148"/>
    <x v="342"/>
    <x v="71"/>
    <x v="303"/>
    <x v="68"/>
    <x v="316"/>
    <x v="1"/>
  </r>
  <r>
    <x v="0"/>
    <x v="24"/>
    <x v="24"/>
    <x v="5"/>
    <x v="5"/>
    <x v="5"/>
    <x v="9"/>
    <x v="235"/>
    <x v="343"/>
    <x v="52"/>
    <x v="49"/>
    <x v="129"/>
    <x v="317"/>
    <x v="1"/>
  </r>
  <r>
    <x v="0"/>
    <x v="24"/>
    <x v="24"/>
    <x v="16"/>
    <x v="16"/>
    <x v="16"/>
    <x v="10"/>
    <x v="149"/>
    <x v="344"/>
    <x v="44"/>
    <x v="280"/>
    <x v="132"/>
    <x v="318"/>
    <x v="1"/>
  </r>
  <r>
    <x v="0"/>
    <x v="24"/>
    <x v="24"/>
    <x v="9"/>
    <x v="9"/>
    <x v="9"/>
    <x v="11"/>
    <x v="151"/>
    <x v="267"/>
    <x v="64"/>
    <x v="67"/>
    <x v="132"/>
    <x v="318"/>
    <x v="1"/>
  </r>
  <r>
    <x v="0"/>
    <x v="24"/>
    <x v="24"/>
    <x v="11"/>
    <x v="11"/>
    <x v="11"/>
    <x v="11"/>
    <x v="151"/>
    <x v="267"/>
    <x v="95"/>
    <x v="276"/>
    <x v="179"/>
    <x v="47"/>
    <x v="1"/>
  </r>
  <r>
    <x v="0"/>
    <x v="24"/>
    <x v="24"/>
    <x v="14"/>
    <x v="14"/>
    <x v="14"/>
    <x v="13"/>
    <x v="177"/>
    <x v="345"/>
    <x v="106"/>
    <x v="171"/>
    <x v="129"/>
    <x v="317"/>
    <x v="1"/>
  </r>
  <r>
    <x v="0"/>
    <x v="24"/>
    <x v="24"/>
    <x v="15"/>
    <x v="15"/>
    <x v="15"/>
    <x v="14"/>
    <x v="178"/>
    <x v="222"/>
    <x v="44"/>
    <x v="280"/>
    <x v="122"/>
    <x v="319"/>
    <x v="1"/>
  </r>
  <r>
    <x v="0"/>
    <x v="24"/>
    <x v="24"/>
    <x v="13"/>
    <x v="13"/>
    <x v="13"/>
    <x v="15"/>
    <x v="180"/>
    <x v="258"/>
    <x v="57"/>
    <x v="279"/>
    <x v="179"/>
    <x v="47"/>
    <x v="1"/>
  </r>
  <r>
    <x v="0"/>
    <x v="24"/>
    <x v="24"/>
    <x v="35"/>
    <x v="35"/>
    <x v="35"/>
    <x v="15"/>
    <x v="180"/>
    <x v="258"/>
    <x v="57"/>
    <x v="279"/>
    <x v="150"/>
    <x v="36"/>
    <x v="1"/>
  </r>
  <r>
    <x v="0"/>
    <x v="24"/>
    <x v="24"/>
    <x v="20"/>
    <x v="20"/>
    <x v="20"/>
    <x v="15"/>
    <x v="180"/>
    <x v="258"/>
    <x v="64"/>
    <x v="67"/>
    <x v="147"/>
    <x v="13"/>
    <x v="6"/>
  </r>
  <r>
    <x v="0"/>
    <x v="24"/>
    <x v="24"/>
    <x v="39"/>
    <x v="39"/>
    <x v="39"/>
    <x v="18"/>
    <x v="181"/>
    <x v="122"/>
    <x v="64"/>
    <x v="67"/>
    <x v="147"/>
    <x v="13"/>
    <x v="1"/>
  </r>
  <r>
    <x v="0"/>
    <x v="24"/>
    <x v="24"/>
    <x v="19"/>
    <x v="19"/>
    <x v="19"/>
    <x v="19"/>
    <x v="260"/>
    <x v="346"/>
    <x v="64"/>
    <x v="67"/>
    <x v="179"/>
    <x v="47"/>
    <x v="1"/>
  </r>
  <r>
    <x v="0"/>
    <x v="24"/>
    <x v="24"/>
    <x v="12"/>
    <x v="12"/>
    <x v="12"/>
    <x v="19"/>
    <x v="260"/>
    <x v="346"/>
    <x v="63"/>
    <x v="257"/>
    <x v="151"/>
    <x v="312"/>
    <x v="1"/>
  </r>
  <r>
    <x v="0"/>
    <x v="24"/>
    <x v="24"/>
    <x v="28"/>
    <x v="28"/>
    <x v="28"/>
    <x v="19"/>
    <x v="260"/>
    <x v="346"/>
    <x v="44"/>
    <x v="280"/>
    <x v="149"/>
    <x v="295"/>
    <x v="1"/>
  </r>
  <r>
    <x v="0"/>
    <x v="25"/>
    <x v="25"/>
    <x v="25"/>
    <x v="25"/>
    <x v="25"/>
    <x v="0"/>
    <x v="125"/>
    <x v="347"/>
    <x v="18"/>
    <x v="301"/>
    <x v="125"/>
    <x v="320"/>
    <x v="1"/>
  </r>
  <r>
    <x v="0"/>
    <x v="25"/>
    <x v="25"/>
    <x v="1"/>
    <x v="1"/>
    <x v="1"/>
    <x v="1"/>
    <x v="137"/>
    <x v="348"/>
    <x v="120"/>
    <x v="340"/>
    <x v="128"/>
    <x v="125"/>
    <x v="1"/>
  </r>
  <r>
    <x v="0"/>
    <x v="25"/>
    <x v="25"/>
    <x v="3"/>
    <x v="3"/>
    <x v="3"/>
    <x v="2"/>
    <x v="144"/>
    <x v="349"/>
    <x v="53"/>
    <x v="308"/>
    <x v="129"/>
    <x v="321"/>
    <x v="1"/>
  </r>
  <r>
    <x v="0"/>
    <x v="25"/>
    <x v="25"/>
    <x v="4"/>
    <x v="4"/>
    <x v="4"/>
    <x v="3"/>
    <x v="162"/>
    <x v="350"/>
    <x v="50"/>
    <x v="341"/>
    <x v="69"/>
    <x v="322"/>
    <x v="1"/>
  </r>
  <r>
    <x v="0"/>
    <x v="25"/>
    <x v="25"/>
    <x v="0"/>
    <x v="0"/>
    <x v="0"/>
    <x v="3"/>
    <x v="162"/>
    <x v="350"/>
    <x v="130"/>
    <x v="342"/>
    <x v="189"/>
    <x v="293"/>
    <x v="1"/>
  </r>
  <r>
    <x v="0"/>
    <x v="25"/>
    <x v="25"/>
    <x v="6"/>
    <x v="6"/>
    <x v="6"/>
    <x v="5"/>
    <x v="148"/>
    <x v="351"/>
    <x v="60"/>
    <x v="343"/>
    <x v="152"/>
    <x v="56"/>
    <x v="1"/>
  </r>
  <r>
    <x v="0"/>
    <x v="25"/>
    <x v="25"/>
    <x v="9"/>
    <x v="9"/>
    <x v="9"/>
    <x v="6"/>
    <x v="235"/>
    <x v="26"/>
    <x v="63"/>
    <x v="151"/>
    <x v="114"/>
    <x v="323"/>
    <x v="1"/>
  </r>
  <r>
    <x v="0"/>
    <x v="25"/>
    <x v="25"/>
    <x v="10"/>
    <x v="10"/>
    <x v="10"/>
    <x v="7"/>
    <x v="149"/>
    <x v="352"/>
    <x v="78"/>
    <x v="344"/>
    <x v="150"/>
    <x v="324"/>
    <x v="1"/>
  </r>
  <r>
    <x v="0"/>
    <x v="25"/>
    <x v="25"/>
    <x v="5"/>
    <x v="5"/>
    <x v="5"/>
    <x v="8"/>
    <x v="176"/>
    <x v="28"/>
    <x v="50"/>
    <x v="341"/>
    <x v="122"/>
    <x v="290"/>
    <x v="1"/>
  </r>
  <r>
    <x v="0"/>
    <x v="25"/>
    <x v="25"/>
    <x v="8"/>
    <x v="8"/>
    <x v="8"/>
    <x v="8"/>
    <x v="176"/>
    <x v="28"/>
    <x v="18"/>
    <x v="301"/>
    <x v="189"/>
    <x v="293"/>
    <x v="1"/>
  </r>
  <r>
    <x v="0"/>
    <x v="25"/>
    <x v="25"/>
    <x v="2"/>
    <x v="2"/>
    <x v="2"/>
    <x v="10"/>
    <x v="177"/>
    <x v="353"/>
    <x v="64"/>
    <x v="67"/>
    <x v="130"/>
    <x v="325"/>
    <x v="1"/>
  </r>
  <r>
    <x v="0"/>
    <x v="25"/>
    <x v="25"/>
    <x v="7"/>
    <x v="7"/>
    <x v="7"/>
    <x v="10"/>
    <x v="177"/>
    <x v="353"/>
    <x v="70"/>
    <x v="313"/>
    <x v="151"/>
    <x v="96"/>
    <x v="1"/>
  </r>
  <r>
    <x v="0"/>
    <x v="25"/>
    <x v="25"/>
    <x v="19"/>
    <x v="19"/>
    <x v="19"/>
    <x v="12"/>
    <x v="182"/>
    <x v="249"/>
    <x v="44"/>
    <x v="345"/>
    <x v="179"/>
    <x v="326"/>
    <x v="1"/>
  </r>
  <r>
    <x v="0"/>
    <x v="25"/>
    <x v="25"/>
    <x v="26"/>
    <x v="26"/>
    <x v="26"/>
    <x v="13"/>
    <x v="239"/>
    <x v="16"/>
    <x v="64"/>
    <x v="67"/>
    <x v="150"/>
    <x v="324"/>
    <x v="1"/>
  </r>
  <r>
    <x v="0"/>
    <x v="25"/>
    <x v="25"/>
    <x v="12"/>
    <x v="12"/>
    <x v="12"/>
    <x v="13"/>
    <x v="239"/>
    <x v="16"/>
    <x v="71"/>
    <x v="312"/>
    <x v="188"/>
    <x v="327"/>
    <x v="1"/>
  </r>
  <r>
    <x v="0"/>
    <x v="25"/>
    <x v="25"/>
    <x v="16"/>
    <x v="16"/>
    <x v="16"/>
    <x v="15"/>
    <x v="260"/>
    <x v="122"/>
    <x v="57"/>
    <x v="346"/>
    <x v="152"/>
    <x v="56"/>
    <x v="1"/>
  </r>
  <r>
    <x v="0"/>
    <x v="25"/>
    <x v="25"/>
    <x v="17"/>
    <x v="17"/>
    <x v="17"/>
    <x v="15"/>
    <x v="260"/>
    <x v="122"/>
    <x v="64"/>
    <x v="67"/>
    <x v="179"/>
    <x v="326"/>
    <x v="1"/>
  </r>
  <r>
    <x v="0"/>
    <x v="25"/>
    <x v="25"/>
    <x v="40"/>
    <x v="40"/>
    <x v="40"/>
    <x v="15"/>
    <x v="260"/>
    <x v="122"/>
    <x v="57"/>
    <x v="346"/>
    <x v="152"/>
    <x v="56"/>
    <x v="1"/>
  </r>
  <r>
    <x v="0"/>
    <x v="25"/>
    <x v="25"/>
    <x v="27"/>
    <x v="27"/>
    <x v="27"/>
    <x v="18"/>
    <x v="261"/>
    <x v="354"/>
    <x v="106"/>
    <x v="96"/>
    <x v="149"/>
    <x v="328"/>
    <x v="1"/>
  </r>
  <r>
    <x v="0"/>
    <x v="25"/>
    <x v="25"/>
    <x v="11"/>
    <x v="11"/>
    <x v="11"/>
    <x v="18"/>
    <x v="261"/>
    <x v="354"/>
    <x v="44"/>
    <x v="345"/>
    <x v="152"/>
    <x v="56"/>
    <x v="1"/>
  </r>
  <r>
    <x v="0"/>
    <x v="25"/>
    <x v="25"/>
    <x v="13"/>
    <x v="13"/>
    <x v="13"/>
    <x v="18"/>
    <x v="261"/>
    <x v="354"/>
    <x v="57"/>
    <x v="346"/>
    <x v="151"/>
    <x v="96"/>
    <x v="1"/>
  </r>
  <r>
    <x v="0"/>
    <x v="25"/>
    <x v="25"/>
    <x v="18"/>
    <x v="18"/>
    <x v="18"/>
    <x v="18"/>
    <x v="261"/>
    <x v="354"/>
    <x v="64"/>
    <x v="67"/>
    <x v="149"/>
    <x v="328"/>
    <x v="1"/>
  </r>
  <r>
    <x v="0"/>
    <x v="25"/>
    <x v="25"/>
    <x v="20"/>
    <x v="20"/>
    <x v="20"/>
    <x v="18"/>
    <x v="261"/>
    <x v="354"/>
    <x v="106"/>
    <x v="96"/>
    <x v="149"/>
    <x v="328"/>
    <x v="1"/>
  </r>
  <r>
    <x v="0"/>
    <x v="26"/>
    <x v="26"/>
    <x v="3"/>
    <x v="3"/>
    <x v="3"/>
    <x v="0"/>
    <x v="176"/>
    <x v="355"/>
    <x v="50"/>
    <x v="347"/>
    <x v="122"/>
    <x v="329"/>
    <x v="1"/>
  </r>
  <r>
    <x v="0"/>
    <x v="26"/>
    <x v="26"/>
    <x v="0"/>
    <x v="0"/>
    <x v="0"/>
    <x v="0"/>
    <x v="176"/>
    <x v="355"/>
    <x v="78"/>
    <x v="348"/>
    <x v="149"/>
    <x v="0"/>
    <x v="1"/>
  </r>
  <r>
    <x v="0"/>
    <x v="26"/>
    <x v="26"/>
    <x v="1"/>
    <x v="1"/>
    <x v="1"/>
    <x v="2"/>
    <x v="259"/>
    <x v="356"/>
    <x v="49"/>
    <x v="349"/>
    <x v="188"/>
    <x v="330"/>
    <x v="1"/>
  </r>
  <r>
    <x v="0"/>
    <x v="26"/>
    <x v="26"/>
    <x v="4"/>
    <x v="4"/>
    <x v="4"/>
    <x v="3"/>
    <x v="180"/>
    <x v="357"/>
    <x v="64"/>
    <x v="67"/>
    <x v="122"/>
    <x v="329"/>
    <x v="1"/>
  </r>
  <r>
    <x v="0"/>
    <x v="26"/>
    <x v="26"/>
    <x v="6"/>
    <x v="6"/>
    <x v="6"/>
    <x v="4"/>
    <x v="181"/>
    <x v="358"/>
    <x v="63"/>
    <x v="350"/>
    <x v="128"/>
    <x v="331"/>
    <x v="1"/>
  </r>
  <r>
    <x v="0"/>
    <x v="26"/>
    <x v="26"/>
    <x v="5"/>
    <x v="5"/>
    <x v="5"/>
    <x v="5"/>
    <x v="182"/>
    <x v="359"/>
    <x v="44"/>
    <x v="111"/>
    <x v="179"/>
    <x v="332"/>
    <x v="1"/>
  </r>
  <r>
    <x v="0"/>
    <x v="26"/>
    <x v="26"/>
    <x v="36"/>
    <x v="36"/>
    <x v="36"/>
    <x v="6"/>
    <x v="239"/>
    <x v="101"/>
    <x v="64"/>
    <x v="67"/>
    <x v="150"/>
    <x v="333"/>
    <x v="1"/>
  </r>
  <r>
    <x v="0"/>
    <x v="26"/>
    <x v="26"/>
    <x v="12"/>
    <x v="12"/>
    <x v="12"/>
    <x v="6"/>
    <x v="239"/>
    <x v="101"/>
    <x v="63"/>
    <x v="350"/>
    <x v="152"/>
    <x v="86"/>
    <x v="1"/>
  </r>
  <r>
    <x v="0"/>
    <x v="26"/>
    <x v="26"/>
    <x v="9"/>
    <x v="9"/>
    <x v="9"/>
    <x v="8"/>
    <x v="260"/>
    <x v="360"/>
    <x v="64"/>
    <x v="67"/>
    <x v="179"/>
    <x v="332"/>
    <x v="1"/>
  </r>
  <r>
    <x v="0"/>
    <x v="26"/>
    <x v="26"/>
    <x v="11"/>
    <x v="11"/>
    <x v="11"/>
    <x v="8"/>
    <x v="260"/>
    <x v="360"/>
    <x v="44"/>
    <x v="111"/>
    <x v="149"/>
    <x v="0"/>
    <x v="1"/>
  </r>
  <r>
    <x v="0"/>
    <x v="26"/>
    <x v="26"/>
    <x v="7"/>
    <x v="7"/>
    <x v="7"/>
    <x v="8"/>
    <x v="260"/>
    <x v="360"/>
    <x v="57"/>
    <x v="351"/>
    <x v="151"/>
    <x v="334"/>
    <x v="1"/>
  </r>
  <r>
    <x v="0"/>
    <x v="26"/>
    <x v="26"/>
    <x v="8"/>
    <x v="8"/>
    <x v="8"/>
    <x v="8"/>
    <x v="260"/>
    <x v="360"/>
    <x v="57"/>
    <x v="351"/>
    <x v="152"/>
    <x v="86"/>
    <x v="1"/>
  </r>
  <r>
    <x v="0"/>
    <x v="26"/>
    <x v="26"/>
    <x v="10"/>
    <x v="10"/>
    <x v="10"/>
    <x v="12"/>
    <x v="261"/>
    <x v="361"/>
    <x v="44"/>
    <x v="111"/>
    <x v="152"/>
    <x v="86"/>
    <x v="1"/>
  </r>
  <r>
    <x v="0"/>
    <x v="26"/>
    <x v="26"/>
    <x v="2"/>
    <x v="2"/>
    <x v="2"/>
    <x v="12"/>
    <x v="261"/>
    <x v="361"/>
    <x v="106"/>
    <x v="255"/>
    <x v="149"/>
    <x v="0"/>
    <x v="1"/>
  </r>
  <r>
    <x v="0"/>
    <x v="26"/>
    <x v="26"/>
    <x v="19"/>
    <x v="19"/>
    <x v="19"/>
    <x v="14"/>
    <x v="262"/>
    <x v="13"/>
    <x v="44"/>
    <x v="111"/>
    <x v="151"/>
    <x v="334"/>
    <x v="1"/>
  </r>
  <r>
    <x v="0"/>
    <x v="26"/>
    <x v="26"/>
    <x v="41"/>
    <x v="41"/>
    <x v="41"/>
    <x v="14"/>
    <x v="262"/>
    <x v="13"/>
    <x v="64"/>
    <x v="67"/>
    <x v="149"/>
    <x v="0"/>
    <x v="1"/>
  </r>
  <r>
    <x v="0"/>
    <x v="26"/>
    <x v="26"/>
    <x v="42"/>
    <x v="42"/>
    <x v="42"/>
    <x v="14"/>
    <x v="262"/>
    <x v="13"/>
    <x v="64"/>
    <x v="67"/>
    <x v="149"/>
    <x v="0"/>
    <x v="1"/>
  </r>
  <r>
    <x v="0"/>
    <x v="26"/>
    <x v="26"/>
    <x v="16"/>
    <x v="16"/>
    <x v="16"/>
    <x v="14"/>
    <x v="262"/>
    <x v="13"/>
    <x v="64"/>
    <x v="67"/>
    <x v="149"/>
    <x v="0"/>
    <x v="1"/>
  </r>
  <r>
    <x v="0"/>
    <x v="26"/>
    <x v="26"/>
    <x v="14"/>
    <x v="14"/>
    <x v="14"/>
    <x v="18"/>
    <x v="263"/>
    <x v="362"/>
    <x v="64"/>
    <x v="67"/>
    <x v="152"/>
    <x v="86"/>
    <x v="1"/>
  </r>
  <r>
    <x v="0"/>
    <x v="26"/>
    <x v="26"/>
    <x v="23"/>
    <x v="23"/>
    <x v="23"/>
    <x v="18"/>
    <x v="263"/>
    <x v="362"/>
    <x v="64"/>
    <x v="67"/>
    <x v="152"/>
    <x v="86"/>
    <x v="1"/>
  </r>
  <r>
    <x v="0"/>
    <x v="26"/>
    <x v="26"/>
    <x v="28"/>
    <x v="28"/>
    <x v="28"/>
    <x v="18"/>
    <x v="263"/>
    <x v="362"/>
    <x v="64"/>
    <x v="67"/>
    <x v="152"/>
    <x v="86"/>
    <x v="1"/>
  </r>
  <r>
    <x v="0"/>
    <x v="26"/>
    <x v="26"/>
    <x v="35"/>
    <x v="35"/>
    <x v="35"/>
    <x v="18"/>
    <x v="263"/>
    <x v="362"/>
    <x v="64"/>
    <x v="67"/>
    <x v="188"/>
    <x v="330"/>
    <x v="1"/>
  </r>
  <r>
    <x v="0"/>
    <x v="27"/>
    <x v="27"/>
    <x v="3"/>
    <x v="3"/>
    <x v="3"/>
    <x v="0"/>
    <x v="175"/>
    <x v="363"/>
    <x v="169"/>
    <x v="352"/>
    <x v="127"/>
    <x v="335"/>
    <x v="1"/>
  </r>
  <r>
    <x v="0"/>
    <x v="27"/>
    <x v="27"/>
    <x v="5"/>
    <x v="5"/>
    <x v="5"/>
    <x v="1"/>
    <x v="162"/>
    <x v="364"/>
    <x v="82"/>
    <x v="353"/>
    <x v="128"/>
    <x v="242"/>
    <x v="1"/>
  </r>
  <r>
    <x v="0"/>
    <x v="27"/>
    <x v="27"/>
    <x v="4"/>
    <x v="4"/>
    <x v="4"/>
    <x v="2"/>
    <x v="237"/>
    <x v="365"/>
    <x v="45"/>
    <x v="354"/>
    <x v="68"/>
    <x v="336"/>
    <x v="1"/>
  </r>
  <r>
    <x v="0"/>
    <x v="27"/>
    <x v="27"/>
    <x v="0"/>
    <x v="0"/>
    <x v="0"/>
    <x v="2"/>
    <x v="237"/>
    <x v="365"/>
    <x v="82"/>
    <x v="353"/>
    <x v="188"/>
    <x v="337"/>
    <x v="1"/>
  </r>
  <r>
    <x v="0"/>
    <x v="27"/>
    <x v="27"/>
    <x v="6"/>
    <x v="6"/>
    <x v="6"/>
    <x v="4"/>
    <x v="232"/>
    <x v="366"/>
    <x v="123"/>
    <x v="355"/>
    <x v="188"/>
    <x v="337"/>
    <x v="1"/>
  </r>
  <r>
    <x v="0"/>
    <x v="27"/>
    <x v="27"/>
    <x v="1"/>
    <x v="1"/>
    <x v="1"/>
    <x v="5"/>
    <x v="238"/>
    <x v="367"/>
    <x v="169"/>
    <x v="352"/>
    <x v="188"/>
    <x v="337"/>
    <x v="1"/>
  </r>
  <r>
    <x v="0"/>
    <x v="27"/>
    <x v="27"/>
    <x v="8"/>
    <x v="8"/>
    <x v="8"/>
    <x v="6"/>
    <x v="180"/>
    <x v="368"/>
    <x v="70"/>
    <x v="356"/>
    <x v="188"/>
    <x v="337"/>
    <x v="1"/>
  </r>
  <r>
    <x v="0"/>
    <x v="27"/>
    <x v="27"/>
    <x v="12"/>
    <x v="12"/>
    <x v="12"/>
    <x v="7"/>
    <x v="182"/>
    <x v="369"/>
    <x v="50"/>
    <x v="357"/>
    <x v="152"/>
    <x v="154"/>
    <x v="1"/>
  </r>
  <r>
    <x v="0"/>
    <x v="27"/>
    <x v="27"/>
    <x v="10"/>
    <x v="10"/>
    <x v="10"/>
    <x v="7"/>
    <x v="182"/>
    <x v="369"/>
    <x v="57"/>
    <x v="358"/>
    <x v="128"/>
    <x v="242"/>
    <x v="1"/>
  </r>
  <r>
    <x v="0"/>
    <x v="27"/>
    <x v="27"/>
    <x v="11"/>
    <x v="11"/>
    <x v="11"/>
    <x v="9"/>
    <x v="239"/>
    <x v="70"/>
    <x v="50"/>
    <x v="357"/>
    <x v="151"/>
    <x v="166"/>
    <x v="1"/>
  </r>
  <r>
    <x v="0"/>
    <x v="27"/>
    <x v="27"/>
    <x v="13"/>
    <x v="13"/>
    <x v="13"/>
    <x v="10"/>
    <x v="260"/>
    <x v="370"/>
    <x v="57"/>
    <x v="358"/>
    <x v="151"/>
    <x v="166"/>
    <x v="1"/>
  </r>
  <r>
    <x v="0"/>
    <x v="27"/>
    <x v="27"/>
    <x v="23"/>
    <x v="23"/>
    <x v="23"/>
    <x v="11"/>
    <x v="261"/>
    <x v="197"/>
    <x v="57"/>
    <x v="358"/>
    <x v="151"/>
    <x v="166"/>
    <x v="1"/>
  </r>
  <r>
    <x v="0"/>
    <x v="27"/>
    <x v="27"/>
    <x v="2"/>
    <x v="2"/>
    <x v="2"/>
    <x v="11"/>
    <x v="261"/>
    <x v="197"/>
    <x v="57"/>
    <x v="358"/>
    <x v="151"/>
    <x v="166"/>
    <x v="1"/>
  </r>
  <r>
    <x v="0"/>
    <x v="27"/>
    <x v="27"/>
    <x v="30"/>
    <x v="30"/>
    <x v="30"/>
    <x v="11"/>
    <x v="261"/>
    <x v="197"/>
    <x v="63"/>
    <x v="245"/>
    <x v="188"/>
    <x v="337"/>
    <x v="1"/>
  </r>
  <r>
    <x v="0"/>
    <x v="27"/>
    <x v="27"/>
    <x v="33"/>
    <x v="33"/>
    <x v="33"/>
    <x v="14"/>
    <x v="262"/>
    <x v="58"/>
    <x v="64"/>
    <x v="67"/>
    <x v="149"/>
    <x v="338"/>
    <x v="1"/>
  </r>
  <r>
    <x v="0"/>
    <x v="27"/>
    <x v="27"/>
    <x v="25"/>
    <x v="25"/>
    <x v="25"/>
    <x v="14"/>
    <x v="262"/>
    <x v="58"/>
    <x v="63"/>
    <x v="245"/>
    <x v="189"/>
    <x v="293"/>
    <x v="1"/>
  </r>
  <r>
    <x v="0"/>
    <x v="27"/>
    <x v="27"/>
    <x v="22"/>
    <x v="22"/>
    <x v="22"/>
    <x v="14"/>
    <x v="262"/>
    <x v="58"/>
    <x v="57"/>
    <x v="358"/>
    <x v="188"/>
    <x v="337"/>
    <x v="1"/>
  </r>
  <r>
    <x v="0"/>
    <x v="27"/>
    <x v="27"/>
    <x v="7"/>
    <x v="7"/>
    <x v="7"/>
    <x v="14"/>
    <x v="262"/>
    <x v="58"/>
    <x v="106"/>
    <x v="331"/>
    <x v="189"/>
    <x v="293"/>
    <x v="1"/>
  </r>
  <r>
    <x v="0"/>
    <x v="27"/>
    <x v="27"/>
    <x v="18"/>
    <x v="18"/>
    <x v="18"/>
    <x v="14"/>
    <x v="262"/>
    <x v="58"/>
    <x v="64"/>
    <x v="67"/>
    <x v="152"/>
    <x v="154"/>
    <x v="1"/>
  </r>
  <r>
    <x v="0"/>
    <x v="27"/>
    <x v="27"/>
    <x v="40"/>
    <x v="40"/>
    <x v="40"/>
    <x v="14"/>
    <x v="262"/>
    <x v="58"/>
    <x v="57"/>
    <x v="358"/>
    <x v="188"/>
    <x v="337"/>
    <x v="1"/>
  </r>
  <r>
    <x v="0"/>
    <x v="28"/>
    <x v="28"/>
    <x v="4"/>
    <x v="4"/>
    <x v="4"/>
    <x v="0"/>
    <x v="161"/>
    <x v="371"/>
    <x v="96"/>
    <x v="222"/>
    <x v="70"/>
    <x v="339"/>
    <x v="1"/>
  </r>
  <r>
    <x v="0"/>
    <x v="28"/>
    <x v="28"/>
    <x v="1"/>
    <x v="1"/>
    <x v="1"/>
    <x v="1"/>
    <x v="143"/>
    <x v="372"/>
    <x v="56"/>
    <x v="359"/>
    <x v="150"/>
    <x v="15"/>
    <x v="1"/>
  </r>
  <r>
    <x v="0"/>
    <x v="28"/>
    <x v="28"/>
    <x v="0"/>
    <x v="0"/>
    <x v="0"/>
    <x v="2"/>
    <x v="264"/>
    <x v="373"/>
    <x v="141"/>
    <x v="360"/>
    <x v="179"/>
    <x v="306"/>
    <x v="1"/>
  </r>
  <r>
    <x v="0"/>
    <x v="28"/>
    <x v="28"/>
    <x v="3"/>
    <x v="3"/>
    <x v="3"/>
    <x v="3"/>
    <x v="231"/>
    <x v="374"/>
    <x v="75"/>
    <x v="361"/>
    <x v="66"/>
    <x v="298"/>
    <x v="1"/>
  </r>
  <r>
    <x v="0"/>
    <x v="28"/>
    <x v="28"/>
    <x v="6"/>
    <x v="6"/>
    <x v="6"/>
    <x v="4"/>
    <x v="175"/>
    <x v="175"/>
    <x v="91"/>
    <x v="362"/>
    <x v="147"/>
    <x v="340"/>
    <x v="6"/>
  </r>
  <r>
    <x v="0"/>
    <x v="28"/>
    <x v="28"/>
    <x v="2"/>
    <x v="2"/>
    <x v="2"/>
    <x v="5"/>
    <x v="75"/>
    <x v="131"/>
    <x v="91"/>
    <x v="362"/>
    <x v="128"/>
    <x v="309"/>
    <x v="1"/>
  </r>
  <r>
    <x v="0"/>
    <x v="28"/>
    <x v="28"/>
    <x v="5"/>
    <x v="5"/>
    <x v="5"/>
    <x v="6"/>
    <x v="144"/>
    <x v="375"/>
    <x v="169"/>
    <x v="363"/>
    <x v="131"/>
    <x v="194"/>
    <x v="1"/>
  </r>
  <r>
    <x v="0"/>
    <x v="28"/>
    <x v="28"/>
    <x v="10"/>
    <x v="10"/>
    <x v="10"/>
    <x v="7"/>
    <x v="237"/>
    <x v="376"/>
    <x v="96"/>
    <x v="222"/>
    <x v="178"/>
    <x v="1"/>
    <x v="1"/>
  </r>
  <r>
    <x v="0"/>
    <x v="28"/>
    <x v="28"/>
    <x v="30"/>
    <x v="30"/>
    <x v="30"/>
    <x v="8"/>
    <x v="148"/>
    <x v="288"/>
    <x v="76"/>
    <x v="364"/>
    <x v="149"/>
    <x v="235"/>
    <x v="1"/>
  </r>
  <r>
    <x v="0"/>
    <x v="28"/>
    <x v="28"/>
    <x v="7"/>
    <x v="7"/>
    <x v="7"/>
    <x v="9"/>
    <x v="235"/>
    <x v="289"/>
    <x v="95"/>
    <x v="365"/>
    <x v="152"/>
    <x v="310"/>
    <x v="6"/>
  </r>
  <r>
    <x v="0"/>
    <x v="28"/>
    <x v="28"/>
    <x v="8"/>
    <x v="8"/>
    <x v="8"/>
    <x v="10"/>
    <x v="150"/>
    <x v="232"/>
    <x v="51"/>
    <x v="366"/>
    <x v="151"/>
    <x v="208"/>
    <x v="1"/>
  </r>
  <r>
    <x v="0"/>
    <x v="28"/>
    <x v="28"/>
    <x v="9"/>
    <x v="9"/>
    <x v="9"/>
    <x v="11"/>
    <x v="176"/>
    <x v="245"/>
    <x v="71"/>
    <x v="121"/>
    <x v="147"/>
    <x v="340"/>
    <x v="1"/>
  </r>
  <r>
    <x v="0"/>
    <x v="28"/>
    <x v="28"/>
    <x v="29"/>
    <x v="29"/>
    <x v="29"/>
    <x v="12"/>
    <x v="259"/>
    <x v="50"/>
    <x v="38"/>
    <x v="197"/>
    <x v="128"/>
    <x v="309"/>
    <x v="6"/>
  </r>
  <r>
    <x v="0"/>
    <x v="28"/>
    <x v="28"/>
    <x v="13"/>
    <x v="13"/>
    <x v="13"/>
    <x v="13"/>
    <x v="177"/>
    <x v="107"/>
    <x v="63"/>
    <x v="367"/>
    <x v="147"/>
    <x v="340"/>
    <x v="1"/>
  </r>
  <r>
    <x v="0"/>
    <x v="28"/>
    <x v="28"/>
    <x v="11"/>
    <x v="11"/>
    <x v="11"/>
    <x v="14"/>
    <x v="180"/>
    <x v="377"/>
    <x v="38"/>
    <x v="197"/>
    <x v="151"/>
    <x v="208"/>
    <x v="1"/>
  </r>
  <r>
    <x v="0"/>
    <x v="28"/>
    <x v="28"/>
    <x v="18"/>
    <x v="18"/>
    <x v="18"/>
    <x v="14"/>
    <x v="180"/>
    <x v="377"/>
    <x v="64"/>
    <x v="67"/>
    <x v="122"/>
    <x v="305"/>
    <x v="1"/>
  </r>
  <r>
    <x v="0"/>
    <x v="28"/>
    <x v="28"/>
    <x v="36"/>
    <x v="36"/>
    <x v="36"/>
    <x v="16"/>
    <x v="181"/>
    <x v="17"/>
    <x v="57"/>
    <x v="244"/>
    <x v="179"/>
    <x v="306"/>
    <x v="1"/>
  </r>
  <r>
    <x v="0"/>
    <x v="28"/>
    <x v="28"/>
    <x v="23"/>
    <x v="23"/>
    <x v="23"/>
    <x v="16"/>
    <x v="181"/>
    <x v="17"/>
    <x v="44"/>
    <x v="100"/>
    <x v="150"/>
    <x v="15"/>
    <x v="1"/>
  </r>
  <r>
    <x v="0"/>
    <x v="28"/>
    <x v="28"/>
    <x v="34"/>
    <x v="34"/>
    <x v="34"/>
    <x v="18"/>
    <x v="182"/>
    <x v="186"/>
    <x v="52"/>
    <x v="368"/>
    <x v="188"/>
    <x v="341"/>
    <x v="1"/>
  </r>
  <r>
    <x v="0"/>
    <x v="28"/>
    <x v="28"/>
    <x v="12"/>
    <x v="12"/>
    <x v="12"/>
    <x v="19"/>
    <x v="239"/>
    <x v="211"/>
    <x v="57"/>
    <x v="244"/>
    <x v="149"/>
    <x v="235"/>
    <x v="1"/>
  </r>
  <r>
    <x v="0"/>
    <x v="29"/>
    <x v="29"/>
    <x v="2"/>
    <x v="2"/>
    <x v="2"/>
    <x v="0"/>
    <x v="265"/>
    <x v="378"/>
    <x v="157"/>
    <x v="369"/>
    <x v="188"/>
    <x v="342"/>
    <x v="1"/>
  </r>
  <r>
    <x v="0"/>
    <x v="29"/>
    <x v="29"/>
    <x v="6"/>
    <x v="6"/>
    <x v="6"/>
    <x v="1"/>
    <x v="139"/>
    <x v="379"/>
    <x v="86"/>
    <x v="370"/>
    <x v="152"/>
    <x v="343"/>
    <x v="1"/>
  </r>
  <r>
    <x v="0"/>
    <x v="29"/>
    <x v="29"/>
    <x v="3"/>
    <x v="3"/>
    <x v="3"/>
    <x v="2"/>
    <x v="191"/>
    <x v="380"/>
    <x v="29"/>
    <x v="371"/>
    <x v="131"/>
    <x v="344"/>
    <x v="1"/>
  </r>
  <r>
    <x v="0"/>
    <x v="29"/>
    <x v="29"/>
    <x v="0"/>
    <x v="0"/>
    <x v="0"/>
    <x v="3"/>
    <x v="149"/>
    <x v="381"/>
    <x v="96"/>
    <x v="372"/>
    <x v="189"/>
    <x v="293"/>
    <x v="1"/>
  </r>
  <r>
    <x v="0"/>
    <x v="29"/>
    <x v="29"/>
    <x v="1"/>
    <x v="1"/>
    <x v="1"/>
    <x v="4"/>
    <x v="151"/>
    <x v="382"/>
    <x v="76"/>
    <x v="373"/>
    <x v="189"/>
    <x v="293"/>
    <x v="1"/>
  </r>
  <r>
    <x v="0"/>
    <x v="29"/>
    <x v="29"/>
    <x v="7"/>
    <x v="7"/>
    <x v="7"/>
    <x v="4"/>
    <x v="151"/>
    <x v="382"/>
    <x v="51"/>
    <x v="374"/>
    <x v="189"/>
    <x v="293"/>
    <x v="1"/>
  </r>
  <r>
    <x v="0"/>
    <x v="29"/>
    <x v="29"/>
    <x v="27"/>
    <x v="27"/>
    <x v="27"/>
    <x v="6"/>
    <x v="176"/>
    <x v="329"/>
    <x v="38"/>
    <x v="210"/>
    <x v="150"/>
    <x v="345"/>
    <x v="1"/>
  </r>
  <r>
    <x v="0"/>
    <x v="29"/>
    <x v="29"/>
    <x v="4"/>
    <x v="4"/>
    <x v="4"/>
    <x v="7"/>
    <x v="259"/>
    <x v="181"/>
    <x v="38"/>
    <x v="210"/>
    <x v="179"/>
    <x v="346"/>
    <x v="1"/>
  </r>
  <r>
    <x v="0"/>
    <x v="29"/>
    <x v="29"/>
    <x v="5"/>
    <x v="5"/>
    <x v="5"/>
    <x v="7"/>
    <x v="259"/>
    <x v="181"/>
    <x v="51"/>
    <x v="374"/>
    <x v="189"/>
    <x v="293"/>
    <x v="1"/>
  </r>
  <r>
    <x v="0"/>
    <x v="29"/>
    <x v="29"/>
    <x v="18"/>
    <x v="18"/>
    <x v="18"/>
    <x v="9"/>
    <x v="177"/>
    <x v="368"/>
    <x v="64"/>
    <x v="67"/>
    <x v="131"/>
    <x v="344"/>
    <x v="1"/>
  </r>
  <r>
    <x v="0"/>
    <x v="29"/>
    <x v="29"/>
    <x v="8"/>
    <x v="8"/>
    <x v="8"/>
    <x v="10"/>
    <x v="178"/>
    <x v="8"/>
    <x v="45"/>
    <x v="375"/>
    <x v="189"/>
    <x v="293"/>
    <x v="1"/>
  </r>
  <r>
    <x v="0"/>
    <x v="29"/>
    <x v="29"/>
    <x v="10"/>
    <x v="10"/>
    <x v="10"/>
    <x v="11"/>
    <x v="179"/>
    <x v="150"/>
    <x v="78"/>
    <x v="376"/>
    <x v="189"/>
    <x v="293"/>
    <x v="1"/>
  </r>
  <r>
    <x v="0"/>
    <x v="29"/>
    <x v="29"/>
    <x v="12"/>
    <x v="12"/>
    <x v="12"/>
    <x v="12"/>
    <x v="181"/>
    <x v="32"/>
    <x v="52"/>
    <x v="377"/>
    <x v="151"/>
    <x v="347"/>
    <x v="1"/>
  </r>
  <r>
    <x v="0"/>
    <x v="29"/>
    <x v="29"/>
    <x v="9"/>
    <x v="9"/>
    <x v="9"/>
    <x v="13"/>
    <x v="182"/>
    <x v="383"/>
    <x v="57"/>
    <x v="73"/>
    <x v="128"/>
    <x v="348"/>
    <x v="1"/>
  </r>
  <r>
    <x v="0"/>
    <x v="29"/>
    <x v="29"/>
    <x v="11"/>
    <x v="11"/>
    <x v="11"/>
    <x v="13"/>
    <x v="182"/>
    <x v="383"/>
    <x v="71"/>
    <x v="378"/>
    <x v="151"/>
    <x v="347"/>
    <x v="1"/>
  </r>
  <r>
    <x v="0"/>
    <x v="29"/>
    <x v="29"/>
    <x v="30"/>
    <x v="30"/>
    <x v="30"/>
    <x v="15"/>
    <x v="239"/>
    <x v="137"/>
    <x v="71"/>
    <x v="378"/>
    <x v="188"/>
    <x v="342"/>
    <x v="1"/>
  </r>
  <r>
    <x v="0"/>
    <x v="29"/>
    <x v="29"/>
    <x v="29"/>
    <x v="29"/>
    <x v="29"/>
    <x v="16"/>
    <x v="260"/>
    <x v="170"/>
    <x v="63"/>
    <x v="152"/>
    <x v="151"/>
    <x v="347"/>
    <x v="1"/>
  </r>
  <r>
    <x v="0"/>
    <x v="29"/>
    <x v="29"/>
    <x v="42"/>
    <x v="42"/>
    <x v="42"/>
    <x v="16"/>
    <x v="260"/>
    <x v="170"/>
    <x v="63"/>
    <x v="152"/>
    <x v="188"/>
    <x v="342"/>
    <x v="6"/>
  </r>
  <r>
    <x v="0"/>
    <x v="29"/>
    <x v="29"/>
    <x v="43"/>
    <x v="43"/>
    <x v="43"/>
    <x v="16"/>
    <x v="260"/>
    <x v="170"/>
    <x v="64"/>
    <x v="67"/>
    <x v="189"/>
    <x v="293"/>
    <x v="7"/>
  </r>
  <r>
    <x v="0"/>
    <x v="29"/>
    <x v="29"/>
    <x v="36"/>
    <x v="36"/>
    <x v="36"/>
    <x v="19"/>
    <x v="261"/>
    <x v="292"/>
    <x v="63"/>
    <x v="152"/>
    <x v="188"/>
    <x v="342"/>
    <x v="1"/>
  </r>
  <r>
    <x v="0"/>
    <x v="29"/>
    <x v="29"/>
    <x v="13"/>
    <x v="13"/>
    <x v="13"/>
    <x v="19"/>
    <x v="261"/>
    <x v="292"/>
    <x v="57"/>
    <x v="73"/>
    <x v="151"/>
    <x v="347"/>
    <x v="1"/>
  </r>
  <r>
    <x v="0"/>
    <x v="29"/>
    <x v="29"/>
    <x v="20"/>
    <x v="20"/>
    <x v="20"/>
    <x v="19"/>
    <x v="261"/>
    <x v="292"/>
    <x v="44"/>
    <x v="379"/>
    <x v="152"/>
    <x v="343"/>
    <x v="1"/>
  </r>
  <r>
    <x v="0"/>
    <x v="30"/>
    <x v="30"/>
    <x v="3"/>
    <x v="3"/>
    <x v="3"/>
    <x v="0"/>
    <x v="265"/>
    <x v="347"/>
    <x v="130"/>
    <x v="380"/>
    <x v="180"/>
    <x v="349"/>
    <x v="1"/>
  </r>
  <r>
    <x v="0"/>
    <x v="30"/>
    <x v="30"/>
    <x v="0"/>
    <x v="0"/>
    <x v="0"/>
    <x v="1"/>
    <x v="257"/>
    <x v="384"/>
    <x v="179"/>
    <x v="381"/>
    <x v="152"/>
    <x v="350"/>
    <x v="1"/>
  </r>
  <r>
    <x v="0"/>
    <x v="30"/>
    <x v="30"/>
    <x v="1"/>
    <x v="1"/>
    <x v="1"/>
    <x v="1"/>
    <x v="257"/>
    <x v="384"/>
    <x v="179"/>
    <x v="381"/>
    <x v="152"/>
    <x v="350"/>
    <x v="1"/>
  </r>
  <r>
    <x v="0"/>
    <x v="30"/>
    <x v="30"/>
    <x v="4"/>
    <x v="4"/>
    <x v="4"/>
    <x v="3"/>
    <x v="224"/>
    <x v="385"/>
    <x v="52"/>
    <x v="163"/>
    <x v="125"/>
    <x v="351"/>
    <x v="1"/>
  </r>
  <r>
    <x v="0"/>
    <x v="30"/>
    <x v="30"/>
    <x v="10"/>
    <x v="10"/>
    <x v="10"/>
    <x v="4"/>
    <x v="144"/>
    <x v="386"/>
    <x v="60"/>
    <x v="382"/>
    <x v="132"/>
    <x v="352"/>
    <x v="1"/>
  </r>
  <r>
    <x v="0"/>
    <x v="30"/>
    <x v="30"/>
    <x v="6"/>
    <x v="6"/>
    <x v="6"/>
    <x v="5"/>
    <x v="237"/>
    <x v="387"/>
    <x v="18"/>
    <x v="383"/>
    <x v="122"/>
    <x v="353"/>
    <x v="6"/>
  </r>
  <r>
    <x v="0"/>
    <x v="30"/>
    <x v="30"/>
    <x v="7"/>
    <x v="7"/>
    <x v="7"/>
    <x v="6"/>
    <x v="192"/>
    <x v="148"/>
    <x v="96"/>
    <x v="384"/>
    <x v="152"/>
    <x v="350"/>
    <x v="1"/>
  </r>
  <r>
    <x v="0"/>
    <x v="30"/>
    <x v="30"/>
    <x v="5"/>
    <x v="5"/>
    <x v="5"/>
    <x v="7"/>
    <x v="232"/>
    <x v="388"/>
    <x v="49"/>
    <x v="385"/>
    <x v="131"/>
    <x v="354"/>
    <x v="1"/>
  </r>
  <r>
    <x v="0"/>
    <x v="30"/>
    <x v="30"/>
    <x v="9"/>
    <x v="9"/>
    <x v="9"/>
    <x v="8"/>
    <x v="176"/>
    <x v="389"/>
    <x v="71"/>
    <x v="43"/>
    <x v="147"/>
    <x v="355"/>
    <x v="1"/>
  </r>
  <r>
    <x v="0"/>
    <x v="30"/>
    <x v="30"/>
    <x v="13"/>
    <x v="13"/>
    <x v="13"/>
    <x v="8"/>
    <x v="176"/>
    <x v="389"/>
    <x v="50"/>
    <x v="386"/>
    <x v="147"/>
    <x v="355"/>
    <x v="1"/>
  </r>
  <r>
    <x v="0"/>
    <x v="30"/>
    <x v="30"/>
    <x v="8"/>
    <x v="8"/>
    <x v="8"/>
    <x v="10"/>
    <x v="177"/>
    <x v="390"/>
    <x v="78"/>
    <x v="366"/>
    <x v="151"/>
    <x v="356"/>
    <x v="1"/>
  </r>
  <r>
    <x v="0"/>
    <x v="30"/>
    <x v="30"/>
    <x v="12"/>
    <x v="12"/>
    <x v="12"/>
    <x v="11"/>
    <x v="179"/>
    <x v="246"/>
    <x v="63"/>
    <x v="387"/>
    <x v="150"/>
    <x v="357"/>
    <x v="1"/>
  </r>
  <r>
    <x v="0"/>
    <x v="30"/>
    <x v="30"/>
    <x v="29"/>
    <x v="29"/>
    <x v="29"/>
    <x v="12"/>
    <x v="180"/>
    <x v="247"/>
    <x v="50"/>
    <x v="386"/>
    <x v="128"/>
    <x v="358"/>
    <x v="1"/>
  </r>
  <r>
    <x v="0"/>
    <x v="30"/>
    <x v="30"/>
    <x v="2"/>
    <x v="2"/>
    <x v="2"/>
    <x v="12"/>
    <x v="180"/>
    <x v="247"/>
    <x v="57"/>
    <x v="388"/>
    <x v="150"/>
    <x v="357"/>
    <x v="1"/>
  </r>
  <r>
    <x v="0"/>
    <x v="30"/>
    <x v="30"/>
    <x v="18"/>
    <x v="18"/>
    <x v="18"/>
    <x v="12"/>
    <x v="180"/>
    <x v="247"/>
    <x v="64"/>
    <x v="67"/>
    <x v="122"/>
    <x v="353"/>
    <x v="1"/>
  </r>
  <r>
    <x v="0"/>
    <x v="30"/>
    <x v="30"/>
    <x v="11"/>
    <x v="11"/>
    <x v="11"/>
    <x v="15"/>
    <x v="182"/>
    <x v="362"/>
    <x v="38"/>
    <x v="273"/>
    <x v="189"/>
    <x v="293"/>
    <x v="1"/>
  </r>
  <r>
    <x v="0"/>
    <x v="30"/>
    <x v="30"/>
    <x v="19"/>
    <x v="19"/>
    <x v="19"/>
    <x v="16"/>
    <x v="239"/>
    <x v="391"/>
    <x v="57"/>
    <x v="388"/>
    <x v="149"/>
    <x v="263"/>
    <x v="1"/>
  </r>
  <r>
    <x v="0"/>
    <x v="30"/>
    <x v="30"/>
    <x v="33"/>
    <x v="33"/>
    <x v="33"/>
    <x v="17"/>
    <x v="260"/>
    <x v="210"/>
    <x v="106"/>
    <x v="46"/>
    <x v="128"/>
    <x v="358"/>
    <x v="1"/>
  </r>
  <r>
    <x v="0"/>
    <x v="30"/>
    <x v="30"/>
    <x v="36"/>
    <x v="36"/>
    <x v="36"/>
    <x v="17"/>
    <x v="260"/>
    <x v="210"/>
    <x v="106"/>
    <x v="46"/>
    <x v="128"/>
    <x v="358"/>
    <x v="1"/>
  </r>
  <r>
    <x v="0"/>
    <x v="30"/>
    <x v="30"/>
    <x v="23"/>
    <x v="23"/>
    <x v="23"/>
    <x v="17"/>
    <x v="260"/>
    <x v="210"/>
    <x v="106"/>
    <x v="46"/>
    <x v="128"/>
    <x v="358"/>
    <x v="1"/>
  </r>
  <r>
    <x v="0"/>
    <x v="30"/>
    <x v="30"/>
    <x v="31"/>
    <x v="31"/>
    <x v="31"/>
    <x v="17"/>
    <x v="260"/>
    <x v="210"/>
    <x v="50"/>
    <x v="386"/>
    <x v="188"/>
    <x v="327"/>
    <x v="1"/>
  </r>
  <r>
    <x v="0"/>
    <x v="31"/>
    <x v="31"/>
    <x v="3"/>
    <x v="3"/>
    <x v="3"/>
    <x v="0"/>
    <x v="225"/>
    <x v="392"/>
    <x v="51"/>
    <x v="389"/>
    <x v="127"/>
    <x v="359"/>
    <x v="1"/>
  </r>
  <r>
    <x v="0"/>
    <x v="31"/>
    <x v="31"/>
    <x v="4"/>
    <x v="4"/>
    <x v="4"/>
    <x v="1"/>
    <x v="147"/>
    <x v="393"/>
    <x v="95"/>
    <x v="263"/>
    <x v="148"/>
    <x v="360"/>
    <x v="1"/>
  </r>
  <r>
    <x v="0"/>
    <x v="31"/>
    <x v="31"/>
    <x v="6"/>
    <x v="6"/>
    <x v="6"/>
    <x v="2"/>
    <x v="237"/>
    <x v="394"/>
    <x v="75"/>
    <x v="390"/>
    <x v="151"/>
    <x v="361"/>
    <x v="1"/>
  </r>
  <r>
    <x v="0"/>
    <x v="31"/>
    <x v="31"/>
    <x v="1"/>
    <x v="1"/>
    <x v="1"/>
    <x v="3"/>
    <x v="192"/>
    <x v="395"/>
    <x v="75"/>
    <x v="390"/>
    <x v="188"/>
    <x v="362"/>
    <x v="1"/>
  </r>
  <r>
    <x v="0"/>
    <x v="31"/>
    <x v="31"/>
    <x v="10"/>
    <x v="10"/>
    <x v="10"/>
    <x v="4"/>
    <x v="148"/>
    <x v="396"/>
    <x v="18"/>
    <x v="391"/>
    <x v="128"/>
    <x v="363"/>
    <x v="1"/>
  </r>
  <r>
    <x v="0"/>
    <x v="31"/>
    <x v="31"/>
    <x v="0"/>
    <x v="0"/>
    <x v="0"/>
    <x v="4"/>
    <x v="148"/>
    <x v="396"/>
    <x v="60"/>
    <x v="392"/>
    <x v="152"/>
    <x v="16"/>
    <x v="1"/>
  </r>
  <r>
    <x v="0"/>
    <x v="31"/>
    <x v="31"/>
    <x v="5"/>
    <x v="5"/>
    <x v="5"/>
    <x v="6"/>
    <x v="151"/>
    <x v="397"/>
    <x v="78"/>
    <x v="393"/>
    <x v="128"/>
    <x v="363"/>
    <x v="1"/>
  </r>
  <r>
    <x v="0"/>
    <x v="31"/>
    <x v="31"/>
    <x v="18"/>
    <x v="18"/>
    <x v="18"/>
    <x v="7"/>
    <x v="179"/>
    <x v="27"/>
    <x v="64"/>
    <x v="67"/>
    <x v="131"/>
    <x v="364"/>
    <x v="1"/>
  </r>
  <r>
    <x v="0"/>
    <x v="31"/>
    <x v="31"/>
    <x v="29"/>
    <x v="29"/>
    <x v="29"/>
    <x v="8"/>
    <x v="180"/>
    <x v="288"/>
    <x v="50"/>
    <x v="394"/>
    <x v="128"/>
    <x v="363"/>
    <x v="1"/>
  </r>
  <r>
    <x v="0"/>
    <x v="31"/>
    <x v="31"/>
    <x v="33"/>
    <x v="33"/>
    <x v="33"/>
    <x v="9"/>
    <x v="181"/>
    <x v="353"/>
    <x v="106"/>
    <x v="100"/>
    <x v="178"/>
    <x v="273"/>
    <x v="1"/>
  </r>
  <r>
    <x v="0"/>
    <x v="31"/>
    <x v="31"/>
    <x v="8"/>
    <x v="8"/>
    <x v="8"/>
    <x v="9"/>
    <x v="181"/>
    <x v="353"/>
    <x v="70"/>
    <x v="320"/>
    <x v="189"/>
    <x v="293"/>
    <x v="1"/>
  </r>
  <r>
    <x v="0"/>
    <x v="31"/>
    <x v="31"/>
    <x v="12"/>
    <x v="12"/>
    <x v="12"/>
    <x v="11"/>
    <x v="182"/>
    <x v="220"/>
    <x v="52"/>
    <x v="395"/>
    <x v="188"/>
    <x v="362"/>
    <x v="1"/>
  </r>
  <r>
    <x v="0"/>
    <x v="31"/>
    <x v="31"/>
    <x v="9"/>
    <x v="9"/>
    <x v="9"/>
    <x v="12"/>
    <x v="239"/>
    <x v="398"/>
    <x v="57"/>
    <x v="121"/>
    <x v="149"/>
    <x v="51"/>
    <x v="1"/>
  </r>
  <r>
    <x v="0"/>
    <x v="31"/>
    <x v="31"/>
    <x v="32"/>
    <x v="32"/>
    <x v="32"/>
    <x v="13"/>
    <x v="260"/>
    <x v="234"/>
    <x v="44"/>
    <x v="367"/>
    <x v="149"/>
    <x v="51"/>
    <x v="1"/>
  </r>
  <r>
    <x v="0"/>
    <x v="31"/>
    <x v="31"/>
    <x v="38"/>
    <x v="38"/>
    <x v="38"/>
    <x v="13"/>
    <x v="260"/>
    <x v="234"/>
    <x v="106"/>
    <x v="100"/>
    <x v="128"/>
    <x v="363"/>
    <x v="1"/>
  </r>
  <r>
    <x v="0"/>
    <x v="31"/>
    <x v="31"/>
    <x v="16"/>
    <x v="16"/>
    <x v="16"/>
    <x v="15"/>
    <x v="261"/>
    <x v="362"/>
    <x v="63"/>
    <x v="396"/>
    <x v="188"/>
    <x v="362"/>
    <x v="1"/>
  </r>
  <r>
    <x v="0"/>
    <x v="31"/>
    <x v="31"/>
    <x v="11"/>
    <x v="11"/>
    <x v="11"/>
    <x v="15"/>
    <x v="261"/>
    <x v="362"/>
    <x v="44"/>
    <x v="367"/>
    <x v="152"/>
    <x v="16"/>
    <x v="1"/>
  </r>
  <r>
    <x v="0"/>
    <x v="31"/>
    <x v="31"/>
    <x v="13"/>
    <x v="13"/>
    <x v="13"/>
    <x v="15"/>
    <x v="261"/>
    <x v="362"/>
    <x v="44"/>
    <x v="367"/>
    <x v="152"/>
    <x v="16"/>
    <x v="1"/>
  </r>
  <r>
    <x v="0"/>
    <x v="31"/>
    <x v="31"/>
    <x v="37"/>
    <x v="37"/>
    <x v="37"/>
    <x v="15"/>
    <x v="261"/>
    <x v="362"/>
    <x v="64"/>
    <x v="67"/>
    <x v="149"/>
    <x v="51"/>
    <x v="1"/>
  </r>
  <r>
    <x v="0"/>
    <x v="31"/>
    <x v="31"/>
    <x v="44"/>
    <x v="44"/>
    <x v="44"/>
    <x v="19"/>
    <x v="263"/>
    <x v="399"/>
    <x v="106"/>
    <x v="100"/>
    <x v="151"/>
    <x v="361"/>
    <x v="1"/>
  </r>
  <r>
    <x v="0"/>
    <x v="31"/>
    <x v="31"/>
    <x v="34"/>
    <x v="34"/>
    <x v="34"/>
    <x v="19"/>
    <x v="263"/>
    <x v="399"/>
    <x v="106"/>
    <x v="100"/>
    <x v="151"/>
    <x v="361"/>
    <x v="1"/>
  </r>
  <r>
    <x v="0"/>
    <x v="31"/>
    <x v="31"/>
    <x v="19"/>
    <x v="19"/>
    <x v="19"/>
    <x v="19"/>
    <x v="263"/>
    <x v="399"/>
    <x v="44"/>
    <x v="367"/>
    <x v="188"/>
    <x v="362"/>
    <x v="1"/>
  </r>
  <r>
    <x v="0"/>
    <x v="31"/>
    <x v="31"/>
    <x v="36"/>
    <x v="36"/>
    <x v="36"/>
    <x v="19"/>
    <x v="263"/>
    <x v="399"/>
    <x v="106"/>
    <x v="100"/>
    <x v="151"/>
    <x v="361"/>
    <x v="1"/>
  </r>
  <r>
    <x v="0"/>
    <x v="31"/>
    <x v="31"/>
    <x v="22"/>
    <x v="22"/>
    <x v="22"/>
    <x v="19"/>
    <x v="263"/>
    <x v="399"/>
    <x v="44"/>
    <x v="367"/>
    <x v="188"/>
    <x v="362"/>
    <x v="1"/>
  </r>
  <r>
    <x v="0"/>
    <x v="31"/>
    <x v="31"/>
    <x v="7"/>
    <x v="7"/>
    <x v="7"/>
    <x v="19"/>
    <x v="263"/>
    <x v="399"/>
    <x v="106"/>
    <x v="100"/>
    <x v="151"/>
    <x v="361"/>
    <x v="1"/>
  </r>
  <r>
    <x v="0"/>
    <x v="31"/>
    <x v="31"/>
    <x v="31"/>
    <x v="31"/>
    <x v="31"/>
    <x v="19"/>
    <x v="263"/>
    <x v="399"/>
    <x v="44"/>
    <x v="367"/>
    <x v="188"/>
    <x v="362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2"/>
    <x v="0"/>
  </r>
  <r>
    <x v="0"/>
    <x v="0"/>
    <x v="0"/>
    <x v="4"/>
    <x v="4"/>
    <x v="4"/>
    <x v="4"/>
    <x v="4"/>
    <x v="3"/>
    <x v="4"/>
    <x v="4"/>
    <x v="4"/>
    <x v="3"/>
    <x v="0"/>
  </r>
  <r>
    <x v="0"/>
    <x v="0"/>
    <x v="0"/>
    <x v="5"/>
    <x v="5"/>
    <x v="5"/>
    <x v="5"/>
    <x v="5"/>
    <x v="4"/>
    <x v="5"/>
    <x v="5"/>
    <x v="5"/>
    <x v="4"/>
    <x v="0"/>
  </r>
  <r>
    <x v="0"/>
    <x v="0"/>
    <x v="0"/>
    <x v="6"/>
    <x v="6"/>
    <x v="6"/>
    <x v="6"/>
    <x v="6"/>
    <x v="5"/>
    <x v="6"/>
    <x v="6"/>
    <x v="6"/>
    <x v="5"/>
    <x v="0"/>
  </r>
  <r>
    <x v="0"/>
    <x v="0"/>
    <x v="0"/>
    <x v="7"/>
    <x v="7"/>
    <x v="7"/>
    <x v="7"/>
    <x v="7"/>
    <x v="6"/>
    <x v="7"/>
    <x v="7"/>
    <x v="7"/>
    <x v="6"/>
    <x v="1"/>
  </r>
  <r>
    <x v="0"/>
    <x v="0"/>
    <x v="0"/>
    <x v="8"/>
    <x v="8"/>
    <x v="8"/>
    <x v="8"/>
    <x v="8"/>
    <x v="7"/>
    <x v="8"/>
    <x v="8"/>
    <x v="8"/>
    <x v="7"/>
    <x v="2"/>
  </r>
  <r>
    <x v="0"/>
    <x v="0"/>
    <x v="0"/>
    <x v="9"/>
    <x v="9"/>
    <x v="9"/>
    <x v="9"/>
    <x v="9"/>
    <x v="8"/>
    <x v="9"/>
    <x v="9"/>
    <x v="9"/>
    <x v="8"/>
    <x v="0"/>
  </r>
  <r>
    <x v="0"/>
    <x v="0"/>
    <x v="0"/>
    <x v="10"/>
    <x v="10"/>
    <x v="10"/>
    <x v="10"/>
    <x v="10"/>
    <x v="9"/>
    <x v="10"/>
    <x v="10"/>
    <x v="10"/>
    <x v="9"/>
    <x v="0"/>
  </r>
  <r>
    <x v="0"/>
    <x v="0"/>
    <x v="0"/>
    <x v="11"/>
    <x v="11"/>
    <x v="11"/>
    <x v="10"/>
    <x v="10"/>
    <x v="9"/>
    <x v="11"/>
    <x v="11"/>
    <x v="11"/>
    <x v="10"/>
    <x v="2"/>
  </r>
  <r>
    <x v="0"/>
    <x v="0"/>
    <x v="0"/>
    <x v="12"/>
    <x v="12"/>
    <x v="12"/>
    <x v="11"/>
    <x v="11"/>
    <x v="10"/>
    <x v="12"/>
    <x v="12"/>
    <x v="12"/>
    <x v="11"/>
    <x v="2"/>
  </r>
  <r>
    <x v="0"/>
    <x v="0"/>
    <x v="0"/>
    <x v="13"/>
    <x v="13"/>
    <x v="13"/>
    <x v="12"/>
    <x v="12"/>
    <x v="11"/>
    <x v="13"/>
    <x v="13"/>
    <x v="13"/>
    <x v="12"/>
    <x v="3"/>
  </r>
  <r>
    <x v="0"/>
    <x v="0"/>
    <x v="0"/>
    <x v="14"/>
    <x v="14"/>
    <x v="14"/>
    <x v="13"/>
    <x v="13"/>
    <x v="12"/>
    <x v="14"/>
    <x v="14"/>
    <x v="14"/>
    <x v="13"/>
    <x v="0"/>
  </r>
  <r>
    <x v="0"/>
    <x v="0"/>
    <x v="0"/>
    <x v="15"/>
    <x v="15"/>
    <x v="15"/>
    <x v="14"/>
    <x v="14"/>
    <x v="13"/>
    <x v="15"/>
    <x v="15"/>
    <x v="15"/>
    <x v="14"/>
    <x v="0"/>
  </r>
  <r>
    <x v="0"/>
    <x v="0"/>
    <x v="0"/>
    <x v="16"/>
    <x v="16"/>
    <x v="16"/>
    <x v="15"/>
    <x v="15"/>
    <x v="14"/>
    <x v="16"/>
    <x v="16"/>
    <x v="16"/>
    <x v="15"/>
    <x v="0"/>
  </r>
  <r>
    <x v="0"/>
    <x v="0"/>
    <x v="0"/>
    <x v="17"/>
    <x v="17"/>
    <x v="17"/>
    <x v="16"/>
    <x v="16"/>
    <x v="14"/>
    <x v="17"/>
    <x v="17"/>
    <x v="17"/>
    <x v="16"/>
    <x v="0"/>
  </r>
  <r>
    <x v="0"/>
    <x v="0"/>
    <x v="0"/>
    <x v="18"/>
    <x v="18"/>
    <x v="18"/>
    <x v="17"/>
    <x v="17"/>
    <x v="15"/>
    <x v="18"/>
    <x v="18"/>
    <x v="18"/>
    <x v="17"/>
    <x v="0"/>
  </r>
  <r>
    <x v="0"/>
    <x v="0"/>
    <x v="0"/>
    <x v="19"/>
    <x v="19"/>
    <x v="19"/>
    <x v="18"/>
    <x v="18"/>
    <x v="16"/>
    <x v="19"/>
    <x v="19"/>
    <x v="19"/>
    <x v="18"/>
    <x v="0"/>
  </r>
  <r>
    <x v="0"/>
    <x v="1"/>
    <x v="1"/>
    <x v="0"/>
    <x v="0"/>
    <x v="0"/>
    <x v="0"/>
    <x v="19"/>
    <x v="17"/>
    <x v="20"/>
    <x v="20"/>
    <x v="20"/>
    <x v="19"/>
    <x v="0"/>
  </r>
  <r>
    <x v="0"/>
    <x v="1"/>
    <x v="1"/>
    <x v="1"/>
    <x v="1"/>
    <x v="1"/>
    <x v="1"/>
    <x v="20"/>
    <x v="18"/>
    <x v="21"/>
    <x v="21"/>
    <x v="21"/>
    <x v="20"/>
    <x v="0"/>
  </r>
  <r>
    <x v="0"/>
    <x v="1"/>
    <x v="1"/>
    <x v="3"/>
    <x v="3"/>
    <x v="3"/>
    <x v="2"/>
    <x v="21"/>
    <x v="19"/>
    <x v="22"/>
    <x v="22"/>
    <x v="22"/>
    <x v="21"/>
    <x v="0"/>
  </r>
  <r>
    <x v="0"/>
    <x v="1"/>
    <x v="1"/>
    <x v="5"/>
    <x v="5"/>
    <x v="5"/>
    <x v="3"/>
    <x v="22"/>
    <x v="20"/>
    <x v="23"/>
    <x v="23"/>
    <x v="23"/>
    <x v="22"/>
    <x v="0"/>
  </r>
  <r>
    <x v="0"/>
    <x v="1"/>
    <x v="1"/>
    <x v="2"/>
    <x v="2"/>
    <x v="2"/>
    <x v="4"/>
    <x v="23"/>
    <x v="21"/>
    <x v="24"/>
    <x v="24"/>
    <x v="24"/>
    <x v="23"/>
    <x v="0"/>
  </r>
  <r>
    <x v="0"/>
    <x v="1"/>
    <x v="1"/>
    <x v="11"/>
    <x v="11"/>
    <x v="11"/>
    <x v="5"/>
    <x v="24"/>
    <x v="22"/>
    <x v="25"/>
    <x v="25"/>
    <x v="25"/>
    <x v="24"/>
    <x v="0"/>
  </r>
  <r>
    <x v="0"/>
    <x v="1"/>
    <x v="1"/>
    <x v="4"/>
    <x v="4"/>
    <x v="4"/>
    <x v="6"/>
    <x v="25"/>
    <x v="23"/>
    <x v="26"/>
    <x v="26"/>
    <x v="26"/>
    <x v="25"/>
    <x v="0"/>
  </r>
  <r>
    <x v="0"/>
    <x v="1"/>
    <x v="1"/>
    <x v="12"/>
    <x v="12"/>
    <x v="12"/>
    <x v="7"/>
    <x v="26"/>
    <x v="5"/>
    <x v="27"/>
    <x v="27"/>
    <x v="27"/>
    <x v="26"/>
    <x v="2"/>
  </r>
  <r>
    <x v="0"/>
    <x v="1"/>
    <x v="1"/>
    <x v="7"/>
    <x v="7"/>
    <x v="7"/>
    <x v="8"/>
    <x v="27"/>
    <x v="24"/>
    <x v="28"/>
    <x v="28"/>
    <x v="28"/>
    <x v="27"/>
    <x v="4"/>
  </r>
  <r>
    <x v="0"/>
    <x v="1"/>
    <x v="1"/>
    <x v="6"/>
    <x v="6"/>
    <x v="6"/>
    <x v="9"/>
    <x v="28"/>
    <x v="25"/>
    <x v="29"/>
    <x v="29"/>
    <x v="29"/>
    <x v="28"/>
    <x v="0"/>
  </r>
  <r>
    <x v="0"/>
    <x v="1"/>
    <x v="1"/>
    <x v="20"/>
    <x v="20"/>
    <x v="20"/>
    <x v="10"/>
    <x v="29"/>
    <x v="26"/>
    <x v="30"/>
    <x v="30"/>
    <x v="30"/>
    <x v="29"/>
    <x v="2"/>
  </r>
  <r>
    <x v="0"/>
    <x v="1"/>
    <x v="1"/>
    <x v="14"/>
    <x v="14"/>
    <x v="14"/>
    <x v="19"/>
    <x v="30"/>
    <x v="27"/>
    <x v="31"/>
    <x v="31"/>
    <x v="31"/>
    <x v="30"/>
    <x v="0"/>
  </r>
  <r>
    <x v="0"/>
    <x v="1"/>
    <x v="1"/>
    <x v="21"/>
    <x v="21"/>
    <x v="21"/>
    <x v="11"/>
    <x v="31"/>
    <x v="28"/>
    <x v="32"/>
    <x v="32"/>
    <x v="32"/>
    <x v="31"/>
    <x v="0"/>
  </r>
  <r>
    <x v="0"/>
    <x v="1"/>
    <x v="1"/>
    <x v="10"/>
    <x v="10"/>
    <x v="10"/>
    <x v="12"/>
    <x v="32"/>
    <x v="29"/>
    <x v="33"/>
    <x v="33"/>
    <x v="33"/>
    <x v="32"/>
    <x v="0"/>
  </r>
  <r>
    <x v="0"/>
    <x v="1"/>
    <x v="1"/>
    <x v="15"/>
    <x v="15"/>
    <x v="15"/>
    <x v="13"/>
    <x v="33"/>
    <x v="30"/>
    <x v="34"/>
    <x v="34"/>
    <x v="34"/>
    <x v="33"/>
    <x v="0"/>
  </r>
  <r>
    <x v="0"/>
    <x v="1"/>
    <x v="1"/>
    <x v="8"/>
    <x v="8"/>
    <x v="8"/>
    <x v="14"/>
    <x v="34"/>
    <x v="31"/>
    <x v="35"/>
    <x v="35"/>
    <x v="35"/>
    <x v="34"/>
    <x v="2"/>
  </r>
  <r>
    <x v="0"/>
    <x v="1"/>
    <x v="1"/>
    <x v="13"/>
    <x v="13"/>
    <x v="13"/>
    <x v="15"/>
    <x v="35"/>
    <x v="32"/>
    <x v="36"/>
    <x v="36"/>
    <x v="36"/>
    <x v="12"/>
    <x v="0"/>
  </r>
  <r>
    <x v="0"/>
    <x v="1"/>
    <x v="1"/>
    <x v="9"/>
    <x v="9"/>
    <x v="9"/>
    <x v="16"/>
    <x v="36"/>
    <x v="32"/>
    <x v="37"/>
    <x v="37"/>
    <x v="37"/>
    <x v="35"/>
    <x v="0"/>
  </r>
  <r>
    <x v="0"/>
    <x v="1"/>
    <x v="1"/>
    <x v="18"/>
    <x v="18"/>
    <x v="18"/>
    <x v="17"/>
    <x v="37"/>
    <x v="33"/>
    <x v="38"/>
    <x v="38"/>
    <x v="38"/>
    <x v="36"/>
    <x v="0"/>
  </r>
  <r>
    <x v="0"/>
    <x v="1"/>
    <x v="1"/>
    <x v="19"/>
    <x v="19"/>
    <x v="19"/>
    <x v="18"/>
    <x v="38"/>
    <x v="34"/>
    <x v="39"/>
    <x v="39"/>
    <x v="39"/>
    <x v="37"/>
    <x v="0"/>
  </r>
  <r>
    <x v="0"/>
    <x v="2"/>
    <x v="2"/>
    <x v="3"/>
    <x v="3"/>
    <x v="3"/>
    <x v="0"/>
    <x v="39"/>
    <x v="35"/>
    <x v="40"/>
    <x v="40"/>
    <x v="31"/>
    <x v="38"/>
    <x v="0"/>
  </r>
  <r>
    <x v="0"/>
    <x v="2"/>
    <x v="2"/>
    <x v="0"/>
    <x v="0"/>
    <x v="0"/>
    <x v="1"/>
    <x v="36"/>
    <x v="36"/>
    <x v="41"/>
    <x v="41"/>
    <x v="40"/>
    <x v="39"/>
    <x v="0"/>
  </r>
  <r>
    <x v="0"/>
    <x v="2"/>
    <x v="2"/>
    <x v="5"/>
    <x v="5"/>
    <x v="5"/>
    <x v="2"/>
    <x v="40"/>
    <x v="37"/>
    <x v="42"/>
    <x v="42"/>
    <x v="41"/>
    <x v="40"/>
    <x v="0"/>
  </r>
  <r>
    <x v="0"/>
    <x v="2"/>
    <x v="2"/>
    <x v="1"/>
    <x v="1"/>
    <x v="1"/>
    <x v="3"/>
    <x v="41"/>
    <x v="38"/>
    <x v="43"/>
    <x v="43"/>
    <x v="42"/>
    <x v="41"/>
    <x v="0"/>
  </r>
  <r>
    <x v="0"/>
    <x v="2"/>
    <x v="2"/>
    <x v="12"/>
    <x v="12"/>
    <x v="12"/>
    <x v="4"/>
    <x v="42"/>
    <x v="39"/>
    <x v="44"/>
    <x v="44"/>
    <x v="43"/>
    <x v="42"/>
    <x v="2"/>
  </r>
  <r>
    <x v="0"/>
    <x v="2"/>
    <x v="2"/>
    <x v="11"/>
    <x v="11"/>
    <x v="11"/>
    <x v="5"/>
    <x v="43"/>
    <x v="20"/>
    <x v="39"/>
    <x v="45"/>
    <x v="44"/>
    <x v="43"/>
    <x v="0"/>
  </r>
  <r>
    <x v="0"/>
    <x v="2"/>
    <x v="2"/>
    <x v="6"/>
    <x v="6"/>
    <x v="6"/>
    <x v="6"/>
    <x v="44"/>
    <x v="40"/>
    <x v="45"/>
    <x v="46"/>
    <x v="45"/>
    <x v="44"/>
    <x v="0"/>
  </r>
  <r>
    <x v="0"/>
    <x v="2"/>
    <x v="2"/>
    <x v="14"/>
    <x v="14"/>
    <x v="14"/>
    <x v="7"/>
    <x v="45"/>
    <x v="6"/>
    <x v="46"/>
    <x v="47"/>
    <x v="46"/>
    <x v="45"/>
    <x v="0"/>
  </r>
  <r>
    <x v="0"/>
    <x v="2"/>
    <x v="2"/>
    <x v="13"/>
    <x v="13"/>
    <x v="13"/>
    <x v="8"/>
    <x v="46"/>
    <x v="8"/>
    <x v="47"/>
    <x v="48"/>
    <x v="47"/>
    <x v="46"/>
    <x v="0"/>
  </r>
  <r>
    <x v="0"/>
    <x v="2"/>
    <x v="2"/>
    <x v="4"/>
    <x v="4"/>
    <x v="4"/>
    <x v="9"/>
    <x v="47"/>
    <x v="41"/>
    <x v="48"/>
    <x v="13"/>
    <x v="46"/>
    <x v="45"/>
    <x v="0"/>
  </r>
  <r>
    <x v="0"/>
    <x v="2"/>
    <x v="2"/>
    <x v="20"/>
    <x v="20"/>
    <x v="20"/>
    <x v="10"/>
    <x v="48"/>
    <x v="42"/>
    <x v="49"/>
    <x v="49"/>
    <x v="48"/>
    <x v="47"/>
    <x v="0"/>
  </r>
  <r>
    <x v="0"/>
    <x v="2"/>
    <x v="2"/>
    <x v="7"/>
    <x v="7"/>
    <x v="7"/>
    <x v="19"/>
    <x v="49"/>
    <x v="43"/>
    <x v="50"/>
    <x v="50"/>
    <x v="49"/>
    <x v="22"/>
    <x v="2"/>
  </r>
  <r>
    <x v="0"/>
    <x v="2"/>
    <x v="2"/>
    <x v="21"/>
    <x v="21"/>
    <x v="21"/>
    <x v="11"/>
    <x v="50"/>
    <x v="44"/>
    <x v="51"/>
    <x v="51"/>
    <x v="50"/>
    <x v="48"/>
    <x v="0"/>
  </r>
  <r>
    <x v="0"/>
    <x v="2"/>
    <x v="2"/>
    <x v="22"/>
    <x v="22"/>
    <x v="22"/>
    <x v="12"/>
    <x v="51"/>
    <x v="45"/>
    <x v="52"/>
    <x v="52"/>
    <x v="51"/>
    <x v="49"/>
    <x v="0"/>
  </r>
  <r>
    <x v="0"/>
    <x v="2"/>
    <x v="2"/>
    <x v="23"/>
    <x v="23"/>
    <x v="23"/>
    <x v="13"/>
    <x v="52"/>
    <x v="46"/>
    <x v="45"/>
    <x v="46"/>
    <x v="52"/>
    <x v="50"/>
    <x v="0"/>
  </r>
  <r>
    <x v="0"/>
    <x v="2"/>
    <x v="2"/>
    <x v="15"/>
    <x v="15"/>
    <x v="15"/>
    <x v="14"/>
    <x v="53"/>
    <x v="11"/>
    <x v="53"/>
    <x v="53"/>
    <x v="53"/>
    <x v="51"/>
    <x v="0"/>
  </r>
  <r>
    <x v="0"/>
    <x v="2"/>
    <x v="2"/>
    <x v="10"/>
    <x v="10"/>
    <x v="10"/>
    <x v="15"/>
    <x v="54"/>
    <x v="29"/>
    <x v="53"/>
    <x v="53"/>
    <x v="54"/>
    <x v="52"/>
    <x v="0"/>
  </r>
  <r>
    <x v="0"/>
    <x v="2"/>
    <x v="2"/>
    <x v="24"/>
    <x v="24"/>
    <x v="24"/>
    <x v="16"/>
    <x v="55"/>
    <x v="47"/>
    <x v="54"/>
    <x v="54"/>
    <x v="55"/>
    <x v="53"/>
    <x v="0"/>
  </r>
  <r>
    <x v="0"/>
    <x v="2"/>
    <x v="2"/>
    <x v="25"/>
    <x v="25"/>
    <x v="25"/>
    <x v="17"/>
    <x v="56"/>
    <x v="48"/>
    <x v="55"/>
    <x v="55"/>
    <x v="56"/>
    <x v="54"/>
    <x v="2"/>
  </r>
  <r>
    <x v="0"/>
    <x v="2"/>
    <x v="2"/>
    <x v="26"/>
    <x v="26"/>
    <x v="26"/>
    <x v="18"/>
    <x v="57"/>
    <x v="49"/>
    <x v="56"/>
    <x v="56"/>
    <x v="57"/>
    <x v="55"/>
    <x v="0"/>
  </r>
  <r>
    <x v="0"/>
    <x v="3"/>
    <x v="3"/>
    <x v="0"/>
    <x v="0"/>
    <x v="0"/>
    <x v="0"/>
    <x v="58"/>
    <x v="50"/>
    <x v="54"/>
    <x v="57"/>
    <x v="58"/>
    <x v="56"/>
    <x v="0"/>
  </r>
  <r>
    <x v="0"/>
    <x v="3"/>
    <x v="3"/>
    <x v="1"/>
    <x v="1"/>
    <x v="1"/>
    <x v="1"/>
    <x v="59"/>
    <x v="51"/>
    <x v="57"/>
    <x v="58"/>
    <x v="59"/>
    <x v="57"/>
    <x v="0"/>
  </r>
  <r>
    <x v="0"/>
    <x v="3"/>
    <x v="3"/>
    <x v="2"/>
    <x v="2"/>
    <x v="2"/>
    <x v="2"/>
    <x v="60"/>
    <x v="52"/>
    <x v="58"/>
    <x v="59"/>
    <x v="60"/>
    <x v="58"/>
    <x v="0"/>
  </r>
  <r>
    <x v="0"/>
    <x v="3"/>
    <x v="3"/>
    <x v="11"/>
    <x v="11"/>
    <x v="11"/>
    <x v="3"/>
    <x v="61"/>
    <x v="53"/>
    <x v="59"/>
    <x v="60"/>
    <x v="61"/>
    <x v="59"/>
    <x v="0"/>
  </r>
  <r>
    <x v="0"/>
    <x v="3"/>
    <x v="3"/>
    <x v="15"/>
    <x v="15"/>
    <x v="15"/>
    <x v="4"/>
    <x v="62"/>
    <x v="54"/>
    <x v="60"/>
    <x v="61"/>
    <x v="62"/>
    <x v="60"/>
    <x v="0"/>
  </r>
  <r>
    <x v="0"/>
    <x v="3"/>
    <x v="3"/>
    <x v="17"/>
    <x v="17"/>
    <x v="17"/>
    <x v="5"/>
    <x v="63"/>
    <x v="55"/>
    <x v="61"/>
    <x v="62"/>
    <x v="63"/>
    <x v="61"/>
    <x v="0"/>
  </r>
  <r>
    <x v="0"/>
    <x v="3"/>
    <x v="3"/>
    <x v="9"/>
    <x v="9"/>
    <x v="9"/>
    <x v="6"/>
    <x v="64"/>
    <x v="24"/>
    <x v="59"/>
    <x v="60"/>
    <x v="46"/>
    <x v="62"/>
    <x v="0"/>
  </r>
  <r>
    <x v="0"/>
    <x v="3"/>
    <x v="3"/>
    <x v="7"/>
    <x v="7"/>
    <x v="7"/>
    <x v="7"/>
    <x v="65"/>
    <x v="56"/>
    <x v="62"/>
    <x v="63"/>
    <x v="64"/>
    <x v="63"/>
    <x v="0"/>
  </r>
  <r>
    <x v="0"/>
    <x v="3"/>
    <x v="3"/>
    <x v="4"/>
    <x v="4"/>
    <x v="4"/>
    <x v="8"/>
    <x v="66"/>
    <x v="57"/>
    <x v="63"/>
    <x v="64"/>
    <x v="64"/>
    <x v="63"/>
    <x v="0"/>
  </r>
  <r>
    <x v="0"/>
    <x v="3"/>
    <x v="3"/>
    <x v="18"/>
    <x v="18"/>
    <x v="18"/>
    <x v="9"/>
    <x v="67"/>
    <x v="58"/>
    <x v="64"/>
    <x v="65"/>
    <x v="65"/>
    <x v="64"/>
    <x v="0"/>
  </r>
  <r>
    <x v="0"/>
    <x v="3"/>
    <x v="3"/>
    <x v="14"/>
    <x v="14"/>
    <x v="14"/>
    <x v="10"/>
    <x v="68"/>
    <x v="44"/>
    <x v="65"/>
    <x v="66"/>
    <x v="66"/>
    <x v="65"/>
    <x v="0"/>
  </r>
  <r>
    <x v="0"/>
    <x v="3"/>
    <x v="3"/>
    <x v="27"/>
    <x v="27"/>
    <x v="27"/>
    <x v="19"/>
    <x v="69"/>
    <x v="46"/>
    <x v="61"/>
    <x v="62"/>
    <x v="65"/>
    <x v="64"/>
    <x v="0"/>
  </r>
  <r>
    <x v="0"/>
    <x v="3"/>
    <x v="3"/>
    <x v="21"/>
    <x v="21"/>
    <x v="21"/>
    <x v="19"/>
    <x v="69"/>
    <x v="46"/>
    <x v="64"/>
    <x v="65"/>
    <x v="67"/>
    <x v="66"/>
    <x v="0"/>
  </r>
  <r>
    <x v="0"/>
    <x v="3"/>
    <x v="3"/>
    <x v="28"/>
    <x v="28"/>
    <x v="28"/>
    <x v="12"/>
    <x v="70"/>
    <x v="29"/>
    <x v="66"/>
    <x v="67"/>
    <x v="68"/>
    <x v="67"/>
    <x v="0"/>
  </r>
  <r>
    <x v="0"/>
    <x v="3"/>
    <x v="3"/>
    <x v="20"/>
    <x v="20"/>
    <x v="20"/>
    <x v="13"/>
    <x v="71"/>
    <x v="59"/>
    <x v="67"/>
    <x v="68"/>
    <x v="65"/>
    <x v="64"/>
    <x v="0"/>
  </r>
  <r>
    <x v="0"/>
    <x v="3"/>
    <x v="3"/>
    <x v="26"/>
    <x v="26"/>
    <x v="26"/>
    <x v="13"/>
    <x v="71"/>
    <x v="59"/>
    <x v="68"/>
    <x v="69"/>
    <x v="69"/>
    <x v="68"/>
    <x v="0"/>
  </r>
  <r>
    <x v="0"/>
    <x v="3"/>
    <x v="3"/>
    <x v="19"/>
    <x v="19"/>
    <x v="19"/>
    <x v="15"/>
    <x v="72"/>
    <x v="60"/>
    <x v="61"/>
    <x v="62"/>
    <x v="70"/>
    <x v="69"/>
    <x v="0"/>
  </r>
  <r>
    <x v="0"/>
    <x v="3"/>
    <x v="3"/>
    <x v="5"/>
    <x v="5"/>
    <x v="5"/>
    <x v="15"/>
    <x v="72"/>
    <x v="60"/>
    <x v="68"/>
    <x v="69"/>
    <x v="66"/>
    <x v="65"/>
    <x v="0"/>
  </r>
  <r>
    <x v="0"/>
    <x v="3"/>
    <x v="3"/>
    <x v="12"/>
    <x v="12"/>
    <x v="12"/>
    <x v="15"/>
    <x v="72"/>
    <x v="60"/>
    <x v="69"/>
    <x v="70"/>
    <x v="71"/>
    <x v="30"/>
    <x v="0"/>
  </r>
  <r>
    <x v="0"/>
    <x v="3"/>
    <x v="3"/>
    <x v="10"/>
    <x v="10"/>
    <x v="10"/>
    <x v="18"/>
    <x v="73"/>
    <x v="61"/>
    <x v="49"/>
    <x v="71"/>
    <x v="72"/>
    <x v="5"/>
    <x v="0"/>
  </r>
  <r>
    <x v="0"/>
    <x v="4"/>
    <x v="4"/>
    <x v="0"/>
    <x v="0"/>
    <x v="0"/>
    <x v="0"/>
    <x v="43"/>
    <x v="62"/>
    <x v="70"/>
    <x v="72"/>
    <x v="73"/>
    <x v="70"/>
    <x v="0"/>
  </r>
  <r>
    <x v="0"/>
    <x v="4"/>
    <x v="4"/>
    <x v="1"/>
    <x v="1"/>
    <x v="1"/>
    <x v="1"/>
    <x v="74"/>
    <x v="63"/>
    <x v="71"/>
    <x v="73"/>
    <x v="74"/>
    <x v="71"/>
    <x v="0"/>
  </r>
  <r>
    <x v="0"/>
    <x v="4"/>
    <x v="4"/>
    <x v="2"/>
    <x v="2"/>
    <x v="2"/>
    <x v="2"/>
    <x v="75"/>
    <x v="64"/>
    <x v="72"/>
    <x v="74"/>
    <x v="75"/>
    <x v="72"/>
    <x v="0"/>
  </r>
  <r>
    <x v="0"/>
    <x v="4"/>
    <x v="4"/>
    <x v="5"/>
    <x v="5"/>
    <x v="5"/>
    <x v="3"/>
    <x v="76"/>
    <x v="65"/>
    <x v="57"/>
    <x v="75"/>
    <x v="75"/>
    <x v="72"/>
    <x v="0"/>
  </r>
  <r>
    <x v="0"/>
    <x v="4"/>
    <x v="4"/>
    <x v="14"/>
    <x v="14"/>
    <x v="14"/>
    <x v="4"/>
    <x v="77"/>
    <x v="66"/>
    <x v="45"/>
    <x v="76"/>
    <x v="57"/>
    <x v="2"/>
    <x v="0"/>
  </r>
  <r>
    <x v="0"/>
    <x v="4"/>
    <x v="4"/>
    <x v="4"/>
    <x v="4"/>
    <x v="4"/>
    <x v="5"/>
    <x v="78"/>
    <x v="21"/>
    <x v="73"/>
    <x v="77"/>
    <x v="72"/>
    <x v="73"/>
    <x v="0"/>
  </r>
  <r>
    <x v="0"/>
    <x v="4"/>
    <x v="4"/>
    <x v="21"/>
    <x v="21"/>
    <x v="21"/>
    <x v="6"/>
    <x v="79"/>
    <x v="67"/>
    <x v="74"/>
    <x v="9"/>
    <x v="76"/>
    <x v="74"/>
    <x v="0"/>
  </r>
  <r>
    <x v="0"/>
    <x v="4"/>
    <x v="4"/>
    <x v="11"/>
    <x v="11"/>
    <x v="11"/>
    <x v="6"/>
    <x v="79"/>
    <x v="67"/>
    <x v="55"/>
    <x v="18"/>
    <x v="77"/>
    <x v="75"/>
    <x v="0"/>
  </r>
  <r>
    <x v="0"/>
    <x v="4"/>
    <x v="4"/>
    <x v="10"/>
    <x v="10"/>
    <x v="10"/>
    <x v="8"/>
    <x v="80"/>
    <x v="68"/>
    <x v="75"/>
    <x v="78"/>
    <x v="78"/>
    <x v="76"/>
    <x v="0"/>
  </r>
  <r>
    <x v="0"/>
    <x v="4"/>
    <x v="4"/>
    <x v="12"/>
    <x v="12"/>
    <x v="12"/>
    <x v="8"/>
    <x v="80"/>
    <x v="68"/>
    <x v="76"/>
    <x v="79"/>
    <x v="47"/>
    <x v="77"/>
    <x v="0"/>
  </r>
  <r>
    <x v="0"/>
    <x v="4"/>
    <x v="4"/>
    <x v="6"/>
    <x v="6"/>
    <x v="6"/>
    <x v="10"/>
    <x v="81"/>
    <x v="57"/>
    <x v="32"/>
    <x v="80"/>
    <x v="68"/>
    <x v="78"/>
    <x v="0"/>
  </r>
  <r>
    <x v="0"/>
    <x v="4"/>
    <x v="4"/>
    <x v="7"/>
    <x v="7"/>
    <x v="7"/>
    <x v="19"/>
    <x v="82"/>
    <x v="69"/>
    <x v="77"/>
    <x v="81"/>
    <x v="79"/>
    <x v="25"/>
    <x v="2"/>
  </r>
  <r>
    <x v="0"/>
    <x v="4"/>
    <x v="4"/>
    <x v="20"/>
    <x v="20"/>
    <x v="20"/>
    <x v="11"/>
    <x v="83"/>
    <x v="70"/>
    <x v="78"/>
    <x v="82"/>
    <x v="80"/>
    <x v="79"/>
    <x v="0"/>
  </r>
  <r>
    <x v="0"/>
    <x v="4"/>
    <x v="4"/>
    <x v="27"/>
    <x v="27"/>
    <x v="27"/>
    <x v="12"/>
    <x v="84"/>
    <x v="61"/>
    <x v="61"/>
    <x v="37"/>
    <x v="81"/>
    <x v="80"/>
    <x v="0"/>
  </r>
  <r>
    <x v="0"/>
    <x v="4"/>
    <x v="4"/>
    <x v="15"/>
    <x v="15"/>
    <x v="15"/>
    <x v="13"/>
    <x v="85"/>
    <x v="71"/>
    <x v="49"/>
    <x v="83"/>
    <x v="82"/>
    <x v="81"/>
    <x v="0"/>
  </r>
  <r>
    <x v="0"/>
    <x v="4"/>
    <x v="4"/>
    <x v="19"/>
    <x v="19"/>
    <x v="19"/>
    <x v="14"/>
    <x v="60"/>
    <x v="72"/>
    <x v="61"/>
    <x v="37"/>
    <x v="61"/>
    <x v="82"/>
    <x v="0"/>
  </r>
  <r>
    <x v="0"/>
    <x v="4"/>
    <x v="4"/>
    <x v="29"/>
    <x v="29"/>
    <x v="29"/>
    <x v="15"/>
    <x v="86"/>
    <x v="73"/>
    <x v="67"/>
    <x v="68"/>
    <x v="52"/>
    <x v="83"/>
    <x v="0"/>
  </r>
  <r>
    <x v="0"/>
    <x v="4"/>
    <x v="4"/>
    <x v="13"/>
    <x v="13"/>
    <x v="13"/>
    <x v="16"/>
    <x v="87"/>
    <x v="14"/>
    <x v="79"/>
    <x v="84"/>
    <x v="71"/>
    <x v="84"/>
    <x v="0"/>
  </r>
  <r>
    <x v="0"/>
    <x v="4"/>
    <x v="4"/>
    <x v="26"/>
    <x v="26"/>
    <x v="26"/>
    <x v="17"/>
    <x v="88"/>
    <x v="74"/>
    <x v="76"/>
    <x v="79"/>
    <x v="83"/>
    <x v="85"/>
    <x v="0"/>
  </r>
  <r>
    <x v="0"/>
    <x v="4"/>
    <x v="4"/>
    <x v="30"/>
    <x v="30"/>
    <x v="30"/>
    <x v="17"/>
    <x v="88"/>
    <x v="74"/>
    <x v="53"/>
    <x v="85"/>
    <x v="84"/>
    <x v="45"/>
    <x v="0"/>
  </r>
  <r>
    <x v="0"/>
    <x v="5"/>
    <x v="5"/>
    <x v="0"/>
    <x v="0"/>
    <x v="0"/>
    <x v="0"/>
    <x v="89"/>
    <x v="75"/>
    <x v="66"/>
    <x v="86"/>
    <x v="85"/>
    <x v="86"/>
    <x v="0"/>
  </r>
  <r>
    <x v="0"/>
    <x v="5"/>
    <x v="5"/>
    <x v="1"/>
    <x v="1"/>
    <x v="1"/>
    <x v="1"/>
    <x v="90"/>
    <x v="76"/>
    <x v="80"/>
    <x v="87"/>
    <x v="86"/>
    <x v="87"/>
    <x v="0"/>
  </r>
  <r>
    <x v="0"/>
    <x v="5"/>
    <x v="5"/>
    <x v="4"/>
    <x v="4"/>
    <x v="4"/>
    <x v="2"/>
    <x v="91"/>
    <x v="77"/>
    <x v="81"/>
    <x v="88"/>
    <x v="72"/>
    <x v="88"/>
    <x v="0"/>
  </r>
  <r>
    <x v="0"/>
    <x v="5"/>
    <x v="5"/>
    <x v="11"/>
    <x v="11"/>
    <x v="11"/>
    <x v="3"/>
    <x v="92"/>
    <x v="78"/>
    <x v="61"/>
    <x v="89"/>
    <x v="14"/>
    <x v="89"/>
    <x v="0"/>
  </r>
  <r>
    <x v="0"/>
    <x v="5"/>
    <x v="5"/>
    <x v="20"/>
    <x v="20"/>
    <x v="20"/>
    <x v="4"/>
    <x v="93"/>
    <x v="79"/>
    <x v="67"/>
    <x v="68"/>
    <x v="87"/>
    <x v="90"/>
    <x v="0"/>
  </r>
  <r>
    <x v="0"/>
    <x v="5"/>
    <x v="5"/>
    <x v="2"/>
    <x v="2"/>
    <x v="2"/>
    <x v="5"/>
    <x v="94"/>
    <x v="80"/>
    <x v="82"/>
    <x v="90"/>
    <x v="64"/>
    <x v="91"/>
    <x v="0"/>
  </r>
  <r>
    <x v="0"/>
    <x v="5"/>
    <x v="5"/>
    <x v="5"/>
    <x v="5"/>
    <x v="5"/>
    <x v="6"/>
    <x v="95"/>
    <x v="22"/>
    <x v="83"/>
    <x v="91"/>
    <x v="88"/>
    <x v="92"/>
    <x v="0"/>
  </r>
  <r>
    <x v="0"/>
    <x v="5"/>
    <x v="5"/>
    <x v="6"/>
    <x v="6"/>
    <x v="6"/>
    <x v="7"/>
    <x v="96"/>
    <x v="81"/>
    <x v="84"/>
    <x v="92"/>
    <x v="89"/>
    <x v="93"/>
    <x v="0"/>
  </r>
  <r>
    <x v="0"/>
    <x v="5"/>
    <x v="5"/>
    <x v="7"/>
    <x v="7"/>
    <x v="7"/>
    <x v="8"/>
    <x v="97"/>
    <x v="82"/>
    <x v="85"/>
    <x v="93"/>
    <x v="84"/>
    <x v="94"/>
    <x v="2"/>
  </r>
  <r>
    <x v="0"/>
    <x v="5"/>
    <x v="5"/>
    <x v="21"/>
    <x v="21"/>
    <x v="21"/>
    <x v="9"/>
    <x v="98"/>
    <x v="83"/>
    <x v="55"/>
    <x v="94"/>
    <x v="90"/>
    <x v="95"/>
    <x v="0"/>
  </r>
  <r>
    <x v="0"/>
    <x v="5"/>
    <x v="5"/>
    <x v="15"/>
    <x v="15"/>
    <x v="15"/>
    <x v="10"/>
    <x v="99"/>
    <x v="84"/>
    <x v="86"/>
    <x v="45"/>
    <x v="76"/>
    <x v="96"/>
    <x v="0"/>
  </r>
  <r>
    <x v="0"/>
    <x v="5"/>
    <x v="5"/>
    <x v="27"/>
    <x v="27"/>
    <x v="27"/>
    <x v="19"/>
    <x v="100"/>
    <x v="25"/>
    <x v="64"/>
    <x v="95"/>
    <x v="45"/>
    <x v="97"/>
    <x v="0"/>
  </r>
  <r>
    <x v="0"/>
    <x v="5"/>
    <x v="5"/>
    <x v="14"/>
    <x v="14"/>
    <x v="14"/>
    <x v="11"/>
    <x v="101"/>
    <x v="41"/>
    <x v="87"/>
    <x v="66"/>
    <x v="75"/>
    <x v="23"/>
    <x v="0"/>
  </r>
  <r>
    <x v="0"/>
    <x v="5"/>
    <x v="5"/>
    <x v="12"/>
    <x v="12"/>
    <x v="12"/>
    <x v="12"/>
    <x v="102"/>
    <x v="58"/>
    <x v="88"/>
    <x v="96"/>
    <x v="75"/>
    <x v="23"/>
    <x v="0"/>
  </r>
  <r>
    <x v="0"/>
    <x v="5"/>
    <x v="5"/>
    <x v="17"/>
    <x v="17"/>
    <x v="17"/>
    <x v="13"/>
    <x v="103"/>
    <x v="10"/>
    <x v="61"/>
    <x v="89"/>
    <x v="91"/>
    <x v="98"/>
    <x v="0"/>
  </r>
  <r>
    <x v="0"/>
    <x v="5"/>
    <x v="5"/>
    <x v="31"/>
    <x v="31"/>
    <x v="31"/>
    <x v="14"/>
    <x v="104"/>
    <x v="28"/>
    <x v="64"/>
    <x v="95"/>
    <x v="92"/>
    <x v="54"/>
    <x v="0"/>
  </r>
  <r>
    <x v="0"/>
    <x v="5"/>
    <x v="5"/>
    <x v="32"/>
    <x v="32"/>
    <x v="32"/>
    <x v="15"/>
    <x v="105"/>
    <x v="85"/>
    <x v="89"/>
    <x v="97"/>
    <x v="93"/>
    <x v="99"/>
    <x v="0"/>
  </r>
  <r>
    <x v="0"/>
    <x v="5"/>
    <x v="5"/>
    <x v="18"/>
    <x v="18"/>
    <x v="18"/>
    <x v="15"/>
    <x v="105"/>
    <x v="85"/>
    <x v="74"/>
    <x v="32"/>
    <x v="94"/>
    <x v="80"/>
    <x v="0"/>
  </r>
  <r>
    <x v="0"/>
    <x v="5"/>
    <x v="5"/>
    <x v="8"/>
    <x v="8"/>
    <x v="8"/>
    <x v="17"/>
    <x v="106"/>
    <x v="60"/>
    <x v="53"/>
    <x v="98"/>
    <x v="95"/>
    <x v="100"/>
    <x v="0"/>
  </r>
  <r>
    <x v="0"/>
    <x v="5"/>
    <x v="5"/>
    <x v="19"/>
    <x v="19"/>
    <x v="19"/>
    <x v="18"/>
    <x v="107"/>
    <x v="86"/>
    <x v="78"/>
    <x v="99"/>
    <x v="96"/>
    <x v="33"/>
    <x v="0"/>
  </r>
  <r>
    <x v="0"/>
    <x v="6"/>
    <x v="6"/>
    <x v="0"/>
    <x v="0"/>
    <x v="0"/>
    <x v="0"/>
    <x v="108"/>
    <x v="87"/>
    <x v="90"/>
    <x v="100"/>
    <x v="97"/>
    <x v="101"/>
    <x v="0"/>
  </r>
  <r>
    <x v="0"/>
    <x v="6"/>
    <x v="6"/>
    <x v="1"/>
    <x v="1"/>
    <x v="1"/>
    <x v="1"/>
    <x v="109"/>
    <x v="88"/>
    <x v="91"/>
    <x v="101"/>
    <x v="70"/>
    <x v="102"/>
    <x v="0"/>
  </r>
  <r>
    <x v="0"/>
    <x v="6"/>
    <x v="6"/>
    <x v="2"/>
    <x v="2"/>
    <x v="2"/>
    <x v="2"/>
    <x v="110"/>
    <x v="89"/>
    <x v="92"/>
    <x v="102"/>
    <x v="60"/>
    <x v="65"/>
    <x v="0"/>
  </r>
  <r>
    <x v="0"/>
    <x v="6"/>
    <x v="6"/>
    <x v="20"/>
    <x v="20"/>
    <x v="20"/>
    <x v="3"/>
    <x v="75"/>
    <x v="52"/>
    <x v="66"/>
    <x v="86"/>
    <x v="98"/>
    <x v="103"/>
    <x v="2"/>
  </r>
  <r>
    <x v="0"/>
    <x v="6"/>
    <x v="6"/>
    <x v="4"/>
    <x v="4"/>
    <x v="4"/>
    <x v="4"/>
    <x v="76"/>
    <x v="90"/>
    <x v="57"/>
    <x v="103"/>
    <x v="75"/>
    <x v="72"/>
    <x v="0"/>
  </r>
  <r>
    <x v="0"/>
    <x v="6"/>
    <x v="6"/>
    <x v="8"/>
    <x v="8"/>
    <x v="8"/>
    <x v="5"/>
    <x v="100"/>
    <x v="21"/>
    <x v="93"/>
    <x v="104"/>
    <x v="99"/>
    <x v="40"/>
    <x v="0"/>
  </r>
  <r>
    <x v="0"/>
    <x v="6"/>
    <x v="6"/>
    <x v="18"/>
    <x v="18"/>
    <x v="18"/>
    <x v="6"/>
    <x v="102"/>
    <x v="91"/>
    <x v="94"/>
    <x v="105"/>
    <x v="100"/>
    <x v="62"/>
    <x v="0"/>
  </r>
  <r>
    <x v="0"/>
    <x v="6"/>
    <x v="6"/>
    <x v="19"/>
    <x v="19"/>
    <x v="19"/>
    <x v="7"/>
    <x v="111"/>
    <x v="82"/>
    <x v="94"/>
    <x v="105"/>
    <x v="77"/>
    <x v="104"/>
    <x v="0"/>
  </r>
  <r>
    <x v="0"/>
    <x v="6"/>
    <x v="6"/>
    <x v="16"/>
    <x v="16"/>
    <x v="16"/>
    <x v="8"/>
    <x v="112"/>
    <x v="83"/>
    <x v="95"/>
    <x v="106"/>
    <x v="101"/>
    <x v="105"/>
    <x v="0"/>
  </r>
  <r>
    <x v="0"/>
    <x v="6"/>
    <x v="6"/>
    <x v="11"/>
    <x v="11"/>
    <x v="11"/>
    <x v="9"/>
    <x v="106"/>
    <x v="92"/>
    <x v="55"/>
    <x v="94"/>
    <x v="102"/>
    <x v="106"/>
    <x v="0"/>
  </r>
  <r>
    <x v="0"/>
    <x v="6"/>
    <x v="6"/>
    <x v="7"/>
    <x v="7"/>
    <x v="7"/>
    <x v="10"/>
    <x v="81"/>
    <x v="42"/>
    <x v="96"/>
    <x v="107"/>
    <x v="103"/>
    <x v="107"/>
    <x v="0"/>
  </r>
  <r>
    <x v="0"/>
    <x v="6"/>
    <x v="6"/>
    <x v="6"/>
    <x v="6"/>
    <x v="6"/>
    <x v="19"/>
    <x v="82"/>
    <x v="9"/>
    <x v="93"/>
    <x v="104"/>
    <x v="65"/>
    <x v="108"/>
    <x v="0"/>
  </r>
  <r>
    <x v="0"/>
    <x v="6"/>
    <x v="6"/>
    <x v="9"/>
    <x v="9"/>
    <x v="9"/>
    <x v="11"/>
    <x v="107"/>
    <x v="45"/>
    <x v="61"/>
    <x v="89"/>
    <x v="104"/>
    <x v="95"/>
    <x v="0"/>
  </r>
  <r>
    <x v="0"/>
    <x v="6"/>
    <x v="6"/>
    <x v="28"/>
    <x v="28"/>
    <x v="28"/>
    <x v="12"/>
    <x v="113"/>
    <x v="12"/>
    <x v="97"/>
    <x v="108"/>
    <x v="105"/>
    <x v="35"/>
    <x v="0"/>
  </r>
  <r>
    <x v="0"/>
    <x v="6"/>
    <x v="6"/>
    <x v="10"/>
    <x v="10"/>
    <x v="10"/>
    <x v="13"/>
    <x v="114"/>
    <x v="85"/>
    <x v="98"/>
    <x v="109"/>
    <x v="106"/>
    <x v="109"/>
    <x v="0"/>
  </r>
  <r>
    <x v="0"/>
    <x v="6"/>
    <x v="6"/>
    <x v="5"/>
    <x v="5"/>
    <x v="5"/>
    <x v="13"/>
    <x v="114"/>
    <x v="85"/>
    <x v="99"/>
    <x v="110"/>
    <x v="79"/>
    <x v="63"/>
    <x v="0"/>
  </r>
  <r>
    <x v="0"/>
    <x v="6"/>
    <x v="6"/>
    <x v="17"/>
    <x v="17"/>
    <x v="17"/>
    <x v="15"/>
    <x v="115"/>
    <x v="93"/>
    <x v="66"/>
    <x v="86"/>
    <x v="36"/>
    <x v="110"/>
    <x v="0"/>
  </r>
  <r>
    <x v="0"/>
    <x v="6"/>
    <x v="6"/>
    <x v="33"/>
    <x v="33"/>
    <x v="33"/>
    <x v="15"/>
    <x v="115"/>
    <x v="93"/>
    <x v="100"/>
    <x v="111"/>
    <x v="61"/>
    <x v="96"/>
    <x v="0"/>
  </r>
  <r>
    <x v="0"/>
    <x v="6"/>
    <x v="6"/>
    <x v="21"/>
    <x v="21"/>
    <x v="21"/>
    <x v="15"/>
    <x v="115"/>
    <x v="93"/>
    <x v="74"/>
    <x v="112"/>
    <x v="99"/>
    <x v="40"/>
    <x v="0"/>
  </r>
  <r>
    <x v="0"/>
    <x v="6"/>
    <x v="6"/>
    <x v="15"/>
    <x v="15"/>
    <x v="15"/>
    <x v="18"/>
    <x v="116"/>
    <x v="31"/>
    <x v="94"/>
    <x v="105"/>
    <x v="63"/>
    <x v="42"/>
    <x v="0"/>
  </r>
  <r>
    <x v="0"/>
    <x v="7"/>
    <x v="7"/>
    <x v="1"/>
    <x v="1"/>
    <x v="1"/>
    <x v="0"/>
    <x v="49"/>
    <x v="94"/>
    <x v="101"/>
    <x v="113"/>
    <x v="51"/>
    <x v="111"/>
    <x v="0"/>
  </r>
  <r>
    <x v="0"/>
    <x v="7"/>
    <x v="7"/>
    <x v="8"/>
    <x v="8"/>
    <x v="8"/>
    <x v="1"/>
    <x v="117"/>
    <x v="95"/>
    <x v="102"/>
    <x v="114"/>
    <x v="89"/>
    <x v="112"/>
    <x v="0"/>
  </r>
  <r>
    <x v="0"/>
    <x v="7"/>
    <x v="7"/>
    <x v="2"/>
    <x v="2"/>
    <x v="2"/>
    <x v="1"/>
    <x v="117"/>
    <x v="95"/>
    <x v="25"/>
    <x v="115"/>
    <x v="71"/>
    <x v="113"/>
    <x v="0"/>
  </r>
  <r>
    <x v="0"/>
    <x v="7"/>
    <x v="7"/>
    <x v="9"/>
    <x v="9"/>
    <x v="9"/>
    <x v="3"/>
    <x v="105"/>
    <x v="96"/>
    <x v="78"/>
    <x v="116"/>
    <x v="107"/>
    <x v="114"/>
    <x v="0"/>
  </r>
  <r>
    <x v="0"/>
    <x v="7"/>
    <x v="7"/>
    <x v="18"/>
    <x v="18"/>
    <x v="18"/>
    <x v="4"/>
    <x v="107"/>
    <x v="66"/>
    <x v="100"/>
    <x v="117"/>
    <x v="99"/>
    <x v="115"/>
    <x v="0"/>
  </r>
  <r>
    <x v="0"/>
    <x v="7"/>
    <x v="7"/>
    <x v="19"/>
    <x v="19"/>
    <x v="19"/>
    <x v="5"/>
    <x v="118"/>
    <x v="78"/>
    <x v="97"/>
    <x v="118"/>
    <x v="81"/>
    <x v="116"/>
    <x v="0"/>
  </r>
  <r>
    <x v="0"/>
    <x v="7"/>
    <x v="7"/>
    <x v="4"/>
    <x v="4"/>
    <x v="4"/>
    <x v="5"/>
    <x v="118"/>
    <x v="78"/>
    <x v="103"/>
    <x v="119"/>
    <x v="57"/>
    <x v="117"/>
    <x v="0"/>
  </r>
  <r>
    <x v="0"/>
    <x v="7"/>
    <x v="7"/>
    <x v="0"/>
    <x v="0"/>
    <x v="0"/>
    <x v="7"/>
    <x v="113"/>
    <x v="54"/>
    <x v="89"/>
    <x v="120"/>
    <x v="52"/>
    <x v="118"/>
    <x v="0"/>
  </r>
  <r>
    <x v="0"/>
    <x v="7"/>
    <x v="7"/>
    <x v="11"/>
    <x v="11"/>
    <x v="11"/>
    <x v="8"/>
    <x v="119"/>
    <x v="4"/>
    <x v="61"/>
    <x v="121"/>
    <x v="108"/>
    <x v="119"/>
    <x v="0"/>
  </r>
  <r>
    <x v="0"/>
    <x v="7"/>
    <x v="7"/>
    <x v="7"/>
    <x v="7"/>
    <x v="7"/>
    <x v="9"/>
    <x v="61"/>
    <x v="68"/>
    <x v="76"/>
    <x v="122"/>
    <x v="51"/>
    <x v="111"/>
    <x v="0"/>
  </r>
  <r>
    <x v="0"/>
    <x v="7"/>
    <x v="7"/>
    <x v="33"/>
    <x v="33"/>
    <x v="33"/>
    <x v="10"/>
    <x v="86"/>
    <x v="97"/>
    <x v="94"/>
    <x v="123"/>
    <x v="109"/>
    <x v="120"/>
    <x v="0"/>
  </r>
  <r>
    <x v="0"/>
    <x v="7"/>
    <x v="7"/>
    <x v="14"/>
    <x v="14"/>
    <x v="14"/>
    <x v="19"/>
    <x v="88"/>
    <x v="98"/>
    <x v="102"/>
    <x v="114"/>
    <x v="110"/>
    <x v="121"/>
    <x v="0"/>
  </r>
  <r>
    <x v="0"/>
    <x v="7"/>
    <x v="7"/>
    <x v="34"/>
    <x v="34"/>
    <x v="34"/>
    <x v="11"/>
    <x v="63"/>
    <x v="11"/>
    <x v="94"/>
    <x v="123"/>
    <x v="70"/>
    <x v="18"/>
    <x v="0"/>
  </r>
  <r>
    <x v="0"/>
    <x v="7"/>
    <x v="7"/>
    <x v="6"/>
    <x v="6"/>
    <x v="6"/>
    <x v="11"/>
    <x v="63"/>
    <x v="11"/>
    <x v="104"/>
    <x v="124"/>
    <x v="72"/>
    <x v="122"/>
    <x v="0"/>
  </r>
  <r>
    <x v="0"/>
    <x v="7"/>
    <x v="7"/>
    <x v="10"/>
    <x v="10"/>
    <x v="10"/>
    <x v="13"/>
    <x v="64"/>
    <x v="59"/>
    <x v="97"/>
    <x v="118"/>
    <x v="70"/>
    <x v="18"/>
    <x v="0"/>
  </r>
  <r>
    <x v="0"/>
    <x v="7"/>
    <x v="7"/>
    <x v="13"/>
    <x v="13"/>
    <x v="13"/>
    <x v="13"/>
    <x v="64"/>
    <x v="59"/>
    <x v="105"/>
    <x v="48"/>
    <x v="110"/>
    <x v="121"/>
    <x v="0"/>
  </r>
  <r>
    <x v="0"/>
    <x v="7"/>
    <x v="7"/>
    <x v="5"/>
    <x v="5"/>
    <x v="5"/>
    <x v="15"/>
    <x v="66"/>
    <x v="99"/>
    <x v="95"/>
    <x v="125"/>
    <x v="71"/>
    <x v="113"/>
    <x v="0"/>
  </r>
  <r>
    <x v="0"/>
    <x v="7"/>
    <x v="7"/>
    <x v="3"/>
    <x v="3"/>
    <x v="3"/>
    <x v="15"/>
    <x v="66"/>
    <x v="99"/>
    <x v="106"/>
    <x v="126"/>
    <x v="110"/>
    <x v="121"/>
    <x v="0"/>
  </r>
  <r>
    <x v="0"/>
    <x v="7"/>
    <x v="7"/>
    <x v="16"/>
    <x v="16"/>
    <x v="16"/>
    <x v="17"/>
    <x v="120"/>
    <x v="100"/>
    <x v="107"/>
    <x v="127"/>
    <x v="59"/>
    <x v="123"/>
    <x v="0"/>
  </r>
  <r>
    <x v="0"/>
    <x v="7"/>
    <x v="7"/>
    <x v="28"/>
    <x v="28"/>
    <x v="28"/>
    <x v="18"/>
    <x v="67"/>
    <x v="101"/>
    <x v="66"/>
    <x v="9"/>
    <x v="111"/>
    <x v="124"/>
    <x v="0"/>
  </r>
  <r>
    <x v="0"/>
    <x v="8"/>
    <x v="8"/>
    <x v="0"/>
    <x v="0"/>
    <x v="0"/>
    <x v="0"/>
    <x v="106"/>
    <x v="102"/>
    <x v="102"/>
    <x v="128"/>
    <x v="68"/>
    <x v="125"/>
    <x v="0"/>
  </r>
  <r>
    <x v="0"/>
    <x v="8"/>
    <x v="8"/>
    <x v="1"/>
    <x v="1"/>
    <x v="1"/>
    <x v="1"/>
    <x v="87"/>
    <x v="103"/>
    <x v="106"/>
    <x v="129"/>
    <x v="112"/>
    <x v="126"/>
    <x v="0"/>
  </r>
  <r>
    <x v="0"/>
    <x v="8"/>
    <x v="8"/>
    <x v="7"/>
    <x v="7"/>
    <x v="7"/>
    <x v="2"/>
    <x v="68"/>
    <x v="104"/>
    <x v="63"/>
    <x v="130"/>
    <x v="71"/>
    <x v="127"/>
    <x v="0"/>
  </r>
  <r>
    <x v="0"/>
    <x v="8"/>
    <x v="8"/>
    <x v="2"/>
    <x v="2"/>
    <x v="2"/>
    <x v="3"/>
    <x v="73"/>
    <x v="105"/>
    <x v="63"/>
    <x v="130"/>
    <x v="113"/>
    <x v="55"/>
    <x v="0"/>
  </r>
  <r>
    <x v="0"/>
    <x v="8"/>
    <x v="8"/>
    <x v="14"/>
    <x v="14"/>
    <x v="14"/>
    <x v="4"/>
    <x v="121"/>
    <x v="89"/>
    <x v="68"/>
    <x v="131"/>
    <x v="113"/>
    <x v="55"/>
    <x v="0"/>
  </r>
  <r>
    <x v="0"/>
    <x v="8"/>
    <x v="8"/>
    <x v="9"/>
    <x v="9"/>
    <x v="9"/>
    <x v="5"/>
    <x v="122"/>
    <x v="52"/>
    <x v="67"/>
    <x v="68"/>
    <x v="47"/>
    <x v="128"/>
    <x v="0"/>
  </r>
  <r>
    <x v="0"/>
    <x v="8"/>
    <x v="8"/>
    <x v="8"/>
    <x v="8"/>
    <x v="8"/>
    <x v="6"/>
    <x v="123"/>
    <x v="106"/>
    <x v="97"/>
    <x v="132"/>
    <x v="75"/>
    <x v="52"/>
    <x v="0"/>
  </r>
  <r>
    <x v="0"/>
    <x v="8"/>
    <x v="8"/>
    <x v="10"/>
    <x v="10"/>
    <x v="10"/>
    <x v="6"/>
    <x v="123"/>
    <x v="106"/>
    <x v="49"/>
    <x v="85"/>
    <x v="103"/>
    <x v="129"/>
    <x v="0"/>
  </r>
  <r>
    <x v="0"/>
    <x v="8"/>
    <x v="8"/>
    <x v="4"/>
    <x v="4"/>
    <x v="4"/>
    <x v="8"/>
    <x v="124"/>
    <x v="5"/>
    <x v="98"/>
    <x v="133"/>
    <x v="66"/>
    <x v="117"/>
    <x v="0"/>
  </r>
  <r>
    <x v="0"/>
    <x v="8"/>
    <x v="8"/>
    <x v="11"/>
    <x v="11"/>
    <x v="11"/>
    <x v="9"/>
    <x v="125"/>
    <x v="107"/>
    <x v="55"/>
    <x v="134"/>
    <x v="59"/>
    <x v="130"/>
    <x v="0"/>
  </r>
  <r>
    <x v="0"/>
    <x v="8"/>
    <x v="8"/>
    <x v="6"/>
    <x v="6"/>
    <x v="6"/>
    <x v="10"/>
    <x v="126"/>
    <x v="6"/>
    <x v="60"/>
    <x v="29"/>
    <x v="57"/>
    <x v="131"/>
    <x v="0"/>
  </r>
  <r>
    <x v="0"/>
    <x v="8"/>
    <x v="8"/>
    <x v="16"/>
    <x v="16"/>
    <x v="16"/>
    <x v="19"/>
    <x v="127"/>
    <x v="26"/>
    <x v="100"/>
    <x v="135"/>
    <x v="112"/>
    <x v="126"/>
    <x v="0"/>
  </r>
  <r>
    <x v="0"/>
    <x v="8"/>
    <x v="8"/>
    <x v="5"/>
    <x v="5"/>
    <x v="5"/>
    <x v="11"/>
    <x v="128"/>
    <x v="108"/>
    <x v="60"/>
    <x v="29"/>
    <x v="71"/>
    <x v="127"/>
    <x v="0"/>
  </r>
  <r>
    <x v="0"/>
    <x v="8"/>
    <x v="8"/>
    <x v="35"/>
    <x v="35"/>
    <x v="35"/>
    <x v="12"/>
    <x v="129"/>
    <x v="98"/>
    <x v="74"/>
    <x v="136"/>
    <x v="114"/>
    <x v="16"/>
    <x v="0"/>
  </r>
  <r>
    <x v="0"/>
    <x v="8"/>
    <x v="8"/>
    <x v="20"/>
    <x v="20"/>
    <x v="20"/>
    <x v="12"/>
    <x v="129"/>
    <x v="98"/>
    <x v="59"/>
    <x v="137"/>
    <x v="103"/>
    <x v="129"/>
    <x v="0"/>
  </r>
  <r>
    <x v="0"/>
    <x v="8"/>
    <x v="8"/>
    <x v="18"/>
    <x v="18"/>
    <x v="18"/>
    <x v="14"/>
    <x v="130"/>
    <x v="109"/>
    <x v="78"/>
    <x v="138"/>
    <x v="75"/>
    <x v="52"/>
    <x v="0"/>
  </r>
  <r>
    <x v="0"/>
    <x v="8"/>
    <x v="8"/>
    <x v="36"/>
    <x v="36"/>
    <x v="36"/>
    <x v="15"/>
    <x v="131"/>
    <x v="86"/>
    <x v="108"/>
    <x v="139"/>
    <x v="51"/>
    <x v="78"/>
    <x v="0"/>
  </r>
  <r>
    <x v="0"/>
    <x v="8"/>
    <x v="8"/>
    <x v="30"/>
    <x v="30"/>
    <x v="30"/>
    <x v="15"/>
    <x v="131"/>
    <x v="86"/>
    <x v="100"/>
    <x v="135"/>
    <x v="69"/>
    <x v="88"/>
    <x v="0"/>
  </r>
  <r>
    <x v="0"/>
    <x v="8"/>
    <x v="8"/>
    <x v="17"/>
    <x v="17"/>
    <x v="17"/>
    <x v="17"/>
    <x v="132"/>
    <x v="110"/>
    <x v="59"/>
    <x v="137"/>
    <x v="75"/>
    <x v="52"/>
    <x v="0"/>
  </r>
  <r>
    <x v="0"/>
    <x v="8"/>
    <x v="8"/>
    <x v="21"/>
    <x v="21"/>
    <x v="21"/>
    <x v="17"/>
    <x v="132"/>
    <x v="110"/>
    <x v="59"/>
    <x v="137"/>
    <x v="75"/>
    <x v="52"/>
    <x v="0"/>
  </r>
  <r>
    <x v="0"/>
    <x v="9"/>
    <x v="9"/>
    <x v="0"/>
    <x v="0"/>
    <x v="0"/>
    <x v="0"/>
    <x v="43"/>
    <x v="111"/>
    <x v="109"/>
    <x v="140"/>
    <x v="115"/>
    <x v="132"/>
    <x v="0"/>
  </r>
  <r>
    <x v="0"/>
    <x v="9"/>
    <x v="9"/>
    <x v="1"/>
    <x v="1"/>
    <x v="1"/>
    <x v="1"/>
    <x v="133"/>
    <x v="112"/>
    <x v="92"/>
    <x v="141"/>
    <x v="74"/>
    <x v="133"/>
    <x v="0"/>
  </r>
  <r>
    <x v="0"/>
    <x v="9"/>
    <x v="9"/>
    <x v="2"/>
    <x v="2"/>
    <x v="2"/>
    <x v="2"/>
    <x v="111"/>
    <x v="113"/>
    <x v="110"/>
    <x v="142"/>
    <x v="114"/>
    <x v="134"/>
    <x v="0"/>
  </r>
  <r>
    <x v="0"/>
    <x v="9"/>
    <x v="9"/>
    <x v="8"/>
    <x v="8"/>
    <x v="8"/>
    <x v="3"/>
    <x v="81"/>
    <x v="114"/>
    <x v="107"/>
    <x v="143"/>
    <x v="52"/>
    <x v="135"/>
    <x v="0"/>
  </r>
  <r>
    <x v="0"/>
    <x v="9"/>
    <x v="9"/>
    <x v="7"/>
    <x v="7"/>
    <x v="7"/>
    <x v="4"/>
    <x v="107"/>
    <x v="115"/>
    <x v="58"/>
    <x v="27"/>
    <x v="116"/>
    <x v="78"/>
    <x v="0"/>
  </r>
  <r>
    <x v="0"/>
    <x v="9"/>
    <x v="9"/>
    <x v="4"/>
    <x v="4"/>
    <x v="4"/>
    <x v="5"/>
    <x v="114"/>
    <x v="116"/>
    <x v="111"/>
    <x v="144"/>
    <x v="51"/>
    <x v="111"/>
    <x v="0"/>
  </r>
  <r>
    <x v="0"/>
    <x v="9"/>
    <x v="9"/>
    <x v="9"/>
    <x v="9"/>
    <x v="9"/>
    <x v="6"/>
    <x v="119"/>
    <x v="117"/>
    <x v="64"/>
    <x v="145"/>
    <x v="36"/>
    <x v="43"/>
    <x v="0"/>
  </r>
  <r>
    <x v="0"/>
    <x v="9"/>
    <x v="9"/>
    <x v="16"/>
    <x v="16"/>
    <x v="16"/>
    <x v="7"/>
    <x v="86"/>
    <x v="70"/>
    <x v="112"/>
    <x v="146"/>
    <x v="117"/>
    <x v="136"/>
    <x v="0"/>
  </r>
  <r>
    <x v="0"/>
    <x v="9"/>
    <x v="9"/>
    <x v="10"/>
    <x v="10"/>
    <x v="10"/>
    <x v="8"/>
    <x v="88"/>
    <x v="46"/>
    <x v="75"/>
    <x v="147"/>
    <x v="47"/>
    <x v="137"/>
    <x v="0"/>
  </r>
  <r>
    <x v="0"/>
    <x v="9"/>
    <x v="9"/>
    <x v="20"/>
    <x v="20"/>
    <x v="20"/>
    <x v="8"/>
    <x v="88"/>
    <x v="46"/>
    <x v="59"/>
    <x v="148"/>
    <x v="101"/>
    <x v="138"/>
    <x v="0"/>
  </r>
  <r>
    <x v="0"/>
    <x v="9"/>
    <x v="9"/>
    <x v="5"/>
    <x v="5"/>
    <x v="5"/>
    <x v="8"/>
    <x v="88"/>
    <x v="46"/>
    <x v="113"/>
    <x v="149"/>
    <x v="112"/>
    <x v="46"/>
    <x v="0"/>
  </r>
  <r>
    <x v="0"/>
    <x v="9"/>
    <x v="9"/>
    <x v="17"/>
    <x v="17"/>
    <x v="17"/>
    <x v="19"/>
    <x v="134"/>
    <x v="30"/>
    <x v="74"/>
    <x v="18"/>
    <x v="62"/>
    <x v="139"/>
    <x v="0"/>
  </r>
  <r>
    <x v="0"/>
    <x v="9"/>
    <x v="9"/>
    <x v="6"/>
    <x v="6"/>
    <x v="6"/>
    <x v="19"/>
    <x v="134"/>
    <x v="30"/>
    <x v="30"/>
    <x v="150"/>
    <x v="118"/>
    <x v="100"/>
    <x v="0"/>
  </r>
  <r>
    <x v="0"/>
    <x v="9"/>
    <x v="9"/>
    <x v="28"/>
    <x v="28"/>
    <x v="28"/>
    <x v="12"/>
    <x v="64"/>
    <x v="118"/>
    <x v="74"/>
    <x v="18"/>
    <x v="119"/>
    <x v="140"/>
    <x v="0"/>
  </r>
  <r>
    <x v="0"/>
    <x v="9"/>
    <x v="9"/>
    <x v="30"/>
    <x v="30"/>
    <x v="30"/>
    <x v="12"/>
    <x v="64"/>
    <x v="118"/>
    <x v="60"/>
    <x v="151"/>
    <x v="68"/>
    <x v="141"/>
    <x v="0"/>
  </r>
  <r>
    <x v="0"/>
    <x v="9"/>
    <x v="9"/>
    <x v="15"/>
    <x v="15"/>
    <x v="15"/>
    <x v="14"/>
    <x v="65"/>
    <x v="119"/>
    <x v="51"/>
    <x v="15"/>
    <x v="67"/>
    <x v="142"/>
    <x v="0"/>
  </r>
  <r>
    <x v="0"/>
    <x v="9"/>
    <x v="9"/>
    <x v="14"/>
    <x v="14"/>
    <x v="14"/>
    <x v="14"/>
    <x v="65"/>
    <x v="119"/>
    <x v="112"/>
    <x v="146"/>
    <x v="69"/>
    <x v="84"/>
    <x v="0"/>
  </r>
  <r>
    <x v="0"/>
    <x v="9"/>
    <x v="9"/>
    <x v="13"/>
    <x v="13"/>
    <x v="13"/>
    <x v="16"/>
    <x v="66"/>
    <x v="99"/>
    <x v="113"/>
    <x v="149"/>
    <x v="69"/>
    <x v="84"/>
    <x v="0"/>
  </r>
  <r>
    <x v="0"/>
    <x v="9"/>
    <x v="9"/>
    <x v="33"/>
    <x v="33"/>
    <x v="33"/>
    <x v="17"/>
    <x v="120"/>
    <x v="32"/>
    <x v="55"/>
    <x v="11"/>
    <x v="67"/>
    <x v="142"/>
    <x v="0"/>
  </r>
  <r>
    <x v="0"/>
    <x v="9"/>
    <x v="9"/>
    <x v="32"/>
    <x v="32"/>
    <x v="32"/>
    <x v="18"/>
    <x v="67"/>
    <x v="101"/>
    <x v="74"/>
    <x v="18"/>
    <x v="67"/>
    <x v="142"/>
    <x v="0"/>
  </r>
  <r>
    <x v="0"/>
    <x v="9"/>
    <x v="9"/>
    <x v="19"/>
    <x v="19"/>
    <x v="19"/>
    <x v="18"/>
    <x v="67"/>
    <x v="101"/>
    <x v="55"/>
    <x v="11"/>
    <x v="70"/>
    <x v="18"/>
    <x v="0"/>
  </r>
  <r>
    <x v="0"/>
    <x v="10"/>
    <x v="10"/>
    <x v="1"/>
    <x v="1"/>
    <x v="1"/>
    <x v="0"/>
    <x v="135"/>
    <x v="120"/>
    <x v="114"/>
    <x v="152"/>
    <x v="89"/>
    <x v="143"/>
    <x v="0"/>
  </r>
  <r>
    <x v="0"/>
    <x v="10"/>
    <x v="10"/>
    <x v="3"/>
    <x v="3"/>
    <x v="3"/>
    <x v="1"/>
    <x v="136"/>
    <x v="121"/>
    <x v="115"/>
    <x v="153"/>
    <x v="57"/>
    <x v="12"/>
    <x v="0"/>
  </r>
  <r>
    <x v="0"/>
    <x v="10"/>
    <x v="10"/>
    <x v="2"/>
    <x v="2"/>
    <x v="2"/>
    <x v="2"/>
    <x v="137"/>
    <x v="122"/>
    <x v="116"/>
    <x v="154"/>
    <x v="112"/>
    <x v="58"/>
    <x v="0"/>
  </r>
  <r>
    <x v="0"/>
    <x v="10"/>
    <x v="10"/>
    <x v="6"/>
    <x v="6"/>
    <x v="6"/>
    <x v="3"/>
    <x v="138"/>
    <x v="123"/>
    <x v="117"/>
    <x v="155"/>
    <x v="86"/>
    <x v="5"/>
    <x v="0"/>
  </r>
  <r>
    <x v="0"/>
    <x v="10"/>
    <x v="10"/>
    <x v="9"/>
    <x v="9"/>
    <x v="9"/>
    <x v="4"/>
    <x v="139"/>
    <x v="124"/>
    <x v="104"/>
    <x v="156"/>
    <x v="120"/>
    <x v="144"/>
    <x v="0"/>
  </r>
  <r>
    <x v="0"/>
    <x v="10"/>
    <x v="10"/>
    <x v="4"/>
    <x v="4"/>
    <x v="4"/>
    <x v="5"/>
    <x v="51"/>
    <x v="125"/>
    <x v="52"/>
    <x v="157"/>
    <x v="51"/>
    <x v="145"/>
    <x v="0"/>
  </r>
  <r>
    <x v="0"/>
    <x v="10"/>
    <x v="10"/>
    <x v="8"/>
    <x v="8"/>
    <x v="8"/>
    <x v="6"/>
    <x v="56"/>
    <x v="22"/>
    <x v="118"/>
    <x v="158"/>
    <x v="78"/>
    <x v="35"/>
    <x v="0"/>
  </r>
  <r>
    <x v="0"/>
    <x v="10"/>
    <x v="10"/>
    <x v="37"/>
    <x v="37"/>
    <x v="37"/>
    <x v="7"/>
    <x v="140"/>
    <x v="126"/>
    <x v="83"/>
    <x v="159"/>
    <x v="65"/>
    <x v="146"/>
    <x v="0"/>
  </r>
  <r>
    <x v="0"/>
    <x v="10"/>
    <x v="10"/>
    <x v="0"/>
    <x v="0"/>
    <x v="0"/>
    <x v="8"/>
    <x v="94"/>
    <x v="82"/>
    <x v="107"/>
    <x v="160"/>
    <x v="121"/>
    <x v="147"/>
    <x v="0"/>
  </r>
  <r>
    <x v="0"/>
    <x v="10"/>
    <x v="10"/>
    <x v="7"/>
    <x v="7"/>
    <x v="7"/>
    <x v="9"/>
    <x v="141"/>
    <x v="127"/>
    <x v="119"/>
    <x v="161"/>
    <x v="84"/>
    <x v="148"/>
    <x v="0"/>
  </r>
  <r>
    <x v="0"/>
    <x v="10"/>
    <x v="10"/>
    <x v="5"/>
    <x v="5"/>
    <x v="5"/>
    <x v="10"/>
    <x v="142"/>
    <x v="24"/>
    <x v="120"/>
    <x v="162"/>
    <x v="122"/>
    <x v="77"/>
    <x v="0"/>
  </r>
  <r>
    <x v="0"/>
    <x v="10"/>
    <x v="10"/>
    <x v="13"/>
    <x v="13"/>
    <x v="13"/>
    <x v="19"/>
    <x v="143"/>
    <x v="128"/>
    <x v="50"/>
    <x v="163"/>
    <x v="117"/>
    <x v="111"/>
    <x v="0"/>
  </r>
  <r>
    <x v="0"/>
    <x v="10"/>
    <x v="10"/>
    <x v="10"/>
    <x v="10"/>
    <x v="10"/>
    <x v="11"/>
    <x v="97"/>
    <x v="84"/>
    <x v="106"/>
    <x v="164"/>
    <x v="93"/>
    <x v="149"/>
    <x v="0"/>
  </r>
  <r>
    <x v="0"/>
    <x v="10"/>
    <x v="10"/>
    <x v="12"/>
    <x v="12"/>
    <x v="12"/>
    <x v="12"/>
    <x v="102"/>
    <x v="85"/>
    <x v="121"/>
    <x v="165"/>
    <x v="117"/>
    <x v="111"/>
    <x v="0"/>
  </r>
  <r>
    <x v="0"/>
    <x v="10"/>
    <x v="10"/>
    <x v="14"/>
    <x v="14"/>
    <x v="14"/>
    <x v="13"/>
    <x v="111"/>
    <x v="93"/>
    <x v="122"/>
    <x v="166"/>
    <x v="66"/>
    <x v="150"/>
    <x v="0"/>
  </r>
  <r>
    <x v="0"/>
    <x v="10"/>
    <x v="10"/>
    <x v="36"/>
    <x v="36"/>
    <x v="36"/>
    <x v="14"/>
    <x v="104"/>
    <x v="119"/>
    <x v="77"/>
    <x v="85"/>
    <x v="68"/>
    <x v="151"/>
    <x v="0"/>
  </r>
  <r>
    <x v="0"/>
    <x v="10"/>
    <x v="10"/>
    <x v="24"/>
    <x v="24"/>
    <x v="24"/>
    <x v="15"/>
    <x v="112"/>
    <x v="109"/>
    <x v="39"/>
    <x v="147"/>
    <x v="109"/>
    <x v="131"/>
    <x v="0"/>
  </r>
  <r>
    <x v="0"/>
    <x v="10"/>
    <x v="10"/>
    <x v="17"/>
    <x v="17"/>
    <x v="17"/>
    <x v="16"/>
    <x v="144"/>
    <x v="129"/>
    <x v="51"/>
    <x v="167"/>
    <x v="108"/>
    <x v="152"/>
    <x v="0"/>
  </r>
  <r>
    <x v="0"/>
    <x v="10"/>
    <x v="10"/>
    <x v="16"/>
    <x v="16"/>
    <x v="16"/>
    <x v="17"/>
    <x v="119"/>
    <x v="130"/>
    <x v="105"/>
    <x v="168"/>
    <x v="84"/>
    <x v="148"/>
    <x v="0"/>
  </r>
  <r>
    <x v="0"/>
    <x v="10"/>
    <x v="10"/>
    <x v="18"/>
    <x v="18"/>
    <x v="18"/>
    <x v="18"/>
    <x v="145"/>
    <x v="131"/>
    <x v="75"/>
    <x v="169"/>
    <x v="63"/>
    <x v="153"/>
    <x v="0"/>
  </r>
  <r>
    <x v="0"/>
    <x v="10"/>
    <x v="10"/>
    <x v="30"/>
    <x v="30"/>
    <x v="30"/>
    <x v="18"/>
    <x v="145"/>
    <x v="131"/>
    <x v="113"/>
    <x v="170"/>
    <x v="118"/>
    <x v="4"/>
    <x v="0"/>
  </r>
  <r>
    <x v="0"/>
    <x v="11"/>
    <x v="11"/>
    <x v="1"/>
    <x v="1"/>
    <x v="1"/>
    <x v="0"/>
    <x v="121"/>
    <x v="38"/>
    <x v="123"/>
    <x v="171"/>
    <x v="66"/>
    <x v="4"/>
    <x v="0"/>
  </r>
  <r>
    <x v="0"/>
    <x v="11"/>
    <x v="11"/>
    <x v="9"/>
    <x v="9"/>
    <x v="9"/>
    <x v="1"/>
    <x v="146"/>
    <x v="132"/>
    <x v="108"/>
    <x v="172"/>
    <x v="74"/>
    <x v="154"/>
    <x v="0"/>
  </r>
  <r>
    <x v="0"/>
    <x v="11"/>
    <x v="11"/>
    <x v="0"/>
    <x v="0"/>
    <x v="0"/>
    <x v="1"/>
    <x v="146"/>
    <x v="132"/>
    <x v="89"/>
    <x v="173"/>
    <x v="114"/>
    <x v="155"/>
    <x v="0"/>
  </r>
  <r>
    <x v="0"/>
    <x v="11"/>
    <x v="11"/>
    <x v="2"/>
    <x v="2"/>
    <x v="2"/>
    <x v="1"/>
    <x v="146"/>
    <x v="132"/>
    <x v="124"/>
    <x v="174"/>
    <x v="66"/>
    <x v="4"/>
    <x v="0"/>
  </r>
  <r>
    <x v="0"/>
    <x v="11"/>
    <x v="11"/>
    <x v="5"/>
    <x v="5"/>
    <x v="5"/>
    <x v="4"/>
    <x v="126"/>
    <x v="19"/>
    <x v="94"/>
    <x v="163"/>
    <x v="51"/>
    <x v="76"/>
    <x v="0"/>
  </r>
  <r>
    <x v="0"/>
    <x v="11"/>
    <x v="11"/>
    <x v="10"/>
    <x v="10"/>
    <x v="10"/>
    <x v="5"/>
    <x v="128"/>
    <x v="133"/>
    <x v="55"/>
    <x v="175"/>
    <x v="114"/>
    <x v="155"/>
    <x v="0"/>
  </r>
  <r>
    <x v="0"/>
    <x v="11"/>
    <x v="11"/>
    <x v="13"/>
    <x v="13"/>
    <x v="13"/>
    <x v="5"/>
    <x v="128"/>
    <x v="133"/>
    <x v="37"/>
    <x v="176"/>
    <x v="110"/>
    <x v="156"/>
    <x v="0"/>
  </r>
  <r>
    <x v="0"/>
    <x v="11"/>
    <x v="11"/>
    <x v="8"/>
    <x v="8"/>
    <x v="8"/>
    <x v="7"/>
    <x v="129"/>
    <x v="134"/>
    <x v="51"/>
    <x v="177"/>
    <x v="57"/>
    <x v="157"/>
    <x v="0"/>
  </r>
  <r>
    <x v="0"/>
    <x v="11"/>
    <x v="11"/>
    <x v="6"/>
    <x v="6"/>
    <x v="6"/>
    <x v="8"/>
    <x v="147"/>
    <x v="3"/>
    <x v="49"/>
    <x v="178"/>
    <x v="57"/>
    <x v="157"/>
    <x v="0"/>
  </r>
  <r>
    <x v="0"/>
    <x v="11"/>
    <x v="11"/>
    <x v="19"/>
    <x v="19"/>
    <x v="19"/>
    <x v="9"/>
    <x v="131"/>
    <x v="135"/>
    <x v="108"/>
    <x v="172"/>
    <x v="51"/>
    <x v="76"/>
    <x v="0"/>
  </r>
  <r>
    <x v="0"/>
    <x v="11"/>
    <x v="11"/>
    <x v="14"/>
    <x v="14"/>
    <x v="14"/>
    <x v="9"/>
    <x v="131"/>
    <x v="135"/>
    <x v="60"/>
    <x v="84"/>
    <x v="110"/>
    <x v="156"/>
    <x v="0"/>
  </r>
  <r>
    <x v="0"/>
    <x v="11"/>
    <x v="11"/>
    <x v="38"/>
    <x v="38"/>
    <x v="38"/>
    <x v="9"/>
    <x v="131"/>
    <x v="135"/>
    <x v="67"/>
    <x v="68"/>
    <x v="113"/>
    <x v="12"/>
    <x v="0"/>
  </r>
  <r>
    <x v="0"/>
    <x v="11"/>
    <x v="11"/>
    <x v="18"/>
    <x v="18"/>
    <x v="18"/>
    <x v="11"/>
    <x v="148"/>
    <x v="29"/>
    <x v="78"/>
    <x v="179"/>
    <x v="112"/>
    <x v="158"/>
    <x v="0"/>
  </r>
  <r>
    <x v="0"/>
    <x v="11"/>
    <x v="11"/>
    <x v="37"/>
    <x v="37"/>
    <x v="37"/>
    <x v="11"/>
    <x v="148"/>
    <x v="29"/>
    <x v="55"/>
    <x v="175"/>
    <x v="60"/>
    <x v="159"/>
    <x v="0"/>
  </r>
  <r>
    <x v="0"/>
    <x v="11"/>
    <x v="11"/>
    <x v="36"/>
    <x v="36"/>
    <x v="36"/>
    <x v="11"/>
    <x v="148"/>
    <x v="29"/>
    <x v="49"/>
    <x v="178"/>
    <x v="66"/>
    <x v="4"/>
    <x v="0"/>
  </r>
  <r>
    <x v="0"/>
    <x v="11"/>
    <x v="11"/>
    <x v="39"/>
    <x v="39"/>
    <x v="39"/>
    <x v="11"/>
    <x v="148"/>
    <x v="29"/>
    <x v="67"/>
    <x v="68"/>
    <x v="117"/>
    <x v="160"/>
    <x v="0"/>
  </r>
  <r>
    <x v="0"/>
    <x v="11"/>
    <x v="11"/>
    <x v="34"/>
    <x v="34"/>
    <x v="34"/>
    <x v="15"/>
    <x v="149"/>
    <x v="99"/>
    <x v="55"/>
    <x v="175"/>
    <x v="69"/>
    <x v="161"/>
    <x v="0"/>
  </r>
  <r>
    <x v="0"/>
    <x v="11"/>
    <x v="11"/>
    <x v="3"/>
    <x v="3"/>
    <x v="3"/>
    <x v="15"/>
    <x v="149"/>
    <x v="99"/>
    <x v="100"/>
    <x v="29"/>
    <x v="83"/>
    <x v="85"/>
    <x v="0"/>
  </r>
  <r>
    <x v="0"/>
    <x v="11"/>
    <x v="11"/>
    <x v="30"/>
    <x v="30"/>
    <x v="30"/>
    <x v="15"/>
    <x v="149"/>
    <x v="99"/>
    <x v="49"/>
    <x v="178"/>
    <x v="110"/>
    <x v="156"/>
    <x v="0"/>
  </r>
  <r>
    <x v="0"/>
    <x v="11"/>
    <x v="11"/>
    <x v="40"/>
    <x v="40"/>
    <x v="40"/>
    <x v="18"/>
    <x v="150"/>
    <x v="34"/>
    <x v="59"/>
    <x v="180"/>
    <x v="112"/>
    <x v="158"/>
    <x v="0"/>
  </r>
  <r>
    <x v="0"/>
    <x v="11"/>
    <x v="11"/>
    <x v="11"/>
    <x v="11"/>
    <x v="11"/>
    <x v="18"/>
    <x v="150"/>
    <x v="34"/>
    <x v="64"/>
    <x v="181"/>
    <x v="71"/>
    <x v="99"/>
    <x v="0"/>
  </r>
  <r>
    <x v="0"/>
    <x v="12"/>
    <x v="12"/>
    <x v="0"/>
    <x v="0"/>
    <x v="0"/>
    <x v="0"/>
    <x v="151"/>
    <x v="136"/>
    <x v="125"/>
    <x v="182"/>
    <x v="68"/>
    <x v="162"/>
    <x v="0"/>
  </r>
  <r>
    <x v="0"/>
    <x v="12"/>
    <x v="12"/>
    <x v="1"/>
    <x v="1"/>
    <x v="1"/>
    <x v="1"/>
    <x v="152"/>
    <x v="137"/>
    <x v="101"/>
    <x v="183"/>
    <x v="116"/>
    <x v="41"/>
    <x v="0"/>
  </r>
  <r>
    <x v="0"/>
    <x v="12"/>
    <x v="12"/>
    <x v="2"/>
    <x v="2"/>
    <x v="2"/>
    <x v="2"/>
    <x v="82"/>
    <x v="89"/>
    <x v="73"/>
    <x v="184"/>
    <x v="69"/>
    <x v="58"/>
    <x v="0"/>
  </r>
  <r>
    <x v="0"/>
    <x v="12"/>
    <x v="12"/>
    <x v="8"/>
    <x v="8"/>
    <x v="8"/>
    <x v="3"/>
    <x v="83"/>
    <x v="138"/>
    <x v="105"/>
    <x v="185"/>
    <x v="123"/>
    <x v="64"/>
    <x v="0"/>
  </r>
  <r>
    <x v="0"/>
    <x v="12"/>
    <x v="12"/>
    <x v="6"/>
    <x v="6"/>
    <x v="6"/>
    <x v="4"/>
    <x v="145"/>
    <x v="53"/>
    <x v="95"/>
    <x v="186"/>
    <x v="123"/>
    <x v="64"/>
    <x v="0"/>
  </r>
  <r>
    <x v="0"/>
    <x v="12"/>
    <x v="12"/>
    <x v="5"/>
    <x v="5"/>
    <x v="5"/>
    <x v="5"/>
    <x v="153"/>
    <x v="134"/>
    <x v="32"/>
    <x v="149"/>
    <x v="79"/>
    <x v="126"/>
    <x v="0"/>
  </r>
  <r>
    <x v="0"/>
    <x v="12"/>
    <x v="12"/>
    <x v="4"/>
    <x v="4"/>
    <x v="4"/>
    <x v="6"/>
    <x v="116"/>
    <x v="139"/>
    <x v="77"/>
    <x v="187"/>
    <x v="51"/>
    <x v="156"/>
    <x v="0"/>
  </r>
  <r>
    <x v="0"/>
    <x v="12"/>
    <x v="12"/>
    <x v="10"/>
    <x v="10"/>
    <x v="10"/>
    <x v="7"/>
    <x v="84"/>
    <x v="4"/>
    <x v="69"/>
    <x v="124"/>
    <x v="68"/>
    <x v="162"/>
    <x v="0"/>
  </r>
  <r>
    <x v="0"/>
    <x v="12"/>
    <x v="12"/>
    <x v="3"/>
    <x v="3"/>
    <x v="3"/>
    <x v="7"/>
    <x v="84"/>
    <x v="4"/>
    <x v="70"/>
    <x v="188"/>
    <x v="69"/>
    <x v="58"/>
    <x v="0"/>
  </r>
  <r>
    <x v="0"/>
    <x v="12"/>
    <x v="12"/>
    <x v="9"/>
    <x v="9"/>
    <x v="9"/>
    <x v="9"/>
    <x v="85"/>
    <x v="140"/>
    <x v="74"/>
    <x v="9"/>
    <x v="52"/>
    <x v="163"/>
    <x v="0"/>
  </r>
  <r>
    <x v="0"/>
    <x v="12"/>
    <x v="12"/>
    <x v="14"/>
    <x v="14"/>
    <x v="14"/>
    <x v="10"/>
    <x v="86"/>
    <x v="128"/>
    <x v="76"/>
    <x v="126"/>
    <x v="66"/>
    <x v="164"/>
    <x v="0"/>
  </r>
  <r>
    <x v="0"/>
    <x v="12"/>
    <x v="12"/>
    <x v="13"/>
    <x v="13"/>
    <x v="13"/>
    <x v="19"/>
    <x v="64"/>
    <x v="9"/>
    <x v="79"/>
    <x v="189"/>
    <x v="83"/>
    <x v="85"/>
    <x v="2"/>
  </r>
  <r>
    <x v="0"/>
    <x v="12"/>
    <x v="12"/>
    <x v="7"/>
    <x v="7"/>
    <x v="7"/>
    <x v="11"/>
    <x v="154"/>
    <x v="85"/>
    <x v="63"/>
    <x v="158"/>
    <x v="112"/>
    <x v="27"/>
    <x v="0"/>
  </r>
  <r>
    <x v="0"/>
    <x v="12"/>
    <x v="12"/>
    <x v="16"/>
    <x v="16"/>
    <x v="16"/>
    <x v="12"/>
    <x v="67"/>
    <x v="60"/>
    <x v="95"/>
    <x v="186"/>
    <x v="66"/>
    <x v="164"/>
    <x v="0"/>
  </r>
  <r>
    <x v="0"/>
    <x v="12"/>
    <x v="12"/>
    <x v="11"/>
    <x v="11"/>
    <x v="11"/>
    <x v="13"/>
    <x v="68"/>
    <x v="99"/>
    <x v="49"/>
    <x v="83"/>
    <x v="47"/>
    <x v="165"/>
    <x v="0"/>
  </r>
  <r>
    <x v="0"/>
    <x v="12"/>
    <x v="12"/>
    <x v="12"/>
    <x v="12"/>
    <x v="12"/>
    <x v="14"/>
    <x v="69"/>
    <x v="31"/>
    <x v="68"/>
    <x v="190"/>
    <x v="71"/>
    <x v="72"/>
    <x v="0"/>
  </r>
  <r>
    <x v="0"/>
    <x v="12"/>
    <x v="12"/>
    <x v="37"/>
    <x v="37"/>
    <x v="37"/>
    <x v="15"/>
    <x v="70"/>
    <x v="32"/>
    <x v="98"/>
    <x v="98"/>
    <x v="124"/>
    <x v="166"/>
    <x v="0"/>
  </r>
  <r>
    <x v="0"/>
    <x v="12"/>
    <x v="12"/>
    <x v="15"/>
    <x v="15"/>
    <x v="15"/>
    <x v="16"/>
    <x v="71"/>
    <x v="141"/>
    <x v="100"/>
    <x v="160"/>
    <x v="74"/>
    <x v="7"/>
    <x v="0"/>
  </r>
  <r>
    <x v="0"/>
    <x v="12"/>
    <x v="12"/>
    <x v="24"/>
    <x v="24"/>
    <x v="24"/>
    <x v="17"/>
    <x v="72"/>
    <x v="142"/>
    <x v="30"/>
    <x v="168"/>
    <x v="75"/>
    <x v="167"/>
    <x v="0"/>
  </r>
  <r>
    <x v="0"/>
    <x v="12"/>
    <x v="12"/>
    <x v="36"/>
    <x v="36"/>
    <x v="36"/>
    <x v="17"/>
    <x v="72"/>
    <x v="142"/>
    <x v="37"/>
    <x v="191"/>
    <x v="59"/>
    <x v="168"/>
    <x v="0"/>
  </r>
  <r>
    <x v="0"/>
    <x v="13"/>
    <x v="13"/>
    <x v="0"/>
    <x v="0"/>
    <x v="0"/>
    <x v="0"/>
    <x v="155"/>
    <x v="143"/>
    <x v="126"/>
    <x v="192"/>
    <x v="125"/>
    <x v="169"/>
    <x v="0"/>
  </r>
  <r>
    <x v="0"/>
    <x v="13"/>
    <x v="13"/>
    <x v="1"/>
    <x v="1"/>
    <x v="1"/>
    <x v="1"/>
    <x v="43"/>
    <x v="144"/>
    <x v="127"/>
    <x v="193"/>
    <x v="75"/>
    <x v="170"/>
    <x v="0"/>
  </r>
  <r>
    <x v="0"/>
    <x v="13"/>
    <x v="13"/>
    <x v="2"/>
    <x v="2"/>
    <x v="2"/>
    <x v="2"/>
    <x v="91"/>
    <x v="19"/>
    <x v="128"/>
    <x v="194"/>
    <x v="83"/>
    <x v="85"/>
    <x v="0"/>
  </r>
  <r>
    <x v="0"/>
    <x v="13"/>
    <x v="13"/>
    <x v="5"/>
    <x v="5"/>
    <x v="5"/>
    <x v="3"/>
    <x v="140"/>
    <x v="145"/>
    <x v="129"/>
    <x v="173"/>
    <x v="47"/>
    <x v="171"/>
    <x v="0"/>
  </r>
  <r>
    <x v="0"/>
    <x v="13"/>
    <x v="13"/>
    <x v="6"/>
    <x v="6"/>
    <x v="6"/>
    <x v="4"/>
    <x v="156"/>
    <x v="146"/>
    <x v="122"/>
    <x v="195"/>
    <x v="65"/>
    <x v="44"/>
    <x v="0"/>
  </r>
  <r>
    <x v="0"/>
    <x v="13"/>
    <x v="13"/>
    <x v="13"/>
    <x v="13"/>
    <x v="13"/>
    <x v="5"/>
    <x v="142"/>
    <x v="147"/>
    <x v="130"/>
    <x v="28"/>
    <x v="64"/>
    <x v="172"/>
    <x v="0"/>
  </r>
  <r>
    <x v="0"/>
    <x v="13"/>
    <x v="13"/>
    <x v="4"/>
    <x v="4"/>
    <x v="4"/>
    <x v="6"/>
    <x v="143"/>
    <x v="134"/>
    <x v="50"/>
    <x v="196"/>
    <x v="117"/>
    <x v="173"/>
    <x v="0"/>
  </r>
  <r>
    <x v="0"/>
    <x v="13"/>
    <x v="13"/>
    <x v="3"/>
    <x v="3"/>
    <x v="3"/>
    <x v="7"/>
    <x v="96"/>
    <x v="54"/>
    <x v="131"/>
    <x v="197"/>
    <x v="113"/>
    <x v="174"/>
    <x v="0"/>
  </r>
  <r>
    <x v="0"/>
    <x v="13"/>
    <x v="13"/>
    <x v="41"/>
    <x v="41"/>
    <x v="41"/>
    <x v="8"/>
    <x v="76"/>
    <x v="148"/>
    <x v="97"/>
    <x v="19"/>
    <x v="126"/>
    <x v="175"/>
    <x v="0"/>
  </r>
  <r>
    <x v="0"/>
    <x v="13"/>
    <x v="13"/>
    <x v="10"/>
    <x v="10"/>
    <x v="10"/>
    <x v="9"/>
    <x v="100"/>
    <x v="5"/>
    <x v="106"/>
    <x v="198"/>
    <x v="81"/>
    <x v="176"/>
    <x v="0"/>
  </r>
  <r>
    <x v="0"/>
    <x v="13"/>
    <x v="13"/>
    <x v="14"/>
    <x v="14"/>
    <x v="14"/>
    <x v="10"/>
    <x v="104"/>
    <x v="26"/>
    <x v="25"/>
    <x v="36"/>
    <x v="110"/>
    <x v="177"/>
    <x v="0"/>
  </r>
  <r>
    <x v="0"/>
    <x v="13"/>
    <x v="13"/>
    <x v="8"/>
    <x v="8"/>
    <x v="8"/>
    <x v="19"/>
    <x v="79"/>
    <x v="108"/>
    <x v="32"/>
    <x v="199"/>
    <x v="65"/>
    <x v="44"/>
    <x v="0"/>
  </r>
  <r>
    <x v="0"/>
    <x v="13"/>
    <x v="13"/>
    <x v="16"/>
    <x v="16"/>
    <x v="16"/>
    <x v="19"/>
    <x v="79"/>
    <x v="108"/>
    <x v="132"/>
    <x v="200"/>
    <x v="64"/>
    <x v="172"/>
    <x v="0"/>
  </r>
  <r>
    <x v="0"/>
    <x v="13"/>
    <x v="13"/>
    <x v="37"/>
    <x v="37"/>
    <x v="37"/>
    <x v="12"/>
    <x v="82"/>
    <x v="85"/>
    <x v="32"/>
    <x v="199"/>
    <x v="123"/>
    <x v="178"/>
    <x v="0"/>
  </r>
  <r>
    <x v="0"/>
    <x v="13"/>
    <x v="13"/>
    <x v="7"/>
    <x v="7"/>
    <x v="7"/>
    <x v="12"/>
    <x v="82"/>
    <x v="85"/>
    <x v="133"/>
    <x v="201"/>
    <x v="64"/>
    <x v="172"/>
    <x v="0"/>
  </r>
  <r>
    <x v="0"/>
    <x v="13"/>
    <x v="13"/>
    <x v="12"/>
    <x v="12"/>
    <x v="12"/>
    <x v="14"/>
    <x v="113"/>
    <x v="149"/>
    <x v="103"/>
    <x v="202"/>
    <x v="51"/>
    <x v="179"/>
    <x v="0"/>
  </r>
  <r>
    <x v="0"/>
    <x v="13"/>
    <x v="13"/>
    <x v="42"/>
    <x v="42"/>
    <x v="42"/>
    <x v="15"/>
    <x v="115"/>
    <x v="48"/>
    <x v="106"/>
    <x v="198"/>
    <x v="127"/>
    <x v="1"/>
    <x v="2"/>
  </r>
  <r>
    <x v="0"/>
    <x v="13"/>
    <x v="13"/>
    <x v="9"/>
    <x v="9"/>
    <x v="9"/>
    <x v="16"/>
    <x v="145"/>
    <x v="100"/>
    <x v="74"/>
    <x v="203"/>
    <x v="78"/>
    <x v="118"/>
    <x v="0"/>
  </r>
  <r>
    <x v="0"/>
    <x v="13"/>
    <x v="13"/>
    <x v="36"/>
    <x v="36"/>
    <x v="36"/>
    <x v="16"/>
    <x v="145"/>
    <x v="100"/>
    <x v="112"/>
    <x v="204"/>
    <x v="127"/>
    <x v="1"/>
    <x v="0"/>
  </r>
  <r>
    <x v="0"/>
    <x v="13"/>
    <x v="13"/>
    <x v="34"/>
    <x v="34"/>
    <x v="34"/>
    <x v="18"/>
    <x v="157"/>
    <x v="13"/>
    <x v="123"/>
    <x v="205"/>
    <x v="67"/>
    <x v="180"/>
    <x v="0"/>
  </r>
  <r>
    <x v="0"/>
    <x v="13"/>
    <x v="13"/>
    <x v="24"/>
    <x v="24"/>
    <x v="24"/>
    <x v="18"/>
    <x v="157"/>
    <x v="13"/>
    <x v="54"/>
    <x v="206"/>
    <x v="123"/>
    <x v="178"/>
    <x v="0"/>
  </r>
  <r>
    <x v="0"/>
    <x v="14"/>
    <x v="14"/>
    <x v="0"/>
    <x v="0"/>
    <x v="0"/>
    <x v="0"/>
    <x v="158"/>
    <x v="150"/>
    <x v="134"/>
    <x v="207"/>
    <x v="128"/>
    <x v="181"/>
    <x v="0"/>
  </r>
  <r>
    <x v="0"/>
    <x v="14"/>
    <x v="14"/>
    <x v="1"/>
    <x v="1"/>
    <x v="1"/>
    <x v="1"/>
    <x v="159"/>
    <x v="151"/>
    <x v="135"/>
    <x v="208"/>
    <x v="129"/>
    <x v="182"/>
    <x v="0"/>
  </r>
  <r>
    <x v="0"/>
    <x v="14"/>
    <x v="14"/>
    <x v="2"/>
    <x v="2"/>
    <x v="2"/>
    <x v="2"/>
    <x v="160"/>
    <x v="19"/>
    <x v="136"/>
    <x v="209"/>
    <x v="64"/>
    <x v="183"/>
    <x v="0"/>
  </r>
  <r>
    <x v="0"/>
    <x v="14"/>
    <x v="14"/>
    <x v="4"/>
    <x v="4"/>
    <x v="4"/>
    <x v="3"/>
    <x v="161"/>
    <x v="152"/>
    <x v="137"/>
    <x v="210"/>
    <x v="65"/>
    <x v="72"/>
    <x v="0"/>
  </r>
  <r>
    <x v="0"/>
    <x v="14"/>
    <x v="14"/>
    <x v="8"/>
    <x v="8"/>
    <x v="8"/>
    <x v="4"/>
    <x v="162"/>
    <x v="90"/>
    <x v="138"/>
    <x v="211"/>
    <x v="2"/>
    <x v="184"/>
    <x v="0"/>
  </r>
  <r>
    <x v="0"/>
    <x v="14"/>
    <x v="14"/>
    <x v="5"/>
    <x v="5"/>
    <x v="5"/>
    <x v="5"/>
    <x v="163"/>
    <x v="82"/>
    <x v="127"/>
    <x v="212"/>
    <x v="95"/>
    <x v="26"/>
    <x v="0"/>
  </r>
  <r>
    <x v="0"/>
    <x v="14"/>
    <x v="14"/>
    <x v="3"/>
    <x v="3"/>
    <x v="3"/>
    <x v="6"/>
    <x v="164"/>
    <x v="135"/>
    <x v="139"/>
    <x v="52"/>
    <x v="130"/>
    <x v="68"/>
    <x v="0"/>
  </r>
  <r>
    <x v="0"/>
    <x v="14"/>
    <x v="14"/>
    <x v="7"/>
    <x v="7"/>
    <x v="7"/>
    <x v="7"/>
    <x v="165"/>
    <x v="69"/>
    <x v="140"/>
    <x v="213"/>
    <x v="82"/>
    <x v="170"/>
    <x v="2"/>
  </r>
  <r>
    <x v="0"/>
    <x v="14"/>
    <x v="14"/>
    <x v="6"/>
    <x v="6"/>
    <x v="6"/>
    <x v="8"/>
    <x v="166"/>
    <x v="42"/>
    <x v="33"/>
    <x v="104"/>
    <x v="45"/>
    <x v="28"/>
    <x v="0"/>
  </r>
  <r>
    <x v="0"/>
    <x v="14"/>
    <x v="14"/>
    <x v="43"/>
    <x v="43"/>
    <x v="43"/>
    <x v="9"/>
    <x v="167"/>
    <x v="44"/>
    <x v="131"/>
    <x v="214"/>
    <x v="131"/>
    <x v="137"/>
    <x v="0"/>
  </r>
  <r>
    <x v="0"/>
    <x v="14"/>
    <x v="14"/>
    <x v="11"/>
    <x v="11"/>
    <x v="11"/>
    <x v="10"/>
    <x v="168"/>
    <x v="46"/>
    <x v="106"/>
    <x v="215"/>
    <x v="132"/>
    <x v="79"/>
    <x v="2"/>
  </r>
  <r>
    <x v="0"/>
    <x v="14"/>
    <x v="14"/>
    <x v="13"/>
    <x v="13"/>
    <x v="13"/>
    <x v="10"/>
    <x v="168"/>
    <x v="46"/>
    <x v="141"/>
    <x v="125"/>
    <x v="72"/>
    <x v="58"/>
    <x v="2"/>
  </r>
  <r>
    <x v="0"/>
    <x v="14"/>
    <x v="14"/>
    <x v="16"/>
    <x v="16"/>
    <x v="16"/>
    <x v="11"/>
    <x v="169"/>
    <x v="153"/>
    <x v="47"/>
    <x v="216"/>
    <x v="96"/>
    <x v="185"/>
    <x v="0"/>
  </r>
  <r>
    <x v="0"/>
    <x v="14"/>
    <x v="14"/>
    <x v="9"/>
    <x v="9"/>
    <x v="9"/>
    <x v="12"/>
    <x v="170"/>
    <x v="60"/>
    <x v="30"/>
    <x v="217"/>
    <x v="133"/>
    <x v="186"/>
    <x v="0"/>
  </r>
  <r>
    <x v="0"/>
    <x v="14"/>
    <x v="14"/>
    <x v="12"/>
    <x v="12"/>
    <x v="12"/>
    <x v="13"/>
    <x v="90"/>
    <x v="99"/>
    <x v="142"/>
    <x v="218"/>
    <x v="47"/>
    <x v="111"/>
    <x v="0"/>
  </r>
  <r>
    <x v="0"/>
    <x v="14"/>
    <x v="14"/>
    <x v="10"/>
    <x v="10"/>
    <x v="10"/>
    <x v="14"/>
    <x v="171"/>
    <x v="48"/>
    <x v="143"/>
    <x v="219"/>
    <x v="134"/>
    <x v="187"/>
    <x v="0"/>
  </r>
  <r>
    <x v="0"/>
    <x v="14"/>
    <x v="14"/>
    <x v="24"/>
    <x v="24"/>
    <x v="24"/>
    <x v="15"/>
    <x v="137"/>
    <x v="73"/>
    <x v="144"/>
    <x v="220"/>
    <x v="45"/>
    <x v="28"/>
    <x v="0"/>
  </r>
  <r>
    <x v="0"/>
    <x v="14"/>
    <x v="14"/>
    <x v="15"/>
    <x v="15"/>
    <x v="15"/>
    <x v="16"/>
    <x v="138"/>
    <x v="15"/>
    <x v="132"/>
    <x v="221"/>
    <x v="126"/>
    <x v="188"/>
    <x v="0"/>
  </r>
  <r>
    <x v="0"/>
    <x v="14"/>
    <x v="14"/>
    <x v="18"/>
    <x v="18"/>
    <x v="18"/>
    <x v="17"/>
    <x v="49"/>
    <x v="154"/>
    <x v="53"/>
    <x v="222"/>
    <x v="135"/>
    <x v="36"/>
    <x v="0"/>
  </r>
  <r>
    <x v="0"/>
    <x v="14"/>
    <x v="14"/>
    <x v="17"/>
    <x v="17"/>
    <x v="17"/>
    <x v="18"/>
    <x v="172"/>
    <x v="155"/>
    <x v="75"/>
    <x v="86"/>
    <x v="3"/>
    <x v="124"/>
    <x v="0"/>
  </r>
  <r>
    <x v="0"/>
    <x v="15"/>
    <x v="15"/>
    <x v="0"/>
    <x v="0"/>
    <x v="0"/>
    <x v="0"/>
    <x v="142"/>
    <x v="156"/>
    <x v="145"/>
    <x v="223"/>
    <x v="74"/>
    <x v="189"/>
    <x v="0"/>
  </r>
  <r>
    <x v="0"/>
    <x v="15"/>
    <x v="15"/>
    <x v="1"/>
    <x v="1"/>
    <x v="1"/>
    <x v="1"/>
    <x v="106"/>
    <x v="157"/>
    <x v="132"/>
    <x v="224"/>
    <x v="57"/>
    <x v="190"/>
    <x v="0"/>
  </r>
  <r>
    <x v="0"/>
    <x v="15"/>
    <x v="15"/>
    <x v="2"/>
    <x v="2"/>
    <x v="2"/>
    <x v="2"/>
    <x v="62"/>
    <x v="158"/>
    <x v="146"/>
    <x v="225"/>
    <x v="66"/>
    <x v="72"/>
    <x v="0"/>
  </r>
  <r>
    <x v="0"/>
    <x v="15"/>
    <x v="15"/>
    <x v="43"/>
    <x v="43"/>
    <x v="43"/>
    <x v="3"/>
    <x v="66"/>
    <x v="159"/>
    <x v="107"/>
    <x v="211"/>
    <x v="79"/>
    <x v="191"/>
    <x v="0"/>
  </r>
  <r>
    <x v="0"/>
    <x v="15"/>
    <x v="15"/>
    <x v="6"/>
    <x v="6"/>
    <x v="6"/>
    <x v="4"/>
    <x v="68"/>
    <x v="114"/>
    <x v="63"/>
    <x v="70"/>
    <x v="71"/>
    <x v="192"/>
    <x v="0"/>
  </r>
  <r>
    <x v="0"/>
    <x v="15"/>
    <x v="15"/>
    <x v="8"/>
    <x v="8"/>
    <x v="8"/>
    <x v="5"/>
    <x v="70"/>
    <x v="115"/>
    <x v="75"/>
    <x v="190"/>
    <x v="103"/>
    <x v="158"/>
    <x v="0"/>
  </r>
  <r>
    <x v="0"/>
    <x v="15"/>
    <x v="15"/>
    <x v="13"/>
    <x v="13"/>
    <x v="13"/>
    <x v="6"/>
    <x v="121"/>
    <x v="160"/>
    <x v="68"/>
    <x v="226"/>
    <x v="113"/>
    <x v="193"/>
    <x v="0"/>
  </r>
  <r>
    <x v="0"/>
    <x v="15"/>
    <x v="15"/>
    <x v="10"/>
    <x v="10"/>
    <x v="10"/>
    <x v="7"/>
    <x v="173"/>
    <x v="161"/>
    <x v="97"/>
    <x v="227"/>
    <x v="79"/>
    <x v="191"/>
    <x v="0"/>
  </r>
  <r>
    <x v="0"/>
    <x v="15"/>
    <x v="15"/>
    <x v="7"/>
    <x v="7"/>
    <x v="7"/>
    <x v="8"/>
    <x v="146"/>
    <x v="107"/>
    <x v="53"/>
    <x v="110"/>
    <x v="69"/>
    <x v="194"/>
    <x v="0"/>
  </r>
  <r>
    <x v="0"/>
    <x v="15"/>
    <x v="15"/>
    <x v="4"/>
    <x v="4"/>
    <x v="4"/>
    <x v="9"/>
    <x v="174"/>
    <x v="25"/>
    <x v="53"/>
    <x v="110"/>
    <x v="110"/>
    <x v="58"/>
    <x v="0"/>
  </r>
  <r>
    <x v="0"/>
    <x v="15"/>
    <x v="15"/>
    <x v="3"/>
    <x v="3"/>
    <x v="3"/>
    <x v="10"/>
    <x v="124"/>
    <x v="98"/>
    <x v="107"/>
    <x v="211"/>
    <x v="83"/>
    <x v="85"/>
    <x v="0"/>
  </r>
  <r>
    <x v="0"/>
    <x v="15"/>
    <x v="15"/>
    <x v="14"/>
    <x v="14"/>
    <x v="14"/>
    <x v="10"/>
    <x v="124"/>
    <x v="98"/>
    <x v="86"/>
    <x v="228"/>
    <x v="110"/>
    <x v="58"/>
    <x v="0"/>
  </r>
  <r>
    <x v="0"/>
    <x v="15"/>
    <x v="15"/>
    <x v="36"/>
    <x v="36"/>
    <x v="36"/>
    <x v="11"/>
    <x v="125"/>
    <x v="85"/>
    <x v="97"/>
    <x v="227"/>
    <x v="64"/>
    <x v="109"/>
    <x v="0"/>
  </r>
  <r>
    <x v="0"/>
    <x v="15"/>
    <x v="15"/>
    <x v="37"/>
    <x v="37"/>
    <x v="37"/>
    <x v="12"/>
    <x v="126"/>
    <x v="153"/>
    <x v="60"/>
    <x v="147"/>
    <x v="57"/>
    <x v="190"/>
    <x v="0"/>
  </r>
  <r>
    <x v="0"/>
    <x v="15"/>
    <x v="15"/>
    <x v="5"/>
    <x v="5"/>
    <x v="5"/>
    <x v="12"/>
    <x v="126"/>
    <x v="153"/>
    <x v="98"/>
    <x v="229"/>
    <x v="113"/>
    <x v="193"/>
    <x v="0"/>
  </r>
  <r>
    <x v="0"/>
    <x v="15"/>
    <x v="15"/>
    <x v="44"/>
    <x v="44"/>
    <x v="44"/>
    <x v="14"/>
    <x v="128"/>
    <x v="33"/>
    <x v="66"/>
    <x v="230"/>
    <x v="124"/>
    <x v="195"/>
    <x v="0"/>
  </r>
  <r>
    <x v="0"/>
    <x v="15"/>
    <x v="15"/>
    <x v="11"/>
    <x v="11"/>
    <x v="11"/>
    <x v="14"/>
    <x v="128"/>
    <x v="33"/>
    <x v="66"/>
    <x v="230"/>
    <x v="124"/>
    <x v="195"/>
    <x v="0"/>
  </r>
  <r>
    <x v="0"/>
    <x v="15"/>
    <x v="15"/>
    <x v="34"/>
    <x v="34"/>
    <x v="34"/>
    <x v="16"/>
    <x v="129"/>
    <x v="142"/>
    <x v="55"/>
    <x v="231"/>
    <x v="117"/>
    <x v="33"/>
    <x v="0"/>
  </r>
  <r>
    <x v="0"/>
    <x v="15"/>
    <x v="15"/>
    <x v="30"/>
    <x v="30"/>
    <x v="30"/>
    <x v="17"/>
    <x v="147"/>
    <x v="16"/>
    <x v="97"/>
    <x v="227"/>
    <x v="60"/>
    <x v="196"/>
    <x v="0"/>
  </r>
  <r>
    <x v="0"/>
    <x v="15"/>
    <x v="15"/>
    <x v="18"/>
    <x v="18"/>
    <x v="18"/>
    <x v="18"/>
    <x v="130"/>
    <x v="130"/>
    <x v="55"/>
    <x v="231"/>
    <x v="112"/>
    <x v="197"/>
    <x v="0"/>
  </r>
  <r>
    <x v="0"/>
    <x v="15"/>
    <x v="15"/>
    <x v="45"/>
    <x v="45"/>
    <x v="45"/>
    <x v="18"/>
    <x v="130"/>
    <x v="130"/>
    <x v="74"/>
    <x v="232"/>
    <x v="64"/>
    <x v="109"/>
    <x v="0"/>
  </r>
  <r>
    <x v="0"/>
    <x v="16"/>
    <x v="16"/>
    <x v="1"/>
    <x v="1"/>
    <x v="1"/>
    <x v="0"/>
    <x v="77"/>
    <x v="162"/>
    <x v="145"/>
    <x v="233"/>
    <x v="112"/>
    <x v="198"/>
    <x v="0"/>
  </r>
  <r>
    <x v="0"/>
    <x v="16"/>
    <x v="16"/>
    <x v="2"/>
    <x v="2"/>
    <x v="2"/>
    <x v="1"/>
    <x v="84"/>
    <x v="163"/>
    <x v="38"/>
    <x v="234"/>
    <x v="110"/>
    <x v="68"/>
    <x v="0"/>
  </r>
  <r>
    <x v="0"/>
    <x v="16"/>
    <x v="16"/>
    <x v="6"/>
    <x v="6"/>
    <x v="6"/>
    <x v="2"/>
    <x v="175"/>
    <x v="122"/>
    <x v="63"/>
    <x v="235"/>
    <x v="103"/>
    <x v="199"/>
    <x v="0"/>
  </r>
  <r>
    <x v="0"/>
    <x v="16"/>
    <x v="16"/>
    <x v="9"/>
    <x v="9"/>
    <x v="9"/>
    <x v="3"/>
    <x v="65"/>
    <x v="114"/>
    <x v="55"/>
    <x v="236"/>
    <x v="109"/>
    <x v="200"/>
    <x v="0"/>
  </r>
  <r>
    <x v="0"/>
    <x v="16"/>
    <x v="16"/>
    <x v="15"/>
    <x v="15"/>
    <x v="15"/>
    <x v="3"/>
    <x v="65"/>
    <x v="114"/>
    <x v="51"/>
    <x v="220"/>
    <x v="68"/>
    <x v="201"/>
    <x v="0"/>
  </r>
  <r>
    <x v="0"/>
    <x v="16"/>
    <x v="16"/>
    <x v="3"/>
    <x v="3"/>
    <x v="3"/>
    <x v="5"/>
    <x v="66"/>
    <x v="133"/>
    <x v="147"/>
    <x v="237"/>
    <x v="113"/>
    <x v="202"/>
    <x v="0"/>
  </r>
  <r>
    <x v="0"/>
    <x v="16"/>
    <x v="16"/>
    <x v="37"/>
    <x v="37"/>
    <x v="37"/>
    <x v="6"/>
    <x v="154"/>
    <x v="66"/>
    <x v="124"/>
    <x v="110"/>
    <x v="75"/>
    <x v="203"/>
    <x v="2"/>
  </r>
  <r>
    <x v="0"/>
    <x v="16"/>
    <x v="16"/>
    <x v="4"/>
    <x v="4"/>
    <x v="4"/>
    <x v="7"/>
    <x v="68"/>
    <x v="164"/>
    <x v="93"/>
    <x v="238"/>
    <x v="113"/>
    <x v="202"/>
    <x v="0"/>
  </r>
  <r>
    <x v="0"/>
    <x v="16"/>
    <x v="16"/>
    <x v="34"/>
    <x v="34"/>
    <x v="34"/>
    <x v="8"/>
    <x v="73"/>
    <x v="83"/>
    <x v="148"/>
    <x v="239"/>
    <x v="59"/>
    <x v="9"/>
    <x v="0"/>
  </r>
  <r>
    <x v="0"/>
    <x v="16"/>
    <x v="16"/>
    <x v="10"/>
    <x v="10"/>
    <x v="10"/>
    <x v="8"/>
    <x v="73"/>
    <x v="83"/>
    <x v="100"/>
    <x v="191"/>
    <x v="74"/>
    <x v="204"/>
    <x v="0"/>
  </r>
  <r>
    <x v="0"/>
    <x v="16"/>
    <x v="16"/>
    <x v="12"/>
    <x v="12"/>
    <x v="12"/>
    <x v="10"/>
    <x v="121"/>
    <x v="84"/>
    <x v="124"/>
    <x v="110"/>
    <x v="60"/>
    <x v="194"/>
    <x v="0"/>
  </r>
  <r>
    <x v="0"/>
    <x v="16"/>
    <x v="16"/>
    <x v="13"/>
    <x v="13"/>
    <x v="13"/>
    <x v="19"/>
    <x v="173"/>
    <x v="92"/>
    <x v="123"/>
    <x v="80"/>
    <x v="110"/>
    <x v="68"/>
    <x v="0"/>
  </r>
  <r>
    <x v="0"/>
    <x v="16"/>
    <x v="16"/>
    <x v="7"/>
    <x v="7"/>
    <x v="7"/>
    <x v="19"/>
    <x v="173"/>
    <x v="92"/>
    <x v="124"/>
    <x v="110"/>
    <x v="66"/>
    <x v="30"/>
    <x v="2"/>
  </r>
  <r>
    <x v="0"/>
    <x v="16"/>
    <x v="16"/>
    <x v="14"/>
    <x v="14"/>
    <x v="14"/>
    <x v="12"/>
    <x v="146"/>
    <x v="43"/>
    <x v="149"/>
    <x v="240"/>
    <x v="83"/>
    <x v="85"/>
    <x v="0"/>
  </r>
  <r>
    <x v="0"/>
    <x v="16"/>
    <x v="16"/>
    <x v="0"/>
    <x v="0"/>
    <x v="0"/>
    <x v="13"/>
    <x v="174"/>
    <x v="46"/>
    <x v="55"/>
    <x v="236"/>
    <x v="116"/>
    <x v="129"/>
    <x v="0"/>
  </r>
  <r>
    <x v="0"/>
    <x v="16"/>
    <x v="16"/>
    <x v="46"/>
    <x v="46"/>
    <x v="46"/>
    <x v="13"/>
    <x v="174"/>
    <x v="46"/>
    <x v="59"/>
    <x v="241"/>
    <x v="69"/>
    <x v="11"/>
    <x v="0"/>
  </r>
  <r>
    <x v="0"/>
    <x v="16"/>
    <x v="16"/>
    <x v="5"/>
    <x v="5"/>
    <x v="5"/>
    <x v="15"/>
    <x v="123"/>
    <x v="85"/>
    <x v="86"/>
    <x v="242"/>
    <x v="69"/>
    <x v="11"/>
    <x v="0"/>
  </r>
  <r>
    <x v="0"/>
    <x v="16"/>
    <x v="16"/>
    <x v="19"/>
    <x v="19"/>
    <x v="19"/>
    <x v="16"/>
    <x v="176"/>
    <x v="153"/>
    <x v="51"/>
    <x v="220"/>
    <x v="124"/>
    <x v="124"/>
    <x v="0"/>
  </r>
  <r>
    <x v="0"/>
    <x v="16"/>
    <x v="16"/>
    <x v="8"/>
    <x v="8"/>
    <x v="8"/>
    <x v="16"/>
    <x v="176"/>
    <x v="153"/>
    <x v="94"/>
    <x v="243"/>
    <x v="64"/>
    <x v="190"/>
    <x v="0"/>
  </r>
  <r>
    <x v="0"/>
    <x v="16"/>
    <x v="16"/>
    <x v="47"/>
    <x v="47"/>
    <x v="47"/>
    <x v="18"/>
    <x v="126"/>
    <x v="34"/>
    <x v="37"/>
    <x v="244"/>
    <x v="69"/>
    <x v="11"/>
    <x v="0"/>
  </r>
  <r>
    <x v="0"/>
    <x v="17"/>
    <x v="17"/>
    <x v="1"/>
    <x v="1"/>
    <x v="1"/>
    <x v="0"/>
    <x v="85"/>
    <x v="165"/>
    <x v="150"/>
    <x v="141"/>
    <x v="110"/>
    <x v="205"/>
    <x v="0"/>
  </r>
  <r>
    <x v="0"/>
    <x v="17"/>
    <x v="17"/>
    <x v="2"/>
    <x v="2"/>
    <x v="2"/>
    <x v="1"/>
    <x v="65"/>
    <x v="166"/>
    <x v="79"/>
    <x v="245"/>
    <x v="83"/>
    <x v="85"/>
    <x v="0"/>
  </r>
  <r>
    <x v="0"/>
    <x v="17"/>
    <x v="17"/>
    <x v="0"/>
    <x v="0"/>
    <x v="0"/>
    <x v="2"/>
    <x v="73"/>
    <x v="167"/>
    <x v="69"/>
    <x v="246"/>
    <x v="60"/>
    <x v="206"/>
    <x v="0"/>
  </r>
  <r>
    <x v="0"/>
    <x v="17"/>
    <x v="17"/>
    <x v="37"/>
    <x v="37"/>
    <x v="37"/>
    <x v="3"/>
    <x v="173"/>
    <x v="168"/>
    <x v="104"/>
    <x v="247"/>
    <x v="51"/>
    <x v="207"/>
    <x v="0"/>
  </r>
  <r>
    <x v="0"/>
    <x v="17"/>
    <x v="17"/>
    <x v="6"/>
    <x v="6"/>
    <x v="6"/>
    <x v="4"/>
    <x v="146"/>
    <x v="169"/>
    <x v="37"/>
    <x v="185"/>
    <x v="117"/>
    <x v="97"/>
    <x v="0"/>
  </r>
  <r>
    <x v="0"/>
    <x v="17"/>
    <x v="17"/>
    <x v="9"/>
    <x v="9"/>
    <x v="9"/>
    <x v="5"/>
    <x v="176"/>
    <x v="170"/>
    <x v="64"/>
    <x v="179"/>
    <x v="74"/>
    <x v="208"/>
    <x v="0"/>
  </r>
  <r>
    <x v="0"/>
    <x v="17"/>
    <x v="17"/>
    <x v="8"/>
    <x v="8"/>
    <x v="8"/>
    <x v="5"/>
    <x v="176"/>
    <x v="170"/>
    <x v="108"/>
    <x v="248"/>
    <x v="103"/>
    <x v="209"/>
    <x v="0"/>
  </r>
  <r>
    <x v="0"/>
    <x v="17"/>
    <x v="17"/>
    <x v="40"/>
    <x v="40"/>
    <x v="40"/>
    <x v="5"/>
    <x v="176"/>
    <x v="170"/>
    <x v="66"/>
    <x v="105"/>
    <x v="116"/>
    <x v="210"/>
    <x v="0"/>
  </r>
  <r>
    <x v="0"/>
    <x v="17"/>
    <x v="17"/>
    <x v="34"/>
    <x v="34"/>
    <x v="34"/>
    <x v="8"/>
    <x v="124"/>
    <x v="139"/>
    <x v="89"/>
    <x v="249"/>
    <x v="57"/>
    <x v="211"/>
    <x v="0"/>
  </r>
  <r>
    <x v="0"/>
    <x v="17"/>
    <x v="17"/>
    <x v="42"/>
    <x v="42"/>
    <x v="42"/>
    <x v="8"/>
    <x v="124"/>
    <x v="139"/>
    <x v="148"/>
    <x v="250"/>
    <x v="51"/>
    <x v="207"/>
    <x v="0"/>
  </r>
  <r>
    <x v="0"/>
    <x v="17"/>
    <x v="17"/>
    <x v="10"/>
    <x v="10"/>
    <x v="10"/>
    <x v="10"/>
    <x v="127"/>
    <x v="171"/>
    <x v="61"/>
    <x v="145"/>
    <x v="130"/>
    <x v="212"/>
    <x v="0"/>
  </r>
  <r>
    <x v="0"/>
    <x v="17"/>
    <x v="17"/>
    <x v="48"/>
    <x v="48"/>
    <x v="48"/>
    <x v="19"/>
    <x v="128"/>
    <x v="68"/>
    <x v="89"/>
    <x v="249"/>
    <x v="69"/>
    <x v="213"/>
    <x v="0"/>
  </r>
  <r>
    <x v="0"/>
    <x v="17"/>
    <x v="17"/>
    <x v="3"/>
    <x v="3"/>
    <x v="3"/>
    <x v="11"/>
    <x v="129"/>
    <x v="8"/>
    <x v="75"/>
    <x v="251"/>
    <x v="83"/>
    <x v="85"/>
    <x v="0"/>
  </r>
  <r>
    <x v="0"/>
    <x v="17"/>
    <x v="17"/>
    <x v="47"/>
    <x v="47"/>
    <x v="47"/>
    <x v="12"/>
    <x v="147"/>
    <x v="172"/>
    <x v="60"/>
    <x v="252"/>
    <x v="69"/>
    <x v="213"/>
    <x v="0"/>
  </r>
  <r>
    <x v="0"/>
    <x v="17"/>
    <x v="17"/>
    <x v="7"/>
    <x v="7"/>
    <x v="7"/>
    <x v="12"/>
    <x v="147"/>
    <x v="172"/>
    <x v="94"/>
    <x v="253"/>
    <x v="66"/>
    <x v="170"/>
    <x v="0"/>
  </r>
  <r>
    <x v="0"/>
    <x v="17"/>
    <x v="17"/>
    <x v="36"/>
    <x v="36"/>
    <x v="36"/>
    <x v="14"/>
    <x v="131"/>
    <x v="60"/>
    <x v="108"/>
    <x v="248"/>
    <x v="51"/>
    <x v="207"/>
    <x v="0"/>
  </r>
  <r>
    <x v="0"/>
    <x v="17"/>
    <x v="17"/>
    <x v="15"/>
    <x v="15"/>
    <x v="15"/>
    <x v="14"/>
    <x v="131"/>
    <x v="60"/>
    <x v="61"/>
    <x v="145"/>
    <x v="117"/>
    <x v="97"/>
    <x v="0"/>
  </r>
  <r>
    <x v="0"/>
    <x v="17"/>
    <x v="17"/>
    <x v="5"/>
    <x v="5"/>
    <x v="5"/>
    <x v="14"/>
    <x v="131"/>
    <x v="60"/>
    <x v="60"/>
    <x v="252"/>
    <x v="110"/>
    <x v="205"/>
    <x v="0"/>
  </r>
  <r>
    <x v="0"/>
    <x v="17"/>
    <x v="17"/>
    <x v="13"/>
    <x v="13"/>
    <x v="13"/>
    <x v="14"/>
    <x v="131"/>
    <x v="60"/>
    <x v="89"/>
    <x v="249"/>
    <x v="83"/>
    <x v="85"/>
    <x v="0"/>
  </r>
  <r>
    <x v="0"/>
    <x v="17"/>
    <x v="17"/>
    <x v="19"/>
    <x v="19"/>
    <x v="19"/>
    <x v="18"/>
    <x v="177"/>
    <x v="129"/>
    <x v="108"/>
    <x v="248"/>
    <x v="60"/>
    <x v="206"/>
    <x v="0"/>
  </r>
  <r>
    <x v="0"/>
    <x v="17"/>
    <x v="17"/>
    <x v="4"/>
    <x v="4"/>
    <x v="4"/>
    <x v="18"/>
    <x v="177"/>
    <x v="129"/>
    <x v="100"/>
    <x v="254"/>
    <x v="110"/>
    <x v="205"/>
    <x v="0"/>
  </r>
  <r>
    <x v="0"/>
    <x v="18"/>
    <x v="18"/>
    <x v="1"/>
    <x v="1"/>
    <x v="1"/>
    <x v="0"/>
    <x v="66"/>
    <x v="173"/>
    <x v="106"/>
    <x v="255"/>
    <x v="110"/>
    <x v="214"/>
    <x v="0"/>
  </r>
  <r>
    <x v="0"/>
    <x v="18"/>
    <x v="18"/>
    <x v="2"/>
    <x v="2"/>
    <x v="2"/>
    <x v="1"/>
    <x v="125"/>
    <x v="174"/>
    <x v="86"/>
    <x v="256"/>
    <x v="113"/>
    <x v="113"/>
    <x v="0"/>
  </r>
  <r>
    <x v="0"/>
    <x v="18"/>
    <x v="18"/>
    <x v="10"/>
    <x v="10"/>
    <x v="10"/>
    <x v="2"/>
    <x v="129"/>
    <x v="175"/>
    <x v="74"/>
    <x v="257"/>
    <x v="114"/>
    <x v="215"/>
    <x v="0"/>
  </r>
  <r>
    <x v="0"/>
    <x v="18"/>
    <x v="18"/>
    <x v="19"/>
    <x v="19"/>
    <x v="19"/>
    <x v="3"/>
    <x v="130"/>
    <x v="176"/>
    <x v="78"/>
    <x v="54"/>
    <x v="75"/>
    <x v="208"/>
    <x v="0"/>
  </r>
  <r>
    <x v="0"/>
    <x v="18"/>
    <x v="18"/>
    <x v="6"/>
    <x v="6"/>
    <x v="6"/>
    <x v="3"/>
    <x v="130"/>
    <x v="176"/>
    <x v="97"/>
    <x v="114"/>
    <x v="69"/>
    <x v="216"/>
    <x v="0"/>
  </r>
  <r>
    <x v="0"/>
    <x v="18"/>
    <x v="18"/>
    <x v="24"/>
    <x v="24"/>
    <x v="24"/>
    <x v="5"/>
    <x v="131"/>
    <x v="177"/>
    <x v="60"/>
    <x v="258"/>
    <x v="110"/>
    <x v="214"/>
    <x v="0"/>
  </r>
  <r>
    <x v="0"/>
    <x v="18"/>
    <x v="18"/>
    <x v="36"/>
    <x v="36"/>
    <x v="36"/>
    <x v="6"/>
    <x v="177"/>
    <x v="178"/>
    <x v="66"/>
    <x v="139"/>
    <x v="57"/>
    <x v="217"/>
    <x v="0"/>
  </r>
  <r>
    <x v="0"/>
    <x v="18"/>
    <x v="18"/>
    <x v="0"/>
    <x v="0"/>
    <x v="0"/>
    <x v="6"/>
    <x v="177"/>
    <x v="178"/>
    <x v="64"/>
    <x v="191"/>
    <x v="112"/>
    <x v="218"/>
    <x v="0"/>
  </r>
  <r>
    <x v="0"/>
    <x v="18"/>
    <x v="18"/>
    <x v="7"/>
    <x v="7"/>
    <x v="7"/>
    <x v="6"/>
    <x v="177"/>
    <x v="178"/>
    <x v="49"/>
    <x v="259"/>
    <x v="69"/>
    <x v="216"/>
    <x v="0"/>
  </r>
  <r>
    <x v="0"/>
    <x v="18"/>
    <x v="18"/>
    <x v="9"/>
    <x v="9"/>
    <x v="9"/>
    <x v="9"/>
    <x v="149"/>
    <x v="25"/>
    <x v="61"/>
    <x v="169"/>
    <x v="112"/>
    <x v="218"/>
    <x v="0"/>
  </r>
  <r>
    <x v="0"/>
    <x v="18"/>
    <x v="18"/>
    <x v="8"/>
    <x v="8"/>
    <x v="8"/>
    <x v="9"/>
    <x v="149"/>
    <x v="25"/>
    <x v="74"/>
    <x v="257"/>
    <x v="60"/>
    <x v="203"/>
    <x v="0"/>
  </r>
  <r>
    <x v="0"/>
    <x v="18"/>
    <x v="18"/>
    <x v="14"/>
    <x v="14"/>
    <x v="14"/>
    <x v="9"/>
    <x v="149"/>
    <x v="25"/>
    <x v="51"/>
    <x v="260"/>
    <x v="113"/>
    <x v="113"/>
    <x v="0"/>
  </r>
  <r>
    <x v="0"/>
    <x v="18"/>
    <x v="18"/>
    <x v="4"/>
    <x v="4"/>
    <x v="4"/>
    <x v="9"/>
    <x v="149"/>
    <x v="25"/>
    <x v="100"/>
    <x v="261"/>
    <x v="83"/>
    <x v="85"/>
    <x v="0"/>
  </r>
  <r>
    <x v="0"/>
    <x v="18"/>
    <x v="18"/>
    <x v="34"/>
    <x v="34"/>
    <x v="34"/>
    <x v="12"/>
    <x v="150"/>
    <x v="9"/>
    <x v="74"/>
    <x v="257"/>
    <x v="69"/>
    <x v="216"/>
    <x v="0"/>
  </r>
  <r>
    <x v="0"/>
    <x v="18"/>
    <x v="18"/>
    <x v="37"/>
    <x v="37"/>
    <x v="37"/>
    <x v="13"/>
    <x v="178"/>
    <x v="118"/>
    <x v="55"/>
    <x v="262"/>
    <x v="110"/>
    <x v="214"/>
    <x v="0"/>
  </r>
  <r>
    <x v="0"/>
    <x v="18"/>
    <x v="18"/>
    <x v="49"/>
    <x v="49"/>
    <x v="49"/>
    <x v="13"/>
    <x v="178"/>
    <x v="118"/>
    <x v="49"/>
    <x v="259"/>
    <x v="83"/>
    <x v="85"/>
    <x v="0"/>
  </r>
  <r>
    <x v="0"/>
    <x v="18"/>
    <x v="18"/>
    <x v="3"/>
    <x v="3"/>
    <x v="3"/>
    <x v="13"/>
    <x v="178"/>
    <x v="118"/>
    <x v="49"/>
    <x v="259"/>
    <x v="83"/>
    <x v="85"/>
    <x v="0"/>
  </r>
  <r>
    <x v="0"/>
    <x v="18"/>
    <x v="18"/>
    <x v="18"/>
    <x v="18"/>
    <x v="18"/>
    <x v="16"/>
    <x v="179"/>
    <x v="33"/>
    <x v="67"/>
    <x v="68"/>
    <x v="57"/>
    <x v="217"/>
    <x v="0"/>
  </r>
  <r>
    <x v="0"/>
    <x v="18"/>
    <x v="18"/>
    <x v="47"/>
    <x v="47"/>
    <x v="47"/>
    <x v="16"/>
    <x v="179"/>
    <x v="33"/>
    <x v="66"/>
    <x v="139"/>
    <x v="66"/>
    <x v="219"/>
    <x v="0"/>
  </r>
  <r>
    <x v="0"/>
    <x v="18"/>
    <x v="18"/>
    <x v="32"/>
    <x v="32"/>
    <x v="32"/>
    <x v="18"/>
    <x v="180"/>
    <x v="154"/>
    <x v="66"/>
    <x v="139"/>
    <x v="110"/>
    <x v="214"/>
    <x v="0"/>
  </r>
  <r>
    <x v="0"/>
    <x v="18"/>
    <x v="18"/>
    <x v="42"/>
    <x v="42"/>
    <x v="42"/>
    <x v="18"/>
    <x v="180"/>
    <x v="154"/>
    <x v="64"/>
    <x v="191"/>
    <x v="110"/>
    <x v="214"/>
    <x v="2"/>
  </r>
  <r>
    <x v="0"/>
    <x v="18"/>
    <x v="18"/>
    <x v="11"/>
    <x v="11"/>
    <x v="11"/>
    <x v="18"/>
    <x v="180"/>
    <x v="154"/>
    <x v="61"/>
    <x v="169"/>
    <x v="60"/>
    <x v="203"/>
    <x v="0"/>
  </r>
  <r>
    <x v="0"/>
    <x v="18"/>
    <x v="18"/>
    <x v="48"/>
    <x v="48"/>
    <x v="48"/>
    <x v="18"/>
    <x v="180"/>
    <x v="154"/>
    <x v="64"/>
    <x v="191"/>
    <x v="66"/>
    <x v="219"/>
    <x v="0"/>
  </r>
  <r>
    <x v="0"/>
    <x v="19"/>
    <x v="19"/>
    <x v="0"/>
    <x v="0"/>
    <x v="0"/>
    <x v="0"/>
    <x v="181"/>
    <x v="179"/>
    <x v="151"/>
    <x v="263"/>
    <x v="136"/>
    <x v="220"/>
    <x v="0"/>
  </r>
  <r>
    <x v="0"/>
    <x v="19"/>
    <x v="19"/>
    <x v="1"/>
    <x v="1"/>
    <x v="1"/>
    <x v="1"/>
    <x v="169"/>
    <x v="180"/>
    <x v="152"/>
    <x v="264"/>
    <x v="67"/>
    <x v="221"/>
    <x v="0"/>
  </r>
  <r>
    <x v="0"/>
    <x v="19"/>
    <x v="19"/>
    <x v="9"/>
    <x v="9"/>
    <x v="9"/>
    <x v="2"/>
    <x v="156"/>
    <x v="181"/>
    <x v="94"/>
    <x v="236"/>
    <x v="137"/>
    <x v="210"/>
    <x v="0"/>
  </r>
  <r>
    <x v="0"/>
    <x v="19"/>
    <x v="19"/>
    <x v="2"/>
    <x v="2"/>
    <x v="2"/>
    <x v="2"/>
    <x v="156"/>
    <x v="181"/>
    <x v="56"/>
    <x v="265"/>
    <x v="71"/>
    <x v="145"/>
    <x v="0"/>
  </r>
  <r>
    <x v="0"/>
    <x v="19"/>
    <x v="19"/>
    <x v="4"/>
    <x v="4"/>
    <x v="4"/>
    <x v="4"/>
    <x v="98"/>
    <x v="53"/>
    <x v="122"/>
    <x v="66"/>
    <x v="103"/>
    <x v="134"/>
    <x v="0"/>
  </r>
  <r>
    <x v="0"/>
    <x v="19"/>
    <x v="19"/>
    <x v="7"/>
    <x v="7"/>
    <x v="7"/>
    <x v="5"/>
    <x v="76"/>
    <x v="182"/>
    <x v="87"/>
    <x v="266"/>
    <x v="116"/>
    <x v="196"/>
    <x v="2"/>
  </r>
  <r>
    <x v="0"/>
    <x v="19"/>
    <x v="19"/>
    <x v="8"/>
    <x v="8"/>
    <x v="8"/>
    <x v="6"/>
    <x v="111"/>
    <x v="183"/>
    <x v="39"/>
    <x v="267"/>
    <x v="138"/>
    <x v="109"/>
    <x v="0"/>
  </r>
  <r>
    <x v="0"/>
    <x v="19"/>
    <x v="19"/>
    <x v="6"/>
    <x v="6"/>
    <x v="6"/>
    <x v="7"/>
    <x v="105"/>
    <x v="24"/>
    <x v="105"/>
    <x v="201"/>
    <x v="62"/>
    <x v="42"/>
    <x v="0"/>
  </r>
  <r>
    <x v="0"/>
    <x v="19"/>
    <x v="19"/>
    <x v="17"/>
    <x v="17"/>
    <x v="17"/>
    <x v="8"/>
    <x v="82"/>
    <x v="108"/>
    <x v="89"/>
    <x v="15"/>
    <x v="81"/>
    <x v="195"/>
    <x v="0"/>
  </r>
  <r>
    <x v="0"/>
    <x v="19"/>
    <x v="19"/>
    <x v="46"/>
    <x v="46"/>
    <x v="46"/>
    <x v="9"/>
    <x v="107"/>
    <x v="172"/>
    <x v="59"/>
    <x v="268"/>
    <x v="71"/>
    <x v="145"/>
    <x v="0"/>
  </r>
  <r>
    <x v="0"/>
    <x v="19"/>
    <x v="19"/>
    <x v="11"/>
    <x v="11"/>
    <x v="11"/>
    <x v="10"/>
    <x v="118"/>
    <x v="184"/>
    <x v="69"/>
    <x v="269"/>
    <x v="86"/>
    <x v="44"/>
    <x v="0"/>
  </r>
  <r>
    <x v="0"/>
    <x v="19"/>
    <x v="19"/>
    <x v="5"/>
    <x v="5"/>
    <x v="5"/>
    <x v="19"/>
    <x v="114"/>
    <x v="11"/>
    <x v="146"/>
    <x v="50"/>
    <x v="103"/>
    <x v="134"/>
    <x v="0"/>
  </r>
  <r>
    <x v="0"/>
    <x v="19"/>
    <x v="19"/>
    <x v="10"/>
    <x v="10"/>
    <x v="10"/>
    <x v="11"/>
    <x v="145"/>
    <x v="118"/>
    <x v="51"/>
    <x v="270"/>
    <x v="49"/>
    <x v="152"/>
    <x v="0"/>
  </r>
  <r>
    <x v="0"/>
    <x v="19"/>
    <x v="19"/>
    <x v="15"/>
    <x v="15"/>
    <x v="15"/>
    <x v="12"/>
    <x v="153"/>
    <x v="153"/>
    <x v="94"/>
    <x v="236"/>
    <x v="101"/>
    <x v="222"/>
    <x v="0"/>
  </r>
  <r>
    <x v="0"/>
    <x v="19"/>
    <x v="19"/>
    <x v="18"/>
    <x v="18"/>
    <x v="18"/>
    <x v="13"/>
    <x v="157"/>
    <x v="149"/>
    <x v="37"/>
    <x v="271"/>
    <x v="46"/>
    <x v="142"/>
    <x v="0"/>
  </r>
  <r>
    <x v="0"/>
    <x v="19"/>
    <x v="19"/>
    <x v="34"/>
    <x v="34"/>
    <x v="34"/>
    <x v="14"/>
    <x v="116"/>
    <x v="99"/>
    <x v="75"/>
    <x v="272"/>
    <x v="86"/>
    <x v="44"/>
    <x v="0"/>
  </r>
  <r>
    <x v="0"/>
    <x v="19"/>
    <x v="19"/>
    <x v="20"/>
    <x v="20"/>
    <x v="20"/>
    <x v="15"/>
    <x v="84"/>
    <x v="72"/>
    <x v="78"/>
    <x v="121"/>
    <x v="105"/>
    <x v="223"/>
    <x v="0"/>
  </r>
  <r>
    <x v="0"/>
    <x v="19"/>
    <x v="19"/>
    <x v="45"/>
    <x v="45"/>
    <x v="45"/>
    <x v="16"/>
    <x v="60"/>
    <x v="101"/>
    <x v="51"/>
    <x v="270"/>
    <x v="106"/>
    <x v="224"/>
    <x v="0"/>
  </r>
  <r>
    <x v="0"/>
    <x v="19"/>
    <x v="19"/>
    <x v="16"/>
    <x v="16"/>
    <x v="16"/>
    <x v="16"/>
    <x v="60"/>
    <x v="101"/>
    <x v="93"/>
    <x v="127"/>
    <x v="130"/>
    <x v="225"/>
    <x v="0"/>
  </r>
  <r>
    <x v="0"/>
    <x v="19"/>
    <x v="19"/>
    <x v="14"/>
    <x v="14"/>
    <x v="14"/>
    <x v="18"/>
    <x v="87"/>
    <x v="185"/>
    <x v="32"/>
    <x v="273"/>
    <x v="60"/>
    <x v="226"/>
    <x v="0"/>
  </r>
  <r>
    <x v="0"/>
    <x v="20"/>
    <x v="20"/>
    <x v="1"/>
    <x v="1"/>
    <x v="1"/>
    <x v="0"/>
    <x v="93"/>
    <x v="186"/>
    <x v="82"/>
    <x v="274"/>
    <x v="124"/>
    <x v="227"/>
    <x v="0"/>
  </r>
  <r>
    <x v="0"/>
    <x v="20"/>
    <x v="20"/>
    <x v="0"/>
    <x v="0"/>
    <x v="0"/>
    <x v="1"/>
    <x v="182"/>
    <x v="187"/>
    <x v="73"/>
    <x v="275"/>
    <x v="63"/>
    <x v="90"/>
    <x v="0"/>
  </r>
  <r>
    <x v="0"/>
    <x v="20"/>
    <x v="20"/>
    <x v="2"/>
    <x v="2"/>
    <x v="2"/>
    <x v="2"/>
    <x v="81"/>
    <x v="188"/>
    <x v="118"/>
    <x v="276"/>
    <x v="57"/>
    <x v="107"/>
    <x v="0"/>
  </r>
  <r>
    <x v="0"/>
    <x v="20"/>
    <x v="20"/>
    <x v="7"/>
    <x v="7"/>
    <x v="7"/>
    <x v="3"/>
    <x v="118"/>
    <x v="138"/>
    <x v="150"/>
    <x v="63"/>
    <x v="117"/>
    <x v="73"/>
    <x v="2"/>
  </r>
  <r>
    <x v="0"/>
    <x v="20"/>
    <x v="20"/>
    <x v="4"/>
    <x v="4"/>
    <x v="4"/>
    <x v="4"/>
    <x v="145"/>
    <x v="77"/>
    <x v="150"/>
    <x v="63"/>
    <x v="57"/>
    <x v="107"/>
    <x v="0"/>
  </r>
  <r>
    <x v="0"/>
    <x v="20"/>
    <x v="20"/>
    <x v="8"/>
    <x v="8"/>
    <x v="8"/>
    <x v="5"/>
    <x v="183"/>
    <x v="116"/>
    <x v="124"/>
    <x v="277"/>
    <x v="67"/>
    <x v="228"/>
    <x v="0"/>
  </r>
  <r>
    <x v="0"/>
    <x v="20"/>
    <x v="20"/>
    <x v="6"/>
    <x v="6"/>
    <x v="6"/>
    <x v="6"/>
    <x v="60"/>
    <x v="148"/>
    <x v="112"/>
    <x v="189"/>
    <x v="103"/>
    <x v="146"/>
    <x v="0"/>
  </r>
  <r>
    <x v="0"/>
    <x v="20"/>
    <x v="20"/>
    <x v="13"/>
    <x v="13"/>
    <x v="13"/>
    <x v="6"/>
    <x v="60"/>
    <x v="148"/>
    <x v="76"/>
    <x v="278"/>
    <x v="57"/>
    <x v="107"/>
    <x v="0"/>
  </r>
  <r>
    <x v="0"/>
    <x v="20"/>
    <x v="20"/>
    <x v="5"/>
    <x v="5"/>
    <x v="5"/>
    <x v="8"/>
    <x v="175"/>
    <x v="7"/>
    <x v="106"/>
    <x v="56"/>
    <x v="57"/>
    <x v="107"/>
    <x v="0"/>
  </r>
  <r>
    <x v="0"/>
    <x v="20"/>
    <x v="20"/>
    <x v="9"/>
    <x v="9"/>
    <x v="9"/>
    <x v="9"/>
    <x v="63"/>
    <x v="8"/>
    <x v="60"/>
    <x v="279"/>
    <x v="67"/>
    <x v="228"/>
    <x v="0"/>
  </r>
  <r>
    <x v="0"/>
    <x v="20"/>
    <x v="20"/>
    <x v="42"/>
    <x v="42"/>
    <x v="42"/>
    <x v="9"/>
    <x v="63"/>
    <x v="8"/>
    <x v="53"/>
    <x v="280"/>
    <x v="74"/>
    <x v="229"/>
    <x v="0"/>
  </r>
  <r>
    <x v="0"/>
    <x v="20"/>
    <x v="20"/>
    <x v="10"/>
    <x v="10"/>
    <x v="10"/>
    <x v="19"/>
    <x v="134"/>
    <x v="43"/>
    <x v="49"/>
    <x v="281"/>
    <x v="109"/>
    <x v="230"/>
    <x v="0"/>
  </r>
  <r>
    <x v="0"/>
    <x v="20"/>
    <x v="20"/>
    <x v="11"/>
    <x v="11"/>
    <x v="11"/>
    <x v="19"/>
    <x v="134"/>
    <x v="43"/>
    <x v="66"/>
    <x v="282"/>
    <x v="138"/>
    <x v="231"/>
    <x v="0"/>
  </r>
  <r>
    <x v="0"/>
    <x v="20"/>
    <x v="20"/>
    <x v="15"/>
    <x v="15"/>
    <x v="15"/>
    <x v="12"/>
    <x v="65"/>
    <x v="44"/>
    <x v="97"/>
    <x v="283"/>
    <x v="122"/>
    <x v="139"/>
    <x v="0"/>
  </r>
  <r>
    <x v="0"/>
    <x v="20"/>
    <x v="20"/>
    <x v="19"/>
    <x v="19"/>
    <x v="19"/>
    <x v="13"/>
    <x v="120"/>
    <x v="47"/>
    <x v="66"/>
    <x v="282"/>
    <x v="65"/>
    <x v="129"/>
    <x v="0"/>
  </r>
  <r>
    <x v="0"/>
    <x v="20"/>
    <x v="20"/>
    <x v="24"/>
    <x v="24"/>
    <x v="24"/>
    <x v="13"/>
    <x v="120"/>
    <x v="47"/>
    <x v="97"/>
    <x v="283"/>
    <x v="123"/>
    <x v="9"/>
    <x v="0"/>
  </r>
  <r>
    <x v="0"/>
    <x v="20"/>
    <x v="20"/>
    <x v="14"/>
    <x v="14"/>
    <x v="14"/>
    <x v="13"/>
    <x v="120"/>
    <x v="47"/>
    <x v="113"/>
    <x v="284"/>
    <x v="110"/>
    <x v="55"/>
    <x v="0"/>
  </r>
  <r>
    <x v="0"/>
    <x v="20"/>
    <x v="20"/>
    <x v="16"/>
    <x v="16"/>
    <x v="16"/>
    <x v="16"/>
    <x v="67"/>
    <x v="189"/>
    <x v="149"/>
    <x v="201"/>
    <x v="112"/>
    <x v="214"/>
    <x v="0"/>
  </r>
  <r>
    <x v="0"/>
    <x v="20"/>
    <x v="20"/>
    <x v="28"/>
    <x v="28"/>
    <x v="28"/>
    <x v="17"/>
    <x v="72"/>
    <x v="190"/>
    <x v="60"/>
    <x v="279"/>
    <x v="116"/>
    <x v="232"/>
    <x v="0"/>
  </r>
  <r>
    <x v="0"/>
    <x v="20"/>
    <x v="20"/>
    <x v="18"/>
    <x v="18"/>
    <x v="18"/>
    <x v="17"/>
    <x v="72"/>
    <x v="190"/>
    <x v="108"/>
    <x v="285"/>
    <x v="118"/>
    <x v="53"/>
    <x v="0"/>
  </r>
  <r>
    <x v="0"/>
    <x v="21"/>
    <x v="21"/>
    <x v="1"/>
    <x v="1"/>
    <x v="1"/>
    <x v="0"/>
    <x v="64"/>
    <x v="191"/>
    <x v="105"/>
    <x v="286"/>
    <x v="110"/>
    <x v="136"/>
    <x v="0"/>
  </r>
  <r>
    <x v="0"/>
    <x v="21"/>
    <x v="21"/>
    <x v="9"/>
    <x v="9"/>
    <x v="9"/>
    <x v="1"/>
    <x v="122"/>
    <x v="192"/>
    <x v="55"/>
    <x v="287"/>
    <x v="74"/>
    <x v="233"/>
    <x v="0"/>
  </r>
  <r>
    <x v="0"/>
    <x v="21"/>
    <x v="21"/>
    <x v="6"/>
    <x v="6"/>
    <x v="6"/>
    <x v="2"/>
    <x v="124"/>
    <x v="193"/>
    <x v="97"/>
    <x v="149"/>
    <x v="117"/>
    <x v="234"/>
    <x v="0"/>
  </r>
  <r>
    <x v="0"/>
    <x v="21"/>
    <x v="21"/>
    <x v="2"/>
    <x v="2"/>
    <x v="2"/>
    <x v="3"/>
    <x v="128"/>
    <x v="19"/>
    <x v="30"/>
    <x v="288"/>
    <x v="83"/>
    <x v="85"/>
    <x v="0"/>
  </r>
  <r>
    <x v="0"/>
    <x v="21"/>
    <x v="21"/>
    <x v="0"/>
    <x v="0"/>
    <x v="0"/>
    <x v="4"/>
    <x v="130"/>
    <x v="54"/>
    <x v="100"/>
    <x v="289"/>
    <x v="60"/>
    <x v="14"/>
    <x v="0"/>
  </r>
  <r>
    <x v="0"/>
    <x v="21"/>
    <x v="21"/>
    <x v="13"/>
    <x v="13"/>
    <x v="13"/>
    <x v="4"/>
    <x v="130"/>
    <x v="54"/>
    <x v="148"/>
    <x v="27"/>
    <x v="83"/>
    <x v="85"/>
    <x v="0"/>
  </r>
  <r>
    <x v="0"/>
    <x v="21"/>
    <x v="21"/>
    <x v="8"/>
    <x v="8"/>
    <x v="8"/>
    <x v="6"/>
    <x v="131"/>
    <x v="22"/>
    <x v="74"/>
    <x v="147"/>
    <x v="112"/>
    <x v="235"/>
    <x v="0"/>
  </r>
  <r>
    <x v="0"/>
    <x v="21"/>
    <x v="21"/>
    <x v="37"/>
    <x v="37"/>
    <x v="37"/>
    <x v="7"/>
    <x v="132"/>
    <x v="82"/>
    <x v="55"/>
    <x v="287"/>
    <x v="51"/>
    <x v="236"/>
    <x v="0"/>
  </r>
  <r>
    <x v="0"/>
    <x v="21"/>
    <x v="21"/>
    <x v="4"/>
    <x v="4"/>
    <x v="4"/>
    <x v="7"/>
    <x v="132"/>
    <x v="82"/>
    <x v="60"/>
    <x v="290"/>
    <x v="113"/>
    <x v="237"/>
    <x v="0"/>
  </r>
  <r>
    <x v="0"/>
    <x v="21"/>
    <x v="21"/>
    <x v="17"/>
    <x v="17"/>
    <x v="17"/>
    <x v="9"/>
    <x v="177"/>
    <x v="68"/>
    <x v="66"/>
    <x v="45"/>
    <x v="57"/>
    <x v="138"/>
    <x v="0"/>
  </r>
  <r>
    <x v="0"/>
    <x v="21"/>
    <x v="21"/>
    <x v="19"/>
    <x v="19"/>
    <x v="19"/>
    <x v="9"/>
    <x v="177"/>
    <x v="68"/>
    <x v="74"/>
    <x v="147"/>
    <x v="51"/>
    <x v="236"/>
    <x v="0"/>
  </r>
  <r>
    <x v="0"/>
    <x v="21"/>
    <x v="21"/>
    <x v="14"/>
    <x v="14"/>
    <x v="14"/>
    <x v="9"/>
    <x v="177"/>
    <x v="68"/>
    <x v="60"/>
    <x v="290"/>
    <x v="83"/>
    <x v="85"/>
    <x v="0"/>
  </r>
  <r>
    <x v="0"/>
    <x v="21"/>
    <x v="21"/>
    <x v="45"/>
    <x v="45"/>
    <x v="45"/>
    <x v="11"/>
    <x v="148"/>
    <x v="97"/>
    <x v="74"/>
    <x v="147"/>
    <x v="71"/>
    <x v="238"/>
    <x v="0"/>
  </r>
  <r>
    <x v="0"/>
    <x v="21"/>
    <x v="21"/>
    <x v="40"/>
    <x v="40"/>
    <x v="40"/>
    <x v="11"/>
    <x v="148"/>
    <x v="97"/>
    <x v="66"/>
    <x v="45"/>
    <x v="71"/>
    <x v="238"/>
    <x v="2"/>
  </r>
  <r>
    <x v="0"/>
    <x v="21"/>
    <x v="21"/>
    <x v="34"/>
    <x v="34"/>
    <x v="34"/>
    <x v="13"/>
    <x v="150"/>
    <x v="99"/>
    <x v="66"/>
    <x v="45"/>
    <x v="60"/>
    <x v="14"/>
    <x v="0"/>
  </r>
  <r>
    <x v="0"/>
    <x v="21"/>
    <x v="21"/>
    <x v="10"/>
    <x v="10"/>
    <x v="10"/>
    <x v="13"/>
    <x v="150"/>
    <x v="99"/>
    <x v="64"/>
    <x v="272"/>
    <x v="71"/>
    <x v="238"/>
    <x v="0"/>
  </r>
  <r>
    <x v="0"/>
    <x v="21"/>
    <x v="21"/>
    <x v="7"/>
    <x v="7"/>
    <x v="7"/>
    <x v="13"/>
    <x v="150"/>
    <x v="99"/>
    <x v="49"/>
    <x v="291"/>
    <x v="113"/>
    <x v="237"/>
    <x v="0"/>
  </r>
  <r>
    <x v="0"/>
    <x v="21"/>
    <x v="21"/>
    <x v="50"/>
    <x v="50"/>
    <x v="50"/>
    <x v="16"/>
    <x v="178"/>
    <x v="34"/>
    <x v="49"/>
    <x v="291"/>
    <x v="83"/>
    <x v="85"/>
    <x v="0"/>
  </r>
  <r>
    <x v="0"/>
    <x v="21"/>
    <x v="21"/>
    <x v="36"/>
    <x v="36"/>
    <x v="36"/>
    <x v="16"/>
    <x v="178"/>
    <x v="34"/>
    <x v="64"/>
    <x v="272"/>
    <x v="60"/>
    <x v="14"/>
    <x v="0"/>
  </r>
  <r>
    <x v="0"/>
    <x v="21"/>
    <x v="21"/>
    <x v="51"/>
    <x v="51"/>
    <x v="51"/>
    <x v="16"/>
    <x v="178"/>
    <x v="34"/>
    <x v="74"/>
    <x v="147"/>
    <x v="66"/>
    <x v="185"/>
    <x v="0"/>
  </r>
  <r>
    <x v="0"/>
    <x v="21"/>
    <x v="21"/>
    <x v="52"/>
    <x v="52"/>
    <x v="52"/>
    <x v="16"/>
    <x v="178"/>
    <x v="34"/>
    <x v="55"/>
    <x v="287"/>
    <x v="110"/>
    <x v="136"/>
    <x v="0"/>
  </r>
  <r>
    <x v="0"/>
    <x v="22"/>
    <x v="22"/>
    <x v="0"/>
    <x v="0"/>
    <x v="0"/>
    <x v="0"/>
    <x v="86"/>
    <x v="194"/>
    <x v="32"/>
    <x v="292"/>
    <x v="71"/>
    <x v="139"/>
    <x v="0"/>
  </r>
  <r>
    <x v="0"/>
    <x v="22"/>
    <x v="22"/>
    <x v="1"/>
    <x v="1"/>
    <x v="1"/>
    <x v="1"/>
    <x v="70"/>
    <x v="195"/>
    <x v="65"/>
    <x v="293"/>
    <x v="113"/>
    <x v="179"/>
    <x v="0"/>
  </r>
  <r>
    <x v="0"/>
    <x v="22"/>
    <x v="22"/>
    <x v="9"/>
    <x v="9"/>
    <x v="9"/>
    <x v="2"/>
    <x v="123"/>
    <x v="196"/>
    <x v="61"/>
    <x v="38"/>
    <x v="127"/>
    <x v="239"/>
    <x v="0"/>
  </r>
  <r>
    <x v="0"/>
    <x v="22"/>
    <x v="22"/>
    <x v="2"/>
    <x v="2"/>
    <x v="2"/>
    <x v="3"/>
    <x v="125"/>
    <x v="197"/>
    <x v="104"/>
    <x v="294"/>
    <x v="83"/>
    <x v="85"/>
    <x v="0"/>
  </r>
  <r>
    <x v="0"/>
    <x v="22"/>
    <x v="22"/>
    <x v="37"/>
    <x v="37"/>
    <x v="37"/>
    <x v="4"/>
    <x v="127"/>
    <x v="123"/>
    <x v="60"/>
    <x v="185"/>
    <x v="51"/>
    <x v="95"/>
    <x v="0"/>
  </r>
  <r>
    <x v="0"/>
    <x v="22"/>
    <x v="22"/>
    <x v="6"/>
    <x v="6"/>
    <x v="6"/>
    <x v="4"/>
    <x v="127"/>
    <x v="123"/>
    <x v="148"/>
    <x v="196"/>
    <x v="69"/>
    <x v="240"/>
    <x v="0"/>
  </r>
  <r>
    <x v="0"/>
    <x v="22"/>
    <x v="22"/>
    <x v="8"/>
    <x v="8"/>
    <x v="8"/>
    <x v="6"/>
    <x v="147"/>
    <x v="78"/>
    <x v="49"/>
    <x v="277"/>
    <x v="57"/>
    <x v="235"/>
    <x v="0"/>
  </r>
  <r>
    <x v="0"/>
    <x v="22"/>
    <x v="22"/>
    <x v="40"/>
    <x v="40"/>
    <x v="40"/>
    <x v="7"/>
    <x v="131"/>
    <x v="91"/>
    <x v="74"/>
    <x v="134"/>
    <x v="112"/>
    <x v="241"/>
    <x v="0"/>
  </r>
  <r>
    <x v="0"/>
    <x v="22"/>
    <x v="22"/>
    <x v="10"/>
    <x v="10"/>
    <x v="10"/>
    <x v="8"/>
    <x v="132"/>
    <x v="24"/>
    <x v="55"/>
    <x v="295"/>
    <x v="51"/>
    <x v="95"/>
    <x v="0"/>
  </r>
  <r>
    <x v="0"/>
    <x v="22"/>
    <x v="22"/>
    <x v="12"/>
    <x v="12"/>
    <x v="12"/>
    <x v="8"/>
    <x v="132"/>
    <x v="24"/>
    <x v="97"/>
    <x v="6"/>
    <x v="110"/>
    <x v="6"/>
    <x v="0"/>
  </r>
  <r>
    <x v="0"/>
    <x v="22"/>
    <x v="22"/>
    <x v="34"/>
    <x v="34"/>
    <x v="34"/>
    <x v="10"/>
    <x v="177"/>
    <x v="92"/>
    <x v="51"/>
    <x v="296"/>
    <x v="66"/>
    <x v="151"/>
    <x v="0"/>
  </r>
  <r>
    <x v="0"/>
    <x v="22"/>
    <x v="22"/>
    <x v="47"/>
    <x v="47"/>
    <x v="47"/>
    <x v="10"/>
    <x v="177"/>
    <x v="92"/>
    <x v="100"/>
    <x v="46"/>
    <x v="110"/>
    <x v="6"/>
    <x v="0"/>
  </r>
  <r>
    <x v="0"/>
    <x v="22"/>
    <x v="22"/>
    <x v="3"/>
    <x v="3"/>
    <x v="3"/>
    <x v="10"/>
    <x v="177"/>
    <x v="92"/>
    <x v="60"/>
    <x v="185"/>
    <x v="83"/>
    <x v="85"/>
    <x v="0"/>
  </r>
  <r>
    <x v="0"/>
    <x v="22"/>
    <x v="22"/>
    <x v="13"/>
    <x v="13"/>
    <x v="13"/>
    <x v="10"/>
    <x v="177"/>
    <x v="92"/>
    <x v="60"/>
    <x v="185"/>
    <x v="83"/>
    <x v="85"/>
    <x v="0"/>
  </r>
  <r>
    <x v="0"/>
    <x v="22"/>
    <x v="22"/>
    <x v="14"/>
    <x v="14"/>
    <x v="14"/>
    <x v="13"/>
    <x v="148"/>
    <x v="45"/>
    <x v="97"/>
    <x v="6"/>
    <x v="83"/>
    <x v="85"/>
    <x v="0"/>
  </r>
  <r>
    <x v="0"/>
    <x v="22"/>
    <x v="22"/>
    <x v="4"/>
    <x v="4"/>
    <x v="4"/>
    <x v="13"/>
    <x v="148"/>
    <x v="45"/>
    <x v="97"/>
    <x v="6"/>
    <x v="83"/>
    <x v="85"/>
    <x v="0"/>
  </r>
  <r>
    <x v="0"/>
    <x v="22"/>
    <x v="22"/>
    <x v="45"/>
    <x v="45"/>
    <x v="45"/>
    <x v="15"/>
    <x v="149"/>
    <x v="59"/>
    <x v="66"/>
    <x v="220"/>
    <x v="71"/>
    <x v="139"/>
    <x v="0"/>
  </r>
  <r>
    <x v="0"/>
    <x v="22"/>
    <x v="22"/>
    <x v="36"/>
    <x v="36"/>
    <x v="36"/>
    <x v="15"/>
    <x v="149"/>
    <x v="59"/>
    <x v="55"/>
    <x v="295"/>
    <x v="69"/>
    <x v="240"/>
    <x v="0"/>
  </r>
  <r>
    <x v="0"/>
    <x v="22"/>
    <x v="22"/>
    <x v="17"/>
    <x v="17"/>
    <x v="17"/>
    <x v="17"/>
    <x v="150"/>
    <x v="72"/>
    <x v="64"/>
    <x v="297"/>
    <x v="71"/>
    <x v="139"/>
    <x v="0"/>
  </r>
  <r>
    <x v="0"/>
    <x v="22"/>
    <x v="22"/>
    <x v="41"/>
    <x v="41"/>
    <x v="41"/>
    <x v="17"/>
    <x v="150"/>
    <x v="72"/>
    <x v="61"/>
    <x v="38"/>
    <x v="57"/>
    <x v="235"/>
    <x v="0"/>
  </r>
  <r>
    <x v="0"/>
    <x v="22"/>
    <x v="22"/>
    <x v="53"/>
    <x v="53"/>
    <x v="53"/>
    <x v="17"/>
    <x v="150"/>
    <x v="72"/>
    <x v="51"/>
    <x v="296"/>
    <x v="83"/>
    <x v="85"/>
    <x v="0"/>
  </r>
  <r>
    <x v="0"/>
    <x v="23"/>
    <x v="23"/>
    <x v="1"/>
    <x v="1"/>
    <x v="1"/>
    <x v="0"/>
    <x v="153"/>
    <x v="198"/>
    <x v="99"/>
    <x v="298"/>
    <x v="75"/>
    <x v="242"/>
    <x v="0"/>
  </r>
  <r>
    <x v="0"/>
    <x v="23"/>
    <x v="23"/>
    <x v="0"/>
    <x v="0"/>
    <x v="0"/>
    <x v="1"/>
    <x v="63"/>
    <x v="199"/>
    <x v="66"/>
    <x v="299"/>
    <x v="86"/>
    <x v="243"/>
    <x v="0"/>
  </r>
  <r>
    <x v="0"/>
    <x v="23"/>
    <x v="23"/>
    <x v="2"/>
    <x v="2"/>
    <x v="2"/>
    <x v="2"/>
    <x v="69"/>
    <x v="200"/>
    <x v="65"/>
    <x v="300"/>
    <x v="110"/>
    <x v="23"/>
    <x v="0"/>
  </r>
  <r>
    <x v="0"/>
    <x v="23"/>
    <x v="23"/>
    <x v="12"/>
    <x v="12"/>
    <x v="12"/>
    <x v="3"/>
    <x v="122"/>
    <x v="201"/>
    <x v="124"/>
    <x v="301"/>
    <x v="110"/>
    <x v="23"/>
    <x v="0"/>
  </r>
  <r>
    <x v="0"/>
    <x v="23"/>
    <x v="23"/>
    <x v="7"/>
    <x v="7"/>
    <x v="7"/>
    <x v="3"/>
    <x v="122"/>
    <x v="201"/>
    <x v="75"/>
    <x v="302"/>
    <x v="51"/>
    <x v="122"/>
    <x v="3"/>
  </r>
  <r>
    <x v="0"/>
    <x v="23"/>
    <x v="23"/>
    <x v="4"/>
    <x v="4"/>
    <x v="4"/>
    <x v="5"/>
    <x v="174"/>
    <x v="202"/>
    <x v="107"/>
    <x v="130"/>
    <x v="66"/>
    <x v="3"/>
    <x v="0"/>
  </r>
  <r>
    <x v="0"/>
    <x v="23"/>
    <x v="23"/>
    <x v="14"/>
    <x v="14"/>
    <x v="14"/>
    <x v="6"/>
    <x v="124"/>
    <x v="203"/>
    <x v="98"/>
    <x v="303"/>
    <x v="66"/>
    <x v="3"/>
    <x v="0"/>
  </r>
  <r>
    <x v="0"/>
    <x v="23"/>
    <x v="23"/>
    <x v="6"/>
    <x v="6"/>
    <x v="6"/>
    <x v="7"/>
    <x v="126"/>
    <x v="204"/>
    <x v="97"/>
    <x v="14"/>
    <x v="112"/>
    <x v="244"/>
    <x v="0"/>
  </r>
  <r>
    <x v="0"/>
    <x v="23"/>
    <x v="23"/>
    <x v="24"/>
    <x v="24"/>
    <x v="24"/>
    <x v="8"/>
    <x v="128"/>
    <x v="5"/>
    <x v="59"/>
    <x v="116"/>
    <x v="130"/>
    <x v="43"/>
    <x v="0"/>
  </r>
  <r>
    <x v="0"/>
    <x v="23"/>
    <x v="23"/>
    <x v="16"/>
    <x v="16"/>
    <x v="16"/>
    <x v="9"/>
    <x v="129"/>
    <x v="171"/>
    <x v="97"/>
    <x v="14"/>
    <x v="71"/>
    <x v="78"/>
    <x v="0"/>
  </r>
  <r>
    <x v="0"/>
    <x v="23"/>
    <x v="23"/>
    <x v="10"/>
    <x v="10"/>
    <x v="10"/>
    <x v="10"/>
    <x v="147"/>
    <x v="84"/>
    <x v="64"/>
    <x v="304"/>
    <x v="75"/>
    <x v="242"/>
    <x v="0"/>
  </r>
  <r>
    <x v="0"/>
    <x v="23"/>
    <x v="23"/>
    <x v="11"/>
    <x v="11"/>
    <x v="11"/>
    <x v="19"/>
    <x v="130"/>
    <x v="42"/>
    <x v="67"/>
    <x v="68"/>
    <x v="103"/>
    <x v="24"/>
    <x v="0"/>
  </r>
  <r>
    <x v="0"/>
    <x v="23"/>
    <x v="23"/>
    <x v="20"/>
    <x v="20"/>
    <x v="20"/>
    <x v="19"/>
    <x v="130"/>
    <x v="42"/>
    <x v="67"/>
    <x v="68"/>
    <x v="103"/>
    <x v="24"/>
    <x v="0"/>
  </r>
  <r>
    <x v="0"/>
    <x v="23"/>
    <x v="23"/>
    <x v="9"/>
    <x v="9"/>
    <x v="9"/>
    <x v="12"/>
    <x v="131"/>
    <x v="10"/>
    <x v="59"/>
    <x v="116"/>
    <x v="124"/>
    <x v="245"/>
    <x v="0"/>
  </r>
  <r>
    <x v="0"/>
    <x v="23"/>
    <x v="23"/>
    <x v="17"/>
    <x v="17"/>
    <x v="17"/>
    <x v="12"/>
    <x v="131"/>
    <x v="10"/>
    <x v="59"/>
    <x v="116"/>
    <x v="124"/>
    <x v="245"/>
    <x v="0"/>
  </r>
  <r>
    <x v="0"/>
    <x v="23"/>
    <x v="23"/>
    <x v="19"/>
    <x v="19"/>
    <x v="19"/>
    <x v="12"/>
    <x v="131"/>
    <x v="10"/>
    <x v="59"/>
    <x v="116"/>
    <x v="124"/>
    <x v="245"/>
    <x v="0"/>
  </r>
  <r>
    <x v="0"/>
    <x v="23"/>
    <x v="23"/>
    <x v="5"/>
    <x v="5"/>
    <x v="5"/>
    <x v="12"/>
    <x v="131"/>
    <x v="10"/>
    <x v="60"/>
    <x v="305"/>
    <x v="110"/>
    <x v="23"/>
    <x v="0"/>
  </r>
  <r>
    <x v="0"/>
    <x v="23"/>
    <x v="23"/>
    <x v="33"/>
    <x v="33"/>
    <x v="33"/>
    <x v="16"/>
    <x v="132"/>
    <x v="47"/>
    <x v="64"/>
    <x v="304"/>
    <x v="64"/>
    <x v="83"/>
    <x v="0"/>
  </r>
  <r>
    <x v="0"/>
    <x v="23"/>
    <x v="23"/>
    <x v="15"/>
    <x v="15"/>
    <x v="15"/>
    <x v="16"/>
    <x v="132"/>
    <x v="47"/>
    <x v="55"/>
    <x v="61"/>
    <x v="51"/>
    <x v="122"/>
    <x v="0"/>
  </r>
  <r>
    <x v="0"/>
    <x v="23"/>
    <x v="23"/>
    <x v="54"/>
    <x v="54"/>
    <x v="54"/>
    <x v="18"/>
    <x v="177"/>
    <x v="48"/>
    <x v="67"/>
    <x v="68"/>
    <x v="75"/>
    <x v="242"/>
    <x v="0"/>
  </r>
  <r>
    <x v="0"/>
    <x v="23"/>
    <x v="23"/>
    <x v="55"/>
    <x v="55"/>
    <x v="55"/>
    <x v="18"/>
    <x v="177"/>
    <x v="48"/>
    <x v="78"/>
    <x v="306"/>
    <x v="64"/>
    <x v="83"/>
    <x v="0"/>
  </r>
  <r>
    <x v="0"/>
    <x v="23"/>
    <x v="23"/>
    <x v="37"/>
    <x v="37"/>
    <x v="37"/>
    <x v="18"/>
    <x v="177"/>
    <x v="48"/>
    <x v="51"/>
    <x v="307"/>
    <x v="66"/>
    <x v="3"/>
    <x v="0"/>
  </r>
  <r>
    <x v="0"/>
    <x v="24"/>
    <x v="24"/>
    <x v="0"/>
    <x v="0"/>
    <x v="0"/>
    <x v="0"/>
    <x v="102"/>
    <x v="205"/>
    <x v="84"/>
    <x v="308"/>
    <x v="72"/>
    <x v="246"/>
    <x v="0"/>
  </r>
  <r>
    <x v="0"/>
    <x v="24"/>
    <x v="24"/>
    <x v="1"/>
    <x v="1"/>
    <x v="1"/>
    <x v="1"/>
    <x v="72"/>
    <x v="206"/>
    <x v="68"/>
    <x v="309"/>
    <x v="66"/>
    <x v="247"/>
    <x v="0"/>
  </r>
  <r>
    <x v="0"/>
    <x v="24"/>
    <x v="24"/>
    <x v="4"/>
    <x v="4"/>
    <x v="4"/>
    <x v="2"/>
    <x v="176"/>
    <x v="207"/>
    <x v="104"/>
    <x v="310"/>
    <x v="110"/>
    <x v="248"/>
    <x v="0"/>
  </r>
  <r>
    <x v="0"/>
    <x v="24"/>
    <x v="24"/>
    <x v="11"/>
    <x v="11"/>
    <x v="11"/>
    <x v="3"/>
    <x v="126"/>
    <x v="208"/>
    <x v="59"/>
    <x v="311"/>
    <x v="74"/>
    <x v="249"/>
    <x v="0"/>
  </r>
  <r>
    <x v="0"/>
    <x v="24"/>
    <x v="24"/>
    <x v="20"/>
    <x v="20"/>
    <x v="20"/>
    <x v="4"/>
    <x v="129"/>
    <x v="176"/>
    <x v="67"/>
    <x v="68"/>
    <x v="130"/>
    <x v="250"/>
    <x v="0"/>
  </r>
  <r>
    <x v="0"/>
    <x v="24"/>
    <x v="24"/>
    <x v="2"/>
    <x v="2"/>
    <x v="2"/>
    <x v="5"/>
    <x v="147"/>
    <x v="125"/>
    <x v="89"/>
    <x v="77"/>
    <x v="110"/>
    <x v="248"/>
    <x v="0"/>
  </r>
  <r>
    <x v="0"/>
    <x v="24"/>
    <x v="24"/>
    <x v="8"/>
    <x v="8"/>
    <x v="8"/>
    <x v="6"/>
    <x v="131"/>
    <x v="209"/>
    <x v="78"/>
    <x v="54"/>
    <x v="114"/>
    <x v="89"/>
    <x v="0"/>
  </r>
  <r>
    <x v="0"/>
    <x v="24"/>
    <x v="24"/>
    <x v="14"/>
    <x v="14"/>
    <x v="14"/>
    <x v="6"/>
    <x v="131"/>
    <x v="209"/>
    <x v="94"/>
    <x v="312"/>
    <x v="113"/>
    <x v="68"/>
    <x v="0"/>
  </r>
  <r>
    <x v="0"/>
    <x v="24"/>
    <x v="24"/>
    <x v="7"/>
    <x v="7"/>
    <x v="7"/>
    <x v="6"/>
    <x v="131"/>
    <x v="209"/>
    <x v="97"/>
    <x v="114"/>
    <x v="66"/>
    <x v="247"/>
    <x v="0"/>
  </r>
  <r>
    <x v="0"/>
    <x v="24"/>
    <x v="24"/>
    <x v="3"/>
    <x v="3"/>
    <x v="3"/>
    <x v="9"/>
    <x v="177"/>
    <x v="83"/>
    <x v="60"/>
    <x v="258"/>
    <x v="83"/>
    <x v="85"/>
    <x v="0"/>
  </r>
  <r>
    <x v="0"/>
    <x v="24"/>
    <x v="24"/>
    <x v="5"/>
    <x v="5"/>
    <x v="5"/>
    <x v="10"/>
    <x v="148"/>
    <x v="8"/>
    <x v="51"/>
    <x v="260"/>
    <x v="110"/>
    <x v="248"/>
    <x v="0"/>
  </r>
  <r>
    <x v="0"/>
    <x v="24"/>
    <x v="24"/>
    <x v="10"/>
    <x v="10"/>
    <x v="10"/>
    <x v="19"/>
    <x v="150"/>
    <x v="153"/>
    <x v="61"/>
    <x v="169"/>
    <x v="57"/>
    <x v="251"/>
    <x v="0"/>
  </r>
  <r>
    <x v="0"/>
    <x v="24"/>
    <x v="24"/>
    <x v="21"/>
    <x v="21"/>
    <x v="21"/>
    <x v="19"/>
    <x v="150"/>
    <x v="153"/>
    <x v="59"/>
    <x v="311"/>
    <x v="112"/>
    <x v="60"/>
    <x v="0"/>
  </r>
  <r>
    <x v="0"/>
    <x v="24"/>
    <x v="24"/>
    <x v="16"/>
    <x v="16"/>
    <x v="16"/>
    <x v="19"/>
    <x v="150"/>
    <x v="153"/>
    <x v="74"/>
    <x v="257"/>
    <x v="69"/>
    <x v="151"/>
    <x v="0"/>
  </r>
  <r>
    <x v="0"/>
    <x v="24"/>
    <x v="24"/>
    <x v="17"/>
    <x v="17"/>
    <x v="17"/>
    <x v="13"/>
    <x v="178"/>
    <x v="101"/>
    <x v="67"/>
    <x v="68"/>
    <x v="112"/>
    <x v="60"/>
    <x v="0"/>
  </r>
  <r>
    <x v="0"/>
    <x v="24"/>
    <x v="24"/>
    <x v="56"/>
    <x v="56"/>
    <x v="56"/>
    <x v="13"/>
    <x v="178"/>
    <x v="101"/>
    <x v="67"/>
    <x v="68"/>
    <x v="112"/>
    <x v="60"/>
    <x v="0"/>
  </r>
  <r>
    <x v="0"/>
    <x v="24"/>
    <x v="24"/>
    <x v="37"/>
    <x v="37"/>
    <x v="37"/>
    <x v="15"/>
    <x v="179"/>
    <x v="185"/>
    <x v="78"/>
    <x v="54"/>
    <x v="60"/>
    <x v="221"/>
    <x v="0"/>
  </r>
  <r>
    <x v="0"/>
    <x v="24"/>
    <x v="24"/>
    <x v="6"/>
    <x v="6"/>
    <x v="6"/>
    <x v="15"/>
    <x v="179"/>
    <x v="185"/>
    <x v="55"/>
    <x v="262"/>
    <x v="113"/>
    <x v="68"/>
    <x v="0"/>
  </r>
  <r>
    <x v="0"/>
    <x v="24"/>
    <x v="24"/>
    <x v="12"/>
    <x v="12"/>
    <x v="12"/>
    <x v="15"/>
    <x v="179"/>
    <x v="185"/>
    <x v="108"/>
    <x v="228"/>
    <x v="83"/>
    <x v="85"/>
    <x v="0"/>
  </r>
  <r>
    <x v="0"/>
    <x v="24"/>
    <x v="24"/>
    <x v="57"/>
    <x v="57"/>
    <x v="57"/>
    <x v="15"/>
    <x v="179"/>
    <x v="185"/>
    <x v="108"/>
    <x v="228"/>
    <x v="83"/>
    <x v="85"/>
    <x v="0"/>
  </r>
  <r>
    <x v="0"/>
    <x v="25"/>
    <x v="25"/>
    <x v="58"/>
    <x v="58"/>
    <x v="58"/>
    <x v="0"/>
    <x v="69"/>
    <x v="210"/>
    <x v="89"/>
    <x v="313"/>
    <x v="74"/>
    <x v="252"/>
    <x v="0"/>
  </r>
  <r>
    <x v="0"/>
    <x v="25"/>
    <x v="25"/>
    <x v="1"/>
    <x v="1"/>
    <x v="1"/>
    <x v="1"/>
    <x v="122"/>
    <x v="150"/>
    <x v="53"/>
    <x v="286"/>
    <x v="66"/>
    <x v="253"/>
    <x v="0"/>
  </r>
  <r>
    <x v="0"/>
    <x v="25"/>
    <x v="25"/>
    <x v="8"/>
    <x v="8"/>
    <x v="8"/>
    <x v="2"/>
    <x v="132"/>
    <x v="211"/>
    <x v="108"/>
    <x v="314"/>
    <x v="71"/>
    <x v="254"/>
    <x v="0"/>
  </r>
  <r>
    <x v="0"/>
    <x v="25"/>
    <x v="25"/>
    <x v="6"/>
    <x v="6"/>
    <x v="6"/>
    <x v="3"/>
    <x v="177"/>
    <x v="188"/>
    <x v="108"/>
    <x v="314"/>
    <x v="60"/>
    <x v="40"/>
    <x v="0"/>
  </r>
  <r>
    <x v="0"/>
    <x v="25"/>
    <x v="25"/>
    <x v="9"/>
    <x v="9"/>
    <x v="9"/>
    <x v="4"/>
    <x v="148"/>
    <x v="212"/>
    <x v="78"/>
    <x v="45"/>
    <x v="112"/>
    <x v="255"/>
    <x v="0"/>
  </r>
  <r>
    <x v="0"/>
    <x v="25"/>
    <x v="25"/>
    <x v="4"/>
    <x v="4"/>
    <x v="4"/>
    <x v="4"/>
    <x v="148"/>
    <x v="212"/>
    <x v="97"/>
    <x v="24"/>
    <x v="83"/>
    <x v="85"/>
    <x v="0"/>
  </r>
  <r>
    <x v="0"/>
    <x v="25"/>
    <x v="25"/>
    <x v="14"/>
    <x v="14"/>
    <x v="14"/>
    <x v="6"/>
    <x v="150"/>
    <x v="3"/>
    <x v="51"/>
    <x v="315"/>
    <x v="83"/>
    <x v="85"/>
    <x v="0"/>
  </r>
  <r>
    <x v="0"/>
    <x v="25"/>
    <x v="25"/>
    <x v="2"/>
    <x v="2"/>
    <x v="2"/>
    <x v="7"/>
    <x v="178"/>
    <x v="213"/>
    <x v="49"/>
    <x v="155"/>
    <x v="83"/>
    <x v="85"/>
    <x v="0"/>
  </r>
  <r>
    <x v="0"/>
    <x v="25"/>
    <x v="25"/>
    <x v="19"/>
    <x v="19"/>
    <x v="19"/>
    <x v="8"/>
    <x v="179"/>
    <x v="69"/>
    <x v="67"/>
    <x v="68"/>
    <x v="57"/>
    <x v="256"/>
    <x v="0"/>
  </r>
  <r>
    <x v="0"/>
    <x v="25"/>
    <x v="25"/>
    <x v="37"/>
    <x v="37"/>
    <x v="37"/>
    <x v="8"/>
    <x v="179"/>
    <x v="69"/>
    <x v="74"/>
    <x v="316"/>
    <x v="110"/>
    <x v="257"/>
    <x v="0"/>
  </r>
  <r>
    <x v="0"/>
    <x v="25"/>
    <x v="25"/>
    <x v="10"/>
    <x v="10"/>
    <x v="10"/>
    <x v="8"/>
    <x v="179"/>
    <x v="69"/>
    <x v="64"/>
    <x v="317"/>
    <x v="69"/>
    <x v="17"/>
    <x v="0"/>
  </r>
  <r>
    <x v="0"/>
    <x v="25"/>
    <x v="25"/>
    <x v="17"/>
    <x v="17"/>
    <x v="17"/>
    <x v="19"/>
    <x v="180"/>
    <x v="30"/>
    <x v="67"/>
    <x v="68"/>
    <x v="51"/>
    <x v="258"/>
    <x v="0"/>
  </r>
  <r>
    <x v="0"/>
    <x v="25"/>
    <x v="25"/>
    <x v="18"/>
    <x v="18"/>
    <x v="18"/>
    <x v="19"/>
    <x v="180"/>
    <x v="30"/>
    <x v="64"/>
    <x v="317"/>
    <x v="66"/>
    <x v="253"/>
    <x v="0"/>
  </r>
  <r>
    <x v="0"/>
    <x v="25"/>
    <x v="25"/>
    <x v="7"/>
    <x v="7"/>
    <x v="7"/>
    <x v="19"/>
    <x v="180"/>
    <x v="30"/>
    <x v="74"/>
    <x v="316"/>
    <x v="113"/>
    <x v="21"/>
    <x v="0"/>
  </r>
  <r>
    <x v="0"/>
    <x v="25"/>
    <x v="25"/>
    <x v="28"/>
    <x v="28"/>
    <x v="28"/>
    <x v="13"/>
    <x v="184"/>
    <x v="101"/>
    <x v="67"/>
    <x v="68"/>
    <x v="71"/>
    <x v="254"/>
    <x v="0"/>
  </r>
  <r>
    <x v="0"/>
    <x v="25"/>
    <x v="25"/>
    <x v="42"/>
    <x v="42"/>
    <x v="42"/>
    <x v="13"/>
    <x v="184"/>
    <x v="101"/>
    <x v="74"/>
    <x v="316"/>
    <x v="83"/>
    <x v="85"/>
    <x v="0"/>
  </r>
  <r>
    <x v="0"/>
    <x v="25"/>
    <x v="25"/>
    <x v="51"/>
    <x v="51"/>
    <x v="51"/>
    <x v="13"/>
    <x v="184"/>
    <x v="101"/>
    <x v="64"/>
    <x v="317"/>
    <x v="110"/>
    <x v="257"/>
    <x v="0"/>
  </r>
  <r>
    <x v="0"/>
    <x v="25"/>
    <x v="25"/>
    <x v="3"/>
    <x v="3"/>
    <x v="3"/>
    <x v="13"/>
    <x v="184"/>
    <x v="101"/>
    <x v="74"/>
    <x v="316"/>
    <x v="83"/>
    <x v="85"/>
    <x v="0"/>
  </r>
  <r>
    <x v="0"/>
    <x v="25"/>
    <x v="25"/>
    <x v="59"/>
    <x v="59"/>
    <x v="59"/>
    <x v="17"/>
    <x v="185"/>
    <x v="214"/>
    <x v="67"/>
    <x v="68"/>
    <x v="60"/>
    <x v="40"/>
    <x v="0"/>
  </r>
  <r>
    <x v="0"/>
    <x v="25"/>
    <x v="25"/>
    <x v="31"/>
    <x v="31"/>
    <x v="31"/>
    <x v="17"/>
    <x v="185"/>
    <x v="214"/>
    <x v="67"/>
    <x v="68"/>
    <x v="60"/>
    <x v="40"/>
    <x v="0"/>
  </r>
  <r>
    <x v="0"/>
    <x v="25"/>
    <x v="25"/>
    <x v="0"/>
    <x v="0"/>
    <x v="0"/>
    <x v="17"/>
    <x v="185"/>
    <x v="214"/>
    <x v="67"/>
    <x v="68"/>
    <x v="60"/>
    <x v="40"/>
    <x v="0"/>
  </r>
  <r>
    <x v="0"/>
    <x v="25"/>
    <x v="25"/>
    <x v="20"/>
    <x v="20"/>
    <x v="20"/>
    <x v="17"/>
    <x v="185"/>
    <x v="214"/>
    <x v="67"/>
    <x v="68"/>
    <x v="60"/>
    <x v="40"/>
    <x v="0"/>
  </r>
  <r>
    <x v="0"/>
    <x v="25"/>
    <x v="25"/>
    <x v="30"/>
    <x v="30"/>
    <x v="30"/>
    <x v="17"/>
    <x v="185"/>
    <x v="214"/>
    <x v="78"/>
    <x v="45"/>
    <x v="110"/>
    <x v="257"/>
    <x v="0"/>
  </r>
  <r>
    <x v="0"/>
    <x v="25"/>
    <x v="25"/>
    <x v="60"/>
    <x v="60"/>
    <x v="60"/>
    <x v="17"/>
    <x v="185"/>
    <x v="214"/>
    <x v="59"/>
    <x v="94"/>
    <x v="69"/>
    <x v="17"/>
    <x v="0"/>
  </r>
  <r>
    <x v="0"/>
    <x v="26"/>
    <x v="26"/>
    <x v="1"/>
    <x v="1"/>
    <x v="1"/>
    <x v="0"/>
    <x v="180"/>
    <x v="215"/>
    <x v="55"/>
    <x v="318"/>
    <x v="83"/>
    <x v="85"/>
    <x v="0"/>
  </r>
  <r>
    <x v="0"/>
    <x v="26"/>
    <x v="26"/>
    <x v="61"/>
    <x v="61"/>
    <x v="61"/>
    <x v="1"/>
    <x v="184"/>
    <x v="216"/>
    <x v="67"/>
    <x v="68"/>
    <x v="71"/>
    <x v="259"/>
    <x v="0"/>
  </r>
  <r>
    <x v="0"/>
    <x v="26"/>
    <x v="26"/>
    <x v="6"/>
    <x v="6"/>
    <x v="6"/>
    <x v="1"/>
    <x v="184"/>
    <x v="216"/>
    <x v="61"/>
    <x v="107"/>
    <x v="69"/>
    <x v="260"/>
    <x v="0"/>
  </r>
  <r>
    <x v="0"/>
    <x v="26"/>
    <x v="26"/>
    <x v="14"/>
    <x v="14"/>
    <x v="14"/>
    <x v="1"/>
    <x v="184"/>
    <x v="216"/>
    <x v="74"/>
    <x v="319"/>
    <x v="83"/>
    <x v="85"/>
    <x v="0"/>
  </r>
  <r>
    <x v="0"/>
    <x v="26"/>
    <x v="26"/>
    <x v="10"/>
    <x v="10"/>
    <x v="10"/>
    <x v="4"/>
    <x v="185"/>
    <x v="212"/>
    <x v="61"/>
    <x v="107"/>
    <x v="66"/>
    <x v="261"/>
    <x v="0"/>
  </r>
  <r>
    <x v="0"/>
    <x v="26"/>
    <x v="26"/>
    <x v="2"/>
    <x v="2"/>
    <x v="2"/>
    <x v="4"/>
    <x v="185"/>
    <x v="212"/>
    <x v="66"/>
    <x v="320"/>
    <x v="83"/>
    <x v="85"/>
    <x v="0"/>
  </r>
  <r>
    <x v="0"/>
    <x v="26"/>
    <x v="26"/>
    <x v="4"/>
    <x v="4"/>
    <x v="4"/>
    <x v="4"/>
    <x v="185"/>
    <x v="212"/>
    <x v="78"/>
    <x v="321"/>
    <x v="110"/>
    <x v="262"/>
    <x v="0"/>
  </r>
  <r>
    <x v="0"/>
    <x v="26"/>
    <x v="26"/>
    <x v="34"/>
    <x v="34"/>
    <x v="34"/>
    <x v="7"/>
    <x v="186"/>
    <x v="23"/>
    <x v="67"/>
    <x v="68"/>
    <x v="69"/>
    <x v="260"/>
    <x v="0"/>
  </r>
  <r>
    <x v="0"/>
    <x v="26"/>
    <x v="26"/>
    <x v="18"/>
    <x v="18"/>
    <x v="18"/>
    <x v="7"/>
    <x v="186"/>
    <x v="23"/>
    <x v="67"/>
    <x v="68"/>
    <x v="69"/>
    <x v="260"/>
    <x v="0"/>
  </r>
  <r>
    <x v="0"/>
    <x v="26"/>
    <x v="26"/>
    <x v="24"/>
    <x v="24"/>
    <x v="24"/>
    <x v="7"/>
    <x v="186"/>
    <x v="23"/>
    <x v="64"/>
    <x v="322"/>
    <x v="83"/>
    <x v="85"/>
    <x v="0"/>
  </r>
  <r>
    <x v="0"/>
    <x v="26"/>
    <x v="26"/>
    <x v="42"/>
    <x v="42"/>
    <x v="42"/>
    <x v="7"/>
    <x v="186"/>
    <x v="23"/>
    <x v="61"/>
    <x v="107"/>
    <x v="110"/>
    <x v="262"/>
    <x v="0"/>
  </r>
  <r>
    <x v="0"/>
    <x v="26"/>
    <x v="26"/>
    <x v="48"/>
    <x v="48"/>
    <x v="48"/>
    <x v="7"/>
    <x v="186"/>
    <x v="23"/>
    <x v="59"/>
    <x v="323"/>
    <x v="66"/>
    <x v="261"/>
    <x v="0"/>
  </r>
  <r>
    <x v="0"/>
    <x v="26"/>
    <x v="26"/>
    <x v="9"/>
    <x v="9"/>
    <x v="9"/>
    <x v="11"/>
    <x v="187"/>
    <x v="28"/>
    <x v="67"/>
    <x v="68"/>
    <x v="66"/>
    <x v="261"/>
    <x v="0"/>
  </r>
  <r>
    <x v="0"/>
    <x v="26"/>
    <x v="26"/>
    <x v="62"/>
    <x v="62"/>
    <x v="62"/>
    <x v="11"/>
    <x v="187"/>
    <x v="28"/>
    <x v="67"/>
    <x v="68"/>
    <x v="66"/>
    <x v="261"/>
    <x v="0"/>
  </r>
  <r>
    <x v="0"/>
    <x v="26"/>
    <x v="26"/>
    <x v="63"/>
    <x v="63"/>
    <x v="63"/>
    <x v="11"/>
    <x v="187"/>
    <x v="28"/>
    <x v="67"/>
    <x v="68"/>
    <x v="66"/>
    <x v="261"/>
    <x v="0"/>
  </r>
  <r>
    <x v="0"/>
    <x v="26"/>
    <x v="26"/>
    <x v="64"/>
    <x v="64"/>
    <x v="64"/>
    <x v="11"/>
    <x v="187"/>
    <x v="28"/>
    <x v="67"/>
    <x v="68"/>
    <x v="66"/>
    <x v="261"/>
    <x v="0"/>
  </r>
  <r>
    <x v="0"/>
    <x v="26"/>
    <x v="26"/>
    <x v="36"/>
    <x v="36"/>
    <x v="36"/>
    <x v="11"/>
    <x v="187"/>
    <x v="28"/>
    <x v="67"/>
    <x v="68"/>
    <x v="66"/>
    <x v="261"/>
    <x v="0"/>
  </r>
  <r>
    <x v="0"/>
    <x v="26"/>
    <x v="26"/>
    <x v="0"/>
    <x v="0"/>
    <x v="0"/>
    <x v="11"/>
    <x v="187"/>
    <x v="28"/>
    <x v="59"/>
    <x v="323"/>
    <x v="110"/>
    <x v="262"/>
    <x v="0"/>
  </r>
  <r>
    <x v="0"/>
    <x v="26"/>
    <x v="26"/>
    <x v="5"/>
    <x v="5"/>
    <x v="5"/>
    <x v="11"/>
    <x v="187"/>
    <x v="28"/>
    <x v="61"/>
    <x v="107"/>
    <x v="113"/>
    <x v="71"/>
    <x v="0"/>
  </r>
  <r>
    <x v="0"/>
    <x v="26"/>
    <x v="26"/>
    <x v="39"/>
    <x v="39"/>
    <x v="39"/>
    <x v="11"/>
    <x v="187"/>
    <x v="28"/>
    <x v="67"/>
    <x v="68"/>
    <x v="66"/>
    <x v="261"/>
    <x v="0"/>
  </r>
  <r>
    <x v="0"/>
    <x v="26"/>
    <x v="26"/>
    <x v="16"/>
    <x v="16"/>
    <x v="16"/>
    <x v="11"/>
    <x v="187"/>
    <x v="28"/>
    <x v="61"/>
    <x v="107"/>
    <x v="113"/>
    <x v="71"/>
    <x v="0"/>
  </r>
  <r>
    <x v="0"/>
    <x v="27"/>
    <x v="27"/>
    <x v="1"/>
    <x v="1"/>
    <x v="1"/>
    <x v="0"/>
    <x v="131"/>
    <x v="217"/>
    <x v="94"/>
    <x v="324"/>
    <x v="113"/>
    <x v="77"/>
    <x v="0"/>
  </r>
  <r>
    <x v="0"/>
    <x v="27"/>
    <x v="27"/>
    <x v="9"/>
    <x v="9"/>
    <x v="9"/>
    <x v="1"/>
    <x v="177"/>
    <x v="218"/>
    <x v="78"/>
    <x v="325"/>
    <x v="64"/>
    <x v="263"/>
    <x v="0"/>
  </r>
  <r>
    <x v="0"/>
    <x v="27"/>
    <x v="27"/>
    <x v="6"/>
    <x v="6"/>
    <x v="6"/>
    <x v="2"/>
    <x v="150"/>
    <x v="163"/>
    <x v="66"/>
    <x v="218"/>
    <x v="60"/>
    <x v="264"/>
    <x v="0"/>
  </r>
  <r>
    <x v="0"/>
    <x v="27"/>
    <x v="27"/>
    <x v="10"/>
    <x v="10"/>
    <x v="10"/>
    <x v="3"/>
    <x v="178"/>
    <x v="219"/>
    <x v="66"/>
    <x v="218"/>
    <x v="69"/>
    <x v="265"/>
    <x v="0"/>
  </r>
  <r>
    <x v="0"/>
    <x v="27"/>
    <x v="27"/>
    <x v="40"/>
    <x v="40"/>
    <x v="40"/>
    <x v="3"/>
    <x v="178"/>
    <x v="219"/>
    <x v="78"/>
    <x v="325"/>
    <x v="71"/>
    <x v="266"/>
    <x v="0"/>
  </r>
  <r>
    <x v="0"/>
    <x v="27"/>
    <x v="27"/>
    <x v="13"/>
    <x v="13"/>
    <x v="13"/>
    <x v="5"/>
    <x v="179"/>
    <x v="220"/>
    <x v="55"/>
    <x v="326"/>
    <x v="113"/>
    <x v="77"/>
    <x v="0"/>
  </r>
  <r>
    <x v="0"/>
    <x v="27"/>
    <x v="27"/>
    <x v="33"/>
    <x v="33"/>
    <x v="33"/>
    <x v="6"/>
    <x v="180"/>
    <x v="53"/>
    <x v="66"/>
    <x v="218"/>
    <x v="110"/>
    <x v="51"/>
    <x v="0"/>
  </r>
  <r>
    <x v="0"/>
    <x v="27"/>
    <x v="27"/>
    <x v="65"/>
    <x v="65"/>
    <x v="65"/>
    <x v="6"/>
    <x v="180"/>
    <x v="53"/>
    <x v="74"/>
    <x v="189"/>
    <x v="113"/>
    <x v="77"/>
    <x v="0"/>
  </r>
  <r>
    <x v="0"/>
    <x v="27"/>
    <x v="27"/>
    <x v="50"/>
    <x v="50"/>
    <x v="50"/>
    <x v="8"/>
    <x v="184"/>
    <x v="161"/>
    <x v="74"/>
    <x v="189"/>
    <x v="83"/>
    <x v="85"/>
    <x v="0"/>
  </r>
  <r>
    <x v="0"/>
    <x v="27"/>
    <x v="27"/>
    <x v="42"/>
    <x v="42"/>
    <x v="42"/>
    <x v="8"/>
    <x v="184"/>
    <x v="161"/>
    <x v="74"/>
    <x v="189"/>
    <x v="83"/>
    <x v="85"/>
    <x v="0"/>
  </r>
  <r>
    <x v="0"/>
    <x v="27"/>
    <x v="27"/>
    <x v="8"/>
    <x v="8"/>
    <x v="8"/>
    <x v="8"/>
    <x v="184"/>
    <x v="161"/>
    <x v="59"/>
    <x v="327"/>
    <x v="60"/>
    <x v="264"/>
    <x v="0"/>
  </r>
  <r>
    <x v="0"/>
    <x v="27"/>
    <x v="27"/>
    <x v="2"/>
    <x v="2"/>
    <x v="2"/>
    <x v="8"/>
    <x v="184"/>
    <x v="161"/>
    <x v="74"/>
    <x v="189"/>
    <x v="83"/>
    <x v="85"/>
    <x v="0"/>
  </r>
  <r>
    <x v="0"/>
    <x v="27"/>
    <x v="27"/>
    <x v="4"/>
    <x v="4"/>
    <x v="4"/>
    <x v="8"/>
    <x v="184"/>
    <x v="161"/>
    <x v="74"/>
    <x v="189"/>
    <x v="83"/>
    <x v="85"/>
    <x v="0"/>
  </r>
  <r>
    <x v="0"/>
    <x v="27"/>
    <x v="27"/>
    <x v="34"/>
    <x v="34"/>
    <x v="34"/>
    <x v="12"/>
    <x v="185"/>
    <x v="58"/>
    <x v="64"/>
    <x v="328"/>
    <x v="113"/>
    <x v="77"/>
    <x v="0"/>
  </r>
  <r>
    <x v="0"/>
    <x v="27"/>
    <x v="27"/>
    <x v="66"/>
    <x v="66"/>
    <x v="66"/>
    <x v="12"/>
    <x v="185"/>
    <x v="58"/>
    <x v="66"/>
    <x v="218"/>
    <x v="83"/>
    <x v="85"/>
    <x v="0"/>
  </r>
  <r>
    <x v="0"/>
    <x v="27"/>
    <x v="27"/>
    <x v="67"/>
    <x v="67"/>
    <x v="67"/>
    <x v="12"/>
    <x v="185"/>
    <x v="58"/>
    <x v="64"/>
    <x v="328"/>
    <x v="113"/>
    <x v="77"/>
    <x v="0"/>
  </r>
  <r>
    <x v="0"/>
    <x v="27"/>
    <x v="27"/>
    <x v="37"/>
    <x v="37"/>
    <x v="37"/>
    <x v="12"/>
    <x v="185"/>
    <x v="58"/>
    <x v="66"/>
    <x v="218"/>
    <x v="83"/>
    <x v="85"/>
    <x v="0"/>
  </r>
  <r>
    <x v="0"/>
    <x v="27"/>
    <x v="27"/>
    <x v="48"/>
    <x v="48"/>
    <x v="48"/>
    <x v="12"/>
    <x v="185"/>
    <x v="58"/>
    <x v="66"/>
    <x v="218"/>
    <x v="83"/>
    <x v="85"/>
    <x v="0"/>
  </r>
  <r>
    <x v="0"/>
    <x v="27"/>
    <x v="27"/>
    <x v="5"/>
    <x v="5"/>
    <x v="5"/>
    <x v="12"/>
    <x v="185"/>
    <x v="58"/>
    <x v="66"/>
    <x v="218"/>
    <x v="83"/>
    <x v="85"/>
    <x v="0"/>
  </r>
  <r>
    <x v="0"/>
    <x v="27"/>
    <x v="27"/>
    <x v="14"/>
    <x v="14"/>
    <x v="14"/>
    <x v="12"/>
    <x v="185"/>
    <x v="58"/>
    <x v="66"/>
    <x v="218"/>
    <x v="83"/>
    <x v="85"/>
    <x v="0"/>
  </r>
  <r>
    <x v="0"/>
    <x v="28"/>
    <x v="28"/>
    <x v="1"/>
    <x v="1"/>
    <x v="1"/>
    <x v="0"/>
    <x v="71"/>
    <x v="221"/>
    <x v="68"/>
    <x v="329"/>
    <x v="69"/>
    <x v="267"/>
    <x v="0"/>
  </r>
  <r>
    <x v="0"/>
    <x v="28"/>
    <x v="28"/>
    <x v="0"/>
    <x v="0"/>
    <x v="0"/>
    <x v="1"/>
    <x v="73"/>
    <x v="222"/>
    <x v="149"/>
    <x v="330"/>
    <x v="66"/>
    <x v="78"/>
    <x v="0"/>
  </r>
  <r>
    <x v="0"/>
    <x v="28"/>
    <x v="28"/>
    <x v="9"/>
    <x v="9"/>
    <x v="9"/>
    <x v="2"/>
    <x v="173"/>
    <x v="223"/>
    <x v="78"/>
    <x v="231"/>
    <x v="123"/>
    <x v="268"/>
    <x v="0"/>
  </r>
  <r>
    <x v="0"/>
    <x v="28"/>
    <x v="28"/>
    <x v="2"/>
    <x v="2"/>
    <x v="2"/>
    <x v="3"/>
    <x v="129"/>
    <x v="224"/>
    <x v="75"/>
    <x v="331"/>
    <x v="83"/>
    <x v="85"/>
    <x v="0"/>
  </r>
  <r>
    <x v="0"/>
    <x v="28"/>
    <x v="28"/>
    <x v="34"/>
    <x v="34"/>
    <x v="34"/>
    <x v="4"/>
    <x v="147"/>
    <x v="225"/>
    <x v="49"/>
    <x v="46"/>
    <x v="57"/>
    <x v="24"/>
    <x v="0"/>
  </r>
  <r>
    <x v="0"/>
    <x v="28"/>
    <x v="28"/>
    <x v="6"/>
    <x v="6"/>
    <x v="6"/>
    <x v="4"/>
    <x v="147"/>
    <x v="225"/>
    <x v="100"/>
    <x v="13"/>
    <x v="71"/>
    <x v="269"/>
    <x v="0"/>
  </r>
  <r>
    <x v="0"/>
    <x v="28"/>
    <x v="28"/>
    <x v="8"/>
    <x v="8"/>
    <x v="8"/>
    <x v="6"/>
    <x v="130"/>
    <x v="226"/>
    <x v="49"/>
    <x v="46"/>
    <x v="51"/>
    <x v="245"/>
    <x v="0"/>
  </r>
  <r>
    <x v="0"/>
    <x v="28"/>
    <x v="28"/>
    <x v="42"/>
    <x v="42"/>
    <x v="42"/>
    <x v="7"/>
    <x v="148"/>
    <x v="83"/>
    <x v="100"/>
    <x v="13"/>
    <x v="113"/>
    <x v="23"/>
    <x v="0"/>
  </r>
  <r>
    <x v="0"/>
    <x v="28"/>
    <x v="28"/>
    <x v="68"/>
    <x v="68"/>
    <x v="68"/>
    <x v="7"/>
    <x v="148"/>
    <x v="83"/>
    <x v="100"/>
    <x v="13"/>
    <x v="113"/>
    <x v="23"/>
    <x v="0"/>
  </r>
  <r>
    <x v="0"/>
    <x v="28"/>
    <x v="28"/>
    <x v="13"/>
    <x v="13"/>
    <x v="13"/>
    <x v="7"/>
    <x v="148"/>
    <x v="83"/>
    <x v="100"/>
    <x v="13"/>
    <x v="113"/>
    <x v="23"/>
    <x v="0"/>
  </r>
  <r>
    <x v="0"/>
    <x v="28"/>
    <x v="28"/>
    <x v="47"/>
    <x v="47"/>
    <x v="47"/>
    <x v="10"/>
    <x v="149"/>
    <x v="41"/>
    <x v="51"/>
    <x v="250"/>
    <x v="113"/>
    <x v="23"/>
    <x v="0"/>
  </r>
  <r>
    <x v="0"/>
    <x v="28"/>
    <x v="28"/>
    <x v="19"/>
    <x v="19"/>
    <x v="19"/>
    <x v="19"/>
    <x v="150"/>
    <x v="227"/>
    <x v="64"/>
    <x v="33"/>
    <x v="71"/>
    <x v="269"/>
    <x v="0"/>
  </r>
  <r>
    <x v="0"/>
    <x v="28"/>
    <x v="28"/>
    <x v="37"/>
    <x v="37"/>
    <x v="37"/>
    <x v="19"/>
    <x v="150"/>
    <x v="227"/>
    <x v="55"/>
    <x v="244"/>
    <x v="66"/>
    <x v="78"/>
    <x v="0"/>
  </r>
  <r>
    <x v="0"/>
    <x v="28"/>
    <x v="28"/>
    <x v="36"/>
    <x v="36"/>
    <x v="36"/>
    <x v="19"/>
    <x v="150"/>
    <x v="227"/>
    <x v="49"/>
    <x v="46"/>
    <x v="113"/>
    <x v="23"/>
    <x v="0"/>
  </r>
  <r>
    <x v="0"/>
    <x v="28"/>
    <x v="28"/>
    <x v="4"/>
    <x v="4"/>
    <x v="4"/>
    <x v="19"/>
    <x v="150"/>
    <x v="227"/>
    <x v="51"/>
    <x v="250"/>
    <x v="83"/>
    <x v="85"/>
    <x v="0"/>
  </r>
  <r>
    <x v="0"/>
    <x v="28"/>
    <x v="28"/>
    <x v="17"/>
    <x v="17"/>
    <x v="17"/>
    <x v="14"/>
    <x v="178"/>
    <x v="99"/>
    <x v="64"/>
    <x v="33"/>
    <x v="60"/>
    <x v="83"/>
    <x v="0"/>
  </r>
  <r>
    <x v="0"/>
    <x v="28"/>
    <x v="28"/>
    <x v="5"/>
    <x v="5"/>
    <x v="5"/>
    <x v="14"/>
    <x v="178"/>
    <x v="99"/>
    <x v="108"/>
    <x v="158"/>
    <x v="113"/>
    <x v="23"/>
    <x v="0"/>
  </r>
  <r>
    <x v="0"/>
    <x v="28"/>
    <x v="28"/>
    <x v="35"/>
    <x v="35"/>
    <x v="35"/>
    <x v="16"/>
    <x v="179"/>
    <x v="129"/>
    <x v="61"/>
    <x v="332"/>
    <x v="71"/>
    <x v="269"/>
    <x v="0"/>
  </r>
  <r>
    <x v="0"/>
    <x v="28"/>
    <x v="28"/>
    <x v="48"/>
    <x v="48"/>
    <x v="48"/>
    <x v="16"/>
    <x v="179"/>
    <x v="129"/>
    <x v="66"/>
    <x v="248"/>
    <x v="66"/>
    <x v="78"/>
    <x v="0"/>
  </r>
  <r>
    <x v="0"/>
    <x v="28"/>
    <x v="28"/>
    <x v="12"/>
    <x v="12"/>
    <x v="12"/>
    <x v="16"/>
    <x v="179"/>
    <x v="129"/>
    <x v="108"/>
    <x v="158"/>
    <x v="83"/>
    <x v="85"/>
    <x v="0"/>
  </r>
  <r>
    <x v="0"/>
    <x v="28"/>
    <x v="28"/>
    <x v="7"/>
    <x v="7"/>
    <x v="7"/>
    <x v="16"/>
    <x v="179"/>
    <x v="129"/>
    <x v="74"/>
    <x v="333"/>
    <x v="113"/>
    <x v="23"/>
    <x v="2"/>
  </r>
  <r>
    <x v="0"/>
    <x v="29"/>
    <x v="29"/>
    <x v="0"/>
    <x v="0"/>
    <x v="0"/>
    <x v="0"/>
    <x v="121"/>
    <x v="228"/>
    <x v="68"/>
    <x v="223"/>
    <x v="83"/>
    <x v="85"/>
    <x v="0"/>
  </r>
  <r>
    <x v="0"/>
    <x v="29"/>
    <x v="29"/>
    <x v="11"/>
    <x v="11"/>
    <x v="11"/>
    <x v="1"/>
    <x v="147"/>
    <x v="229"/>
    <x v="148"/>
    <x v="334"/>
    <x v="113"/>
    <x v="102"/>
    <x v="0"/>
  </r>
  <r>
    <x v="0"/>
    <x v="29"/>
    <x v="29"/>
    <x v="41"/>
    <x v="41"/>
    <x v="41"/>
    <x v="2"/>
    <x v="131"/>
    <x v="230"/>
    <x v="108"/>
    <x v="335"/>
    <x v="51"/>
    <x v="270"/>
    <x v="0"/>
  </r>
  <r>
    <x v="0"/>
    <x v="29"/>
    <x v="29"/>
    <x v="7"/>
    <x v="7"/>
    <x v="7"/>
    <x v="3"/>
    <x v="132"/>
    <x v="231"/>
    <x v="94"/>
    <x v="336"/>
    <x v="83"/>
    <x v="85"/>
    <x v="0"/>
  </r>
  <r>
    <x v="0"/>
    <x v="29"/>
    <x v="29"/>
    <x v="37"/>
    <x v="37"/>
    <x v="37"/>
    <x v="4"/>
    <x v="149"/>
    <x v="224"/>
    <x v="100"/>
    <x v="337"/>
    <x v="83"/>
    <x v="85"/>
    <x v="0"/>
  </r>
  <r>
    <x v="0"/>
    <x v="29"/>
    <x v="29"/>
    <x v="40"/>
    <x v="40"/>
    <x v="40"/>
    <x v="5"/>
    <x v="179"/>
    <x v="232"/>
    <x v="64"/>
    <x v="338"/>
    <x v="69"/>
    <x v="271"/>
    <x v="0"/>
  </r>
  <r>
    <x v="0"/>
    <x v="29"/>
    <x v="29"/>
    <x v="1"/>
    <x v="1"/>
    <x v="1"/>
    <x v="5"/>
    <x v="179"/>
    <x v="232"/>
    <x v="108"/>
    <x v="335"/>
    <x v="83"/>
    <x v="85"/>
    <x v="0"/>
  </r>
  <r>
    <x v="0"/>
    <x v="29"/>
    <x v="29"/>
    <x v="50"/>
    <x v="50"/>
    <x v="50"/>
    <x v="7"/>
    <x v="180"/>
    <x v="25"/>
    <x v="55"/>
    <x v="339"/>
    <x v="83"/>
    <x v="85"/>
    <x v="0"/>
  </r>
  <r>
    <x v="0"/>
    <x v="29"/>
    <x v="29"/>
    <x v="42"/>
    <x v="42"/>
    <x v="42"/>
    <x v="7"/>
    <x v="180"/>
    <x v="25"/>
    <x v="66"/>
    <x v="340"/>
    <x v="110"/>
    <x v="272"/>
    <x v="0"/>
  </r>
  <r>
    <x v="0"/>
    <x v="29"/>
    <x v="29"/>
    <x v="10"/>
    <x v="10"/>
    <x v="10"/>
    <x v="7"/>
    <x v="180"/>
    <x v="25"/>
    <x v="66"/>
    <x v="340"/>
    <x v="110"/>
    <x v="272"/>
    <x v="0"/>
  </r>
  <r>
    <x v="0"/>
    <x v="29"/>
    <x v="29"/>
    <x v="4"/>
    <x v="4"/>
    <x v="4"/>
    <x v="7"/>
    <x v="180"/>
    <x v="25"/>
    <x v="55"/>
    <x v="339"/>
    <x v="83"/>
    <x v="85"/>
    <x v="0"/>
  </r>
  <r>
    <x v="0"/>
    <x v="29"/>
    <x v="29"/>
    <x v="9"/>
    <x v="9"/>
    <x v="9"/>
    <x v="19"/>
    <x v="184"/>
    <x v="12"/>
    <x v="59"/>
    <x v="145"/>
    <x v="60"/>
    <x v="273"/>
    <x v="0"/>
  </r>
  <r>
    <x v="0"/>
    <x v="29"/>
    <x v="29"/>
    <x v="69"/>
    <x v="69"/>
    <x v="69"/>
    <x v="19"/>
    <x v="184"/>
    <x v="12"/>
    <x v="66"/>
    <x v="340"/>
    <x v="113"/>
    <x v="102"/>
    <x v="0"/>
  </r>
  <r>
    <x v="0"/>
    <x v="29"/>
    <x v="29"/>
    <x v="47"/>
    <x v="47"/>
    <x v="47"/>
    <x v="19"/>
    <x v="184"/>
    <x v="12"/>
    <x v="74"/>
    <x v="341"/>
    <x v="83"/>
    <x v="85"/>
    <x v="0"/>
  </r>
  <r>
    <x v="0"/>
    <x v="29"/>
    <x v="29"/>
    <x v="8"/>
    <x v="8"/>
    <x v="8"/>
    <x v="19"/>
    <x v="184"/>
    <x v="12"/>
    <x v="74"/>
    <x v="341"/>
    <x v="83"/>
    <x v="85"/>
    <x v="0"/>
  </r>
  <r>
    <x v="0"/>
    <x v="29"/>
    <x v="29"/>
    <x v="6"/>
    <x v="6"/>
    <x v="6"/>
    <x v="19"/>
    <x v="184"/>
    <x v="12"/>
    <x v="66"/>
    <x v="340"/>
    <x v="113"/>
    <x v="102"/>
    <x v="0"/>
  </r>
  <r>
    <x v="0"/>
    <x v="29"/>
    <x v="29"/>
    <x v="3"/>
    <x v="3"/>
    <x v="3"/>
    <x v="19"/>
    <x v="184"/>
    <x v="12"/>
    <x v="74"/>
    <x v="341"/>
    <x v="83"/>
    <x v="85"/>
    <x v="0"/>
  </r>
  <r>
    <x v="0"/>
    <x v="29"/>
    <x v="29"/>
    <x v="70"/>
    <x v="70"/>
    <x v="70"/>
    <x v="19"/>
    <x v="184"/>
    <x v="12"/>
    <x v="67"/>
    <x v="68"/>
    <x v="71"/>
    <x v="274"/>
    <x v="0"/>
  </r>
  <r>
    <x v="0"/>
    <x v="29"/>
    <x v="29"/>
    <x v="71"/>
    <x v="71"/>
    <x v="71"/>
    <x v="19"/>
    <x v="184"/>
    <x v="12"/>
    <x v="67"/>
    <x v="68"/>
    <x v="83"/>
    <x v="85"/>
    <x v="4"/>
  </r>
  <r>
    <x v="0"/>
    <x v="29"/>
    <x v="29"/>
    <x v="61"/>
    <x v="61"/>
    <x v="61"/>
    <x v="18"/>
    <x v="185"/>
    <x v="141"/>
    <x v="64"/>
    <x v="338"/>
    <x v="113"/>
    <x v="102"/>
    <x v="0"/>
  </r>
  <r>
    <x v="0"/>
    <x v="29"/>
    <x v="29"/>
    <x v="65"/>
    <x v="65"/>
    <x v="65"/>
    <x v="18"/>
    <x v="185"/>
    <x v="141"/>
    <x v="66"/>
    <x v="340"/>
    <x v="83"/>
    <x v="85"/>
    <x v="0"/>
  </r>
  <r>
    <x v="0"/>
    <x v="29"/>
    <x v="29"/>
    <x v="36"/>
    <x v="36"/>
    <x v="36"/>
    <x v="18"/>
    <x v="185"/>
    <x v="141"/>
    <x v="66"/>
    <x v="340"/>
    <x v="83"/>
    <x v="85"/>
    <x v="0"/>
  </r>
  <r>
    <x v="0"/>
    <x v="29"/>
    <x v="29"/>
    <x v="2"/>
    <x v="2"/>
    <x v="2"/>
    <x v="18"/>
    <x v="185"/>
    <x v="141"/>
    <x v="66"/>
    <x v="340"/>
    <x v="83"/>
    <x v="85"/>
    <x v="0"/>
  </r>
  <r>
    <x v="0"/>
    <x v="29"/>
    <x v="29"/>
    <x v="57"/>
    <x v="57"/>
    <x v="57"/>
    <x v="18"/>
    <x v="185"/>
    <x v="141"/>
    <x v="66"/>
    <x v="340"/>
    <x v="83"/>
    <x v="85"/>
    <x v="0"/>
  </r>
  <r>
    <x v="0"/>
    <x v="30"/>
    <x v="30"/>
    <x v="1"/>
    <x v="1"/>
    <x v="1"/>
    <x v="0"/>
    <x v="173"/>
    <x v="162"/>
    <x v="68"/>
    <x v="342"/>
    <x v="83"/>
    <x v="85"/>
    <x v="0"/>
  </r>
  <r>
    <x v="0"/>
    <x v="30"/>
    <x v="30"/>
    <x v="9"/>
    <x v="9"/>
    <x v="9"/>
    <x v="1"/>
    <x v="126"/>
    <x v="233"/>
    <x v="78"/>
    <x v="279"/>
    <x v="130"/>
    <x v="275"/>
    <x v="0"/>
  </r>
  <r>
    <x v="0"/>
    <x v="30"/>
    <x v="30"/>
    <x v="8"/>
    <x v="8"/>
    <x v="8"/>
    <x v="2"/>
    <x v="127"/>
    <x v="234"/>
    <x v="49"/>
    <x v="343"/>
    <x v="117"/>
    <x v="276"/>
    <x v="0"/>
  </r>
  <r>
    <x v="0"/>
    <x v="30"/>
    <x v="30"/>
    <x v="2"/>
    <x v="2"/>
    <x v="2"/>
    <x v="3"/>
    <x v="132"/>
    <x v="96"/>
    <x v="60"/>
    <x v="344"/>
    <x v="113"/>
    <x v="21"/>
    <x v="0"/>
  </r>
  <r>
    <x v="0"/>
    <x v="30"/>
    <x v="30"/>
    <x v="6"/>
    <x v="6"/>
    <x v="6"/>
    <x v="4"/>
    <x v="177"/>
    <x v="20"/>
    <x v="108"/>
    <x v="259"/>
    <x v="60"/>
    <x v="152"/>
    <x v="0"/>
  </r>
  <r>
    <x v="0"/>
    <x v="30"/>
    <x v="30"/>
    <x v="36"/>
    <x v="36"/>
    <x v="36"/>
    <x v="5"/>
    <x v="148"/>
    <x v="147"/>
    <x v="55"/>
    <x v="345"/>
    <x v="60"/>
    <x v="152"/>
    <x v="0"/>
  </r>
  <r>
    <x v="0"/>
    <x v="30"/>
    <x v="30"/>
    <x v="10"/>
    <x v="10"/>
    <x v="10"/>
    <x v="6"/>
    <x v="150"/>
    <x v="107"/>
    <x v="64"/>
    <x v="346"/>
    <x v="71"/>
    <x v="104"/>
    <x v="0"/>
  </r>
  <r>
    <x v="0"/>
    <x v="30"/>
    <x v="30"/>
    <x v="15"/>
    <x v="15"/>
    <x v="15"/>
    <x v="6"/>
    <x v="150"/>
    <x v="107"/>
    <x v="78"/>
    <x v="279"/>
    <x v="71"/>
    <x v="104"/>
    <x v="0"/>
  </r>
  <r>
    <x v="0"/>
    <x v="30"/>
    <x v="30"/>
    <x v="5"/>
    <x v="5"/>
    <x v="5"/>
    <x v="6"/>
    <x v="150"/>
    <x v="107"/>
    <x v="49"/>
    <x v="343"/>
    <x v="113"/>
    <x v="21"/>
    <x v="0"/>
  </r>
  <r>
    <x v="0"/>
    <x v="30"/>
    <x v="30"/>
    <x v="7"/>
    <x v="7"/>
    <x v="7"/>
    <x v="6"/>
    <x v="150"/>
    <x v="107"/>
    <x v="49"/>
    <x v="343"/>
    <x v="113"/>
    <x v="21"/>
    <x v="0"/>
  </r>
  <r>
    <x v="0"/>
    <x v="30"/>
    <x v="30"/>
    <x v="4"/>
    <x v="4"/>
    <x v="4"/>
    <x v="6"/>
    <x v="150"/>
    <x v="107"/>
    <x v="108"/>
    <x v="259"/>
    <x v="110"/>
    <x v="123"/>
    <x v="0"/>
  </r>
  <r>
    <x v="0"/>
    <x v="30"/>
    <x v="30"/>
    <x v="16"/>
    <x v="16"/>
    <x v="16"/>
    <x v="19"/>
    <x v="178"/>
    <x v="27"/>
    <x v="49"/>
    <x v="343"/>
    <x v="83"/>
    <x v="85"/>
    <x v="0"/>
  </r>
  <r>
    <x v="0"/>
    <x v="30"/>
    <x v="30"/>
    <x v="24"/>
    <x v="24"/>
    <x v="24"/>
    <x v="11"/>
    <x v="179"/>
    <x v="28"/>
    <x v="78"/>
    <x v="279"/>
    <x v="60"/>
    <x v="152"/>
    <x v="0"/>
  </r>
  <r>
    <x v="0"/>
    <x v="30"/>
    <x v="30"/>
    <x v="37"/>
    <x v="37"/>
    <x v="37"/>
    <x v="11"/>
    <x v="179"/>
    <x v="28"/>
    <x v="78"/>
    <x v="279"/>
    <x v="69"/>
    <x v="32"/>
    <x v="2"/>
  </r>
  <r>
    <x v="0"/>
    <x v="30"/>
    <x v="30"/>
    <x v="40"/>
    <x v="40"/>
    <x v="40"/>
    <x v="11"/>
    <x v="179"/>
    <x v="28"/>
    <x v="74"/>
    <x v="106"/>
    <x v="110"/>
    <x v="123"/>
    <x v="0"/>
  </r>
  <r>
    <x v="0"/>
    <x v="30"/>
    <x v="30"/>
    <x v="3"/>
    <x v="3"/>
    <x v="3"/>
    <x v="11"/>
    <x v="179"/>
    <x v="28"/>
    <x v="108"/>
    <x v="259"/>
    <x v="83"/>
    <x v="85"/>
    <x v="0"/>
  </r>
  <r>
    <x v="0"/>
    <x v="30"/>
    <x v="30"/>
    <x v="13"/>
    <x v="13"/>
    <x v="13"/>
    <x v="11"/>
    <x v="179"/>
    <x v="28"/>
    <x v="108"/>
    <x v="259"/>
    <x v="83"/>
    <x v="85"/>
    <x v="0"/>
  </r>
  <r>
    <x v="0"/>
    <x v="30"/>
    <x v="30"/>
    <x v="34"/>
    <x v="34"/>
    <x v="34"/>
    <x v="16"/>
    <x v="180"/>
    <x v="49"/>
    <x v="64"/>
    <x v="346"/>
    <x v="66"/>
    <x v="28"/>
    <x v="0"/>
  </r>
  <r>
    <x v="0"/>
    <x v="30"/>
    <x v="30"/>
    <x v="42"/>
    <x v="42"/>
    <x v="42"/>
    <x v="16"/>
    <x v="180"/>
    <x v="49"/>
    <x v="66"/>
    <x v="347"/>
    <x v="110"/>
    <x v="123"/>
    <x v="0"/>
  </r>
  <r>
    <x v="0"/>
    <x v="30"/>
    <x v="30"/>
    <x v="19"/>
    <x v="19"/>
    <x v="19"/>
    <x v="18"/>
    <x v="184"/>
    <x v="235"/>
    <x v="78"/>
    <x v="279"/>
    <x v="66"/>
    <x v="28"/>
    <x v="0"/>
  </r>
  <r>
    <x v="0"/>
    <x v="30"/>
    <x v="30"/>
    <x v="18"/>
    <x v="18"/>
    <x v="18"/>
    <x v="18"/>
    <x v="184"/>
    <x v="235"/>
    <x v="61"/>
    <x v="53"/>
    <x v="69"/>
    <x v="32"/>
    <x v="0"/>
  </r>
  <r>
    <x v="0"/>
    <x v="30"/>
    <x v="30"/>
    <x v="61"/>
    <x v="61"/>
    <x v="61"/>
    <x v="18"/>
    <x v="184"/>
    <x v="235"/>
    <x v="59"/>
    <x v="167"/>
    <x v="60"/>
    <x v="152"/>
    <x v="0"/>
  </r>
  <r>
    <x v="0"/>
    <x v="30"/>
    <x v="30"/>
    <x v="0"/>
    <x v="0"/>
    <x v="0"/>
    <x v="18"/>
    <x v="184"/>
    <x v="235"/>
    <x v="61"/>
    <x v="53"/>
    <x v="69"/>
    <x v="32"/>
    <x v="0"/>
  </r>
  <r>
    <x v="0"/>
    <x v="30"/>
    <x v="30"/>
    <x v="12"/>
    <x v="12"/>
    <x v="12"/>
    <x v="18"/>
    <x v="184"/>
    <x v="235"/>
    <x v="66"/>
    <x v="347"/>
    <x v="113"/>
    <x v="21"/>
    <x v="0"/>
  </r>
  <r>
    <x v="0"/>
    <x v="30"/>
    <x v="30"/>
    <x v="14"/>
    <x v="14"/>
    <x v="14"/>
    <x v="18"/>
    <x v="184"/>
    <x v="235"/>
    <x v="74"/>
    <x v="106"/>
    <x v="83"/>
    <x v="85"/>
    <x v="0"/>
  </r>
  <r>
    <x v="0"/>
    <x v="30"/>
    <x v="30"/>
    <x v="72"/>
    <x v="72"/>
    <x v="72"/>
    <x v="18"/>
    <x v="184"/>
    <x v="235"/>
    <x v="67"/>
    <x v="68"/>
    <x v="71"/>
    <x v="104"/>
    <x v="0"/>
  </r>
  <r>
    <x v="0"/>
    <x v="30"/>
    <x v="30"/>
    <x v="52"/>
    <x v="52"/>
    <x v="52"/>
    <x v="18"/>
    <x v="184"/>
    <x v="235"/>
    <x v="66"/>
    <x v="347"/>
    <x v="113"/>
    <x v="21"/>
    <x v="0"/>
  </r>
  <r>
    <x v="0"/>
    <x v="31"/>
    <x v="31"/>
    <x v="8"/>
    <x v="8"/>
    <x v="8"/>
    <x v="0"/>
    <x v="132"/>
    <x v="236"/>
    <x v="100"/>
    <x v="348"/>
    <x v="66"/>
    <x v="199"/>
    <x v="0"/>
  </r>
  <r>
    <x v="0"/>
    <x v="31"/>
    <x v="31"/>
    <x v="1"/>
    <x v="1"/>
    <x v="1"/>
    <x v="1"/>
    <x v="177"/>
    <x v="237"/>
    <x v="60"/>
    <x v="349"/>
    <x v="83"/>
    <x v="85"/>
    <x v="0"/>
  </r>
  <r>
    <x v="0"/>
    <x v="31"/>
    <x v="31"/>
    <x v="9"/>
    <x v="9"/>
    <x v="9"/>
    <x v="2"/>
    <x v="149"/>
    <x v="238"/>
    <x v="61"/>
    <x v="33"/>
    <x v="112"/>
    <x v="233"/>
    <x v="0"/>
  </r>
  <r>
    <x v="0"/>
    <x v="31"/>
    <x v="31"/>
    <x v="40"/>
    <x v="40"/>
    <x v="40"/>
    <x v="2"/>
    <x v="149"/>
    <x v="238"/>
    <x v="78"/>
    <x v="333"/>
    <x v="57"/>
    <x v="277"/>
    <x v="0"/>
  </r>
  <r>
    <x v="0"/>
    <x v="31"/>
    <x v="31"/>
    <x v="65"/>
    <x v="65"/>
    <x v="65"/>
    <x v="4"/>
    <x v="150"/>
    <x v="239"/>
    <x v="49"/>
    <x v="294"/>
    <x v="113"/>
    <x v="92"/>
    <x v="0"/>
  </r>
  <r>
    <x v="0"/>
    <x v="31"/>
    <x v="31"/>
    <x v="2"/>
    <x v="2"/>
    <x v="2"/>
    <x v="4"/>
    <x v="150"/>
    <x v="239"/>
    <x v="51"/>
    <x v="350"/>
    <x v="83"/>
    <x v="85"/>
    <x v="0"/>
  </r>
  <r>
    <x v="0"/>
    <x v="31"/>
    <x v="31"/>
    <x v="73"/>
    <x v="73"/>
    <x v="73"/>
    <x v="6"/>
    <x v="179"/>
    <x v="146"/>
    <x v="59"/>
    <x v="332"/>
    <x v="51"/>
    <x v="278"/>
    <x v="0"/>
  </r>
  <r>
    <x v="0"/>
    <x v="31"/>
    <x v="31"/>
    <x v="37"/>
    <x v="37"/>
    <x v="37"/>
    <x v="6"/>
    <x v="179"/>
    <x v="146"/>
    <x v="108"/>
    <x v="351"/>
    <x v="83"/>
    <x v="85"/>
    <x v="0"/>
  </r>
  <r>
    <x v="0"/>
    <x v="31"/>
    <x v="31"/>
    <x v="72"/>
    <x v="72"/>
    <x v="72"/>
    <x v="6"/>
    <x v="179"/>
    <x v="146"/>
    <x v="67"/>
    <x v="68"/>
    <x v="57"/>
    <x v="277"/>
    <x v="0"/>
  </r>
  <r>
    <x v="0"/>
    <x v="31"/>
    <x v="31"/>
    <x v="74"/>
    <x v="74"/>
    <x v="74"/>
    <x v="9"/>
    <x v="180"/>
    <x v="164"/>
    <x v="59"/>
    <x v="332"/>
    <x v="71"/>
    <x v="128"/>
    <x v="0"/>
  </r>
  <r>
    <x v="0"/>
    <x v="31"/>
    <x v="31"/>
    <x v="17"/>
    <x v="17"/>
    <x v="17"/>
    <x v="10"/>
    <x v="184"/>
    <x v="128"/>
    <x v="78"/>
    <x v="333"/>
    <x v="66"/>
    <x v="199"/>
    <x v="0"/>
  </r>
  <r>
    <x v="0"/>
    <x v="31"/>
    <x v="31"/>
    <x v="34"/>
    <x v="34"/>
    <x v="34"/>
    <x v="10"/>
    <x v="184"/>
    <x v="128"/>
    <x v="78"/>
    <x v="333"/>
    <x v="66"/>
    <x v="199"/>
    <x v="0"/>
  </r>
  <r>
    <x v="0"/>
    <x v="31"/>
    <x v="31"/>
    <x v="66"/>
    <x v="66"/>
    <x v="66"/>
    <x v="10"/>
    <x v="184"/>
    <x v="128"/>
    <x v="66"/>
    <x v="166"/>
    <x v="113"/>
    <x v="92"/>
    <x v="0"/>
  </r>
  <r>
    <x v="0"/>
    <x v="31"/>
    <x v="31"/>
    <x v="24"/>
    <x v="24"/>
    <x v="24"/>
    <x v="10"/>
    <x v="184"/>
    <x v="128"/>
    <x v="66"/>
    <x v="166"/>
    <x v="113"/>
    <x v="92"/>
    <x v="0"/>
  </r>
  <r>
    <x v="0"/>
    <x v="31"/>
    <x v="31"/>
    <x v="36"/>
    <x v="36"/>
    <x v="36"/>
    <x v="10"/>
    <x v="184"/>
    <x v="128"/>
    <x v="64"/>
    <x v="352"/>
    <x v="110"/>
    <x v="126"/>
    <x v="0"/>
  </r>
  <r>
    <x v="0"/>
    <x v="31"/>
    <x v="31"/>
    <x v="5"/>
    <x v="5"/>
    <x v="5"/>
    <x v="10"/>
    <x v="184"/>
    <x v="128"/>
    <x v="64"/>
    <x v="352"/>
    <x v="110"/>
    <x v="126"/>
    <x v="0"/>
  </r>
  <r>
    <x v="0"/>
    <x v="31"/>
    <x v="31"/>
    <x v="43"/>
    <x v="43"/>
    <x v="43"/>
    <x v="15"/>
    <x v="185"/>
    <x v="28"/>
    <x v="61"/>
    <x v="33"/>
    <x v="66"/>
    <x v="199"/>
    <x v="0"/>
  </r>
  <r>
    <x v="0"/>
    <x v="31"/>
    <x v="31"/>
    <x v="75"/>
    <x v="75"/>
    <x v="75"/>
    <x v="15"/>
    <x v="185"/>
    <x v="28"/>
    <x v="59"/>
    <x v="332"/>
    <x v="69"/>
    <x v="279"/>
    <x v="0"/>
  </r>
  <r>
    <x v="0"/>
    <x v="31"/>
    <x v="31"/>
    <x v="13"/>
    <x v="13"/>
    <x v="13"/>
    <x v="15"/>
    <x v="185"/>
    <x v="28"/>
    <x v="66"/>
    <x v="166"/>
    <x v="83"/>
    <x v="85"/>
    <x v="0"/>
  </r>
  <r>
    <x v="0"/>
    <x v="31"/>
    <x v="31"/>
    <x v="19"/>
    <x v="19"/>
    <x v="19"/>
    <x v="18"/>
    <x v="186"/>
    <x v="129"/>
    <x v="61"/>
    <x v="33"/>
    <x v="110"/>
    <x v="126"/>
    <x v="0"/>
  </r>
  <r>
    <x v="0"/>
    <x v="31"/>
    <x v="31"/>
    <x v="76"/>
    <x v="76"/>
    <x v="76"/>
    <x v="18"/>
    <x v="186"/>
    <x v="129"/>
    <x v="78"/>
    <x v="333"/>
    <x v="113"/>
    <x v="92"/>
    <x v="0"/>
  </r>
  <r>
    <x v="0"/>
    <x v="31"/>
    <x v="31"/>
    <x v="48"/>
    <x v="48"/>
    <x v="48"/>
    <x v="18"/>
    <x v="186"/>
    <x v="129"/>
    <x v="78"/>
    <x v="333"/>
    <x v="113"/>
    <x v="92"/>
    <x v="0"/>
  </r>
  <r>
    <x v="0"/>
    <x v="31"/>
    <x v="31"/>
    <x v="57"/>
    <x v="57"/>
    <x v="57"/>
    <x v="18"/>
    <x v="186"/>
    <x v="129"/>
    <x v="64"/>
    <x v="352"/>
    <x v="83"/>
    <x v="85"/>
    <x v="0"/>
  </r>
  <r>
    <x v="0"/>
    <x v="31"/>
    <x v="31"/>
    <x v="4"/>
    <x v="4"/>
    <x v="4"/>
    <x v="18"/>
    <x v="186"/>
    <x v="129"/>
    <x v="64"/>
    <x v="352"/>
    <x v="83"/>
    <x v="85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D5650DF-C776-4BC7-97C1-1E9CB40D44B0}" name="pvt_L" cacheId="2227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513" firstHeaderRow="0" firstDataRow="1" firstDataCol="1"/>
  <pivotFields count="11">
    <pivotField showAll="0"/>
    <pivotField showAll="0"/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51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497">
      <pivotArea field="2" type="button" dataOnly="0" labelOnly="1" outline="0" axis="axisRow" fieldPosition="0"/>
    </format>
    <format dxfId="496">
      <pivotArea outline="0" fieldPosition="0">
        <references count="1">
          <reference field="4294967294" count="1">
            <x v="0"/>
          </reference>
        </references>
      </pivotArea>
    </format>
    <format dxfId="495">
      <pivotArea outline="0" fieldPosition="0">
        <references count="1">
          <reference field="4294967294" count="1">
            <x v="1"/>
          </reference>
        </references>
      </pivotArea>
    </format>
    <format dxfId="494">
      <pivotArea outline="0" fieldPosition="0">
        <references count="1">
          <reference field="4294967294" count="1">
            <x v="2"/>
          </reference>
        </references>
      </pivotArea>
    </format>
    <format dxfId="493">
      <pivotArea outline="0" fieldPosition="0">
        <references count="1">
          <reference field="4294967294" count="1">
            <x v="3"/>
          </reference>
        </references>
      </pivotArea>
    </format>
    <format dxfId="492">
      <pivotArea outline="0" fieldPosition="0">
        <references count="1">
          <reference field="4294967294" count="1">
            <x v="4"/>
          </reference>
        </references>
      </pivotArea>
    </format>
    <format dxfId="491">
      <pivotArea outline="0" fieldPosition="0">
        <references count="1">
          <reference field="4294967294" count="1">
            <x v="5"/>
          </reference>
        </references>
      </pivotArea>
    </format>
    <format dxfId="490">
      <pivotArea outline="0" fieldPosition="0">
        <references count="1">
          <reference field="4294967294" count="1">
            <x v="6"/>
          </reference>
        </references>
      </pivotArea>
    </format>
    <format dxfId="489">
      <pivotArea field="2" type="button" dataOnly="0" labelOnly="1" outline="0" axis="axisRow" fieldPosition="0"/>
    </format>
    <format dxfId="48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7">
      <pivotArea field="2" type="button" dataOnly="0" labelOnly="1" outline="0" axis="axisRow" fieldPosition="0"/>
    </format>
    <format dxfId="48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5">
      <pivotArea field="2" type="button" dataOnly="0" labelOnly="1" outline="0" axis="axisRow" fieldPosition="0"/>
    </format>
    <format dxfId="4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3D1BE30-159B-41A8-9A79-8904B33969F6}" name="pvt_M" cacheId="2228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31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2">
        <item x="24"/>
        <item x="25"/>
        <item x="26"/>
        <item x="23"/>
        <item x="21"/>
        <item x="10"/>
        <item x="0"/>
        <item x="1"/>
        <item x="8"/>
        <item x="6"/>
        <item x="7"/>
        <item x="9"/>
        <item x="5"/>
        <item x="2"/>
        <item x="3"/>
        <item x="4"/>
        <item x="22"/>
        <item x="12"/>
        <item x="16"/>
        <item x="27"/>
        <item x="28"/>
        <item x="17"/>
        <item x="31"/>
        <item x="30"/>
        <item x="18"/>
        <item x="11"/>
        <item x="19"/>
        <item x="20"/>
        <item x="13"/>
        <item x="15"/>
        <item x="14"/>
        <item x="29"/>
      </items>
    </pivotField>
    <pivotField axis="axisRow" showAll="0" insertBlankRow="1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showAll="0" defaultSubtotal="0">
      <items count="45">
        <item x="4"/>
        <item x="5"/>
        <item x="9"/>
        <item x="29"/>
        <item x="44"/>
        <item x="32"/>
        <item x="33"/>
        <item x="34"/>
        <item x="19"/>
        <item x="26"/>
        <item x="27"/>
        <item x="25"/>
        <item x="39"/>
        <item x="38"/>
        <item x="36"/>
        <item x="41"/>
        <item x="42"/>
        <item x="24"/>
        <item x="16"/>
        <item x="14"/>
        <item x="17"/>
        <item x="12"/>
        <item x="6"/>
        <item x="10"/>
        <item x="3"/>
        <item x="23"/>
        <item x="21"/>
        <item x="15"/>
        <item x="2"/>
        <item x="11"/>
        <item x="13"/>
        <item x="30"/>
        <item x="0"/>
        <item x="28"/>
        <item x="1"/>
        <item x="22"/>
        <item x="35"/>
        <item x="7"/>
        <item x="8"/>
        <item x="18"/>
        <item x="37"/>
        <item x="31"/>
        <item x="40"/>
        <item x="20"/>
        <item x="43"/>
      </items>
    </pivotField>
    <pivotField showAll="0" defaultSubtotal="0">
      <items count="45">
        <item x="43"/>
        <item x="17"/>
        <item x="7"/>
        <item x="20"/>
        <item x="3"/>
        <item x="22"/>
        <item x="25"/>
        <item x="8"/>
        <item x="0"/>
        <item x="24"/>
        <item x="6"/>
        <item x="44"/>
        <item x="42"/>
        <item x="34"/>
        <item x="14"/>
        <item x="10"/>
        <item x="40"/>
        <item x="13"/>
        <item x="19"/>
        <item x="16"/>
        <item x="35"/>
        <item x="28"/>
        <item x="31"/>
        <item x="18"/>
        <item x="30"/>
        <item x="12"/>
        <item x="5"/>
        <item x="29"/>
        <item x="26"/>
        <item x="9"/>
        <item x="11"/>
        <item x="1"/>
        <item x="32"/>
        <item x="41"/>
        <item x="4"/>
        <item x="39"/>
        <item x="36"/>
        <item x="38"/>
        <item x="37"/>
        <item x="15"/>
        <item x="2"/>
        <item x="21"/>
        <item x="23"/>
        <item x="33"/>
        <item x="27"/>
      </items>
    </pivotField>
    <pivotField axis="axisRow" showAll="0" defaultSubtotal="0">
      <items count="45">
        <item x="4"/>
        <item x="5"/>
        <item x="9"/>
        <item x="29"/>
        <item x="44"/>
        <item x="32"/>
        <item x="33"/>
        <item x="34"/>
        <item x="19"/>
        <item x="26"/>
        <item x="27"/>
        <item x="25"/>
        <item x="39"/>
        <item x="38"/>
        <item x="36"/>
        <item x="41"/>
        <item x="42"/>
        <item x="24"/>
        <item x="16"/>
        <item x="14"/>
        <item x="17"/>
        <item x="12"/>
        <item x="6"/>
        <item x="10"/>
        <item x="3"/>
        <item x="23"/>
        <item x="21"/>
        <item x="15"/>
        <item x="2"/>
        <item x="11"/>
        <item x="13"/>
        <item x="30"/>
        <item x="0"/>
        <item x="28"/>
        <item x="1"/>
        <item x="22"/>
        <item x="35"/>
        <item x="7"/>
        <item x="8"/>
        <item x="18"/>
        <item x="37"/>
        <item x="31"/>
        <item x="40"/>
        <item x="20"/>
        <item x="43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66">
        <item x="263"/>
        <item x="262"/>
        <item x="261"/>
        <item x="260"/>
        <item x="239"/>
        <item x="182"/>
        <item x="181"/>
        <item x="180"/>
        <item x="179"/>
        <item x="178"/>
        <item x="177"/>
        <item x="259"/>
        <item x="176"/>
        <item x="151"/>
        <item x="150"/>
        <item x="149"/>
        <item x="235"/>
        <item x="148"/>
        <item x="234"/>
        <item x="233"/>
        <item x="238"/>
        <item x="232"/>
        <item x="192"/>
        <item x="237"/>
        <item x="76"/>
        <item x="147"/>
        <item x="146"/>
        <item x="162"/>
        <item x="225"/>
        <item x="145"/>
        <item x="144"/>
        <item x="75"/>
        <item x="74"/>
        <item x="224"/>
        <item x="191"/>
        <item x="139"/>
        <item x="175"/>
        <item x="138"/>
        <item x="73"/>
        <item x="137"/>
        <item x="125"/>
        <item x="231"/>
        <item x="72"/>
        <item x="71"/>
        <item x="257"/>
        <item x="265"/>
        <item x="264"/>
        <item x="136"/>
        <item x="70"/>
        <item x="124"/>
        <item x="123"/>
        <item x="122"/>
        <item x="230"/>
        <item x="223"/>
        <item x="143"/>
        <item x="190"/>
        <item x="189"/>
        <item x="222"/>
        <item x="69"/>
        <item x="161"/>
        <item x="142"/>
        <item x="91"/>
        <item x="256"/>
        <item x="258"/>
        <item x="160"/>
        <item x="107"/>
        <item x="141"/>
        <item x="173"/>
        <item x="68"/>
        <item x="174"/>
        <item x="67"/>
        <item x="135"/>
        <item x="90"/>
        <item x="255"/>
        <item x="89"/>
        <item x="188"/>
        <item x="106"/>
        <item x="121"/>
        <item x="66"/>
        <item x="134"/>
        <item x="59"/>
        <item x="159"/>
        <item x="120"/>
        <item x="65"/>
        <item x="88"/>
        <item x="119"/>
        <item x="249"/>
        <item x="158"/>
        <item x="118"/>
        <item x="140"/>
        <item x="187"/>
        <item x="64"/>
        <item x="63"/>
        <item x="201"/>
        <item x="133"/>
        <item x="229"/>
        <item x="87"/>
        <item x="236"/>
        <item x="254"/>
        <item x="58"/>
        <item x="172"/>
        <item x="62"/>
        <item x="221"/>
        <item x="248"/>
        <item x="86"/>
        <item x="85"/>
        <item x="57"/>
        <item x="253"/>
        <item x="105"/>
        <item x="117"/>
        <item x="104"/>
        <item x="247"/>
        <item x="84"/>
        <item x="83"/>
        <item x="82"/>
        <item x="103"/>
        <item x="116"/>
        <item x="56"/>
        <item x="220"/>
        <item x="171"/>
        <item x="132"/>
        <item x="200"/>
        <item x="81"/>
        <item x="199"/>
        <item x="219"/>
        <item x="55"/>
        <item x="54"/>
        <item x="131"/>
        <item x="246"/>
        <item x="157"/>
        <item x="53"/>
        <item x="228"/>
        <item x="61"/>
        <item x="115"/>
        <item x="52"/>
        <item x="245"/>
        <item x="130"/>
        <item x="51"/>
        <item x="102"/>
        <item x="227"/>
        <item x="101"/>
        <item x="226"/>
        <item x="100"/>
        <item x="198"/>
        <item x="99"/>
        <item x="50"/>
        <item x="218"/>
        <item x="217"/>
        <item x="156"/>
        <item x="98"/>
        <item x="252"/>
        <item x="216"/>
        <item x="186"/>
        <item x="170"/>
        <item x="49"/>
        <item x="169"/>
        <item x="114"/>
        <item x="155"/>
        <item x="129"/>
        <item x="197"/>
        <item x="168"/>
        <item x="251"/>
        <item x="128"/>
        <item x="48"/>
        <item x="154"/>
        <item x="250"/>
        <item x="113"/>
        <item x="167"/>
        <item x="80"/>
        <item x="127"/>
        <item x="97"/>
        <item x="47"/>
        <item x="46"/>
        <item x="244"/>
        <item x="96"/>
        <item x="196"/>
        <item x="60"/>
        <item x="185"/>
        <item x="95"/>
        <item x="112"/>
        <item x="184"/>
        <item x="183"/>
        <item x="243"/>
        <item x="126"/>
        <item x="111"/>
        <item x="153"/>
        <item x="110"/>
        <item x="242"/>
        <item x="215"/>
        <item x="45"/>
        <item x="214"/>
        <item x="166"/>
        <item x="152"/>
        <item x="79"/>
        <item x="213"/>
        <item x="165"/>
        <item x="212"/>
        <item x="241"/>
        <item x="39"/>
        <item x="195"/>
        <item x="211"/>
        <item x="194"/>
        <item x="210"/>
        <item x="94"/>
        <item x="78"/>
        <item x="193"/>
        <item x="38"/>
        <item x="77"/>
        <item x="109"/>
        <item x="164"/>
        <item x="93"/>
        <item x="209"/>
        <item x="240"/>
        <item x="44"/>
        <item x="208"/>
        <item x="207"/>
        <item x="37"/>
        <item x="36"/>
        <item x="92"/>
        <item x="108"/>
        <item x="206"/>
        <item x="163"/>
        <item x="43"/>
        <item x="42"/>
        <item x="35"/>
        <item x="34"/>
        <item x="33"/>
        <item x="32"/>
        <item x="205"/>
        <item x="31"/>
        <item x="30"/>
        <item x="19"/>
        <item x="41"/>
        <item x="29"/>
        <item x="28"/>
        <item x="18"/>
        <item x="17"/>
        <item x="27"/>
        <item x="204"/>
        <item x="16"/>
        <item x="203"/>
        <item x="15"/>
        <item x="26"/>
        <item x="202"/>
        <item x="14"/>
        <item x="25"/>
        <item x="24"/>
        <item x="13"/>
        <item x="23"/>
        <item x="12"/>
        <item x="40"/>
        <item x="11"/>
        <item x="10"/>
        <item x="9"/>
        <item x="8"/>
        <item x="22"/>
        <item x="7"/>
        <item x="6"/>
        <item x="5"/>
        <item x="21"/>
        <item x="20"/>
        <item x="4"/>
        <item x="3"/>
        <item x="2"/>
        <item x="1"/>
        <item x="0"/>
      </items>
    </pivotField>
    <pivotField dataField="1" showAll="0" defaultSubtotal="0">
      <items count="400">
        <item x="272"/>
        <item x="346"/>
        <item x="399"/>
        <item x="271"/>
        <item x="212"/>
        <item x="198"/>
        <item x="59"/>
        <item x="172"/>
        <item x="125"/>
        <item x="334"/>
        <item x="354"/>
        <item x="211"/>
        <item x="250"/>
        <item x="124"/>
        <item x="171"/>
        <item x="19"/>
        <item x="283"/>
        <item x="39"/>
        <item x="270"/>
        <item x="210"/>
        <item x="333"/>
        <item x="306"/>
        <item x="93"/>
        <item x="76"/>
        <item x="224"/>
        <item x="186"/>
        <item x="123"/>
        <item x="292"/>
        <item x="122"/>
        <item x="282"/>
        <item x="38"/>
        <item x="58"/>
        <item x="141"/>
        <item x="321"/>
        <item x="391"/>
        <item x="18"/>
        <item x="109"/>
        <item x="17"/>
        <item x="155"/>
        <item x="140"/>
        <item x="258"/>
        <item x="291"/>
        <item x="57"/>
        <item x="154"/>
        <item x="16"/>
        <item x="209"/>
        <item x="75"/>
        <item x="170"/>
        <item x="139"/>
        <item x="362"/>
        <item x="377"/>
        <item x="74"/>
        <item x="153"/>
        <item x="15"/>
        <item x="332"/>
        <item x="320"/>
        <item x="138"/>
        <item x="185"/>
        <item x="56"/>
        <item x="92"/>
        <item x="197"/>
        <item x="37"/>
        <item x="223"/>
        <item x="36"/>
        <item x="249"/>
        <item x="222"/>
        <item x="55"/>
        <item x="184"/>
        <item x="54"/>
        <item x="137"/>
        <item x="221"/>
        <item x="14"/>
        <item x="136"/>
        <item x="73"/>
        <item x="248"/>
        <item x="234"/>
        <item x="345"/>
        <item x="53"/>
        <item x="305"/>
        <item x="196"/>
        <item x="269"/>
        <item x="247"/>
        <item x="52"/>
        <item x="281"/>
        <item x="91"/>
        <item x="51"/>
        <item x="370"/>
        <item x="108"/>
        <item x="121"/>
        <item x="107"/>
        <item x="383"/>
        <item x="90"/>
        <item x="72"/>
        <item x="13"/>
        <item x="183"/>
        <item x="71"/>
        <item x="35"/>
        <item x="246"/>
        <item x="120"/>
        <item x="319"/>
        <item x="89"/>
        <item x="398"/>
        <item x="50"/>
        <item x="169"/>
        <item x="268"/>
        <item x="12"/>
        <item x="168"/>
        <item x="34"/>
        <item x="33"/>
        <item x="32"/>
        <item x="267"/>
        <item x="70"/>
        <item x="245"/>
        <item x="119"/>
        <item x="49"/>
        <item x="88"/>
        <item x="31"/>
        <item x="167"/>
        <item x="233"/>
        <item x="166"/>
        <item x="208"/>
        <item x="152"/>
        <item x="244"/>
        <item x="220"/>
        <item x="106"/>
        <item x="390"/>
        <item x="304"/>
        <item x="105"/>
        <item x="151"/>
        <item x="331"/>
        <item x="361"/>
        <item x="48"/>
        <item x="344"/>
        <item x="243"/>
        <item x="303"/>
        <item x="232"/>
        <item x="369"/>
        <item x="135"/>
        <item x="104"/>
        <item x="30"/>
        <item x="257"/>
        <item x="47"/>
        <item x="343"/>
        <item x="87"/>
        <item x="46"/>
        <item x="266"/>
        <item x="353"/>
        <item x="150"/>
        <item x="231"/>
        <item x="219"/>
        <item x="342"/>
        <item x="149"/>
        <item x="389"/>
        <item x="290"/>
        <item x="182"/>
        <item x="289"/>
        <item x="11"/>
        <item x="134"/>
        <item x="10"/>
        <item x="9"/>
        <item x="29"/>
        <item x="8"/>
        <item x="165"/>
        <item x="312"/>
        <item x="86"/>
        <item x="360"/>
        <item x="288"/>
        <item x="85"/>
        <item x="302"/>
        <item x="207"/>
        <item x="218"/>
        <item x="311"/>
        <item x="28"/>
        <item x="69"/>
        <item x="118"/>
        <item x="368"/>
        <item x="103"/>
        <item x="84"/>
        <item x="68"/>
        <item x="83"/>
        <item x="164"/>
        <item x="82"/>
        <item x="330"/>
        <item x="280"/>
        <item x="27"/>
        <item x="195"/>
        <item x="102"/>
        <item x="242"/>
        <item x="45"/>
        <item x="181"/>
        <item x="7"/>
        <item x="180"/>
        <item x="6"/>
        <item x="341"/>
        <item x="101"/>
        <item x="179"/>
        <item x="81"/>
        <item x="206"/>
        <item x="100"/>
        <item x="163"/>
        <item x="279"/>
        <item x="133"/>
        <item x="301"/>
        <item x="310"/>
        <item x="205"/>
        <item x="67"/>
        <item x="230"/>
        <item x="329"/>
        <item x="178"/>
        <item x="352"/>
        <item x="117"/>
        <item x="318"/>
        <item x="204"/>
        <item x="241"/>
        <item x="265"/>
        <item x="240"/>
        <item x="229"/>
        <item x="177"/>
        <item x="66"/>
        <item x="376"/>
        <item x="194"/>
        <item x="382"/>
        <item x="26"/>
        <item x="359"/>
        <item x="328"/>
        <item x="5"/>
        <item x="340"/>
        <item x="193"/>
        <item x="162"/>
        <item x="351"/>
        <item x="239"/>
        <item x="309"/>
        <item x="300"/>
        <item x="278"/>
        <item x="264"/>
        <item x="99"/>
        <item x="327"/>
        <item x="25"/>
        <item x="277"/>
        <item x="24"/>
        <item x="256"/>
        <item x="381"/>
        <item x="65"/>
        <item x="339"/>
        <item x="388"/>
        <item x="358"/>
        <item x="217"/>
        <item x="326"/>
        <item x="299"/>
        <item x="98"/>
        <item x="148"/>
        <item x="97"/>
        <item x="276"/>
        <item x="338"/>
        <item x="116"/>
        <item x="192"/>
        <item x="298"/>
        <item x="397"/>
        <item x="203"/>
        <item x="132"/>
        <item x="387"/>
        <item x="4"/>
        <item x="147"/>
        <item x="325"/>
        <item x="375"/>
        <item x="357"/>
        <item x="23"/>
        <item x="131"/>
        <item x="115"/>
        <item x="64"/>
        <item x="191"/>
        <item x="161"/>
        <item x="297"/>
        <item x="275"/>
        <item x="44"/>
        <item x="176"/>
        <item x="146"/>
        <item x="80"/>
        <item x="228"/>
        <item x="287"/>
        <item x="130"/>
        <item x="175"/>
        <item x="114"/>
        <item x="255"/>
        <item x="396"/>
        <item x="145"/>
        <item x="3"/>
        <item x="386"/>
        <item x="350"/>
        <item x="190"/>
        <item x="296"/>
        <item x="254"/>
        <item x="160"/>
        <item x="113"/>
        <item x="324"/>
        <item x="286"/>
        <item x="112"/>
        <item x="63"/>
        <item x="263"/>
        <item x="385"/>
        <item x="374"/>
        <item x="349"/>
        <item x="317"/>
        <item x="274"/>
        <item x="159"/>
        <item x="62"/>
        <item x="356"/>
        <item x="129"/>
        <item x="144"/>
        <item x="43"/>
        <item x="42"/>
        <item x="295"/>
        <item x="316"/>
        <item x="174"/>
        <item x="128"/>
        <item x="367"/>
        <item x="202"/>
        <item x="158"/>
        <item x="96"/>
        <item x="355"/>
        <item x="395"/>
        <item x="373"/>
        <item x="216"/>
        <item x="127"/>
        <item x="366"/>
        <item x="262"/>
        <item x="394"/>
        <item x="215"/>
        <item x="79"/>
        <item x="238"/>
        <item x="61"/>
        <item x="95"/>
        <item x="22"/>
        <item x="308"/>
        <item x="285"/>
        <item x="294"/>
        <item x="261"/>
        <item x="237"/>
        <item x="365"/>
        <item x="337"/>
        <item x="227"/>
        <item x="293"/>
        <item x="393"/>
        <item x="315"/>
        <item x="143"/>
        <item x="2"/>
        <item x="214"/>
        <item x="226"/>
        <item x="372"/>
        <item x="348"/>
        <item x="336"/>
        <item x="314"/>
        <item x="189"/>
        <item x="1"/>
        <item x="384"/>
        <item x="323"/>
        <item x="313"/>
        <item x="188"/>
        <item x="380"/>
        <item x="347"/>
        <item x="201"/>
        <item x="126"/>
        <item x="236"/>
        <item x="392"/>
        <item x="253"/>
        <item x="157"/>
        <item x="307"/>
        <item x="379"/>
        <item x="371"/>
        <item x="111"/>
        <item x="364"/>
        <item x="41"/>
        <item x="78"/>
        <item x="225"/>
        <item x="0"/>
        <item x="235"/>
        <item x="200"/>
        <item x="199"/>
        <item x="77"/>
        <item x="21"/>
        <item x="94"/>
        <item x="252"/>
        <item x="260"/>
        <item x="251"/>
        <item x="173"/>
        <item x="60"/>
        <item x="142"/>
        <item x="259"/>
        <item x="156"/>
        <item x="284"/>
        <item x="213"/>
        <item x="187"/>
        <item x="20"/>
        <item x="273"/>
        <item x="322"/>
        <item x="378"/>
        <item x="363"/>
        <item x="110"/>
        <item x="335"/>
        <item x="40"/>
      </items>
    </pivotField>
    <pivotField dataField="1" showAll="0" defaultSubtotal="0">
      <items count="180">
        <item x="64"/>
        <item x="106"/>
        <item x="44"/>
        <item x="57"/>
        <item x="63"/>
        <item x="50"/>
        <item x="71"/>
        <item x="52"/>
        <item x="38"/>
        <item x="70"/>
        <item x="95"/>
        <item x="78"/>
        <item x="45"/>
        <item x="49"/>
        <item x="51"/>
        <item x="18"/>
        <item x="76"/>
        <item x="60"/>
        <item x="96"/>
        <item x="100"/>
        <item x="62"/>
        <item x="53"/>
        <item x="169"/>
        <item x="123"/>
        <item x="75"/>
        <item x="82"/>
        <item x="29"/>
        <item x="61"/>
        <item x="77"/>
        <item x="91"/>
        <item x="130"/>
        <item x="37"/>
        <item x="36"/>
        <item x="58"/>
        <item x="86"/>
        <item x="54"/>
        <item x="120"/>
        <item x="47"/>
        <item x="153"/>
        <item x="105"/>
        <item x="170"/>
        <item x="176"/>
        <item x="141"/>
        <item x="179"/>
        <item x="35"/>
        <item x="157"/>
        <item x="33"/>
        <item x="85"/>
        <item x="56"/>
        <item x="109"/>
        <item x="131"/>
        <item x="59"/>
        <item x="94"/>
        <item x="98"/>
        <item x="160"/>
        <item x="137"/>
        <item x="126"/>
        <item x="73"/>
        <item x="177"/>
        <item x="122"/>
        <item x="161"/>
        <item x="127"/>
        <item x="128"/>
        <item x="174"/>
        <item x="101"/>
        <item x="74"/>
        <item x="66"/>
        <item x="129"/>
        <item x="43"/>
        <item x="104"/>
        <item x="119"/>
        <item x="48"/>
        <item x="102"/>
        <item x="111"/>
        <item x="121"/>
        <item x="175"/>
        <item x="173"/>
        <item x="167"/>
        <item x="72"/>
        <item x="103"/>
        <item x="90"/>
        <item x="110"/>
        <item x="139"/>
        <item x="165"/>
        <item x="178"/>
        <item x="92"/>
        <item x="14"/>
        <item x="68"/>
        <item x="155"/>
        <item x="168"/>
        <item x="69"/>
        <item x="152"/>
        <item x="26"/>
        <item x="83"/>
        <item x="166"/>
        <item x="46"/>
        <item x="81"/>
        <item x="140"/>
        <item x="156"/>
        <item x="116"/>
        <item x="93"/>
        <item x="138"/>
        <item x="16"/>
        <item x="146"/>
        <item x="118"/>
        <item x="154"/>
        <item x="15"/>
        <item x="151"/>
        <item x="84"/>
        <item x="150"/>
        <item x="55"/>
        <item x="159"/>
        <item x="158"/>
        <item x="136"/>
        <item x="17"/>
        <item x="42"/>
        <item x="171"/>
        <item x="172"/>
        <item x="31"/>
        <item x="117"/>
        <item x="108"/>
        <item x="99"/>
        <item x="34"/>
        <item x="87"/>
        <item x="24"/>
        <item x="135"/>
        <item x="19"/>
        <item x="107"/>
        <item x="149"/>
        <item x="89"/>
        <item x="164"/>
        <item x="124"/>
        <item x="125"/>
        <item x="114"/>
        <item x="97"/>
        <item x="115"/>
        <item x="134"/>
        <item x="67"/>
        <item x="162"/>
        <item x="147"/>
        <item x="163"/>
        <item x="32"/>
        <item x="80"/>
        <item x="145"/>
        <item x="65"/>
        <item x="148"/>
        <item x="88"/>
        <item x="79"/>
        <item x="9"/>
        <item x="133"/>
        <item x="30"/>
        <item x="40"/>
        <item x="41"/>
        <item x="132"/>
        <item x="113"/>
        <item x="143"/>
        <item x="13"/>
        <item x="112"/>
        <item x="27"/>
        <item x="23"/>
        <item x="4"/>
        <item x="12"/>
        <item x="21"/>
        <item x="28"/>
        <item x="25"/>
        <item x="5"/>
        <item x="144"/>
        <item x="142"/>
        <item x="10"/>
        <item x="39"/>
        <item x="11"/>
        <item x="7"/>
        <item x="6"/>
        <item x="8"/>
        <item x="22"/>
        <item x="3"/>
        <item x="2"/>
        <item x="20"/>
        <item x="1"/>
        <item x="0"/>
      </items>
    </pivotField>
    <pivotField dataField="1" showAll="0" defaultSubtotal="0">
      <items count="397">
        <item x="67"/>
        <item x="18"/>
        <item x="44"/>
        <item x="37"/>
        <item x="154"/>
        <item x="294"/>
        <item x="113"/>
        <item x="52"/>
        <item x="305"/>
        <item x="153"/>
        <item x="141"/>
        <item x="53"/>
        <item x="84"/>
        <item x="30"/>
        <item x="50"/>
        <item x="155"/>
        <item x="36"/>
        <item x="14"/>
        <item x="295"/>
        <item x="78"/>
        <item x="171"/>
        <item x="268"/>
        <item x="46"/>
        <item x="74"/>
        <item x="16"/>
        <item x="51"/>
        <item x="215"/>
        <item x="15"/>
        <item x="34"/>
        <item x="230"/>
        <item x="96"/>
        <item x="76"/>
        <item x="231"/>
        <item x="216"/>
        <item x="92"/>
        <item x="17"/>
        <item x="331"/>
        <item x="212"/>
        <item x="173"/>
        <item x="66"/>
        <item x="100"/>
        <item x="172"/>
        <item x="293"/>
        <item x="138"/>
        <item x="199"/>
        <item x="19"/>
        <item x="115"/>
        <item x="280"/>
        <item x="75"/>
        <item x="85"/>
        <item x="325"/>
        <item x="379"/>
        <item x="128"/>
        <item x="217"/>
        <item x="91"/>
        <item x="226"/>
        <item x="333"/>
        <item x="316"/>
        <item x="127"/>
        <item x="291"/>
        <item x="307"/>
        <item x="244"/>
        <item x="345"/>
        <item x="266"/>
        <item x="200"/>
        <item x="27"/>
        <item x="187"/>
        <item x="279"/>
        <item x="58"/>
        <item x="139"/>
        <item x="169"/>
        <item x="229"/>
        <item x="73"/>
        <item x="388"/>
        <item x="9"/>
        <item x="24"/>
        <item x="367"/>
        <item x="48"/>
        <item x="251"/>
        <item x="188"/>
        <item x="82"/>
        <item x="211"/>
        <item x="89"/>
        <item x="257"/>
        <item x="290"/>
        <item x="162"/>
        <item x="346"/>
        <item x="170"/>
        <item x="241"/>
        <item x="140"/>
        <item x="152"/>
        <item x="186"/>
        <item x="221"/>
        <item x="387"/>
        <item x="242"/>
        <item x="156"/>
        <item x="253"/>
        <item x="106"/>
        <item x="358"/>
        <item x="90"/>
        <item x="243"/>
        <item x="267"/>
        <item x="125"/>
        <item x="13"/>
        <item x="32"/>
        <item x="306"/>
        <item x="57"/>
        <item x="121"/>
        <item x="35"/>
        <item x="255"/>
        <item x="151"/>
        <item x="265"/>
        <item x="214"/>
        <item x="25"/>
        <item x="81"/>
        <item x="386"/>
        <item x="328"/>
        <item x="108"/>
        <item x="314"/>
        <item x="324"/>
        <item x="303"/>
        <item x="239"/>
        <item x="68"/>
        <item x="368"/>
        <item x="101"/>
        <item x="112"/>
        <item x="4"/>
        <item x="245"/>
        <item x="105"/>
        <item x="83"/>
        <item x="146"/>
        <item x="378"/>
        <item x="185"/>
        <item x="120"/>
        <item x="43"/>
        <item x="12"/>
        <item x="98"/>
        <item x="341"/>
        <item x="223"/>
        <item x="49"/>
        <item x="302"/>
        <item x="197"/>
        <item x="396"/>
        <item x="119"/>
        <item x="206"/>
        <item x="228"/>
        <item x="184"/>
        <item x="62"/>
        <item x="213"/>
        <item x="240"/>
        <item x="256"/>
        <item x="292"/>
        <item x="377"/>
        <item x="163"/>
        <item x="323"/>
        <item x="33"/>
        <item x="357"/>
        <item x="137"/>
        <item x="161"/>
        <item x="312"/>
        <item x="167"/>
        <item x="5"/>
        <item x="126"/>
        <item x="207"/>
        <item x="65"/>
        <item x="210"/>
        <item x="365"/>
        <item x="394"/>
        <item x="334"/>
        <item x="273"/>
        <item x="315"/>
        <item x="285"/>
        <item x="97"/>
        <item x="183"/>
        <item x="168"/>
        <item x="254"/>
        <item x="145"/>
        <item x="264"/>
        <item x="276"/>
        <item x="114"/>
        <item x="289"/>
        <item x="47"/>
        <item x="299"/>
        <item x="322"/>
        <item x="111"/>
        <item x="208"/>
        <item x="31"/>
        <item x="10"/>
        <item x="180"/>
        <item x="304"/>
        <item x="148"/>
        <item x="286"/>
        <item x="227"/>
        <item x="249"/>
        <item x="238"/>
        <item x="64"/>
        <item x="376"/>
        <item x="321"/>
        <item x="313"/>
        <item x="366"/>
        <item x="395"/>
        <item x="198"/>
        <item x="136"/>
        <item x="182"/>
        <item x="150"/>
        <item x="124"/>
        <item x="339"/>
        <item x="164"/>
        <item x="319"/>
        <item x="134"/>
        <item x="375"/>
        <item x="237"/>
        <item x="99"/>
        <item x="11"/>
        <item x="193"/>
        <item x="274"/>
        <item x="79"/>
        <item x="224"/>
        <item x="364"/>
        <item x="147"/>
        <item x="209"/>
        <item x="60"/>
        <item x="356"/>
        <item x="166"/>
        <item x="385"/>
        <item x="177"/>
        <item x="287"/>
        <item x="262"/>
        <item x="275"/>
        <item x="122"/>
        <item x="344"/>
        <item x="194"/>
        <item x="374"/>
        <item x="181"/>
        <item x="195"/>
        <item x="117"/>
        <item x="45"/>
        <item x="54"/>
        <item x="222"/>
        <item x="320"/>
        <item x="277"/>
        <item x="7"/>
        <item x="42"/>
        <item x="80"/>
        <item x="332"/>
        <item x="351"/>
        <item x="70"/>
        <item x="311"/>
        <item x="6"/>
        <item x="196"/>
        <item x="107"/>
        <item x="383"/>
        <item x="178"/>
        <item x="28"/>
        <item x="252"/>
        <item x="135"/>
        <item x="23"/>
        <item x="373"/>
        <item x="225"/>
        <item x="263"/>
        <item x="288"/>
        <item x="109"/>
        <item x="236"/>
        <item x="338"/>
        <item x="39"/>
        <item x="8"/>
        <item x="329"/>
        <item x="123"/>
        <item x="278"/>
        <item x="382"/>
        <item x="77"/>
        <item x="220"/>
        <item x="354"/>
        <item x="363"/>
        <item x="393"/>
        <item x="93"/>
        <item x="372"/>
        <item x="132"/>
        <item x="284"/>
        <item x="384"/>
        <item x="21"/>
        <item x="205"/>
        <item x="301"/>
        <item x="298"/>
        <item x="165"/>
        <item x="29"/>
        <item x="63"/>
        <item x="149"/>
        <item x="300"/>
        <item x="3"/>
        <item x="192"/>
        <item x="361"/>
        <item x="26"/>
        <item x="94"/>
        <item x="179"/>
        <item x="72"/>
        <item x="350"/>
        <item x="88"/>
        <item x="297"/>
        <item x="59"/>
        <item x="272"/>
        <item x="343"/>
        <item x="2"/>
        <item x="175"/>
        <item x="61"/>
        <item x="110"/>
        <item x="330"/>
        <item x="389"/>
        <item x="204"/>
        <item x="133"/>
        <item x="362"/>
        <item x="159"/>
        <item x="391"/>
        <item x="270"/>
        <item x="95"/>
        <item x="347"/>
        <item x="250"/>
        <item x="235"/>
        <item x="218"/>
        <item x="317"/>
        <item x="160"/>
        <item x="371"/>
        <item x="308"/>
        <item x="248"/>
        <item x="392"/>
        <item x="258"/>
        <item x="261"/>
        <item x="337"/>
        <item x="203"/>
        <item x="380"/>
        <item x="352"/>
        <item x="233"/>
        <item x="271"/>
        <item x="355"/>
        <item x="40"/>
        <item x="129"/>
        <item x="318"/>
        <item x="370"/>
        <item x="360"/>
        <item x="102"/>
        <item x="41"/>
        <item x="353"/>
        <item x="191"/>
        <item x="142"/>
        <item x="283"/>
        <item x="342"/>
        <item x="390"/>
        <item x="234"/>
        <item x="104"/>
        <item x="310"/>
        <item x="359"/>
        <item x="131"/>
        <item x="260"/>
        <item x="202"/>
        <item x="176"/>
        <item x="296"/>
        <item x="281"/>
        <item x="232"/>
        <item x="309"/>
        <item x="381"/>
        <item x="219"/>
        <item x="340"/>
        <item x="336"/>
        <item x="144"/>
        <item x="369"/>
        <item x="282"/>
        <item x="130"/>
        <item x="118"/>
        <item x="189"/>
        <item x="1"/>
        <item x="190"/>
        <item x="22"/>
        <item x="247"/>
        <item x="259"/>
        <item x="143"/>
        <item x="335"/>
        <item x="246"/>
        <item x="87"/>
        <item x="201"/>
        <item x="174"/>
        <item x="158"/>
        <item x="56"/>
        <item x="157"/>
        <item x="348"/>
        <item x="0"/>
        <item x="71"/>
        <item x="269"/>
        <item x="327"/>
        <item x="55"/>
        <item x="103"/>
        <item x="116"/>
        <item x="86"/>
        <item x="349"/>
        <item x="326"/>
        <item x="69"/>
        <item x="20"/>
        <item x="38"/>
      </items>
    </pivotField>
    <pivotField dataField="1" showAll="0" defaultSubtotal="0">
      <items count="190">
        <item x="189"/>
        <item x="188"/>
        <item x="151"/>
        <item x="152"/>
        <item x="149"/>
        <item x="128"/>
        <item x="179"/>
        <item x="150"/>
        <item x="178"/>
        <item x="147"/>
        <item x="122"/>
        <item x="131"/>
        <item x="129"/>
        <item x="130"/>
        <item x="68"/>
        <item x="114"/>
        <item x="132"/>
        <item x="127"/>
        <item x="148"/>
        <item x="180"/>
        <item x="74"/>
        <item x="66"/>
        <item x="156"/>
        <item x="75"/>
        <item x="76"/>
        <item x="69"/>
        <item x="155"/>
        <item x="73"/>
        <item x="60"/>
        <item x="125"/>
        <item x="102"/>
        <item x="124"/>
        <item x="82"/>
        <item x="134"/>
        <item x="123"/>
        <item x="116"/>
        <item x="117"/>
        <item x="59"/>
        <item x="72"/>
        <item x="87"/>
        <item x="118"/>
        <item x="85"/>
        <item x="71"/>
        <item x="163"/>
        <item x="93"/>
        <item x="70"/>
        <item x="177"/>
        <item x="137"/>
        <item x="162"/>
        <item x="91"/>
        <item x="64"/>
        <item x="145"/>
        <item x="121"/>
        <item x="142"/>
        <item x="67"/>
        <item x="146"/>
        <item x="154"/>
        <item x="105"/>
        <item x="92"/>
        <item x="108"/>
        <item x="86"/>
        <item x="126"/>
        <item x="45"/>
        <item x="79"/>
        <item x="57"/>
        <item x="144"/>
        <item x="183"/>
        <item x="89"/>
        <item x="88"/>
        <item x="113"/>
        <item x="115"/>
        <item x="187"/>
        <item x="186"/>
        <item x="90"/>
        <item x="101"/>
        <item x="160"/>
        <item x="158"/>
        <item x="103"/>
        <item x="77"/>
        <item x="47"/>
        <item x="110"/>
        <item x="184"/>
        <item x="94"/>
        <item x="65"/>
        <item x="138"/>
        <item x="161"/>
        <item x="104"/>
        <item x="49"/>
        <item x="107"/>
        <item x="63"/>
        <item x="185"/>
        <item x="95"/>
        <item x="182"/>
        <item x="136"/>
        <item x="56"/>
        <item x="153"/>
        <item x="62"/>
        <item x="84"/>
        <item x="55"/>
        <item x="106"/>
        <item x="83"/>
        <item x="171"/>
        <item x="143"/>
        <item x="81"/>
        <item x="80"/>
        <item x="54"/>
        <item x="96"/>
        <item x="53"/>
        <item x="61"/>
        <item x="51"/>
        <item x="120"/>
        <item x="52"/>
        <item x="48"/>
        <item x="176"/>
        <item x="157"/>
        <item x="159"/>
        <item x="50"/>
        <item x="166"/>
        <item x="173"/>
        <item x="174"/>
        <item x="135"/>
        <item x="119"/>
        <item x="133"/>
        <item x="175"/>
        <item x="100"/>
        <item x="99"/>
        <item x="27"/>
        <item x="141"/>
        <item x="139"/>
        <item x="41"/>
        <item x="170"/>
        <item x="181"/>
        <item x="98"/>
        <item x="58"/>
        <item x="46"/>
        <item x="164"/>
        <item x="40"/>
        <item x="97"/>
        <item x="43"/>
        <item x="44"/>
        <item x="112"/>
        <item x="140"/>
        <item x="111"/>
        <item x="37"/>
        <item x="172"/>
        <item x="42"/>
        <item x="78"/>
        <item x="29"/>
        <item x="8"/>
        <item x="169"/>
        <item x="26"/>
        <item x="167"/>
        <item x="36"/>
        <item x="109"/>
        <item x="38"/>
        <item x="31"/>
        <item x="33"/>
        <item x="34"/>
        <item x="35"/>
        <item x="24"/>
        <item x="168"/>
        <item x="30"/>
        <item x="20"/>
        <item x="165"/>
        <item x="18"/>
        <item x="39"/>
        <item x="32"/>
        <item x="7"/>
        <item x="17"/>
        <item x="11"/>
        <item x="28"/>
        <item x="16"/>
        <item x="6"/>
        <item x="25"/>
        <item x="12"/>
        <item x="21"/>
        <item x="13"/>
        <item x="15"/>
        <item x="10"/>
        <item x="23"/>
        <item x="1"/>
        <item x="0"/>
        <item x="14"/>
        <item x="22"/>
        <item x="9"/>
        <item x="5"/>
        <item x="19"/>
        <item x="3"/>
        <item x="4"/>
        <item x="2"/>
      </items>
    </pivotField>
    <pivotField dataField="1" showAll="0" defaultSubtotal="0">
      <items count="365">
        <item x="293"/>
        <item x="308"/>
        <item x="280"/>
        <item x="291"/>
        <item x="341"/>
        <item x="230"/>
        <item x="327"/>
        <item x="160"/>
        <item x="312"/>
        <item x="303"/>
        <item x="108"/>
        <item x="175"/>
        <item x="147"/>
        <item x="236"/>
        <item x="245"/>
        <item x="253"/>
        <item x="362"/>
        <item x="208"/>
        <item x="330"/>
        <item x="196"/>
        <item x="135"/>
        <item x="234"/>
        <item x="222"/>
        <item x="186"/>
        <item x="8"/>
        <item x="96"/>
        <item x="356"/>
        <item x="176"/>
        <item x="64"/>
        <item x="27"/>
        <item x="283"/>
        <item x="224"/>
        <item x="337"/>
        <item x="261"/>
        <item x="295"/>
        <item x="182"/>
        <item x="310"/>
        <item x="162"/>
        <item x="246"/>
        <item x="342"/>
        <item x="124"/>
        <item x="172"/>
        <item x="151"/>
        <item x="76"/>
        <item x="45"/>
        <item x="284"/>
        <item x="56"/>
        <item x="272"/>
        <item x="350"/>
        <item x="69"/>
        <item x="223"/>
        <item x="111"/>
        <item x="239"/>
        <item x="62"/>
        <item x="148"/>
        <item x="361"/>
        <item x="112"/>
        <item x="294"/>
        <item x="264"/>
        <item x="100"/>
        <item x="235"/>
        <item x="174"/>
        <item x="82"/>
        <item x="37"/>
        <item x="334"/>
        <item x="276"/>
        <item x="116"/>
        <item x="18"/>
        <item x="79"/>
        <item x="70"/>
        <item x="271"/>
        <item x="47"/>
        <item x="65"/>
        <item x="215"/>
        <item x="87"/>
        <item x="128"/>
        <item x="115"/>
        <item x="328"/>
        <item x="114"/>
        <item x="29"/>
        <item x="263"/>
        <item x="189"/>
        <item x="68"/>
        <item x="7"/>
        <item x="152"/>
        <item x="127"/>
        <item x="49"/>
        <item x="309"/>
        <item x="17"/>
        <item x="123"/>
        <item x="209"/>
        <item x="36"/>
        <item x="11"/>
        <item x="141"/>
        <item x="164"/>
        <item x="212"/>
        <item x="206"/>
        <item x="126"/>
        <item x="225"/>
        <item x="161"/>
        <item x="188"/>
        <item x="307"/>
        <item x="238"/>
        <item x="55"/>
        <item x="173"/>
        <item x="166"/>
        <item x="254"/>
        <item x="117"/>
        <item x="31"/>
        <item x="16"/>
        <item x="150"/>
        <item x="125"/>
        <item x="314"/>
        <item x="187"/>
        <item x="358"/>
        <item x="95"/>
        <item x="306"/>
        <item x="137"/>
        <item x="167"/>
        <item x="278"/>
        <item x="213"/>
        <item x="6"/>
        <item x="86"/>
        <item x="347"/>
        <item x="54"/>
        <item x="217"/>
        <item x="12"/>
        <item x="33"/>
        <item x="203"/>
        <item x="81"/>
        <item x="304"/>
        <item x="232"/>
        <item x="211"/>
        <item x="184"/>
        <item x="13"/>
        <item x="89"/>
        <item x="34"/>
        <item x="35"/>
        <item x="73"/>
        <item x="67"/>
        <item x="25"/>
        <item x="138"/>
        <item x="200"/>
        <item x="165"/>
        <item x="15"/>
        <item x="326"/>
        <item x="163"/>
        <item x="53"/>
        <item x="98"/>
        <item x="84"/>
        <item x="52"/>
        <item x="30"/>
        <item x="83"/>
        <item x="10"/>
        <item x="319"/>
        <item x="256"/>
        <item x="149"/>
        <item x="185"/>
        <item x="50"/>
        <item x="107"/>
        <item x="226"/>
        <item x="109"/>
        <item x="90"/>
        <item x="51"/>
        <item x="177"/>
        <item x="285"/>
        <item x="48"/>
        <item x="85"/>
        <item x="244"/>
        <item x="1"/>
        <item x="195"/>
        <item x="66"/>
        <item x="113"/>
        <item x="260"/>
        <item x="219"/>
        <item x="324"/>
        <item x="0"/>
        <item x="357"/>
        <item x="21"/>
        <item x="14"/>
        <item x="71"/>
        <item x="154"/>
        <item x="301"/>
        <item x="274"/>
        <item x="133"/>
        <item x="201"/>
        <item x="159"/>
        <item x="199"/>
        <item x="286"/>
        <item x="102"/>
        <item x="317"/>
        <item x="153"/>
        <item x="340"/>
        <item x="32"/>
        <item x="99"/>
        <item x="265"/>
        <item x="343"/>
        <item x="249"/>
        <item x="181"/>
        <item x="275"/>
        <item x="168"/>
        <item x="363"/>
        <item x="110"/>
        <item x="233"/>
        <item x="243"/>
        <item x="63"/>
        <item x="136"/>
        <item x="41"/>
        <item x="305"/>
        <item x="97"/>
        <item x="19"/>
        <item x="316"/>
        <item x="331"/>
        <item x="91"/>
        <item x="145"/>
        <item x="270"/>
        <item x="197"/>
        <item x="355"/>
        <item x="292"/>
        <item x="221"/>
        <item x="262"/>
        <item x="194"/>
        <item x="46"/>
        <item x="192"/>
        <item x="28"/>
        <item x="338"/>
        <item x="281"/>
        <item x="140"/>
        <item x="231"/>
        <item x="40"/>
        <item x="290"/>
        <item x="216"/>
        <item x="318"/>
        <item x="353"/>
        <item x="259"/>
        <item x="210"/>
        <item x="78"/>
        <item x="220"/>
        <item x="43"/>
        <item x="80"/>
        <item x="44"/>
        <item x="332"/>
        <item x="134"/>
        <item x="313"/>
        <item x="198"/>
        <item x="9"/>
        <item x="77"/>
        <item x="183"/>
        <item x="282"/>
        <item x="354"/>
        <item x="251"/>
        <item x="26"/>
        <item x="146"/>
        <item x="75"/>
        <item x="74"/>
        <item x="22"/>
        <item x="288"/>
        <item x="94"/>
        <item x="122"/>
        <item x="105"/>
        <item x="321"/>
        <item x="242"/>
        <item x="229"/>
        <item x="158"/>
        <item x="207"/>
        <item x="333"/>
        <item x="132"/>
        <item x="5"/>
        <item x="204"/>
        <item x="190"/>
        <item x="325"/>
        <item x="273"/>
        <item x="300"/>
        <item x="61"/>
        <item x="269"/>
        <item x="93"/>
        <item x="348"/>
        <item x="218"/>
        <item x="42"/>
        <item x="240"/>
        <item x="252"/>
        <item x="144"/>
        <item x="315"/>
        <item x="302"/>
        <item x="178"/>
        <item x="24"/>
        <item x="3"/>
        <item x="130"/>
        <item x="92"/>
        <item x="60"/>
        <item x="323"/>
        <item x="258"/>
        <item x="267"/>
        <item x="23"/>
        <item x="299"/>
        <item x="106"/>
        <item x="157"/>
        <item x="155"/>
        <item x="346"/>
        <item x="352"/>
        <item x="59"/>
        <item x="297"/>
        <item x="250"/>
        <item x="214"/>
        <item x="205"/>
        <item x="268"/>
        <item x="4"/>
        <item x="329"/>
        <item x="121"/>
        <item x="298"/>
        <item x="191"/>
        <item x="364"/>
        <item x="193"/>
        <item x="171"/>
        <item x="38"/>
        <item x="266"/>
        <item x="345"/>
        <item x="349"/>
        <item x="120"/>
        <item x="180"/>
        <item x="156"/>
        <item x="255"/>
        <item x="179"/>
        <item x="104"/>
        <item x="58"/>
        <item x="170"/>
        <item x="131"/>
        <item x="202"/>
        <item x="103"/>
        <item x="247"/>
        <item x="143"/>
        <item x="142"/>
        <item x="118"/>
        <item x="139"/>
        <item x="129"/>
        <item x="2"/>
        <item x="257"/>
        <item x="287"/>
        <item x="228"/>
        <item x="241"/>
        <item x="227"/>
        <item x="248"/>
        <item x="277"/>
        <item x="119"/>
        <item x="322"/>
        <item x="359"/>
        <item x="169"/>
        <item x="279"/>
        <item x="72"/>
        <item x="320"/>
        <item x="20"/>
        <item x="289"/>
        <item x="351"/>
        <item x="344"/>
        <item x="39"/>
        <item x="360"/>
        <item x="57"/>
        <item x="237"/>
        <item x="101"/>
        <item x="336"/>
        <item x="296"/>
        <item x="88"/>
        <item x="339"/>
        <item x="311"/>
        <item x="335"/>
      </items>
    </pivotField>
    <pivotField dataField="1" showAll="0" defaultSubtotal="0">
      <items count="11">
        <item x="1"/>
        <item x="6"/>
        <item x="3"/>
        <item x="7"/>
        <item x="0"/>
        <item x="10"/>
        <item x="9"/>
        <item x="2"/>
        <item x="4"/>
        <item x="5"/>
        <item x="8"/>
      </items>
    </pivotField>
  </pivotFields>
  <rowFields count="3">
    <field x="2"/>
    <field x="6"/>
    <field x="5"/>
  </rowFields>
  <rowItems count="730">
    <i>
      <x/>
    </i>
    <i r="1">
      <x/>
      <x v="32"/>
    </i>
    <i r="1">
      <x v="1"/>
      <x v="34"/>
    </i>
    <i r="1">
      <x v="2"/>
      <x v="28"/>
    </i>
    <i r="1">
      <x v="3"/>
      <x v="24"/>
    </i>
    <i r="1">
      <x v="4"/>
      <x/>
    </i>
    <i r="1">
      <x v="5"/>
      <x v="1"/>
    </i>
    <i r="1">
      <x v="6"/>
      <x v="22"/>
    </i>
    <i r="1">
      <x v="7"/>
      <x v="37"/>
    </i>
    <i r="1">
      <x v="8"/>
      <x v="38"/>
    </i>
    <i r="1">
      <x v="9"/>
      <x v="2"/>
    </i>
    <i r="1">
      <x v="10"/>
      <x v="23"/>
    </i>
    <i r="1">
      <x v="11"/>
      <x v="29"/>
    </i>
    <i r="1">
      <x v="12"/>
      <x v="21"/>
    </i>
    <i r="1">
      <x v="13"/>
      <x v="30"/>
    </i>
    <i r="1">
      <x v="14"/>
      <x v="19"/>
    </i>
    <i r="1">
      <x v="15"/>
      <x v="27"/>
    </i>
    <i r="1">
      <x v="16"/>
      <x v="18"/>
    </i>
    <i r="1">
      <x v="17"/>
      <x v="20"/>
    </i>
    <i r="1">
      <x v="18"/>
      <x v="39"/>
    </i>
    <i r="1">
      <x v="19"/>
      <x v="8"/>
    </i>
    <i t="blank">
      <x/>
    </i>
    <i>
      <x v="1"/>
    </i>
    <i r="1">
      <x/>
      <x v="32"/>
    </i>
    <i r="1">
      <x v="1"/>
      <x v="28"/>
    </i>
    <i r="1">
      <x v="2"/>
      <x v="34"/>
    </i>
    <i r="1">
      <x v="3"/>
      <x v="24"/>
    </i>
    <i r="1">
      <x v="4"/>
      <x/>
    </i>
    <i r="1">
      <x v="5"/>
      <x v="1"/>
    </i>
    <i r="1">
      <x v="6"/>
      <x v="29"/>
    </i>
    <i r="1">
      <x v="7"/>
      <x v="2"/>
    </i>
    <i r="1">
      <x v="8"/>
      <x v="37"/>
    </i>
    <i r="1">
      <x v="9"/>
      <x v="38"/>
    </i>
    <i r="1">
      <x v="10"/>
      <x v="19"/>
    </i>
    <i r="1">
      <x v="11"/>
      <x v="22"/>
    </i>
    <i r="1">
      <x v="12"/>
      <x v="30"/>
    </i>
    <i r="1">
      <x v="13"/>
      <x v="23"/>
    </i>
    <i r="1">
      <x v="14"/>
      <x v="27"/>
    </i>
    <i r="1">
      <x v="15"/>
      <x v="21"/>
    </i>
    <i r="1">
      <x v="16"/>
      <x v="20"/>
    </i>
    <i r="1">
      <x v="17"/>
      <x v="18"/>
    </i>
    <i r="1">
      <x v="18"/>
      <x v="43"/>
    </i>
    <i r="1">
      <x v="19"/>
      <x v="39"/>
    </i>
    <i t="blank">
      <x v="1"/>
    </i>
    <i>
      <x v="2"/>
    </i>
    <i r="1">
      <x/>
      <x v="32"/>
    </i>
    <i r="1">
      <x v="1"/>
      <x v="28"/>
    </i>
    <i r="1">
      <x v="2"/>
      <x v="29"/>
    </i>
    <i r="1">
      <x v="3"/>
      <x v="34"/>
    </i>
    <i r="1">
      <x v="4"/>
      <x v="24"/>
    </i>
    <i r="1">
      <x v="5"/>
      <x v="21"/>
    </i>
    <i r="1">
      <x v="6"/>
      <x v="19"/>
    </i>
    <i r="1">
      <x v="7"/>
      <x v="38"/>
    </i>
    <i r="1">
      <x v="8"/>
      <x v="27"/>
    </i>
    <i r="1">
      <x v="9"/>
      <x v="37"/>
    </i>
    <i r="1">
      <x v="10"/>
      <x v="30"/>
    </i>
    <i r="1">
      <x v="11"/>
      <x v="22"/>
    </i>
    <i r="1">
      <x v="12"/>
      <x/>
    </i>
    <i r="1">
      <x v="13"/>
      <x v="43"/>
    </i>
    <i r="1">
      <x v="14"/>
      <x v="18"/>
    </i>
    <i r="1">
      <x v="15"/>
      <x v="20"/>
    </i>
    <i r="1">
      <x v="16"/>
      <x v="1"/>
    </i>
    <i r="1">
      <x v="17"/>
      <x v="2"/>
    </i>
    <i r="1">
      <x v="18"/>
      <x v="26"/>
    </i>
    <i r="1">
      <x v="19"/>
      <x v="35"/>
    </i>
    <i t="blank">
      <x v="2"/>
    </i>
    <i>
      <x v="3"/>
    </i>
    <i r="1">
      <x/>
      <x v="28"/>
    </i>
    <i r="1">
      <x v="1"/>
      <x v="34"/>
    </i>
    <i r="1">
      <x v="2"/>
      <x v="32"/>
    </i>
    <i r="1">
      <x v="3"/>
      <x/>
    </i>
    <i r="1">
      <x v="4"/>
      <x v="1"/>
    </i>
    <i r="1">
      <x v="5"/>
      <x v="2"/>
    </i>
    <i r="1">
      <x v="6"/>
      <x v="29"/>
    </i>
    <i r="1">
      <x v="7"/>
      <x v="19"/>
    </i>
    <i r="1">
      <x v="8"/>
      <x v="24"/>
    </i>
    <i r="1">
      <x v="9"/>
      <x v="37"/>
    </i>
    <i r="1">
      <x v="10"/>
      <x v="30"/>
    </i>
    <i r="1">
      <x v="11"/>
      <x v="38"/>
    </i>
    <i r="1">
      <x v="12"/>
      <x v="22"/>
    </i>
    <i r="1">
      <x v="13"/>
      <x v="18"/>
    </i>
    <i r="1">
      <x v="14"/>
      <x v="23"/>
    </i>
    <i r="2">
      <x v="27"/>
    </i>
    <i r="1">
      <x v="16"/>
      <x v="20"/>
    </i>
    <i r="1">
      <x v="17"/>
      <x v="39"/>
    </i>
    <i r="1">
      <x v="18"/>
      <x v="35"/>
    </i>
    <i r="1">
      <x v="19"/>
      <x v="25"/>
    </i>
    <i r="2">
      <x v="43"/>
    </i>
    <i t="blank">
      <x v="3"/>
    </i>
    <i>
      <x v="4"/>
    </i>
    <i r="1">
      <x/>
      <x v="32"/>
    </i>
    <i r="1">
      <x v="1"/>
      <x v="28"/>
    </i>
    <i r="1">
      <x v="2"/>
      <x v="34"/>
    </i>
    <i r="1">
      <x v="3"/>
      <x v="24"/>
    </i>
    <i r="1">
      <x v="4"/>
      <x v="1"/>
    </i>
    <i r="1">
      <x v="5"/>
      <x/>
    </i>
    <i r="1">
      <x v="6"/>
      <x v="38"/>
    </i>
    <i r="1">
      <x v="7"/>
      <x v="2"/>
    </i>
    <i r="1">
      <x v="8"/>
      <x v="27"/>
    </i>
    <i r="2">
      <x v="29"/>
    </i>
    <i r="1">
      <x v="10"/>
      <x v="19"/>
    </i>
    <i r="2">
      <x v="22"/>
    </i>
    <i r="1">
      <x v="12"/>
      <x v="37"/>
    </i>
    <i r="1">
      <x v="13"/>
      <x v="21"/>
    </i>
    <i r="1">
      <x v="14"/>
      <x v="30"/>
    </i>
    <i r="1">
      <x v="15"/>
      <x v="18"/>
    </i>
    <i r="1">
      <x v="16"/>
      <x v="23"/>
    </i>
    <i r="1">
      <x v="17"/>
      <x v="20"/>
    </i>
    <i r="1">
      <x v="18"/>
      <x v="39"/>
    </i>
    <i r="1">
      <x v="19"/>
      <x v="43"/>
    </i>
    <i t="blank">
      <x v="4"/>
    </i>
    <i>
      <x v="5"/>
    </i>
    <i r="1">
      <x/>
      <x v="28"/>
    </i>
    <i r="1">
      <x v="1"/>
      <x v="32"/>
    </i>
    <i r="1">
      <x v="2"/>
      <x v="34"/>
    </i>
    <i r="1">
      <x v="3"/>
      <x v="24"/>
    </i>
    <i r="1">
      <x v="4"/>
      <x/>
    </i>
    <i r="1">
      <x v="5"/>
      <x v="1"/>
    </i>
    <i r="1">
      <x v="6"/>
      <x v="2"/>
    </i>
    <i r="1">
      <x v="7"/>
      <x v="19"/>
    </i>
    <i r="1">
      <x v="8"/>
      <x v="29"/>
    </i>
    <i r="1">
      <x v="9"/>
      <x v="37"/>
    </i>
    <i r="1">
      <x v="10"/>
      <x v="38"/>
    </i>
    <i r="1">
      <x v="11"/>
      <x v="20"/>
    </i>
    <i r="1">
      <x v="12"/>
      <x v="23"/>
    </i>
    <i r="2">
      <x v="30"/>
    </i>
    <i r="1">
      <x v="14"/>
      <x v="22"/>
    </i>
    <i r="2">
      <x v="27"/>
    </i>
    <i r="1">
      <x v="16"/>
      <x v="18"/>
    </i>
    <i r="1">
      <x v="17"/>
      <x v="17"/>
    </i>
    <i r="1">
      <x v="18"/>
      <x v="21"/>
    </i>
    <i r="1">
      <x v="19"/>
      <x v="25"/>
    </i>
    <i t="blank">
      <x v="5"/>
    </i>
    <i>
      <x v="6"/>
    </i>
    <i r="1">
      <x/>
      <x v="28"/>
    </i>
    <i r="1">
      <x v="1"/>
      <x v="34"/>
    </i>
    <i r="1">
      <x v="2"/>
      <x v="32"/>
    </i>
    <i r="1">
      <x v="3"/>
      <x v="1"/>
    </i>
    <i r="1">
      <x v="4"/>
      <x/>
    </i>
    <i r="1">
      <x v="5"/>
      <x v="24"/>
    </i>
    <i r="1">
      <x v="6"/>
      <x v="2"/>
    </i>
    <i r="1">
      <x v="7"/>
      <x v="37"/>
    </i>
    <i r="1">
      <x v="8"/>
      <x v="38"/>
    </i>
    <i r="1">
      <x v="9"/>
      <x v="23"/>
    </i>
    <i r="1">
      <x v="10"/>
      <x v="30"/>
    </i>
    <i r="1">
      <x v="11"/>
      <x v="19"/>
    </i>
    <i r="1">
      <x v="12"/>
      <x v="22"/>
    </i>
    <i r="1">
      <x v="13"/>
      <x v="29"/>
    </i>
    <i r="1">
      <x v="14"/>
      <x v="27"/>
    </i>
    <i r="1">
      <x v="15"/>
      <x v="25"/>
    </i>
    <i r="1">
      <x v="16"/>
      <x v="21"/>
    </i>
    <i r="1">
      <x v="17"/>
      <x v="20"/>
    </i>
    <i r="1">
      <x v="18"/>
      <x v="39"/>
    </i>
    <i r="1">
      <x v="19"/>
      <x v="18"/>
    </i>
    <i t="blank">
      <x v="6"/>
    </i>
    <i>
      <x v="7"/>
    </i>
    <i r="1">
      <x/>
      <x v="34"/>
    </i>
    <i r="1">
      <x v="1"/>
      <x v="1"/>
    </i>
    <i r="1">
      <x v="2"/>
      <x v="32"/>
    </i>
    <i r="1">
      <x v="3"/>
      <x/>
    </i>
    <i r="1">
      <x v="4"/>
      <x v="2"/>
    </i>
    <i r="1">
      <x v="5"/>
      <x v="28"/>
    </i>
    <i r="1">
      <x v="6"/>
      <x v="24"/>
    </i>
    <i r="1">
      <x v="7"/>
      <x v="23"/>
    </i>
    <i r="1">
      <x v="8"/>
      <x v="37"/>
    </i>
    <i r="1">
      <x v="9"/>
      <x v="38"/>
    </i>
    <i r="1">
      <x v="10"/>
      <x v="22"/>
    </i>
    <i r="1">
      <x v="11"/>
      <x v="30"/>
    </i>
    <i r="1">
      <x v="12"/>
      <x v="29"/>
    </i>
    <i r="1">
      <x v="13"/>
      <x v="8"/>
    </i>
    <i r="1">
      <x v="14"/>
      <x v="27"/>
    </i>
    <i r="1">
      <x v="15"/>
      <x v="11"/>
    </i>
    <i r="1">
      <x v="16"/>
      <x v="20"/>
    </i>
    <i r="1">
      <x v="17"/>
      <x v="9"/>
    </i>
    <i r="2">
      <x v="39"/>
    </i>
    <i r="1">
      <x v="19"/>
      <x v="19"/>
    </i>
    <i r="2">
      <x v="25"/>
    </i>
    <i t="blank">
      <x v="7"/>
    </i>
    <i>
      <x v="8"/>
    </i>
    <i r="1">
      <x/>
      <x v="28"/>
    </i>
    <i r="1">
      <x v="1"/>
      <x v="34"/>
    </i>
    <i r="1">
      <x v="2"/>
      <x v="32"/>
    </i>
    <i r="1">
      <x v="3"/>
      <x v="24"/>
    </i>
    <i r="1">
      <x v="4"/>
      <x/>
    </i>
    <i r="1">
      <x v="5"/>
      <x v="37"/>
    </i>
    <i r="1">
      <x v="6"/>
      <x v="1"/>
    </i>
    <i r="1">
      <x v="7"/>
      <x v="23"/>
    </i>
    <i r="1">
      <x v="8"/>
      <x v="2"/>
    </i>
    <i r="2">
      <x v="38"/>
    </i>
    <i r="1">
      <x v="10"/>
      <x v="22"/>
    </i>
    <i r="1">
      <x v="11"/>
      <x v="8"/>
    </i>
    <i r="1">
      <x v="12"/>
      <x v="29"/>
    </i>
    <i r="1">
      <x v="13"/>
      <x v="18"/>
    </i>
    <i r="2">
      <x v="25"/>
    </i>
    <i r="1">
      <x v="15"/>
      <x v="9"/>
    </i>
    <i r="2">
      <x v="30"/>
    </i>
    <i r="1">
      <x v="17"/>
      <x v="27"/>
    </i>
    <i r="2">
      <x v="43"/>
    </i>
    <i r="1">
      <x v="19"/>
      <x v="17"/>
    </i>
    <i r="2">
      <x v="19"/>
    </i>
    <i t="blank">
      <x v="8"/>
    </i>
    <i>
      <x v="9"/>
    </i>
    <i r="1">
      <x/>
      <x v="28"/>
    </i>
    <i r="1">
      <x v="1"/>
      <x v="34"/>
    </i>
    <i r="1">
      <x v="2"/>
      <x v="32"/>
    </i>
    <i r="1">
      <x v="3"/>
      <x v="1"/>
    </i>
    <i r="1">
      <x v="4"/>
      <x/>
    </i>
    <i r="1">
      <x v="5"/>
      <x v="24"/>
    </i>
    <i r="1">
      <x v="6"/>
      <x v="37"/>
    </i>
    <i r="1">
      <x v="7"/>
      <x v="23"/>
    </i>
    <i r="1">
      <x v="8"/>
      <x v="2"/>
    </i>
    <i r="1">
      <x v="9"/>
      <x v="38"/>
    </i>
    <i r="1">
      <x v="10"/>
      <x v="22"/>
    </i>
    <i r="1">
      <x v="11"/>
      <x v="29"/>
    </i>
    <i r="1">
      <x v="12"/>
      <x v="30"/>
    </i>
    <i r="1">
      <x v="13"/>
      <x v="21"/>
    </i>
    <i r="1">
      <x v="14"/>
      <x v="19"/>
    </i>
    <i r="1">
      <x v="15"/>
      <x v="39"/>
    </i>
    <i r="1">
      <x v="16"/>
      <x v="27"/>
    </i>
    <i r="1">
      <x v="17"/>
      <x v="35"/>
    </i>
    <i r="1">
      <x v="18"/>
      <x v="18"/>
    </i>
    <i r="1">
      <x v="19"/>
      <x v="43"/>
    </i>
    <i t="blank">
      <x v="9"/>
    </i>
    <i>
      <x v="10"/>
    </i>
    <i r="1">
      <x/>
      <x v="32"/>
    </i>
    <i r="1">
      <x v="1"/>
      <x v="34"/>
    </i>
    <i r="1">
      <x v="2"/>
      <x v="24"/>
    </i>
    <i r="1">
      <x v="3"/>
      <x v="22"/>
    </i>
    <i r="1">
      <x v="4"/>
      <x/>
    </i>
    <i r="1">
      <x v="5"/>
      <x v="28"/>
    </i>
    <i r="1">
      <x v="6"/>
      <x v="1"/>
    </i>
    <i r="1">
      <x v="7"/>
      <x v="23"/>
    </i>
    <i r="1">
      <x v="8"/>
      <x v="38"/>
    </i>
    <i r="1">
      <x v="9"/>
      <x v="37"/>
    </i>
    <i r="1">
      <x v="10"/>
      <x v="2"/>
    </i>
    <i r="1">
      <x v="11"/>
      <x v="21"/>
    </i>
    <i r="1">
      <x v="12"/>
      <x v="29"/>
    </i>
    <i r="1">
      <x v="13"/>
      <x v="8"/>
    </i>
    <i r="1">
      <x v="14"/>
      <x v="30"/>
    </i>
    <i r="1">
      <x v="15"/>
      <x v="18"/>
    </i>
    <i r="1">
      <x v="16"/>
      <x v="10"/>
    </i>
    <i r="2">
      <x v="39"/>
    </i>
    <i r="1">
      <x v="18"/>
      <x v="27"/>
    </i>
    <i r="1">
      <x v="19"/>
      <x v="9"/>
    </i>
    <i t="blank">
      <x v="10"/>
    </i>
    <i>
      <x v="11"/>
    </i>
    <i r="1">
      <x/>
      <x v="32"/>
    </i>
    <i r="1">
      <x v="1"/>
      <x v="24"/>
    </i>
    <i r="1">
      <x v="2"/>
      <x v="34"/>
    </i>
    <i r="1">
      <x v="3"/>
      <x/>
    </i>
    <i r="1">
      <x v="4"/>
      <x v="28"/>
    </i>
    <i r="1">
      <x v="5"/>
      <x v="22"/>
    </i>
    <i r="1">
      <x v="6"/>
      <x v="2"/>
    </i>
    <i r="1">
      <x v="7"/>
      <x v="37"/>
    </i>
    <i r="1">
      <x v="8"/>
      <x v="23"/>
    </i>
    <i r="1">
      <x v="9"/>
      <x v="1"/>
    </i>
    <i r="1">
      <x v="10"/>
      <x v="21"/>
    </i>
    <i r="1">
      <x v="11"/>
      <x v="30"/>
    </i>
    <i r="1">
      <x v="12"/>
      <x v="29"/>
    </i>
    <i r="1">
      <x v="13"/>
      <x v="33"/>
    </i>
    <i r="2">
      <x v="38"/>
    </i>
    <i r="1">
      <x v="15"/>
      <x v="35"/>
    </i>
    <i r="1">
      <x v="16"/>
      <x v="3"/>
    </i>
    <i r="1">
      <x v="17"/>
      <x v="39"/>
    </i>
    <i r="1">
      <x v="18"/>
      <x v="17"/>
    </i>
    <i r="2">
      <x v="18"/>
    </i>
    <i r="2">
      <x v="20"/>
    </i>
    <i r="2">
      <x v="31"/>
    </i>
    <i r="2">
      <x v="41"/>
    </i>
    <i t="blank">
      <x v="11"/>
    </i>
    <i>
      <x v="12"/>
    </i>
    <i r="1">
      <x/>
      <x v="34"/>
    </i>
    <i r="1">
      <x v="1"/>
      <x v="32"/>
    </i>
    <i r="1">
      <x v="2"/>
      <x v="28"/>
    </i>
    <i r="1">
      <x v="3"/>
      <x v="24"/>
    </i>
    <i r="1">
      <x v="4"/>
      <x/>
    </i>
    <i r="1">
      <x v="5"/>
      <x v="23"/>
    </i>
    <i r="2">
      <x v="37"/>
    </i>
    <i r="1">
      <x v="7"/>
      <x v="1"/>
    </i>
    <i r="1">
      <x v="8"/>
      <x v="22"/>
    </i>
    <i r="1">
      <x v="9"/>
      <x v="38"/>
    </i>
    <i r="1">
      <x v="10"/>
      <x v="21"/>
    </i>
    <i r="2">
      <x v="29"/>
    </i>
    <i r="1">
      <x v="12"/>
      <x v="30"/>
    </i>
    <i r="1">
      <x v="13"/>
      <x v="2"/>
    </i>
    <i r="1">
      <x v="14"/>
      <x v="20"/>
    </i>
    <i r="1">
      <x v="15"/>
      <x v="27"/>
    </i>
    <i r="1">
      <x v="16"/>
      <x v="39"/>
    </i>
    <i r="1">
      <x v="17"/>
      <x v="18"/>
    </i>
    <i r="1">
      <x v="18"/>
      <x v="17"/>
    </i>
    <i r="1">
      <x v="19"/>
      <x v="19"/>
    </i>
    <i t="blank">
      <x v="12"/>
    </i>
    <i>
      <x v="13"/>
    </i>
    <i r="1">
      <x/>
      <x v="32"/>
    </i>
    <i r="1">
      <x v="1"/>
      <x v="34"/>
    </i>
    <i r="1">
      <x v="2"/>
      <x v="28"/>
    </i>
    <i r="1">
      <x v="3"/>
      <x v="24"/>
    </i>
    <i r="1">
      <x v="4"/>
      <x v="22"/>
    </i>
    <i r="1">
      <x v="5"/>
      <x/>
    </i>
    <i r="1">
      <x v="6"/>
      <x v="37"/>
    </i>
    <i r="1">
      <x v="7"/>
      <x v="1"/>
    </i>
    <i r="1">
      <x v="8"/>
      <x v="23"/>
    </i>
    <i r="1">
      <x v="9"/>
      <x v="38"/>
    </i>
    <i r="1">
      <x v="10"/>
      <x v="21"/>
    </i>
    <i r="1">
      <x v="11"/>
      <x v="2"/>
    </i>
    <i r="1">
      <x v="12"/>
      <x v="10"/>
    </i>
    <i r="1">
      <x v="13"/>
      <x v="29"/>
    </i>
    <i r="1">
      <x v="14"/>
      <x v="30"/>
    </i>
    <i r="1">
      <x v="15"/>
      <x v="18"/>
    </i>
    <i r="1">
      <x v="16"/>
      <x v="8"/>
    </i>
    <i r="1">
      <x v="17"/>
      <x v="17"/>
    </i>
    <i r="1">
      <x v="18"/>
      <x v="3"/>
    </i>
    <i r="2">
      <x v="20"/>
    </i>
    <i t="blank">
      <x v="13"/>
    </i>
    <i>
      <x v="14"/>
    </i>
    <i r="1">
      <x/>
      <x v="34"/>
    </i>
    <i r="1">
      <x v="1"/>
      <x v="28"/>
    </i>
    <i r="1">
      <x v="2"/>
      <x v="32"/>
    </i>
    <i r="1">
      <x v="3"/>
      <x v="24"/>
    </i>
    <i r="1">
      <x v="4"/>
      <x/>
    </i>
    <i r="1">
      <x v="5"/>
      <x v="37"/>
    </i>
    <i r="1">
      <x v="6"/>
      <x v="1"/>
    </i>
    <i r="1">
      <x v="7"/>
      <x v="23"/>
    </i>
    <i r="1">
      <x v="8"/>
      <x v="38"/>
    </i>
    <i r="1">
      <x v="9"/>
      <x v="22"/>
    </i>
    <i r="1">
      <x v="10"/>
      <x v="2"/>
    </i>
    <i r="1">
      <x v="11"/>
      <x v="29"/>
    </i>
    <i r="1">
      <x v="12"/>
      <x v="5"/>
    </i>
    <i r="1">
      <x v="13"/>
      <x v="21"/>
    </i>
    <i r="1">
      <x v="14"/>
      <x v="30"/>
    </i>
    <i r="1">
      <x v="15"/>
      <x v="8"/>
    </i>
    <i r="1">
      <x v="16"/>
      <x v="19"/>
    </i>
    <i r="1">
      <x v="17"/>
      <x v="18"/>
    </i>
    <i r="1">
      <x v="18"/>
      <x v="20"/>
    </i>
    <i r="1">
      <x v="19"/>
      <x v="9"/>
    </i>
    <i t="blank">
      <x v="14"/>
    </i>
    <i>
      <x v="15"/>
    </i>
    <i r="1">
      <x/>
      <x v="34"/>
    </i>
    <i r="1">
      <x v="1"/>
      <x v="28"/>
    </i>
    <i r="1">
      <x v="2"/>
      <x v="32"/>
    </i>
    <i r="1">
      <x v="3"/>
      <x v="24"/>
    </i>
    <i r="1">
      <x v="4"/>
      <x v="5"/>
    </i>
    <i r="1">
      <x v="5"/>
      <x v="22"/>
    </i>
    <i r="1">
      <x v="6"/>
      <x v="37"/>
    </i>
    <i r="1">
      <x v="7"/>
      <x v="23"/>
    </i>
    <i r="1">
      <x v="8"/>
      <x/>
    </i>
    <i r="1">
      <x v="9"/>
      <x v="1"/>
    </i>
    <i r="1">
      <x v="10"/>
      <x v="9"/>
    </i>
    <i r="1">
      <x v="11"/>
      <x v="6"/>
    </i>
    <i r="1">
      <x v="12"/>
      <x v="21"/>
    </i>
    <i r="1">
      <x v="13"/>
      <x v="38"/>
    </i>
    <i r="1">
      <x v="14"/>
      <x v="8"/>
    </i>
    <i r="1">
      <x v="15"/>
      <x v="2"/>
    </i>
    <i r="1">
      <x v="16"/>
      <x v="7"/>
    </i>
    <i r="2">
      <x v="29"/>
    </i>
    <i r="1">
      <x v="18"/>
      <x v="30"/>
    </i>
    <i r="1">
      <x v="19"/>
      <x v="18"/>
    </i>
    <i t="blank">
      <x v="15"/>
    </i>
    <i>
      <x v="16"/>
    </i>
    <i r="1">
      <x/>
      <x v="32"/>
    </i>
    <i r="1">
      <x v="1"/>
      <x v="34"/>
    </i>
    <i r="1">
      <x v="2"/>
      <x v="24"/>
    </i>
    <i r="1">
      <x v="3"/>
      <x/>
    </i>
    <i r="1">
      <x v="4"/>
      <x v="22"/>
    </i>
    <i r="1">
      <x v="5"/>
      <x v="1"/>
    </i>
    <i r="1">
      <x v="6"/>
      <x v="28"/>
    </i>
    <i r="1">
      <x v="7"/>
      <x v="37"/>
    </i>
    <i r="2">
      <x v="38"/>
    </i>
    <i r="1">
      <x v="9"/>
      <x v="30"/>
    </i>
    <i r="2">
      <x v="39"/>
    </i>
    <i r="1">
      <x v="11"/>
      <x v="23"/>
    </i>
    <i r="1">
      <x v="12"/>
      <x v="2"/>
    </i>
    <i r="1">
      <x v="13"/>
      <x v="21"/>
    </i>
    <i r="1">
      <x v="14"/>
      <x v="19"/>
    </i>
    <i r="1">
      <x v="15"/>
      <x v="29"/>
    </i>
    <i r="1">
      <x v="16"/>
      <x v="3"/>
    </i>
    <i r="1">
      <x v="17"/>
      <x v="18"/>
    </i>
    <i r="1">
      <x v="18"/>
      <x v="33"/>
    </i>
    <i r="1">
      <x v="19"/>
      <x v="36"/>
    </i>
    <i t="blank">
      <x v="16"/>
    </i>
    <i>
      <x v="17"/>
    </i>
    <i r="1">
      <x/>
      <x v="24"/>
    </i>
    <i r="1">
      <x v="1"/>
      <x v="34"/>
    </i>
    <i r="1">
      <x v="2"/>
      <x v="32"/>
    </i>
    <i r="1">
      <x v="3"/>
      <x v="22"/>
    </i>
    <i r="1">
      <x v="4"/>
      <x/>
    </i>
    <i r="1">
      <x v="5"/>
      <x v="28"/>
    </i>
    <i r="1">
      <x v="6"/>
      <x v="1"/>
    </i>
    <i r="2">
      <x v="23"/>
    </i>
    <i r="1">
      <x v="8"/>
      <x v="37"/>
    </i>
    <i r="1">
      <x v="9"/>
      <x v="3"/>
    </i>
    <i r="1">
      <x v="10"/>
      <x v="38"/>
    </i>
    <i r="1">
      <x v="11"/>
      <x v="2"/>
    </i>
    <i r="1">
      <x v="12"/>
      <x v="21"/>
    </i>
    <i r="1">
      <x v="13"/>
      <x v="39"/>
    </i>
    <i r="1">
      <x v="14"/>
      <x v="30"/>
    </i>
    <i r="1">
      <x v="15"/>
      <x v="17"/>
    </i>
    <i r="2">
      <x v="35"/>
    </i>
    <i r="1">
      <x v="17"/>
      <x v="25"/>
    </i>
    <i r="1">
      <x v="18"/>
      <x v="18"/>
    </i>
    <i r="1">
      <x v="19"/>
      <x v="8"/>
    </i>
    <i r="2">
      <x v="14"/>
    </i>
    <i r="2">
      <x v="33"/>
    </i>
    <i r="2">
      <x v="41"/>
    </i>
    <i t="blank">
      <x v="17"/>
    </i>
    <i>
      <x v="18"/>
    </i>
    <i r="1">
      <x/>
      <x v="34"/>
    </i>
    <i r="1">
      <x v="1"/>
      <x v="24"/>
    </i>
    <i r="1">
      <x v="2"/>
      <x v="32"/>
    </i>
    <i r="1">
      <x v="3"/>
      <x v="2"/>
    </i>
    <i r="2">
      <x v="22"/>
    </i>
    <i r="1">
      <x v="5"/>
      <x/>
    </i>
    <i r="1">
      <x v="6"/>
      <x v="1"/>
    </i>
    <i r="2">
      <x v="23"/>
    </i>
    <i r="1">
      <x v="8"/>
      <x v="28"/>
    </i>
    <i r="1">
      <x v="9"/>
      <x v="37"/>
    </i>
    <i r="1">
      <x v="10"/>
      <x v="38"/>
    </i>
    <i r="1">
      <x v="11"/>
      <x v="21"/>
    </i>
    <i r="1">
      <x v="12"/>
      <x v="29"/>
    </i>
    <i r="1">
      <x v="13"/>
      <x v="30"/>
    </i>
    <i r="2">
      <x v="35"/>
    </i>
    <i r="1">
      <x v="15"/>
      <x v="18"/>
    </i>
    <i r="2">
      <x v="39"/>
    </i>
    <i r="2">
      <x v="43"/>
    </i>
    <i r="1">
      <x v="18"/>
      <x v="8"/>
    </i>
    <i r="2">
      <x v="20"/>
    </i>
    <i t="blank">
      <x v="18"/>
    </i>
    <i>
      <x v="19"/>
    </i>
    <i r="1">
      <x/>
      <x v="28"/>
    </i>
    <i r="1">
      <x v="1"/>
      <x v="34"/>
    </i>
    <i r="1">
      <x v="2"/>
      <x/>
    </i>
    <i r="1">
      <x v="3"/>
      <x v="32"/>
    </i>
    <i r="1">
      <x v="4"/>
      <x v="24"/>
    </i>
    <i r="1">
      <x v="5"/>
      <x v="37"/>
    </i>
    <i r="1">
      <x v="6"/>
      <x v="1"/>
    </i>
    <i r="1">
      <x v="7"/>
      <x v="23"/>
    </i>
    <i r="1">
      <x v="8"/>
      <x v="22"/>
    </i>
    <i r="1">
      <x v="9"/>
      <x v="38"/>
    </i>
    <i r="1">
      <x v="10"/>
      <x v="2"/>
    </i>
    <i r="1">
      <x v="11"/>
      <x v="29"/>
    </i>
    <i r="1">
      <x v="12"/>
      <x v="39"/>
    </i>
    <i r="1">
      <x v="13"/>
      <x v="30"/>
    </i>
    <i r="1">
      <x v="14"/>
      <x v="8"/>
    </i>
    <i r="1">
      <x v="15"/>
      <x v="21"/>
    </i>
    <i r="1">
      <x v="16"/>
      <x v="9"/>
    </i>
    <i r="1">
      <x v="17"/>
      <x v="19"/>
    </i>
    <i r="2">
      <x v="27"/>
    </i>
    <i r="1">
      <x v="19"/>
      <x v="18"/>
    </i>
    <i t="blank">
      <x v="19"/>
    </i>
    <i>
      <x v="20"/>
    </i>
    <i r="1">
      <x/>
      <x v="34"/>
    </i>
    <i r="1">
      <x v="1"/>
      <x v="32"/>
    </i>
    <i r="1">
      <x v="2"/>
      <x v="28"/>
    </i>
    <i r="1">
      <x v="3"/>
      <x v="24"/>
    </i>
    <i r="1">
      <x v="4"/>
      <x/>
    </i>
    <i r="1">
      <x v="5"/>
      <x v="1"/>
    </i>
    <i r="1">
      <x v="6"/>
      <x v="22"/>
    </i>
    <i r="1">
      <x v="7"/>
      <x v="37"/>
    </i>
    <i r="1">
      <x v="8"/>
      <x v="38"/>
    </i>
    <i r="1">
      <x v="9"/>
      <x v="2"/>
    </i>
    <i r="1">
      <x v="10"/>
      <x v="23"/>
    </i>
    <i r="1">
      <x v="11"/>
      <x v="30"/>
    </i>
    <i r="1">
      <x v="12"/>
      <x v="21"/>
    </i>
    <i r="1">
      <x v="13"/>
      <x v="29"/>
    </i>
    <i r="1">
      <x v="14"/>
      <x v="18"/>
    </i>
    <i r="1">
      <x v="15"/>
      <x v="39"/>
    </i>
    <i r="1">
      <x v="16"/>
      <x v="35"/>
    </i>
    <i r="1">
      <x v="17"/>
      <x v="20"/>
    </i>
    <i r="1">
      <x v="18"/>
      <x v="43"/>
    </i>
    <i r="1">
      <x v="19"/>
      <x v="27"/>
    </i>
    <i t="blank">
      <x v="20"/>
    </i>
    <i>
      <x v="21"/>
    </i>
    <i r="1">
      <x/>
      <x v="24"/>
    </i>
    <i r="1">
      <x v="1"/>
      <x v="34"/>
    </i>
    <i r="1">
      <x v="2"/>
      <x/>
    </i>
    <i r="1">
      <x v="3"/>
      <x v="32"/>
    </i>
    <i r="1">
      <x v="4"/>
      <x v="1"/>
    </i>
    <i r="1">
      <x v="5"/>
      <x v="22"/>
    </i>
    <i r="1">
      <x v="6"/>
      <x v="23"/>
    </i>
    <i r="1">
      <x v="7"/>
      <x v="28"/>
    </i>
    <i r="1">
      <x v="8"/>
      <x v="2"/>
    </i>
    <i r="1">
      <x v="9"/>
      <x v="37"/>
    </i>
    <i r="2">
      <x v="38"/>
    </i>
    <i r="1">
      <x v="11"/>
      <x v="8"/>
    </i>
    <i r="1">
      <x v="12"/>
      <x v="29"/>
    </i>
    <i r="1">
      <x v="13"/>
      <x v="21"/>
    </i>
    <i r="2">
      <x v="39"/>
    </i>
    <i r="1">
      <x v="15"/>
      <x v="18"/>
    </i>
    <i r="1">
      <x v="16"/>
      <x v="11"/>
    </i>
    <i r="2">
      <x v="20"/>
    </i>
    <i r="2">
      <x v="30"/>
    </i>
    <i r="2">
      <x v="41"/>
    </i>
    <i t="blank">
      <x v="21"/>
    </i>
    <i>
      <x v="22"/>
    </i>
    <i r="1">
      <x/>
      <x v="32"/>
    </i>
    <i r="1">
      <x v="1"/>
      <x v="34"/>
    </i>
    <i r="1">
      <x v="2"/>
      <x v="24"/>
    </i>
    <i r="1">
      <x v="3"/>
      <x v="28"/>
    </i>
    <i r="1">
      <x v="4"/>
      <x v="22"/>
    </i>
    <i r="1">
      <x v="5"/>
      <x/>
    </i>
    <i r="1">
      <x v="6"/>
      <x v="1"/>
    </i>
    <i r="1">
      <x v="7"/>
      <x v="23"/>
    </i>
    <i r="1">
      <x v="8"/>
      <x v="39"/>
    </i>
    <i r="1">
      <x v="9"/>
      <x v="38"/>
    </i>
    <i r="1">
      <x v="10"/>
      <x v="2"/>
    </i>
    <i r="2">
      <x v="37"/>
    </i>
    <i r="1">
      <x v="12"/>
      <x v="21"/>
    </i>
    <i r="1">
      <x v="13"/>
      <x v="8"/>
    </i>
    <i r="2">
      <x v="29"/>
    </i>
    <i r="1">
      <x v="15"/>
      <x v="10"/>
    </i>
    <i r="1">
      <x v="16"/>
      <x v="3"/>
    </i>
    <i r="2">
      <x v="17"/>
    </i>
    <i r="2">
      <x v="30"/>
    </i>
    <i r="2">
      <x v="36"/>
    </i>
    <i r="2">
      <x v="40"/>
    </i>
    <i t="blank">
      <x v="22"/>
    </i>
    <i>
      <x v="23"/>
    </i>
    <i r="1">
      <x/>
      <x v="34"/>
    </i>
    <i r="1">
      <x v="1"/>
      <x v="32"/>
    </i>
    <i r="1">
      <x v="2"/>
      <x v="28"/>
    </i>
    <i r="1">
      <x v="3"/>
      <x v="24"/>
    </i>
    <i r="1">
      <x v="4"/>
      <x v="37"/>
    </i>
    <i r="1">
      <x v="5"/>
      <x/>
    </i>
    <i r="1">
      <x v="6"/>
      <x v="21"/>
    </i>
    <i r="1">
      <x v="7"/>
      <x v="1"/>
    </i>
    <i r="1">
      <x v="8"/>
      <x v="22"/>
    </i>
    <i r="1">
      <x v="9"/>
      <x v="2"/>
    </i>
    <i r="1">
      <x v="10"/>
      <x v="38"/>
    </i>
    <i r="1">
      <x v="11"/>
      <x v="29"/>
    </i>
    <i r="1">
      <x v="12"/>
      <x v="30"/>
    </i>
    <i r="1">
      <x v="13"/>
      <x v="27"/>
    </i>
    <i r="1">
      <x v="14"/>
      <x v="23"/>
    </i>
    <i r="1">
      <x v="15"/>
      <x v="17"/>
    </i>
    <i r="1">
      <x v="16"/>
      <x v="20"/>
    </i>
    <i r="1">
      <x v="17"/>
      <x v="13"/>
    </i>
    <i r="1">
      <x v="18"/>
      <x v="9"/>
    </i>
    <i r="1">
      <x v="19"/>
      <x v="39"/>
    </i>
    <i t="blank">
      <x v="23"/>
    </i>
    <i>
      <x v="24"/>
    </i>
    <i r="1">
      <x/>
      <x v="28"/>
    </i>
    <i r="1">
      <x v="1"/>
      <x v="32"/>
    </i>
    <i r="1">
      <x v="2"/>
      <x v="34"/>
    </i>
    <i r="1">
      <x v="3"/>
      <x v="38"/>
    </i>
    <i r="1">
      <x v="4"/>
      <x v="24"/>
    </i>
    <i r="1">
      <x v="5"/>
      <x v="37"/>
    </i>
    <i r="1">
      <x v="6"/>
      <x v="22"/>
    </i>
    <i r="1">
      <x v="7"/>
      <x/>
    </i>
    <i r="1">
      <x v="8"/>
      <x v="23"/>
    </i>
    <i r="1">
      <x v="9"/>
      <x v="1"/>
    </i>
    <i r="1">
      <x v="10"/>
      <x v="18"/>
    </i>
    <i r="1">
      <x v="11"/>
      <x v="2"/>
    </i>
    <i r="2">
      <x v="29"/>
    </i>
    <i r="1">
      <x v="13"/>
      <x v="19"/>
    </i>
    <i r="1">
      <x v="14"/>
      <x v="27"/>
    </i>
    <i r="1">
      <x v="15"/>
      <x v="30"/>
    </i>
    <i r="2">
      <x v="36"/>
    </i>
    <i r="2">
      <x v="43"/>
    </i>
    <i r="1">
      <x v="18"/>
      <x v="12"/>
    </i>
    <i r="1">
      <x v="19"/>
      <x v="8"/>
    </i>
    <i r="2">
      <x v="21"/>
    </i>
    <i r="2">
      <x v="33"/>
    </i>
    <i t="blank">
      <x v="24"/>
    </i>
    <i>
      <x v="25"/>
    </i>
    <i r="1">
      <x/>
      <x v="11"/>
    </i>
    <i r="1">
      <x v="1"/>
      <x v="34"/>
    </i>
    <i r="1">
      <x v="2"/>
      <x v="24"/>
    </i>
    <i r="1">
      <x v="3"/>
      <x/>
    </i>
    <i r="2">
      <x v="32"/>
    </i>
    <i r="1">
      <x v="5"/>
      <x v="22"/>
    </i>
    <i r="1">
      <x v="6"/>
      <x v="2"/>
    </i>
    <i r="1">
      <x v="7"/>
      <x v="23"/>
    </i>
    <i r="1">
      <x v="8"/>
      <x v="1"/>
    </i>
    <i r="2">
      <x v="38"/>
    </i>
    <i r="1">
      <x v="10"/>
      <x v="28"/>
    </i>
    <i r="2">
      <x v="37"/>
    </i>
    <i r="1">
      <x v="12"/>
      <x v="8"/>
    </i>
    <i r="1">
      <x v="13"/>
      <x v="9"/>
    </i>
    <i r="2">
      <x v="21"/>
    </i>
    <i r="1">
      <x v="15"/>
      <x v="18"/>
    </i>
    <i r="2">
      <x v="20"/>
    </i>
    <i r="2">
      <x v="42"/>
    </i>
    <i r="1">
      <x v="18"/>
      <x v="10"/>
    </i>
    <i r="2">
      <x v="29"/>
    </i>
    <i r="2">
      <x v="30"/>
    </i>
    <i r="2">
      <x v="39"/>
    </i>
    <i r="2">
      <x v="43"/>
    </i>
    <i t="blank">
      <x v="25"/>
    </i>
    <i>
      <x v="26"/>
    </i>
    <i r="1">
      <x/>
      <x v="24"/>
    </i>
    <i r="2">
      <x v="32"/>
    </i>
    <i r="1">
      <x v="2"/>
      <x v="34"/>
    </i>
    <i r="1">
      <x v="3"/>
      <x/>
    </i>
    <i r="1">
      <x v="4"/>
      <x v="22"/>
    </i>
    <i r="1">
      <x v="5"/>
      <x v="1"/>
    </i>
    <i r="1">
      <x v="6"/>
      <x v="14"/>
    </i>
    <i r="2">
      <x v="21"/>
    </i>
    <i r="1">
      <x v="8"/>
      <x v="2"/>
    </i>
    <i r="2">
      <x v="29"/>
    </i>
    <i r="2">
      <x v="37"/>
    </i>
    <i r="2">
      <x v="38"/>
    </i>
    <i r="1">
      <x v="12"/>
      <x v="23"/>
    </i>
    <i r="2">
      <x v="28"/>
    </i>
    <i r="1">
      <x v="14"/>
      <x v="8"/>
    </i>
    <i r="2">
      <x v="15"/>
    </i>
    <i r="2">
      <x v="16"/>
    </i>
    <i r="2">
      <x v="18"/>
    </i>
    <i r="1">
      <x v="18"/>
      <x v="19"/>
    </i>
    <i r="2">
      <x v="25"/>
    </i>
    <i r="2">
      <x v="33"/>
    </i>
    <i r="2">
      <x v="36"/>
    </i>
    <i t="blank">
      <x v="26"/>
    </i>
    <i>
      <x v="27"/>
    </i>
    <i r="1">
      <x/>
      <x v="24"/>
    </i>
    <i r="1">
      <x v="1"/>
      <x v="1"/>
    </i>
    <i r="1">
      <x v="2"/>
      <x/>
    </i>
    <i r="2">
      <x v="32"/>
    </i>
    <i r="1">
      <x v="4"/>
      <x v="22"/>
    </i>
    <i r="1">
      <x v="5"/>
      <x v="34"/>
    </i>
    <i r="1">
      <x v="6"/>
      <x v="38"/>
    </i>
    <i r="1">
      <x v="7"/>
      <x v="21"/>
    </i>
    <i r="2">
      <x v="23"/>
    </i>
    <i r="1">
      <x v="9"/>
      <x v="29"/>
    </i>
    <i r="1">
      <x v="10"/>
      <x v="30"/>
    </i>
    <i r="1">
      <x v="11"/>
      <x v="25"/>
    </i>
    <i r="2">
      <x v="28"/>
    </i>
    <i r="2">
      <x v="31"/>
    </i>
    <i r="1">
      <x v="14"/>
      <x v="6"/>
    </i>
    <i r="2">
      <x v="11"/>
    </i>
    <i r="2">
      <x v="35"/>
    </i>
    <i r="2">
      <x v="37"/>
    </i>
    <i r="2">
      <x v="39"/>
    </i>
    <i r="2">
      <x v="42"/>
    </i>
    <i t="blank">
      <x v="27"/>
    </i>
    <i>
      <x v="28"/>
    </i>
    <i r="1">
      <x/>
      <x/>
    </i>
    <i r="1">
      <x v="1"/>
      <x v="34"/>
    </i>
    <i r="1">
      <x v="2"/>
      <x v="32"/>
    </i>
    <i r="1">
      <x v="3"/>
      <x v="24"/>
    </i>
    <i r="1">
      <x v="4"/>
      <x v="22"/>
    </i>
    <i r="1">
      <x v="5"/>
      <x v="28"/>
    </i>
    <i r="1">
      <x v="6"/>
      <x v="1"/>
    </i>
    <i r="1">
      <x v="7"/>
      <x v="23"/>
    </i>
    <i r="1">
      <x v="8"/>
      <x v="31"/>
    </i>
    <i r="1">
      <x v="9"/>
      <x v="37"/>
    </i>
    <i r="1">
      <x v="10"/>
      <x v="38"/>
    </i>
    <i r="1">
      <x v="11"/>
      <x v="2"/>
    </i>
    <i r="1">
      <x v="12"/>
      <x v="3"/>
    </i>
    <i r="1">
      <x v="13"/>
      <x v="30"/>
    </i>
    <i r="1">
      <x v="14"/>
      <x v="29"/>
    </i>
    <i r="2">
      <x v="39"/>
    </i>
    <i r="1">
      <x v="16"/>
      <x v="14"/>
    </i>
    <i r="2">
      <x v="25"/>
    </i>
    <i r="1">
      <x v="18"/>
      <x v="7"/>
    </i>
    <i r="1">
      <x v="19"/>
      <x v="21"/>
    </i>
    <i t="blank">
      <x v="28"/>
    </i>
    <i>
      <x v="29"/>
    </i>
    <i r="1">
      <x/>
      <x v="28"/>
    </i>
    <i r="1">
      <x v="1"/>
      <x v="22"/>
    </i>
    <i r="1">
      <x v="2"/>
      <x v="24"/>
    </i>
    <i r="1">
      <x v="3"/>
      <x v="32"/>
    </i>
    <i r="1">
      <x v="4"/>
      <x v="34"/>
    </i>
    <i r="2">
      <x v="37"/>
    </i>
    <i r="1">
      <x v="6"/>
      <x v="10"/>
    </i>
    <i r="1">
      <x v="7"/>
      <x/>
    </i>
    <i r="2">
      <x v="1"/>
    </i>
    <i r="1">
      <x v="9"/>
      <x v="39"/>
    </i>
    <i r="1">
      <x v="10"/>
      <x v="38"/>
    </i>
    <i r="1">
      <x v="11"/>
      <x v="23"/>
    </i>
    <i r="1">
      <x v="12"/>
      <x v="21"/>
    </i>
    <i r="1">
      <x v="13"/>
      <x v="2"/>
    </i>
    <i r="2">
      <x v="29"/>
    </i>
    <i r="1">
      <x v="15"/>
      <x v="31"/>
    </i>
    <i r="1">
      <x v="16"/>
      <x v="3"/>
    </i>
    <i r="2">
      <x v="16"/>
    </i>
    <i r="2">
      <x v="44"/>
    </i>
    <i r="1">
      <x v="19"/>
      <x v="14"/>
    </i>
    <i r="2">
      <x v="30"/>
    </i>
    <i r="2">
      <x v="43"/>
    </i>
    <i t="blank">
      <x v="29"/>
    </i>
    <i>
      <x v="30"/>
    </i>
    <i r="1">
      <x/>
      <x v="24"/>
    </i>
    <i r="1">
      <x v="1"/>
      <x v="32"/>
    </i>
    <i r="2">
      <x v="34"/>
    </i>
    <i r="1">
      <x v="3"/>
      <x/>
    </i>
    <i r="1">
      <x v="4"/>
      <x v="23"/>
    </i>
    <i r="1">
      <x v="5"/>
      <x v="22"/>
    </i>
    <i r="1">
      <x v="6"/>
      <x v="37"/>
    </i>
    <i r="1">
      <x v="7"/>
      <x v="1"/>
    </i>
    <i r="1">
      <x v="8"/>
      <x v="2"/>
    </i>
    <i r="2">
      <x v="30"/>
    </i>
    <i r="1">
      <x v="10"/>
      <x v="38"/>
    </i>
    <i r="1">
      <x v="11"/>
      <x v="21"/>
    </i>
    <i r="1">
      <x v="12"/>
      <x v="3"/>
    </i>
    <i r="2">
      <x v="28"/>
    </i>
    <i r="2">
      <x v="39"/>
    </i>
    <i r="1">
      <x v="15"/>
      <x v="29"/>
    </i>
    <i r="1">
      <x v="16"/>
      <x v="8"/>
    </i>
    <i r="1">
      <x v="17"/>
      <x v="6"/>
    </i>
    <i r="2">
      <x v="14"/>
    </i>
    <i r="2">
      <x v="25"/>
    </i>
    <i r="2">
      <x v="41"/>
    </i>
    <i t="blank">
      <x v="30"/>
    </i>
    <i>
      <x v="31"/>
    </i>
    <i r="1">
      <x/>
      <x v="24"/>
    </i>
    <i r="1">
      <x v="1"/>
      <x/>
    </i>
    <i r="1">
      <x v="2"/>
      <x v="22"/>
    </i>
    <i r="1">
      <x v="3"/>
      <x v="34"/>
    </i>
    <i r="1">
      <x v="4"/>
      <x v="23"/>
    </i>
    <i r="2">
      <x v="32"/>
    </i>
    <i r="1">
      <x v="6"/>
      <x v="1"/>
    </i>
    <i r="1">
      <x v="7"/>
      <x v="39"/>
    </i>
    <i r="1">
      <x v="8"/>
      <x v="3"/>
    </i>
    <i r="1">
      <x v="9"/>
      <x v="6"/>
    </i>
    <i r="2">
      <x v="38"/>
    </i>
    <i r="1">
      <x v="11"/>
      <x v="21"/>
    </i>
    <i r="1">
      <x v="12"/>
      <x v="2"/>
    </i>
    <i r="1">
      <x v="13"/>
      <x v="5"/>
    </i>
    <i r="2">
      <x v="13"/>
    </i>
    <i r="1">
      <x v="15"/>
      <x v="18"/>
    </i>
    <i r="2">
      <x v="29"/>
    </i>
    <i r="2">
      <x v="30"/>
    </i>
    <i r="2">
      <x v="40"/>
    </i>
    <i r="1">
      <x v="19"/>
      <x v="4"/>
    </i>
    <i r="2">
      <x v="7"/>
    </i>
    <i r="2">
      <x v="8"/>
    </i>
    <i r="2">
      <x v="14"/>
    </i>
    <i r="2">
      <x v="35"/>
    </i>
    <i r="2">
      <x v="37"/>
    </i>
    <i r="2">
      <x v="41"/>
    </i>
    <i t="blank">
      <x v="3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81">
      <pivotArea field="2" type="button" dataOnly="0" labelOnly="1" outline="0" axis="axisRow" fieldPosition="0"/>
    </format>
    <format dxfId="480">
      <pivotArea outline="0" fieldPosition="0">
        <references count="1">
          <reference field="4294967294" count="1">
            <x v="0"/>
          </reference>
        </references>
      </pivotArea>
    </format>
    <format dxfId="479">
      <pivotArea outline="0" fieldPosition="0">
        <references count="1">
          <reference field="4294967294" count="1">
            <x v="1"/>
          </reference>
        </references>
      </pivotArea>
    </format>
    <format dxfId="478">
      <pivotArea outline="0" fieldPosition="0">
        <references count="1">
          <reference field="4294967294" count="1">
            <x v="2"/>
          </reference>
        </references>
      </pivotArea>
    </format>
    <format dxfId="477">
      <pivotArea outline="0" fieldPosition="0">
        <references count="1">
          <reference field="4294967294" count="1">
            <x v="3"/>
          </reference>
        </references>
      </pivotArea>
    </format>
    <format dxfId="476">
      <pivotArea outline="0" fieldPosition="0">
        <references count="1">
          <reference field="4294967294" count="1">
            <x v="4"/>
          </reference>
        </references>
      </pivotArea>
    </format>
    <format dxfId="475">
      <pivotArea outline="0" fieldPosition="0">
        <references count="1">
          <reference field="4294967294" count="1">
            <x v="5"/>
          </reference>
        </references>
      </pivotArea>
    </format>
    <format dxfId="474">
      <pivotArea outline="0" fieldPosition="0">
        <references count="1">
          <reference field="4294967294" count="1">
            <x v="6"/>
          </reference>
        </references>
      </pivotArea>
    </format>
    <format dxfId="473">
      <pivotArea field="2" type="button" dataOnly="0" labelOnly="1" outline="0" axis="axisRow" fieldPosition="0"/>
    </format>
    <format dxfId="47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71">
      <pivotArea field="2" type="button" dataOnly="0" labelOnly="1" outline="0" axis="axisRow" fieldPosition="0"/>
    </format>
    <format dxfId="47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9">
      <pivotArea field="2" type="button" dataOnly="0" labelOnly="1" outline="0" axis="axisRow" fieldPosition="0"/>
    </format>
    <format dxfId="4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65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D3AC8-02EC-42CD-AEB3-CB6F594F730E}" name="pvt_S" cacheId="2229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739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2">
        <item x="24"/>
        <item x="25"/>
        <item x="26"/>
        <item x="23"/>
        <item x="21"/>
        <item x="10"/>
        <item x="0"/>
        <item x="1"/>
        <item x="8"/>
        <item x="6"/>
        <item x="7"/>
        <item x="9"/>
        <item x="5"/>
        <item x="2"/>
        <item x="3"/>
        <item x="4"/>
        <item x="22"/>
        <item x="12"/>
        <item x="16"/>
        <item x="27"/>
        <item x="28"/>
        <item x="17"/>
        <item x="31"/>
        <item x="30"/>
        <item x="18"/>
        <item x="11"/>
        <item x="19"/>
        <item x="20"/>
        <item x="13"/>
        <item x="15"/>
        <item x="14"/>
        <item x="29"/>
      </items>
    </pivotField>
    <pivotField axis="axisRow" showAll="0" insertBlankRow="1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showAll="0" defaultSubtotal="0">
      <items count="77">
        <item x="9"/>
        <item x="17"/>
        <item x="34"/>
        <item x="28"/>
        <item x="66"/>
        <item x="50"/>
        <item x="67"/>
        <item x="32"/>
        <item x="33"/>
        <item x="19"/>
        <item x="18"/>
        <item x="43"/>
        <item x="73"/>
        <item x="44"/>
        <item x="45"/>
        <item x="41"/>
        <item x="58"/>
        <item x="59"/>
        <item x="56"/>
        <item x="75"/>
        <item x="61"/>
        <item x="62"/>
        <item x="63"/>
        <item x="54"/>
        <item x="76"/>
        <item x="27"/>
        <item x="64"/>
        <item x="31"/>
        <item x="24"/>
        <item x="55"/>
        <item x="65"/>
        <item x="69"/>
        <item x="47"/>
        <item x="42"/>
        <item x="37"/>
        <item x="8"/>
        <item x="36"/>
        <item x="10"/>
        <item x="74"/>
        <item x="40"/>
        <item x="51"/>
        <item x="6"/>
        <item x="35"/>
        <item x="29"/>
        <item x="21"/>
        <item x="11"/>
        <item x="0"/>
        <item x="53"/>
        <item x="20"/>
        <item x="22"/>
        <item x="49"/>
        <item x="26"/>
        <item x="25"/>
        <item x="15"/>
        <item x="68"/>
        <item x="48"/>
        <item x="5"/>
        <item x="12"/>
        <item x="3"/>
        <item x="13"/>
        <item x="14"/>
        <item x="39"/>
        <item x="30"/>
        <item x="2"/>
        <item x="1"/>
        <item x="23"/>
        <item x="38"/>
        <item x="16"/>
        <item x="7"/>
        <item x="57"/>
        <item x="4"/>
        <item x="46"/>
        <item x="72"/>
        <item x="70"/>
        <item x="52"/>
        <item x="60"/>
        <item x="71"/>
      </items>
    </pivotField>
    <pivotField showAll="0" defaultSubtotal="0">
      <items count="77">
        <item x="14"/>
        <item x="37"/>
        <item x="55"/>
        <item x="33"/>
        <item x="25"/>
        <item x="23"/>
        <item x="3"/>
        <item x="58"/>
        <item x="10"/>
        <item x="61"/>
        <item x="75"/>
        <item x="44"/>
        <item x="42"/>
        <item x="63"/>
        <item x="43"/>
        <item x="65"/>
        <item x="16"/>
        <item x="18"/>
        <item x="36"/>
        <item x="13"/>
        <item x="7"/>
        <item x="45"/>
        <item x="28"/>
        <item x="17"/>
        <item x="76"/>
        <item x="29"/>
        <item x="49"/>
        <item x="26"/>
        <item x="50"/>
        <item x="27"/>
        <item x="57"/>
        <item x="46"/>
        <item x="64"/>
        <item x="8"/>
        <item x="52"/>
        <item x="38"/>
        <item x="47"/>
        <item x="12"/>
        <item x="71"/>
        <item x="51"/>
        <item x="32"/>
        <item x="70"/>
        <item x="59"/>
        <item x="48"/>
        <item x="54"/>
        <item x="73"/>
        <item x="5"/>
        <item x="30"/>
        <item x="41"/>
        <item x="62"/>
        <item x="31"/>
        <item x="60"/>
        <item x="6"/>
        <item x="0"/>
        <item x="66"/>
        <item x="53"/>
        <item x="35"/>
        <item x="56"/>
        <item x="19"/>
        <item x="15"/>
        <item x="9"/>
        <item x="40"/>
        <item x="74"/>
        <item x="39"/>
        <item x="67"/>
        <item x="1"/>
        <item x="20"/>
        <item x="21"/>
        <item x="11"/>
        <item x="24"/>
        <item x="22"/>
        <item x="34"/>
        <item x="69"/>
        <item x="2"/>
        <item x="68"/>
        <item x="4"/>
        <item x="72"/>
      </items>
    </pivotField>
    <pivotField axis="axisRow" showAll="0" defaultSubtotal="0">
      <items count="77">
        <item x="9"/>
        <item x="17"/>
        <item x="34"/>
        <item x="28"/>
        <item x="66"/>
        <item x="50"/>
        <item x="67"/>
        <item x="32"/>
        <item x="33"/>
        <item x="19"/>
        <item x="18"/>
        <item x="43"/>
        <item x="73"/>
        <item x="44"/>
        <item x="45"/>
        <item x="41"/>
        <item x="58"/>
        <item x="59"/>
        <item x="56"/>
        <item x="75"/>
        <item x="61"/>
        <item x="62"/>
        <item x="63"/>
        <item x="54"/>
        <item x="76"/>
        <item x="27"/>
        <item x="64"/>
        <item x="31"/>
        <item x="24"/>
        <item x="55"/>
        <item x="65"/>
        <item x="69"/>
        <item x="47"/>
        <item x="42"/>
        <item x="37"/>
        <item x="8"/>
        <item x="36"/>
        <item x="10"/>
        <item x="74"/>
        <item x="40"/>
        <item x="51"/>
        <item x="6"/>
        <item x="35"/>
        <item x="29"/>
        <item x="21"/>
        <item x="11"/>
        <item x="0"/>
        <item x="53"/>
        <item x="20"/>
        <item x="22"/>
        <item x="49"/>
        <item x="26"/>
        <item x="25"/>
        <item x="15"/>
        <item x="68"/>
        <item x="48"/>
        <item x="5"/>
        <item x="12"/>
        <item x="3"/>
        <item x="13"/>
        <item x="14"/>
        <item x="39"/>
        <item x="30"/>
        <item x="2"/>
        <item x="1"/>
        <item x="23"/>
        <item x="38"/>
        <item x="16"/>
        <item x="7"/>
        <item x="57"/>
        <item x="4"/>
        <item x="46"/>
        <item x="72"/>
        <item x="70"/>
        <item x="52"/>
        <item x="60"/>
        <item x="71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9"/>
        <item x="11"/>
        <item x="12"/>
        <item x="13"/>
        <item x="14"/>
        <item x="15"/>
        <item x="16"/>
        <item x="17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88">
        <item x="187"/>
        <item x="186"/>
        <item x="185"/>
        <item x="184"/>
        <item x="180"/>
        <item x="179"/>
        <item x="178"/>
        <item x="150"/>
        <item x="149"/>
        <item x="148"/>
        <item x="177"/>
        <item x="132"/>
        <item x="131"/>
        <item x="130"/>
        <item x="147"/>
        <item x="129"/>
        <item x="128"/>
        <item x="127"/>
        <item x="126"/>
        <item x="125"/>
        <item x="124"/>
        <item x="176"/>
        <item x="123"/>
        <item x="174"/>
        <item x="122"/>
        <item x="146"/>
        <item x="173"/>
        <item x="121"/>
        <item x="73"/>
        <item x="72"/>
        <item x="71"/>
        <item x="70"/>
        <item x="69"/>
        <item x="68"/>
        <item x="67"/>
        <item x="120"/>
        <item x="154"/>
        <item x="66"/>
        <item x="65"/>
        <item x="64"/>
        <item x="134"/>
        <item x="63"/>
        <item x="88"/>
        <item x="175"/>
        <item x="87"/>
        <item x="86"/>
        <item x="62"/>
        <item x="61"/>
        <item x="60"/>
        <item x="85"/>
        <item x="84"/>
        <item x="183"/>
        <item x="116"/>
        <item x="157"/>
        <item x="153"/>
        <item x="145"/>
        <item x="119"/>
        <item x="115"/>
        <item x="114"/>
        <item x="113"/>
        <item x="118"/>
        <item x="83"/>
        <item x="107"/>
        <item x="82"/>
        <item x="144"/>
        <item x="81"/>
        <item x="80"/>
        <item x="106"/>
        <item x="79"/>
        <item x="105"/>
        <item x="112"/>
        <item x="104"/>
        <item x="103"/>
        <item x="111"/>
        <item x="117"/>
        <item x="102"/>
        <item x="78"/>
        <item x="101"/>
        <item x="100"/>
        <item x="99"/>
        <item x="77"/>
        <item x="76"/>
        <item x="98"/>
        <item x="59"/>
        <item x="75"/>
        <item x="97"/>
        <item x="96"/>
        <item x="143"/>
        <item x="142"/>
        <item x="182"/>
        <item x="95"/>
        <item x="141"/>
        <item x="94"/>
        <item x="110"/>
        <item x="156"/>
        <item x="93"/>
        <item x="57"/>
        <item x="140"/>
        <item x="92"/>
        <item x="56"/>
        <item x="91"/>
        <item x="133"/>
        <item x="55"/>
        <item x="54"/>
        <item x="53"/>
        <item x="52"/>
        <item x="51"/>
        <item x="50"/>
        <item x="139"/>
        <item x="172"/>
        <item x="49"/>
        <item x="48"/>
        <item x="47"/>
        <item x="46"/>
        <item x="58"/>
        <item x="138"/>
        <item x="137"/>
        <item x="152"/>
        <item x="45"/>
        <item x="74"/>
        <item x="136"/>
        <item x="151"/>
        <item x="44"/>
        <item x="171"/>
        <item x="90"/>
        <item x="170"/>
        <item x="169"/>
        <item x="168"/>
        <item x="167"/>
        <item x="43"/>
        <item x="166"/>
        <item x="165"/>
        <item x="109"/>
        <item x="164"/>
        <item x="163"/>
        <item x="155"/>
        <item x="89"/>
        <item x="162"/>
        <item x="161"/>
        <item x="181"/>
        <item x="42"/>
        <item x="41"/>
        <item x="160"/>
        <item x="135"/>
        <item x="40"/>
        <item x="108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39"/>
        <item x="25"/>
        <item x="24"/>
        <item x="23"/>
        <item x="159"/>
        <item x="158"/>
        <item x="22"/>
        <item x="21"/>
        <item x="18"/>
        <item x="17"/>
        <item x="16"/>
        <item x="15"/>
        <item x="14"/>
        <item x="13"/>
        <item x="12"/>
        <item x="11"/>
        <item x="10"/>
        <item x="9"/>
        <item x="20"/>
        <item x="8"/>
        <item x="7"/>
        <item x="6"/>
        <item x="5"/>
        <item x="4"/>
        <item x="3"/>
        <item x="19"/>
        <item x="2"/>
        <item x="1"/>
        <item x="0"/>
      </items>
    </pivotField>
    <pivotField dataField="1" showAll="0" defaultSubtotal="0">
      <items count="240">
        <item x="214"/>
        <item x="131"/>
        <item x="130"/>
        <item x="155"/>
        <item x="154"/>
        <item x="74"/>
        <item x="185"/>
        <item x="235"/>
        <item x="16"/>
        <item x="15"/>
        <item x="14"/>
        <item x="73"/>
        <item x="110"/>
        <item x="142"/>
        <item x="129"/>
        <item x="190"/>
        <item x="34"/>
        <item x="141"/>
        <item x="13"/>
        <item x="101"/>
        <item x="33"/>
        <item x="86"/>
        <item x="32"/>
        <item x="100"/>
        <item x="72"/>
        <item x="49"/>
        <item x="31"/>
        <item x="71"/>
        <item x="48"/>
        <item x="61"/>
        <item x="99"/>
        <item x="109"/>
        <item x="149"/>
        <item x="119"/>
        <item x="60"/>
        <item x="153"/>
        <item x="189"/>
        <item x="118"/>
        <item x="59"/>
        <item x="93"/>
        <item x="47"/>
        <item x="30"/>
        <item x="85"/>
        <item x="29"/>
        <item x="12"/>
        <item x="11"/>
        <item x="28"/>
        <item x="227"/>
        <item x="46"/>
        <item x="98"/>
        <item x="184"/>
        <item x="10"/>
        <item x="45"/>
        <item x="44"/>
        <item x="9"/>
        <item x="172"/>
        <item x="58"/>
        <item x="108"/>
        <item x="70"/>
        <item x="97"/>
        <item x="43"/>
        <item x="42"/>
        <item x="41"/>
        <item x="69"/>
        <item x="8"/>
        <item x="27"/>
        <item x="92"/>
        <item x="26"/>
        <item x="25"/>
        <item x="57"/>
        <item x="84"/>
        <item x="7"/>
        <item x="68"/>
        <item x="56"/>
        <item x="6"/>
        <item x="128"/>
        <item x="83"/>
        <item x="24"/>
        <item x="67"/>
        <item x="135"/>
        <item x="171"/>
        <item x="107"/>
        <item x="213"/>
        <item x="127"/>
        <item x="82"/>
        <item x="55"/>
        <item x="81"/>
        <item x="161"/>
        <item x="183"/>
        <item x="91"/>
        <item x="5"/>
        <item x="40"/>
        <item x="232"/>
        <item x="160"/>
        <item x="23"/>
        <item x="126"/>
        <item x="148"/>
        <item x="140"/>
        <item x="22"/>
        <item x="178"/>
        <item x="117"/>
        <item x="4"/>
        <item x="80"/>
        <item x="3"/>
        <item x="209"/>
        <item x="164"/>
        <item x="21"/>
        <item x="106"/>
        <item x="116"/>
        <item x="139"/>
        <item x="79"/>
        <item x="204"/>
        <item x="54"/>
        <item x="90"/>
        <item x="152"/>
        <item x="78"/>
        <item x="134"/>
        <item x="182"/>
        <item x="170"/>
        <item x="147"/>
        <item x="53"/>
        <item x="115"/>
        <item x="66"/>
        <item x="77"/>
        <item x="52"/>
        <item x="65"/>
        <item x="133"/>
        <item x="177"/>
        <item x="203"/>
        <item x="125"/>
        <item x="114"/>
        <item x="146"/>
        <item x="226"/>
        <item x="64"/>
        <item x="20"/>
        <item x="124"/>
        <item x="2"/>
        <item x="145"/>
        <item x="138"/>
        <item x="212"/>
        <item x="176"/>
        <item x="89"/>
        <item x="225"/>
        <item x="220"/>
        <item x="19"/>
        <item x="123"/>
        <item x="169"/>
        <item x="96"/>
        <item x="105"/>
        <item x="181"/>
        <item x="159"/>
        <item x="202"/>
        <item x="122"/>
        <item x="168"/>
        <item x="188"/>
        <item x="224"/>
        <item x="113"/>
        <item x="201"/>
        <item x="95"/>
        <item x="175"/>
        <item x="121"/>
        <item x="197"/>
        <item x="167"/>
        <item x="219"/>
        <item x="211"/>
        <item x="208"/>
        <item x="216"/>
        <item x="239"/>
        <item x="104"/>
        <item x="193"/>
        <item x="163"/>
        <item x="196"/>
        <item x="238"/>
        <item x="158"/>
        <item x="207"/>
        <item x="76"/>
        <item x="132"/>
        <item x="231"/>
        <item x="174"/>
        <item x="215"/>
        <item x="200"/>
        <item x="39"/>
        <item x="192"/>
        <item x="38"/>
        <item x="230"/>
        <item x="234"/>
        <item x="166"/>
        <item x="63"/>
        <item x="237"/>
        <item x="233"/>
        <item x="103"/>
        <item x="187"/>
        <item x="18"/>
        <item x="51"/>
        <item x="218"/>
        <item x="229"/>
        <item x="236"/>
        <item x="112"/>
        <item x="37"/>
        <item x="186"/>
        <item x="180"/>
        <item x="223"/>
        <item x="195"/>
        <item x="206"/>
        <item x="199"/>
        <item x="144"/>
        <item x="36"/>
        <item x="222"/>
        <item x="1"/>
        <item x="217"/>
        <item x="94"/>
        <item x="157"/>
        <item x="221"/>
        <item x="165"/>
        <item x="75"/>
        <item x="0"/>
        <item x="88"/>
        <item x="62"/>
        <item x="162"/>
        <item x="151"/>
        <item x="17"/>
        <item x="150"/>
        <item x="191"/>
        <item x="143"/>
        <item x="137"/>
        <item x="120"/>
        <item x="198"/>
        <item x="102"/>
        <item x="194"/>
        <item x="173"/>
        <item x="136"/>
        <item x="50"/>
        <item x="156"/>
        <item x="111"/>
        <item x="35"/>
        <item x="179"/>
        <item x="210"/>
        <item x="228"/>
        <item x="87"/>
        <item x="205"/>
      </items>
    </pivotField>
    <pivotField dataField="1" showAll="0" defaultSubtotal="0">
      <items count="153">
        <item x="67"/>
        <item x="59"/>
        <item x="61"/>
        <item x="78"/>
        <item x="64"/>
        <item x="66"/>
        <item x="74"/>
        <item x="55"/>
        <item x="108"/>
        <item x="49"/>
        <item x="51"/>
        <item x="100"/>
        <item x="97"/>
        <item x="60"/>
        <item x="94"/>
        <item x="89"/>
        <item x="148"/>
        <item x="37"/>
        <item x="75"/>
        <item x="30"/>
        <item x="98"/>
        <item x="86"/>
        <item x="104"/>
        <item x="107"/>
        <item x="53"/>
        <item x="124"/>
        <item x="69"/>
        <item x="123"/>
        <item x="149"/>
        <item x="68"/>
        <item x="63"/>
        <item x="62"/>
        <item x="54"/>
        <item x="65"/>
        <item x="95"/>
        <item x="93"/>
        <item x="113"/>
        <item x="112"/>
        <item x="106"/>
        <item x="147"/>
        <item x="105"/>
        <item x="79"/>
        <item x="32"/>
        <item x="102"/>
        <item x="39"/>
        <item x="76"/>
        <item x="99"/>
        <item x="146"/>
        <item x="58"/>
        <item x="77"/>
        <item x="70"/>
        <item x="150"/>
        <item x="38"/>
        <item x="96"/>
        <item x="111"/>
        <item x="103"/>
        <item x="133"/>
        <item x="84"/>
        <item x="118"/>
        <item x="73"/>
        <item x="132"/>
        <item x="144"/>
        <item x="110"/>
        <item x="88"/>
        <item x="143"/>
        <item x="121"/>
        <item x="87"/>
        <item x="120"/>
        <item x="25"/>
        <item x="85"/>
        <item x="122"/>
        <item x="57"/>
        <item x="83"/>
        <item x="145"/>
        <item x="45"/>
        <item x="72"/>
        <item x="119"/>
        <item x="129"/>
        <item x="50"/>
        <item x="130"/>
        <item x="81"/>
        <item x="82"/>
        <item x="131"/>
        <item x="34"/>
        <item x="48"/>
        <item x="92"/>
        <item x="56"/>
        <item x="117"/>
        <item x="17"/>
        <item x="41"/>
        <item x="46"/>
        <item x="47"/>
        <item x="128"/>
        <item x="109"/>
        <item x="33"/>
        <item x="52"/>
        <item x="101"/>
        <item x="71"/>
        <item x="80"/>
        <item x="125"/>
        <item x="116"/>
        <item x="9"/>
        <item x="142"/>
        <item x="152"/>
        <item x="115"/>
        <item x="19"/>
        <item x="138"/>
        <item x="35"/>
        <item x="140"/>
        <item x="18"/>
        <item x="141"/>
        <item x="90"/>
        <item x="91"/>
        <item x="127"/>
        <item x="11"/>
        <item x="151"/>
        <item x="126"/>
        <item x="139"/>
        <item x="44"/>
        <item x="43"/>
        <item x="137"/>
        <item x="42"/>
        <item x="15"/>
        <item x="29"/>
        <item x="114"/>
        <item x="136"/>
        <item x="36"/>
        <item x="10"/>
        <item x="134"/>
        <item x="28"/>
        <item x="31"/>
        <item x="27"/>
        <item x="26"/>
        <item x="40"/>
        <item x="20"/>
        <item x="23"/>
        <item x="16"/>
        <item x="24"/>
        <item x="135"/>
        <item x="8"/>
        <item x="22"/>
        <item x="6"/>
        <item x="12"/>
        <item x="13"/>
        <item x="14"/>
        <item x="7"/>
        <item x="21"/>
        <item x="5"/>
        <item x="4"/>
        <item x="3"/>
        <item x="2"/>
        <item x="0"/>
        <item x="1"/>
      </items>
    </pivotField>
    <pivotField dataField="1" showAll="0" defaultSubtotal="0">
      <items count="353">
        <item x="68"/>
        <item x="268"/>
        <item x="148"/>
        <item x="241"/>
        <item x="89"/>
        <item x="60"/>
        <item x="37"/>
        <item x="30"/>
        <item x="121"/>
        <item x="99"/>
        <item x="137"/>
        <item x="55"/>
        <item x="82"/>
        <item x="180"/>
        <item x="203"/>
        <item x="95"/>
        <item x="116"/>
        <item x="49"/>
        <item x="62"/>
        <item x="51"/>
        <item x="86"/>
        <item x="311"/>
        <item x="217"/>
        <item x="17"/>
        <item x="145"/>
        <item x="167"/>
        <item x="32"/>
        <item x="112"/>
        <item x="39"/>
        <item x="222"/>
        <item x="282"/>
        <item x="94"/>
        <item x="9"/>
        <item x="38"/>
        <item x="19"/>
        <item x="327"/>
        <item x="18"/>
        <item x="65"/>
        <item x="332"/>
        <item x="270"/>
        <item x="138"/>
        <item x="230"/>
        <item x="11"/>
        <item x="169"/>
        <item x="215"/>
        <item x="285"/>
        <item x="83"/>
        <item x="25"/>
        <item x="111"/>
        <item x="67"/>
        <item x="179"/>
        <item x="53"/>
        <item x="232"/>
        <item x="281"/>
        <item x="108"/>
        <item x="306"/>
        <item x="156"/>
        <item x="236"/>
        <item x="160"/>
        <item x="231"/>
        <item x="15"/>
        <item x="105"/>
        <item x="34"/>
        <item x="297"/>
        <item x="97"/>
        <item x="181"/>
        <item x="54"/>
        <item x="117"/>
        <item x="271"/>
        <item x="283"/>
        <item x="304"/>
        <item x="272"/>
        <item x="118"/>
        <item x="279"/>
        <item x="205"/>
        <item x="221"/>
        <item x="33"/>
        <item x="151"/>
        <item x="220"/>
        <item x="136"/>
        <item x="10"/>
        <item x="219"/>
        <item x="123"/>
        <item x="71"/>
        <item x="109"/>
        <item x="191"/>
        <item x="206"/>
        <item x="170"/>
        <item x="299"/>
        <item x="45"/>
        <item x="120"/>
        <item x="78"/>
        <item x="164"/>
        <item x="134"/>
        <item x="338"/>
        <item x="248"/>
        <item x="168"/>
        <item x="346"/>
        <item x="227"/>
        <item x="35"/>
        <item x="204"/>
        <item x="98"/>
        <item x="269"/>
        <item x="198"/>
        <item x="325"/>
        <item x="147"/>
        <item x="139"/>
        <item x="295"/>
        <item x="243"/>
        <item x="175"/>
        <item x="150"/>
        <item x="199"/>
        <item x="333"/>
        <item x="214"/>
        <item x="323"/>
        <item x="317"/>
        <item x="340"/>
        <item x="85"/>
        <item x="347"/>
        <item x="16"/>
        <item x="61"/>
        <item x="287"/>
        <item x="239"/>
        <item x="172"/>
        <item x="257"/>
        <item x="254"/>
        <item x="124"/>
        <item x="244"/>
        <item x="280"/>
        <item x="143"/>
        <item x="8"/>
        <item x="127"/>
        <item x="216"/>
        <item x="328"/>
        <item x="277"/>
        <item x="341"/>
        <item x="178"/>
        <item x="106"/>
        <item x="190"/>
        <item x="135"/>
        <item x="104"/>
        <item x="262"/>
        <item x="158"/>
        <item x="352"/>
        <item x="202"/>
        <item x="252"/>
        <item x="296"/>
        <item x="201"/>
        <item x="177"/>
        <item x="291"/>
        <item x="132"/>
        <item x="229"/>
        <item x="242"/>
        <item x="273"/>
        <item x="339"/>
        <item x="253"/>
        <item x="345"/>
        <item x="46"/>
        <item x="228"/>
        <item x="186"/>
        <item x="267"/>
        <item x="218"/>
        <item x="29"/>
        <item x="307"/>
        <item x="200"/>
        <item x="165"/>
        <item x="316"/>
        <item x="249"/>
        <item x="162"/>
        <item x="50"/>
        <item x="6"/>
        <item x="211"/>
        <item x="335"/>
        <item x="250"/>
        <item x="166"/>
        <item x="259"/>
        <item x="289"/>
        <item x="110"/>
        <item x="159"/>
        <item x="12"/>
        <item x="213"/>
        <item x="284"/>
        <item x="185"/>
        <item x="125"/>
        <item x="84"/>
        <item x="189"/>
        <item x="36"/>
        <item x="13"/>
        <item x="161"/>
        <item x="14"/>
        <item x="80"/>
        <item x="149"/>
        <item x="56"/>
        <item x="195"/>
        <item x="251"/>
        <item x="260"/>
        <item x="343"/>
        <item x="146"/>
        <item x="7"/>
        <item x="240"/>
        <item x="163"/>
        <item x="79"/>
        <item x="126"/>
        <item x="305"/>
        <item x="41"/>
        <item x="290"/>
        <item x="47"/>
        <item x="212"/>
        <item x="107"/>
        <item x="235"/>
        <item x="314"/>
        <item x="261"/>
        <item x="226"/>
        <item x="173"/>
        <item x="48"/>
        <item x="326"/>
        <item x="70"/>
        <item x="196"/>
        <item x="5"/>
        <item x="81"/>
        <item x="278"/>
        <item x="187"/>
        <item x="28"/>
        <item x="92"/>
        <item x="72"/>
        <item x="114"/>
        <item x="188"/>
        <item x="52"/>
        <item x="337"/>
        <item x="247"/>
        <item x="155"/>
        <item x="133"/>
        <item x="122"/>
        <item x="176"/>
        <item x="197"/>
        <item x="31"/>
        <item x="69"/>
        <item x="238"/>
        <item x="258"/>
        <item x="4"/>
        <item x="64"/>
        <item x="27"/>
        <item x="266"/>
        <item x="63"/>
        <item x="210"/>
        <item x="315"/>
        <item x="96"/>
        <item x="312"/>
        <item x="57"/>
        <item x="26"/>
        <item x="3"/>
        <item x="351"/>
        <item x="237"/>
        <item x="246"/>
        <item x="66"/>
        <item x="157"/>
        <item x="344"/>
        <item x="302"/>
        <item x="77"/>
        <item x="184"/>
        <item x="194"/>
        <item x="93"/>
        <item x="144"/>
        <item x="336"/>
        <item x="20"/>
        <item x="288"/>
        <item x="119"/>
        <item x="331"/>
        <item x="294"/>
        <item x="91"/>
        <item x="103"/>
        <item x="23"/>
        <item x="154"/>
        <item x="303"/>
        <item x="321"/>
        <item x="276"/>
        <item x="24"/>
        <item x="275"/>
        <item x="2"/>
        <item x="153"/>
        <item x="334"/>
        <item x="209"/>
        <item x="350"/>
        <item x="225"/>
        <item x="131"/>
        <item x="174"/>
        <item x="0"/>
        <item x="130"/>
        <item x="75"/>
        <item x="88"/>
        <item x="142"/>
        <item x="234"/>
        <item x="90"/>
        <item x="265"/>
        <item x="348"/>
        <item x="76"/>
        <item x="171"/>
        <item x="74"/>
        <item x="22"/>
        <item x="301"/>
        <item x="313"/>
        <item x="102"/>
        <item x="256"/>
        <item x="59"/>
        <item x="115"/>
        <item x="322"/>
        <item x="310"/>
        <item x="44"/>
        <item x="207"/>
        <item x="43"/>
        <item x="324"/>
        <item x="245"/>
        <item x="349"/>
        <item x="129"/>
        <item x="293"/>
        <item x="42"/>
        <item x="224"/>
        <item x="330"/>
        <item x="193"/>
        <item x="329"/>
        <item x="274"/>
        <item x="192"/>
        <item x="128"/>
        <item x="300"/>
        <item x="87"/>
        <item x="320"/>
        <item x="264"/>
        <item x="141"/>
        <item x="309"/>
        <item x="21"/>
        <item x="1"/>
        <item x="292"/>
        <item x="233"/>
        <item x="223"/>
        <item x="183"/>
        <item x="73"/>
        <item x="342"/>
        <item x="319"/>
        <item x="286"/>
        <item x="182"/>
        <item x="140"/>
        <item x="208"/>
        <item x="152"/>
        <item x="58"/>
        <item x="100"/>
        <item x="298"/>
        <item x="263"/>
        <item x="113"/>
        <item x="255"/>
        <item x="318"/>
        <item x="101"/>
        <item x="40"/>
        <item x="308"/>
      </items>
    </pivotField>
    <pivotField dataField="1" showAll="0" defaultSubtotal="0">
      <items count="139">
        <item x="83"/>
        <item x="113"/>
        <item x="110"/>
        <item x="66"/>
        <item x="69"/>
        <item x="60"/>
        <item x="71"/>
        <item x="51"/>
        <item x="57"/>
        <item x="112"/>
        <item x="64"/>
        <item x="117"/>
        <item x="114"/>
        <item x="75"/>
        <item x="124"/>
        <item x="59"/>
        <item x="103"/>
        <item x="79"/>
        <item x="130"/>
        <item x="116"/>
        <item x="74"/>
        <item x="84"/>
        <item x="72"/>
        <item x="127"/>
        <item x="118"/>
        <item x="88"/>
        <item x="123"/>
        <item x="47"/>
        <item x="122"/>
        <item x="68"/>
        <item x="70"/>
        <item x="67"/>
        <item x="111"/>
        <item x="65"/>
        <item x="109"/>
        <item x="119"/>
        <item x="62"/>
        <item x="138"/>
        <item x="86"/>
        <item x="89"/>
        <item x="46"/>
        <item x="63"/>
        <item x="106"/>
        <item x="101"/>
        <item x="82"/>
        <item x="52"/>
        <item x="95"/>
        <item x="49"/>
        <item x="61"/>
        <item x="105"/>
        <item x="81"/>
        <item x="78"/>
        <item x="99"/>
        <item x="36"/>
        <item x="108"/>
        <item x="125"/>
        <item x="93"/>
        <item x="80"/>
        <item x="96"/>
        <item x="104"/>
        <item x="102"/>
        <item x="77"/>
        <item x="76"/>
        <item x="100"/>
        <item x="94"/>
        <item x="24"/>
        <item x="107"/>
        <item x="92"/>
        <item x="31"/>
        <item x="91"/>
        <item x="42"/>
        <item x="126"/>
        <item x="43"/>
        <item x="22"/>
        <item x="121"/>
        <item x="45"/>
        <item x="90"/>
        <item x="115"/>
        <item x="98"/>
        <item x="55"/>
        <item x="129"/>
        <item x="137"/>
        <item x="136"/>
        <item x="134"/>
        <item x="131"/>
        <item x="54"/>
        <item x="53"/>
        <item x="56"/>
        <item x="41"/>
        <item x="87"/>
        <item x="14"/>
        <item x="58"/>
        <item x="120"/>
        <item x="135"/>
        <item x="13"/>
        <item x="2"/>
        <item x="3"/>
        <item x="26"/>
        <item x="50"/>
        <item x="48"/>
        <item x="27"/>
        <item x="28"/>
        <item x="132"/>
        <item x="73"/>
        <item x="133"/>
        <item x="44"/>
        <item x="23"/>
        <item x="97"/>
        <item x="12"/>
        <item x="21"/>
        <item x="4"/>
        <item x="35"/>
        <item x="29"/>
        <item x="85"/>
        <item x="40"/>
        <item x="7"/>
        <item x="16"/>
        <item x="128"/>
        <item x="33"/>
        <item x="39"/>
        <item x="38"/>
        <item x="34"/>
        <item x="5"/>
        <item x="37"/>
        <item x="32"/>
        <item x="1"/>
        <item x="30"/>
        <item x="25"/>
        <item x="6"/>
        <item x="15"/>
        <item x="8"/>
        <item x="18"/>
        <item x="19"/>
        <item x="17"/>
        <item x="10"/>
        <item x="11"/>
        <item x="9"/>
        <item x="20"/>
        <item x="0"/>
      </items>
    </pivotField>
    <pivotField dataField="1" showAll="0" defaultSubtotal="0">
      <items count="280">
        <item x="85"/>
        <item x="174"/>
        <item x="177"/>
        <item x="150"/>
        <item x="121"/>
        <item x="202"/>
        <item x="49"/>
        <item x="183"/>
        <item x="55"/>
        <item x="193"/>
        <item x="65"/>
        <item x="226"/>
        <item x="84"/>
        <item x="164"/>
        <item x="145"/>
        <item x="68"/>
        <item x="13"/>
        <item x="91"/>
        <item x="12"/>
        <item x="2"/>
        <item x="237"/>
        <item x="58"/>
        <item x="113"/>
        <item x="179"/>
        <item x="23"/>
        <item x="30"/>
        <item x="111"/>
        <item x="21"/>
        <item x="205"/>
        <item x="117"/>
        <item x="72"/>
        <item x="172"/>
        <item x="46"/>
        <item x="11"/>
        <item x="248"/>
        <item x="3"/>
        <item x="173"/>
        <item x="156"/>
        <item x="94"/>
        <item x="107"/>
        <item x="88"/>
        <item x="136"/>
        <item x="25"/>
        <item x="63"/>
        <item x="194"/>
        <item x="170"/>
        <item x="214"/>
        <item x="134"/>
        <item x="92"/>
        <item x="6"/>
        <item x="15"/>
        <item x="26"/>
        <item x="27"/>
        <item x="71"/>
        <item x="148"/>
        <item x="225"/>
        <item x="45"/>
        <item x="247"/>
        <item x="196"/>
        <item x="73"/>
        <item x="257"/>
        <item x="123"/>
        <item x="4"/>
        <item x="213"/>
        <item x="50"/>
        <item x="127"/>
        <item x="185"/>
        <item x="22"/>
        <item x="57"/>
        <item x="192"/>
        <item x="77"/>
        <item x="219"/>
        <item x="227"/>
        <item x="151"/>
        <item x="167"/>
        <item x="78"/>
        <item x="87"/>
        <item x="206"/>
        <item x="20"/>
        <item x="93"/>
        <item x="102"/>
        <item x="133"/>
        <item x="166"/>
        <item x="161"/>
        <item x="1"/>
        <item x="198"/>
        <item x="146"/>
        <item x="188"/>
        <item x="168"/>
        <item x="131"/>
        <item x="108"/>
        <item x="122"/>
        <item x="253"/>
        <item x="34"/>
        <item x="28"/>
        <item x="190"/>
        <item x="178"/>
        <item x="221"/>
        <item x="216"/>
        <item x="100"/>
        <item x="171"/>
        <item x="126"/>
        <item x="182"/>
        <item x="240"/>
        <item x="5"/>
        <item x="232"/>
        <item x="267"/>
        <item x="159"/>
        <item x="143"/>
        <item x="197"/>
        <item x="38"/>
        <item x="262"/>
        <item x="229"/>
        <item x="187"/>
        <item x="153"/>
        <item x="137"/>
        <item x="207"/>
        <item x="41"/>
        <item x="14"/>
        <item x="180"/>
        <item x="42"/>
        <item x="244"/>
        <item x="109"/>
        <item x="7"/>
        <item x="141"/>
        <item x="105"/>
        <item x="44"/>
        <item x="81"/>
        <item x="17"/>
        <item x="203"/>
        <item x="18"/>
        <item x="32"/>
        <item x="99"/>
        <item x="37"/>
        <item x="36"/>
        <item x="142"/>
        <item x="211"/>
        <item x="33"/>
        <item x="83"/>
        <item x="53"/>
        <item x="184"/>
        <item x="124"/>
        <item x="224"/>
        <item x="16"/>
        <item x="67"/>
        <item x="238"/>
        <item x="222"/>
        <item x="82"/>
        <item x="96"/>
        <item x="69"/>
        <item x="120"/>
        <item x="9"/>
        <item x="35"/>
        <item x="80"/>
        <item x="66"/>
        <item x="52"/>
        <item x="76"/>
        <item x="51"/>
        <item x="140"/>
        <item x="199"/>
        <item x="54"/>
        <item x="139"/>
        <item x="40"/>
        <item x="251"/>
        <item x="64"/>
        <item x="152"/>
        <item x="110"/>
        <item x="269"/>
        <item x="236"/>
        <item x="31"/>
        <item x="98"/>
        <item x="165"/>
        <item x="223"/>
        <item x="261"/>
        <item x="149"/>
        <item x="272"/>
        <item x="195"/>
        <item x="112"/>
        <item x="157"/>
        <item x="130"/>
        <item x="228"/>
        <item x="242"/>
        <item x="79"/>
        <item x="162"/>
        <item x="60"/>
        <item x="186"/>
        <item x="10"/>
        <item x="97"/>
        <item x="48"/>
        <item x="95"/>
        <item x="129"/>
        <item x="106"/>
        <item x="138"/>
        <item x="245"/>
        <item x="254"/>
        <item x="75"/>
        <item x="230"/>
        <item x="104"/>
        <item x="74"/>
        <item x="47"/>
        <item x="158"/>
        <item x="204"/>
        <item x="29"/>
        <item x="62"/>
        <item x="176"/>
        <item x="61"/>
        <item x="217"/>
        <item x="135"/>
        <item x="118"/>
        <item x="8"/>
        <item x="191"/>
        <item x="279"/>
        <item x="235"/>
        <item x="231"/>
        <item x="24"/>
        <item x="258"/>
        <item x="260"/>
        <item x="116"/>
        <item x="169"/>
        <item x="218"/>
        <item x="147"/>
        <item x="90"/>
        <item x="241"/>
        <item x="160"/>
        <item x="89"/>
        <item x="115"/>
        <item x="43"/>
        <item x="189"/>
        <item x="59"/>
        <item x="119"/>
        <item x="256"/>
        <item x="234"/>
        <item x="155"/>
        <item x="103"/>
        <item x="209"/>
        <item x="201"/>
        <item x="255"/>
        <item x="163"/>
        <item x="212"/>
        <item x="265"/>
        <item x="215"/>
        <item x="175"/>
        <item x="128"/>
        <item x="210"/>
        <item x="114"/>
        <item x="144"/>
        <item x="220"/>
        <item x="208"/>
        <item x="200"/>
        <item x="259"/>
        <item x="125"/>
        <item x="271"/>
        <item x="181"/>
        <item x="276"/>
        <item x="250"/>
        <item x="0"/>
        <item x="278"/>
        <item x="132"/>
        <item x="264"/>
        <item x="249"/>
        <item x="277"/>
        <item x="39"/>
        <item x="273"/>
        <item x="154"/>
        <item x="246"/>
        <item x="70"/>
        <item x="19"/>
        <item x="266"/>
        <item x="233"/>
        <item x="274"/>
        <item x="243"/>
        <item x="86"/>
        <item x="56"/>
        <item x="101"/>
        <item x="275"/>
        <item x="270"/>
        <item x="239"/>
        <item x="252"/>
        <item x="268"/>
        <item x="263"/>
      </items>
    </pivotField>
    <pivotField dataField="1" showAll="0" defaultSubtotal="0">
      <items count="5">
        <item x="0"/>
        <item x="2"/>
        <item x="3"/>
        <item x="4"/>
        <item x="1"/>
      </items>
    </pivotField>
  </pivotFields>
  <rowFields count="3">
    <field x="2"/>
    <field x="6"/>
    <field x="5"/>
  </rowFields>
  <rowItems count="738">
    <i>
      <x/>
    </i>
    <i r="1">
      <x/>
      <x v="46"/>
    </i>
    <i r="1">
      <x v="1"/>
      <x v="64"/>
    </i>
    <i r="1">
      <x v="2"/>
      <x v="63"/>
    </i>
    <i r="1">
      <x v="3"/>
      <x v="58"/>
    </i>
    <i r="1">
      <x v="4"/>
      <x v="70"/>
    </i>
    <i r="1">
      <x v="5"/>
      <x v="56"/>
    </i>
    <i r="1">
      <x v="6"/>
      <x v="41"/>
    </i>
    <i r="1">
      <x v="7"/>
      <x v="68"/>
    </i>
    <i r="1">
      <x v="8"/>
      <x v="35"/>
    </i>
    <i r="1">
      <x v="9"/>
      <x/>
    </i>
    <i r="1">
      <x v="10"/>
      <x v="37"/>
    </i>
    <i r="2">
      <x v="45"/>
    </i>
    <i r="1">
      <x v="12"/>
      <x v="57"/>
    </i>
    <i r="1">
      <x v="13"/>
      <x v="59"/>
    </i>
    <i r="1">
      <x v="14"/>
      <x v="60"/>
    </i>
    <i r="1">
      <x v="15"/>
      <x v="53"/>
    </i>
    <i r="1">
      <x v="16"/>
      <x v="67"/>
    </i>
    <i r="1">
      <x v="17"/>
      <x v="1"/>
    </i>
    <i r="1">
      <x v="18"/>
      <x v="10"/>
    </i>
    <i r="1">
      <x v="19"/>
      <x v="9"/>
    </i>
    <i t="blank">
      <x/>
    </i>
    <i>
      <x v="1"/>
    </i>
    <i r="1">
      <x/>
      <x v="46"/>
    </i>
    <i r="1">
      <x v="1"/>
      <x v="64"/>
    </i>
    <i r="1">
      <x v="2"/>
      <x v="58"/>
    </i>
    <i r="1">
      <x v="3"/>
      <x v="56"/>
    </i>
    <i r="1">
      <x v="4"/>
      <x v="63"/>
    </i>
    <i r="1">
      <x v="5"/>
      <x v="45"/>
    </i>
    <i r="1">
      <x v="6"/>
      <x v="70"/>
    </i>
    <i r="1">
      <x v="7"/>
      <x v="57"/>
    </i>
    <i r="1">
      <x v="8"/>
      <x v="68"/>
    </i>
    <i r="1">
      <x v="9"/>
      <x v="41"/>
    </i>
    <i r="1">
      <x v="10"/>
      <x v="48"/>
    </i>
    <i r="1">
      <x v="11"/>
      <x v="60"/>
    </i>
    <i r="1">
      <x v="12"/>
      <x v="44"/>
    </i>
    <i r="1">
      <x v="13"/>
      <x v="37"/>
    </i>
    <i r="1">
      <x v="14"/>
      <x v="53"/>
    </i>
    <i r="1">
      <x v="15"/>
      <x v="35"/>
    </i>
    <i r="1">
      <x v="16"/>
      <x v="59"/>
    </i>
    <i r="1">
      <x v="17"/>
      <x/>
    </i>
    <i r="1">
      <x v="18"/>
      <x v="10"/>
    </i>
    <i r="1">
      <x v="19"/>
      <x v="9"/>
    </i>
    <i t="blank">
      <x v="1"/>
    </i>
    <i>
      <x v="2"/>
    </i>
    <i r="1">
      <x/>
      <x v="58"/>
    </i>
    <i r="1">
      <x v="1"/>
      <x v="46"/>
    </i>
    <i r="1">
      <x v="2"/>
      <x v="56"/>
    </i>
    <i r="1">
      <x v="3"/>
      <x v="64"/>
    </i>
    <i r="1">
      <x v="4"/>
      <x v="57"/>
    </i>
    <i r="1">
      <x v="5"/>
      <x v="45"/>
    </i>
    <i r="1">
      <x v="6"/>
      <x v="41"/>
    </i>
    <i r="1">
      <x v="7"/>
      <x v="60"/>
    </i>
    <i r="1">
      <x v="8"/>
      <x v="59"/>
    </i>
    <i r="1">
      <x v="9"/>
      <x v="70"/>
    </i>
    <i r="1">
      <x v="10"/>
      <x v="48"/>
    </i>
    <i r="1">
      <x v="11"/>
      <x v="68"/>
    </i>
    <i r="1">
      <x v="12"/>
      <x v="44"/>
    </i>
    <i r="1">
      <x v="13"/>
      <x v="49"/>
    </i>
    <i r="1">
      <x v="14"/>
      <x v="65"/>
    </i>
    <i r="1">
      <x v="15"/>
      <x v="53"/>
    </i>
    <i r="1">
      <x v="16"/>
      <x v="37"/>
    </i>
    <i r="1">
      <x v="17"/>
      <x v="28"/>
    </i>
    <i r="1">
      <x v="18"/>
      <x v="52"/>
    </i>
    <i r="1">
      <x v="19"/>
      <x v="51"/>
    </i>
    <i t="blank">
      <x v="2"/>
    </i>
    <i>
      <x v="3"/>
    </i>
    <i r="1">
      <x/>
      <x v="46"/>
    </i>
    <i r="1">
      <x v="1"/>
      <x v="64"/>
    </i>
    <i r="1">
      <x v="2"/>
      <x v="63"/>
    </i>
    <i r="1">
      <x v="3"/>
      <x v="45"/>
    </i>
    <i r="1">
      <x v="4"/>
      <x v="53"/>
    </i>
    <i r="1">
      <x v="5"/>
      <x v="1"/>
    </i>
    <i r="1">
      <x v="6"/>
      <x/>
    </i>
    <i r="1">
      <x v="7"/>
      <x v="68"/>
    </i>
    <i r="1">
      <x v="8"/>
      <x v="70"/>
    </i>
    <i r="1">
      <x v="9"/>
      <x v="10"/>
    </i>
    <i r="1">
      <x v="10"/>
      <x v="60"/>
    </i>
    <i r="1">
      <x v="11"/>
      <x v="25"/>
    </i>
    <i r="2">
      <x v="44"/>
    </i>
    <i r="1">
      <x v="13"/>
      <x v="3"/>
    </i>
    <i r="1">
      <x v="14"/>
      <x v="48"/>
    </i>
    <i r="2">
      <x v="51"/>
    </i>
    <i r="1">
      <x v="16"/>
      <x v="9"/>
    </i>
    <i r="2">
      <x v="56"/>
    </i>
    <i r="2">
      <x v="57"/>
    </i>
    <i r="1">
      <x v="19"/>
      <x v="37"/>
    </i>
    <i t="blank">
      <x v="3"/>
    </i>
    <i>
      <x v="4"/>
    </i>
    <i r="1">
      <x/>
      <x v="46"/>
    </i>
    <i r="1">
      <x v="1"/>
      <x v="64"/>
    </i>
    <i r="1">
      <x v="2"/>
      <x v="63"/>
    </i>
    <i r="1">
      <x v="3"/>
      <x v="56"/>
    </i>
    <i r="1">
      <x v="4"/>
      <x v="60"/>
    </i>
    <i r="1">
      <x v="5"/>
      <x v="70"/>
    </i>
    <i r="1">
      <x v="6"/>
      <x v="44"/>
    </i>
    <i r="2">
      <x v="45"/>
    </i>
    <i r="1">
      <x v="8"/>
      <x v="37"/>
    </i>
    <i r="2">
      <x v="57"/>
    </i>
    <i r="1">
      <x v="10"/>
      <x v="41"/>
    </i>
    <i r="1">
      <x v="11"/>
      <x v="68"/>
    </i>
    <i r="1">
      <x v="12"/>
      <x v="48"/>
    </i>
    <i r="1">
      <x v="13"/>
      <x v="25"/>
    </i>
    <i r="1">
      <x v="14"/>
      <x v="53"/>
    </i>
    <i r="1">
      <x v="15"/>
      <x v="9"/>
    </i>
    <i r="1">
      <x v="16"/>
      <x v="43"/>
    </i>
    <i r="1">
      <x v="17"/>
      <x v="59"/>
    </i>
    <i r="1">
      <x v="18"/>
      <x v="51"/>
    </i>
    <i r="2">
      <x v="62"/>
    </i>
    <i t="blank">
      <x v="4"/>
    </i>
    <i>
      <x v="5"/>
    </i>
    <i r="1">
      <x/>
      <x v="46"/>
    </i>
    <i r="1">
      <x v="1"/>
      <x v="64"/>
    </i>
    <i r="1">
      <x v="2"/>
      <x v="70"/>
    </i>
    <i r="1">
      <x v="3"/>
      <x v="45"/>
    </i>
    <i r="1">
      <x v="4"/>
      <x v="48"/>
    </i>
    <i r="1">
      <x v="5"/>
      <x v="63"/>
    </i>
    <i r="1">
      <x v="6"/>
      <x v="56"/>
    </i>
    <i r="1">
      <x v="7"/>
      <x v="41"/>
    </i>
    <i r="1">
      <x v="8"/>
      <x v="68"/>
    </i>
    <i r="1">
      <x v="9"/>
      <x v="44"/>
    </i>
    <i r="1">
      <x v="10"/>
      <x v="53"/>
    </i>
    <i r="1">
      <x v="11"/>
      <x v="25"/>
    </i>
    <i r="1">
      <x v="12"/>
      <x v="60"/>
    </i>
    <i r="1">
      <x v="13"/>
      <x v="57"/>
    </i>
    <i r="1">
      <x v="14"/>
      <x v="1"/>
    </i>
    <i r="1">
      <x v="15"/>
      <x v="27"/>
    </i>
    <i r="1">
      <x v="16"/>
      <x v="7"/>
    </i>
    <i r="2">
      <x v="10"/>
    </i>
    <i r="1">
      <x v="18"/>
      <x v="35"/>
    </i>
    <i r="1">
      <x v="19"/>
      <x v="9"/>
    </i>
    <i t="blank">
      <x v="5"/>
    </i>
    <i>
      <x v="6"/>
    </i>
    <i r="1">
      <x/>
      <x v="46"/>
    </i>
    <i r="1">
      <x v="1"/>
      <x v="64"/>
    </i>
    <i r="1">
      <x v="2"/>
      <x v="63"/>
    </i>
    <i r="1">
      <x v="3"/>
      <x v="48"/>
    </i>
    <i r="1">
      <x v="4"/>
      <x v="70"/>
    </i>
    <i r="1">
      <x v="5"/>
      <x v="35"/>
    </i>
    <i r="1">
      <x v="6"/>
      <x v="10"/>
    </i>
    <i r="1">
      <x v="7"/>
      <x v="9"/>
    </i>
    <i r="1">
      <x v="8"/>
      <x v="67"/>
    </i>
    <i r="1">
      <x v="9"/>
      <x v="45"/>
    </i>
    <i r="1">
      <x v="10"/>
      <x v="68"/>
    </i>
    <i r="1">
      <x v="11"/>
      <x v="41"/>
    </i>
    <i r="1">
      <x v="12"/>
      <x/>
    </i>
    <i r="1">
      <x v="13"/>
      <x v="3"/>
    </i>
    <i r="1">
      <x v="14"/>
      <x v="37"/>
    </i>
    <i r="2">
      <x v="56"/>
    </i>
    <i r="1">
      <x v="16"/>
      <x v="1"/>
    </i>
    <i r="2">
      <x v="8"/>
    </i>
    <i r="2">
      <x v="44"/>
    </i>
    <i r="1">
      <x v="19"/>
      <x v="53"/>
    </i>
    <i t="blank">
      <x v="6"/>
    </i>
    <i>
      <x v="7"/>
    </i>
    <i r="1">
      <x/>
      <x v="64"/>
    </i>
    <i r="1">
      <x v="1"/>
      <x v="35"/>
    </i>
    <i r="2">
      <x v="63"/>
    </i>
    <i r="1">
      <x v="3"/>
      <x/>
    </i>
    <i r="1">
      <x v="4"/>
      <x v="10"/>
    </i>
    <i r="1">
      <x v="5"/>
      <x v="9"/>
    </i>
    <i r="2">
      <x v="70"/>
    </i>
    <i r="1">
      <x v="7"/>
      <x v="46"/>
    </i>
    <i r="1">
      <x v="8"/>
      <x v="45"/>
    </i>
    <i r="1">
      <x v="9"/>
      <x v="68"/>
    </i>
    <i r="1">
      <x v="10"/>
      <x v="8"/>
    </i>
    <i r="1">
      <x v="11"/>
      <x v="60"/>
    </i>
    <i r="1">
      <x v="12"/>
      <x v="2"/>
    </i>
    <i r="2">
      <x v="41"/>
    </i>
    <i r="1">
      <x v="14"/>
      <x v="37"/>
    </i>
    <i r="2">
      <x v="59"/>
    </i>
    <i r="1">
      <x v="16"/>
      <x v="56"/>
    </i>
    <i r="2">
      <x v="58"/>
    </i>
    <i r="1">
      <x v="18"/>
      <x v="67"/>
    </i>
    <i r="1">
      <x v="19"/>
      <x v="3"/>
    </i>
    <i t="blank">
      <x v="7"/>
    </i>
    <i>
      <x v="8"/>
    </i>
    <i r="1">
      <x/>
      <x v="46"/>
    </i>
    <i r="1">
      <x v="1"/>
      <x v="64"/>
    </i>
    <i r="1">
      <x v="2"/>
      <x v="68"/>
    </i>
    <i r="1">
      <x v="3"/>
      <x v="63"/>
    </i>
    <i r="1">
      <x v="4"/>
      <x v="60"/>
    </i>
    <i r="1">
      <x v="5"/>
      <x/>
    </i>
    <i r="1">
      <x v="6"/>
      <x v="35"/>
    </i>
    <i r="2">
      <x v="37"/>
    </i>
    <i r="1">
      <x v="8"/>
      <x v="70"/>
    </i>
    <i r="1">
      <x v="9"/>
      <x v="45"/>
    </i>
    <i r="1">
      <x v="10"/>
      <x v="41"/>
    </i>
    <i r="1">
      <x v="11"/>
      <x v="67"/>
    </i>
    <i r="1">
      <x v="12"/>
      <x v="56"/>
    </i>
    <i r="1">
      <x v="13"/>
      <x v="42"/>
    </i>
    <i r="2">
      <x v="48"/>
    </i>
    <i r="1">
      <x v="15"/>
      <x v="10"/>
    </i>
    <i r="1">
      <x v="16"/>
      <x v="36"/>
    </i>
    <i r="2">
      <x v="62"/>
    </i>
    <i r="1">
      <x v="18"/>
      <x v="1"/>
    </i>
    <i r="2">
      <x v="44"/>
    </i>
    <i t="blank">
      <x v="8"/>
    </i>
    <i>
      <x v="9"/>
    </i>
    <i r="1">
      <x/>
      <x v="46"/>
    </i>
    <i r="1">
      <x v="1"/>
      <x v="64"/>
    </i>
    <i r="1">
      <x v="2"/>
      <x v="63"/>
    </i>
    <i r="1">
      <x v="3"/>
      <x v="35"/>
    </i>
    <i r="1">
      <x v="4"/>
      <x v="68"/>
    </i>
    <i r="1">
      <x v="5"/>
      <x v="70"/>
    </i>
    <i r="1">
      <x v="6"/>
      <x/>
    </i>
    <i r="1">
      <x v="7"/>
      <x v="67"/>
    </i>
    <i r="1">
      <x v="8"/>
      <x v="37"/>
    </i>
    <i r="2">
      <x v="48"/>
    </i>
    <i r="2">
      <x v="56"/>
    </i>
    <i r="1">
      <x v="11"/>
      <x v="1"/>
    </i>
    <i r="2">
      <x v="41"/>
    </i>
    <i r="1">
      <x v="13"/>
      <x v="3"/>
    </i>
    <i r="2">
      <x v="62"/>
    </i>
    <i r="1">
      <x v="15"/>
      <x v="53"/>
    </i>
    <i r="2">
      <x v="60"/>
    </i>
    <i r="1">
      <x v="17"/>
      <x v="59"/>
    </i>
    <i r="1">
      <x v="18"/>
      <x v="8"/>
    </i>
    <i r="1">
      <x v="19"/>
      <x v="7"/>
    </i>
    <i r="2">
      <x v="9"/>
    </i>
    <i t="blank">
      <x v="9"/>
    </i>
    <i>
      <x v="10"/>
    </i>
    <i r="1">
      <x/>
      <x v="64"/>
    </i>
    <i r="1">
      <x v="1"/>
      <x v="58"/>
    </i>
    <i r="1">
      <x v="2"/>
      <x v="63"/>
    </i>
    <i r="1">
      <x v="3"/>
      <x v="41"/>
    </i>
    <i r="1">
      <x v="4"/>
      <x/>
    </i>
    <i r="1">
      <x v="5"/>
      <x v="70"/>
    </i>
    <i r="1">
      <x v="6"/>
      <x v="35"/>
    </i>
    <i r="1">
      <x v="7"/>
      <x v="34"/>
    </i>
    <i r="1">
      <x v="8"/>
      <x v="46"/>
    </i>
    <i r="1">
      <x v="9"/>
      <x v="68"/>
    </i>
    <i r="1">
      <x v="10"/>
      <x v="56"/>
    </i>
    <i r="1">
      <x v="11"/>
      <x v="59"/>
    </i>
    <i r="1">
      <x v="12"/>
      <x v="37"/>
    </i>
    <i r="1">
      <x v="13"/>
      <x v="57"/>
    </i>
    <i r="1">
      <x v="14"/>
      <x v="60"/>
    </i>
    <i r="1">
      <x v="15"/>
      <x v="36"/>
    </i>
    <i r="1">
      <x v="16"/>
      <x v="28"/>
    </i>
    <i r="1">
      <x v="17"/>
      <x v="1"/>
    </i>
    <i r="1">
      <x v="18"/>
      <x v="67"/>
    </i>
    <i r="1">
      <x v="19"/>
      <x v="10"/>
    </i>
    <i r="2">
      <x v="62"/>
    </i>
    <i t="blank">
      <x v="10"/>
    </i>
    <i>
      <x v="11"/>
    </i>
    <i r="1">
      <x/>
      <x v="64"/>
    </i>
    <i r="1">
      <x v="1"/>
      <x/>
    </i>
    <i r="2">
      <x v="46"/>
    </i>
    <i r="2">
      <x v="63"/>
    </i>
    <i r="1">
      <x v="4"/>
      <x v="56"/>
    </i>
    <i r="1">
      <x v="5"/>
      <x v="37"/>
    </i>
    <i r="2">
      <x v="59"/>
    </i>
    <i r="1">
      <x v="7"/>
      <x v="35"/>
    </i>
    <i r="1">
      <x v="8"/>
      <x v="41"/>
    </i>
    <i r="1">
      <x v="9"/>
      <x v="9"/>
    </i>
    <i r="2">
      <x v="60"/>
    </i>
    <i r="2">
      <x v="66"/>
    </i>
    <i r="1">
      <x v="12"/>
      <x v="10"/>
    </i>
    <i r="2">
      <x v="34"/>
    </i>
    <i r="2">
      <x v="36"/>
    </i>
    <i r="2">
      <x v="61"/>
    </i>
    <i r="1">
      <x v="16"/>
      <x v="2"/>
    </i>
    <i r="2">
      <x v="58"/>
    </i>
    <i r="2">
      <x v="62"/>
    </i>
    <i r="1">
      <x v="19"/>
      <x v="39"/>
    </i>
    <i r="2">
      <x v="45"/>
    </i>
    <i t="blank">
      <x v="11"/>
    </i>
    <i>
      <x v="12"/>
    </i>
    <i r="1">
      <x/>
      <x v="46"/>
    </i>
    <i r="1">
      <x v="1"/>
      <x v="64"/>
    </i>
    <i r="1">
      <x v="2"/>
      <x v="63"/>
    </i>
    <i r="1">
      <x v="3"/>
      <x v="35"/>
    </i>
    <i r="1">
      <x v="4"/>
      <x v="41"/>
    </i>
    <i r="1">
      <x v="5"/>
      <x v="56"/>
    </i>
    <i r="1">
      <x v="6"/>
      <x v="70"/>
    </i>
    <i r="1">
      <x v="7"/>
      <x v="37"/>
    </i>
    <i r="2">
      <x v="58"/>
    </i>
    <i r="1">
      <x v="9"/>
      <x/>
    </i>
    <i r="1">
      <x v="10"/>
      <x v="60"/>
    </i>
    <i r="1">
      <x v="11"/>
      <x v="59"/>
    </i>
    <i r="1">
      <x v="12"/>
      <x v="68"/>
    </i>
    <i r="1">
      <x v="13"/>
      <x v="67"/>
    </i>
    <i r="1">
      <x v="14"/>
      <x v="45"/>
    </i>
    <i r="1">
      <x v="15"/>
      <x v="57"/>
    </i>
    <i r="1">
      <x v="16"/>
      <x v="34"/>
    </i>
    <i r="1">
      <x v="17"/>
      <x v="53"/>
    </i>
    <i r="1">
      <x v="18"/>
      <x v="28"/>
    </i>
    <i r="2">
      <x v="36"/>
    </i>
    <i t="blank">
      <x v="12"/>
    </i>
    <i>
      <x v="13"/>
    </i>
    <i r="1">
      <x/>
      <x v="46"/>
    </i>
    <i r="1">
      <x v="1"/>
      <x v="64"/>
    </i>
    <i r="1">
      <x v="2"/>
      <x v="63"/>
    </i>
    <i r="1">
      <x v="3"/>
      <x v="56"/>
    </i>
    <i r="1">
      <x v="4"/>
      <x v="41"/>
    </i>
    <i r="1">
      <x v="5"/>
      <x v="59"/>
    </i>
    <i r="1">
      <x v="6"/>
      <x v="70"/>
    </i>
    <i r="1">
      <x v="7"/>
      <x v="58"/>
    </i>
    <i r="1">
      <x v="8"/>
      <x v="15"/>
    </i>
    <i r="1">
      <x v="9"/>
      <x v="37"/>
    </i>
    <i r="1">
      <x v="10"/>
      <x v="60"/>
    </i>
    <i r="1">
      <x v="11"/>
      <x v="35"/>
    </i>
    <i r="2">
      <x v="67"/>
    </i>
    <i r="1">
      <x v="13"/>
      <x v="34"/>
    </i>
    <i r="2">
      <x v="68"/>
    </i>
    <i r="1">
      <x v="15"/>
      <x v="57"/>
    </i>
    <i r="1">
      <x v="16"/>
      <x v="33"/>
    </i>
    <i r="1">
      <x v="17"/>
      <x/>
    </i>
    <i r="2">
      <x v="36"/>
    </i>
    <i r="1">
      <x v="19"/>
      <x v="2"/>
    </i>
    <i r="2">
      <x v="28"/>
    </i>
    <i t="blank">
      <x v="13"/>
    </i>
    <i>
      <x v="14"/>
    </i>
    <i r="1">
      <x/>
      <x v="46"/>
    </i>
    <i r="1">
      <x v="1"/>
      <x v="64"/>
    </i>
    <i r="1">
      <x v="2"/>
      <x v="63"/>
    </i>
    <i r="1">
      <x v="3"/>
      <x v="70"/>
    </i>
    <i r="1">
      <x v="4"/>
      <x v="35"/>
    </i>
    <i r="1">
      <x v="5"/>
      <x v="56"/>
    </i>
    <i r="1">
      <x v="6"/>
      <x v="58"/>
    </i>
    <i r="1">
      <x v="7"/>
      <x v="68"/>
    </i>
    <i r="1">
      <x v="8"/>
      <x v="41"/>
    </i>
    <i r="1">
      <x v="9"/>
      <x v="11"/>
    </i>
    <i r="1">
      <x v="10"/>
      <x v="45"/>
    </i>
    <i r="2">
      <x v="59"/>
    </i>
    <i r="1">
      <x v="12"/>
      <x v="67"/>
    </i>
    <i r="1">
      <x v="13"/>
      <x/>
    </i>
    <i r="1">
      <x v="14"/>
      <x v="57"/>
    </i>
    <i r="1">
      <x v="15"/>
      <x v="37"/>
    </i>
    <i r="1">
      <x v="16"/>
      <x v="28"/>
    </i>
    <i r="1">
      <x v="17"/>
      <x v="53"/>
    </i>
    <i r="1">
      <x v="18"/>
      <x v="10"/>
    </i>
    <i r="1">
      <x v="19"/>
      <x v="1"/>
    </i>
    <i t="blank">
      <x v="14"/>
    </i>
    <i>
      <x v="15"/>
    </i>
    <i r="1">
      <x/>
      <x v="46"/>
    </i>
    <i r="1">
      <x v="1"/>
      <x v="64"/>
    </i>
    <i r="1">
      <x v="2"/>
      <x v="63"/>
    </i>
    <i r="1">
      <x v="3"/>
      <x v="11"/>
    </i>
    <i r="1">
      <x v="4"/>
      <x v="41"/>
    </i>
    <i r="1">
      <x v="5"/>
      <x v="35"/>
    </i>
    <i r="1">
      <x v="6"/>
      <x v="59"/>
    </i>
    <i r="1">
      <x v="7"/>
      <x v="37"/>
    </i>
    <i r="1">
      <x v="8"/>
      <x v="68"/>
    </i>
    <i r="1">
      <x v="9"/>
      <x v="70"/>
    </i>
    <i r="1">
      <x v="10"/>
      <x v="58"/>
    </i>
    <i r="2">
      <x v="60"/>
    </i>
    <i r="1">
      <x v="12"/>
      <x v="36"/>
    </i>
    <i r="1">
      <x v="13"/>
      <x v="34"/>
    </i>
    <i r="2">
      <x v="56"/>
    </i>
    <i r="1">
      <x v="15"/>
      <x v="13"/>
    </i>
    <i r="2">
      <x v="45"/>
    </i>
    <i r="1">
      <x v="17"/>
      <x v="2"/>
    </i>
    <i r="1">
      <x v="18"/>
      <x v="62"/>
    </i>
    <i r="1">
      <x v="19"/>
      <x v="10"/>
    </i>
    <i r="2">
      <x v="14"/>
    </i>
    <i t="blank">
      <x v="15"/>
    </i>
    <i>
      <x v="16"/>
    </i>
    <i r="1">
      <x/>
      <x v="64"/>
    </i>
    <i r="1">
      <x v="1"/>
      <x v="63"/>
    </i>
    <i r="1">
      <x v="2"/>
      <x v="41"/>
    </i>
    <i r="1">
      <x v="3"/>
      <x/>
    </i>
    <i r="2">
      <x v="53"/>
    </i>
    <i r="1">
      <x v="5"/>
      <x v="58"/>
    </i>
    <i r="1">
      <x v="6"/>
      <x v="34"/>
    </i>
    <i r="1">
      <x v="7"/>
      <x v="70"/>
    </i>
    <i r="1">
      <x v="8"/>
      <x v="2"/>
    </i>
    <i r="2">
      <x v="37"/>
    </i>
    <i r="1">
      <x v="10"/>
      <x v="57"/>
    </i>
    <i r="1">
      <x v="11"/>
      <x v="59"/>
    </i>
    <i r="2">
      <x v="68"/>
    </i>
    <i r="1">
      <x v="13"/>
      <x v="60"/>
    </i>
    <i r="1">
      <x v="14"/>
      <x v="46"/>
    </i>
    <i r="2">
      <x v="71"/>
    </i>
    <i r="1">
      <x v="16"/>
      <x v="56"/>
    </i>
    <i r="1">
      <x v="17"/>
      <x v="9"/>
    </i>
    <i r="2">
      <x v="35"/>
    </i>
    <i r="1">
      <x v="19"/>
      <x v="32"/>
    </i>
    <i t="blank">
      <x v="16"/>
    </i>
    <i>
      <x v="17"/>
    </i>
    <i r="1">
      <x/>
      <x v="64"/>
    </i>
    <i r="1">
      <x v="1"/>
      <x v="63"/>
    </i>
    <i r="1">
      <x v="2"/>
      <x v="46"/>
    </i>
    <i r="1">
      <x v="3"/>
      <x v="34"/>
    </i>
    <i r="1">
      <x v="4"/>
      <x v="41"/>
    </i>
    <i r="1">
      <x v="5"/>
      <x/>
    </i>
    <i r="2">
      <x v="35"/>
    </i>
    <i r="2">
      <x v="39"/>
    </i>
    <i r="1">
      <x v="8"/>
      <x v="2"/>
    </i>
    <i r="2">
      <x v="33"/>
    </i>
    <i r="1">
      <x v="10"/>
      <x v="37"/>
    </i>
    <i r="1">
      <x v="11"/>
      <x v="55"/>
    </i>
    <i r="1">
      <x v="12"/>
      <x v="58"/>
    </i>
    <i r="1">
      <x v="13"/>
      <x v="32"/>
    </i>
    <i r="2">
      <x v="68"/>
    </i>
    <i r="1">
      <x v="15"/>
      <x v="36"/>
    </i>
    <i r="2">
      <x v="53"/>
    </i>
    <i r="2">
      <x v="56"/>
    </i>
    <i r="2">
      <x v="59"/>
    </i>
    <i r="1">
      <x v="19"/>
      <x v="9"/>
    </i>
    <i r="2">
      <x v="70"/>
    </i>
    <i t="blank">
      <x v="17"/>
    </i>
    <i>
      <x v="18"/>
    </i>
    <i r="1">
      <x/>
      <x v="64"/>
    </i>
    <i r="1">
      <x v="1"/>
      <x v="63"/>
    </i>
    <i r="1">
      <x v="2"/>
      <x v="37"/>
    </i>
    <i r="1">
      <x v="3"/>
      <x v="9"/>
    </i>
    <i r="2">
      <x v="41"/>
    </i>
    <i r="1">
      <x v="5"/>
      <x v="28"/>
    </i>
    <i r="1">
      <x v="6"/>
      <x v="36"/>
    </i>
    <i r="2">
      <x v="46"/>
    </i>
    <i r="2">
      <x v="68"/>
    </i>
    <i r="1">
      <x v="9"/>
      <x/>
    </i>
    <i r="2">
      <x v="35"/>
    </i>
    <i r="2">
      <x v="60"/>
    </i>
    <i r="2">
      <x v="70"/>
    </i>
    <i r="1">
      <x v="13"/>
      <x v="2"/>
    </i>
    <i r="1">
      <x v="14"/>
      <x v="34"/>
    </i>
    <i r="2">
      <x v="50"/>
    </i>
    <i r="2">
      <x v="58"/>
    </i>
    <i r="1">
      <x v="17"/>
      <x v="10"/>
    </i>
    <i r="2">
      <x v="32"/>
    </i>
    <i r="1">
      <x v="19"/>
      <x v="7"/>
    </i>
    <i r="2">
      <x v="33"/>
    </i>
    <i r="2">
      <x v="45"/>
    </i>
    <i r="2">
      <x v="55"/>
    </i>
    <i t="blank">
      <x v="18"/>
    </i>
    <i>
      <x v="19"/>
    </i>
    <i r="1">
      <x/>
      <x v="46"/>
    </i>
    <i r="1">
      <x v="1"/>
      <x v="64"/>
    </i>
    <i r="1">
      <x v="2"/>
      <x/>
    </i>
    <i r="2">
      <x v="63"/>
    </i>
    <i r="1">
      <x v="4"/>
      <x v="70"/>
    </i>
    <i r="1">
      <x v="5"/>
      <x v="68"/>
    </i>
    <i r="1">
      <x v="6"/>
      <x v="35"/>
    </i>
    <i r="1">
      <x v="7"/>
      <x v="41"/>
    </i>
    <i r="1">
      <x v="8"/>
      <x v="1"/>
    </i>
    <i r="1">
      <x v="9"/>
      <x v="71"/>
    </i>
    <i r="1">
      <x v="10"/>
      <x v="45"/>
    </i>
    <i r="1">
      <x v="11"/>
      <x v="56"/>
    </i>
    <i r="1">
      <x v="12"/>
      <x v="37"/>
    </i>
    <i r="1">
      <x v="13"/>
      <x v="53"/>
    </i>
    <i r="1">
      <x v="14"/>
      <x v="10"/>
    </i>
    <i r="1">
      <x v="15"/>
      <x v="2"/>
    </i>
    <i r="1">
      <x v="16"/>
      <x v="48"/>
    </i>
    <i r="1">
      <x v="17"/>
      <x v="14"/>
    </i>
    <i r="2">
      <x v="67"/>
    </i>
    <i r="1">
      <x v="19"/>
      <x v="60"/>
    </i>
    <i t="blank">
      <x v="19"/>
    </i>
    <i>
      <x v="20"/>
    </i>
    <i r="1">
      <x/>
      <x v="64"/>
    </i>
    <i r="1">
      <x v="1"/>
      <x v="46"/>
    </i>
    <i r="1">
      <x v="2"/>
      <x v="63"/>
    </i>
    <i r="1">
      <x v="3"/>
      <x v="68"/>
    </i>
    <i r="1">
      <x v="4"/>
      <x v="70"/>
    </i>
    <i r="1">
      <x v="5"/>
      <x v="35"/>
    </i>
    <i r="1">
      <x v="6"/>
      <x v="41"/>
    </i>
    <i r="2">
      <x v="59"/>
    </i>
    <i r="1">
      <x v="8"/>
      <x v="56"/>
    </i>
    <i r="1">
      <x v="9"/>
      <x/>
    </i>
    <i r="2">
      <x v="33"/>
    </i>
    <i r="1">
      <x v="11"/>
      <x v="37"/>
    </i>
    <i r="2">
      <x v="45"/>
    </i>
    <i r="1">
      <x v="13"/>
      <x v="53"/>
    </i>
    <i r="1">
      <x v="14"/>
      <x v="9"/>
    </i>
    <i r="2">
      <x v="28"/>
    </i>
    <i r="2">
      <x v="60"/>
    </i>
    <i r="1">
      <x v="17"/>
      <x v="67"/>
    </i>
    <i r="1">
      <x v="18"/>
      <x v="3"/>
    </i>
    <i r="2">
      <x v="10"/>
    </i>
    <i t="blank">
      <x v="20"/>
    </i>
    <i>
      <x v="21"/>
    </i>
    <i r="1">
      <x/>
      <x v="64"/>
    </i>
    <i r="1">
      <x v="1"/>
      <x/>
    </i>
    <i r="1">
      <x v="2"/>
      <x v="41"/>
    </i>
    <i r="1">
      <x v="3"/>
      <x v="63"/>
    </i>
    <i r="1">
      <x v="4"/>
      <x v="46"/>
    </i>
    <i r="2">
      <x v="59"/>
    </i>
    <i r="1">
      <x v="6"/>
      <x v="35"/>
    </i>
    <i r="1">
      <x v="7"/>
      <x v="34"/>
    </i>
    <i r="2">
      <x v="70"/>
    </i>
    <i r="1">
      <x v="9"/>
      <x v="1"/>
    </i>
    <i r="2">
      <x v="9"/>
    </i>
    <i r="2">
      <x v="60"/>
    </i>
    <i r="1">
      <x v="12"/>
      <x v="14"/>
    </i>
    <i r="2">
      <x v="39"/>
    </i>
    <i r="1">
      <x v="14"/>
      <x v="2"/>
    </i>
    <i r="2">
      <x v="37"/>
    </i>
    <i r="2">
      <x v="68"/>
    </i>
    <i r="1">
      <x v="17"/>
      <x v="5"/>
    </i>
    <i r="2">
      <x v="36"/>
    </i>
    <i r="2">
      <x v="40"/>
    </i>
    <i r="2">
      <x v="74"/>
    </i>
    <i t="blank">
      <x v="21"/>
    </i>
    <i>
      <x v="22"/>
    </i>
    <i r="1">
      <x/>
      <x v="46"/>
    </i>
    <i r="1">
      <x v="1"/>
      <x v="64"/>
    </i>
    <i r="1">
      <x v="2"/>
      <x/>
    </i>
    <i r="1">
      <x v="3"/>
      <x v="63"/>
    </i>
    <i r="1">
      <x v="4"/>
      <x v="34"/>
    </i>
    <i r="2">
      <x v="41"/>
    </i>
    <i r="1">
      <x v="6"/>
      <x v="35"/>
    </i>
    <i r="1">
      <x v="7"/>
      <x v="39"/>
    </i>
    <i r="1">
      <x v="8"/>
      <x v="37"/>
    </i>
    <i r="2">
      <x v="57"/>
    </i>
    <i r="1">
      <x v="10"/>
      <x v="2"/>
    </i>
    <i r="2">
      <x v="32"/>
    </i>
    <i r="2">
      <x v="58"/>
    </i>
    <i r="2">
      <x v="59"/>
    </i>
    <i r="1">
      <x v="14"/>
      <x v="60"/>
    </i>
    <i r="2">
      <x v="70"/>
    </i>
    <i r="1">
      <x v="16"/>
      <x v="14"/>
    </i>
    <i r="2">
      <x v="36"/>
    </i>
    <i r="1">
      <x v="18"/>
      <x v="1"/>
    </i>
    <i r="2">
      <x v="15"/>
    </i>
    <i r="2">
      <x v="47"/>
    </i>
    <i t="blank">
      <x v="22"/>
    </i>
    <i>
      <x v="23"/>
    </i>
    <i r="1">
      <x/>
      <x v="64"/>
    </i>
    <i r="1">
      <x v="1"/>
      <x v="46"/>
    </i>
    <i r="1">
      <x v="2"/>
      <x v="63"/>
    </i>
    <i r="1">
      <x v="3"/>
      <x v="57"/>
    </i>
    <i r="2">
      <x v="68"/>
    </i>
    <i r="1">
      <x v="5"/>
      <x v="70"/>
    </i>
    <i r="1">
      <x v="6"/>
      <x v="60"/>
    </i>
    <i r="1">
      <x v="7"/>
      <x v="41"/>
    </i>
    <i r="1">
      <x v="8"/>
      <x v="28"/>
    </i>
    <i r="1">
      <x v="9"/>
      <x v="67"/>
    </i>
    <i r="1">
      <x v="10"/>
      <x v="37"/>
    </i>
    <i r="1">
      <x v="11"/>
      <x v="45"/>
    </i>
    <i r="2">
      <x v="48"/>
    </i>
    <i r="1">
      <x v="13"/>
      <x/>
    </i>
    <i r="2">
      <x v="1"/>
    </i>
    <i r="2">
      <x v="9"/>
    </i>
    <i r="2">
      <x v="56"/>
    </i>
    <i r="1">
      <x v="17"/>
      <x v="8"/>
    </i>
    <i r="2">
      <x v="53"/>
    </i>
    <i r="1">
      <x v="19"/>
      <x v="23"/>
    </i>
    <i r="2">
      <x v="29"/>
    </i>
    <i r="2">
      <x v="34"/>
    </i>
    <i t="blank">
      <x v="23"/>
    </i>
    <i>
      <x v="24"/>
    </i>
    <i r="1">
      <x/>
      <x v="46"/>
    </i>
    <i r="1">
      <x v="1"/>
      <x v="64"/>
    </i>
    <i r="1">
      <x v="2"/>
      <x v="70"/>
    </i>
    <i r="1">
      <x v="3"/>
      <x v="45"/>
    </i>
    <i r="1">
      <x v="4"/>
      <x v="48"/>
    </i>
    <i r="1">
      <x v="5"/>
      <x v="63"/>
    </i>
    <i r="1">
      <x v="6"/>
      <x v="35"/>
    </i>
    <i r="2">
      <x v="60"/>
    </i>
    <i r="2">
      <x v="68"/>
    </i>
    <i r="1">
      <x v="9"/>
      <x v="58"/>
    </i>
    <i r="1">
      <x v="10"/>
      <x v="56"/>
    </i>
    <i r="1">
      <x v="11"/>
      <x v="37"/>
    </i>
    <i r="2">
      <x v="44"/>
    </i>
    <i r="2">
      <x v="67"/>
    </i>
    <i r="1">
      <x v="14"/>
      <x v="1"/>
    </i>
    <i r="2">
      <x v="18"/>
    </i>
    <i r="1">
      <x v="16"/>
      <x v="34"/>
    </i>
    <i r="2">
      <x v="41"/>
    </i>
    <i r="2">
      <x v="57"/>
    </i>
    <i r="2">
      <x v="69"/>
    </i>
    <i t="blank">
      <x v="24"/>
    </i>
    <i>
      <x v="25"/>
    </i>
    <i r="1">
      <x/>
      <x v="16"/>
    </i>
    <i r="1">
      <x v="1"/>
      <x v="64"/>
    </i>
    <i r="1">
      <x v="2"/>
      <x v="35"/>
    </i>
    <i r="1">
      <x v="3"/>
      <x v="41"/>
    </i>
    <i r="1">
      <x v="4"/>
      <x/>
    </i>
    <i r="2">
      <x v="70"/>
    </i>
    <i r="1">
      <x v="6"/>
      <x v="60"/>
    </i>
    <i r="1">
      <x v="7"/>
      <x v="63"/>
    </i>
    <i r="1">
      <x v="8"/>
      <x v="9"/>
    </i>
    <i r="2">
      <x v="34"/>
    </i>
    <i r="2">
      <x v="37"/>
    </i>
    <i r="1">
      <x v="11"/>
      <x v="1"/>
    </i>
    <i r="2">
      <x v="10"/>
    </i>
    <i r="2">
      <x v="68"/>
    </i>
    <i r="1">
      <x v="14"/>
      <x v="3"/>
    </i>
    <i r="2">
      <x v="33"/>
    </i>
    <i r="2">
      <x v="40"/>
    </i>
    <i r="2">
      <x v="58"/>
    </i>
    <i r="1">
      <x v="18"/>
      <x v="17"/>
    </i>
    <i r="2">
      <x v="27"/>
    </i>
    <i r="2">
      <x v="46"/>
    </i>
    <i r="2">
      <x v="48"/>
    </i>
    <i r="2">
      <x v="62"/>
    </i>
    <i r="2">
      <x v="75"/>
    </i>
    <i t="blank">
      <x v="25"/>
    </i>
    <i>
      <x v="26"/>
    </i>
    <i r="1">
      <x/>
      <x v="64"/>
    </i>
    <i r="1">
      <x v="1"/>
      <x v="20"/>
    </i>
    <i r="2">
      <x v="41"/>
    </i>
    <i r="2">
      <x v="60"/>
    </i>
    <i r="1">
      <x v="4"/>
      <x v="37"/>
    </i>
    <i r="2">
      <x v="63"/>
    </i>
    <i r="2">
      <x v="70"/>
    </i>
    <i r="1">
      <x v="7"/>
      <x v="2"/>
    </i>
    <i r="2">
      <x v="10"/>
    </i>
    <i r="2">
      <x v="28"/>
    </i>
    <i r="2">
      <x v="33"/>
    </i>
    <i r="2">
      <x v="55"/>
    </i>
    <i r="1">
      <x v="12"/>
      <x/>
    </i>
    <i r="2">
      <x v="21"/>
    </i>
    <i r="2">
      <x v="22"/>
    </i>
    <i r="2">
      <x v="26"/>
    </i>
    <i r="2">
      <x v="36"/>
    </i>
    <i r="2">
      <x v="46"/>
    </i>
    <i r="2">
      <x v="56"/>
    </i>
    <i r="2">
      <x v="61"/>
    </i>
    <i r="2">
      <x v="67"/>
    </i>
    <i t="blank">
      <x v="26"/>
    </i>
    <i>
      <x v="27"/>
    </i>
    <i r="1">
      <x/>
      <x v="64"/>
    </i>
    <i r="1">
      <x v="1"/>
      <x/>
    </i>
    <i r="1">
      <x v="2"/>
      <x v="41"/>
    </i>
    <i r="1">
      <x v="3"/>
      <x v="37"/>
    </i>
    <i r="2">
      <x v="39"/>
    </i>
    <i r="1">
      <x v="5"/>
      <x v="59"/>
    </i>
    <i r="1">
      <x v="6"/>
      <x v="8"/>
    </i>
    <i r="2">
      <x v="30"/>
    </i>
    <i r="1">
      <x v="8"/>
      <x v="5"/>
    </i>
    <i r="2">
      <x v="33"/>
    </i>
    <i r="2">
      <x v="35"/>
    </i>
    <i r="2">
      <x v="63"/>
    </i>
    <i r="2">
      <x v="70"/>
    </i>
    <i r="1">
      <x v="13"/>
      <x v="2"/>
    </i>
    <i r="2">
      <x v="4"/>
    </i>
    <i r="2">
      <x v="6"/>
    </i>
    <i r="2">
      <x v="34"/>
    </i>
    <i r="2">
      <x v="55"/>
    </i>
    <i r="2">
      <x v="56"/>
    </i>
    <i r="2">
      <x v="60"/>
    </i>
    <i t="blank">
      <x v="27"/>
    </i>
    <i>
      <x v="28"/>
    </i>
    <i r="1">
      <x/>
      <x v="64"/>
    </i>
    <i r="1">
      <x v="1"/>
      <x v="46"/>
    </i>
    <i r="1">
      <x v="2"/>
      <x/>
    </i>
    <i r="1">
      <x v="3"/>
      <x v="63"/>
    </i>
    <i r="1">
      <x v="4"/>
      <x v="2"/>
    </i>
    <i r="2">
      <x v="41"/>
    </i>
    <i r="1">
      <x v="6"/>
      <x v="35"/>
    </i>
    <i r="1">
      <x v="7"/>
      <x v="33"/>
    </i>
    <i r="2">
      <x v="54"/>
    </i>
    <i r="2">
      <x v="59"/>
    </i>
    <i r="1">
      <x v="10"/>
      <x v="32"/>
    </i>
    <i r="1">
      <x v="11"/>
      <x v="9"/>
    </i>
    <i r="2">
      <x v="34"/>
    </i>
    <i r="2">
      <x v="36"/>
    </i>
    <i r="2">
      <x v="70"/>
    </i>
    <i r="1">
      <x v="15"/>
      <x v="1"/>
    </i>
    <i r="2">
      <x v="56"/>
    </i>
    <i r="1">
      <x v="17"/>
      <x v="42"/>
    </i>
    <i r="2">
      <x v="55"/>
    </i>
    <i r="2">
      <x v="57"/>
    </i>
    <i r="2">
      <x v="68"/>
    </i>
    <i t="blank">
      <x v="28"/>
    </i>
    <i>
      <x v="29"/>
    </i>
    <i r="1">
      <x/>
      <x v="46"/>
    </i>
    <i r="1">
      <x v="1"/>
      <x v="45"/>
    </i>
    <i r="1">
      <x v="2"/>
      <x v="15"/>
    </i>
    <i r="1">
      <x v="3"/>
      <x v="68"/>
    </i>
    <i r="1">
      <x v="4"/>
      <x v="34"/>
    </i>
    <i r="1">
      <x v="5"/>
      <x v="39"/>
    </i>
    <i r="2">
      <x v="64"/>
    </i>
    <i r="1">
      <x v="7"/>
      <x v="5"/>
    </i>
    <i r="2">
      <x v="33"/>
    </i>
    <i r="2">
      <x v="37"/>
    </i>
    <i r="2">
      <x v="70"/>
    </i>
    <i r="1">
      <x v="11"/>
      <x/>
    </i>
    <i r="2">
      <x v="31"/>
    </i>
    <i r="2">
      <x v="32"/>
    </i>
    <i r="2">
      <x v="35"/>
    </i>
    <i r="2">
      <x v="41"/>
    </i>
    <i r="2">
      <x v="58"/>
    </i>
    <i r="2">
      <x v="73"/>
    </i>
    <i r="2">
      <x v="76"/>
    </i>
    <i r="1">
      <x v="19"/>
      <x v="20"/>
    </i>
    <i r="2">
      <x v="30"/>
    </i>
    <i r="2">
      <x v="36"/>
    </i>
    <i r="2">
      <x v="63"/>
    </i>
    <i r="2">
      <x v="69"/>
    </i>
    <i t="blank">
      <x v="29"/>
    </i>
    <i>
      <x v="30"/>
    </i>
    <i r="1">
      <x/>
      <x v="64"/>
    </i>
    <i r="1">
      <x v="1"/>
      <x/>
    </i>
    <i r="1">
      <x v="2"/>
      <x v="35"/>
    </i>
    <i r="1">
      <x v="3"/>
      <x v="63"/>
    </i>
    <i r="1">
      <x v="4"/>
      <x v="41"/>
    </i>
    <i r="1">
      <x v="5"/>
      <x v="36"/>
    </i>
    <i r="1">
      <x v="6"/>
      <x v="37"/>
    </i>
    <i r="2">
      <x v="53"/>
    </i>
    <i r="2">
      <x v="56"/>
    </i>
    <i r="2">
      <x v="68"/>
    </i>
    <i r="2">
      <x v="70"/>
    </i>
    <i r="1">
      <x v="11"/>
      <x v="67"/>
    </i>
    <i r="1">
      <x v="12"/>
      <x v="28"/>
    </i>
    <i r="2">
      <x v="34"/>
    </i>
    <i r="2">
      <x v="39"/>
    </i>
    <i r="2">
      <x v="58"/>
    </i>
    <i r="2">
      <x v="59"/>
    </i>
    <i r="1">
      <x v="17"/>
      <x v="2"/>
    </i>
    <i r="2">
      <x v="33"/>
    </i>
    <i r="1">
      <x v="19"/>
      <x v="9"/>
    </i>
    <i r="2">
      <x v="10"/>
    </i>
    <i r="2">
      <x v="20"/>
    </i>
    <i r="2">
      <x v="46"/>
    </i>
    <i r="2">
      <x v="57"/>
    </i>
    <i r="2">
      <x v="60"/>
    </i>
    <i r="2">
      <x v="72"/>
    </i>
    <i r="2">
      <x v="74"/>
    </i>
    <i t="blank">
      <x v="30"/>
    </i>
    <i>
      <x v="31"/>
    </i>
    <i r="1">
      <x/>
      <x v="35"/>
    </i>
    <i r="1">
      <x v="1"/>
      <x v="64"/>
    </i>
    <i r="1">
      <x v="2"/>
      <x/>
    </i>
    <i r="2">
      <x v="39"/>
    </i>
    <i r="1">
      <x v="4"/>
      <x v="30"/>
    </i>
    <i r="2">
      <x v="63"/>
    </i>
    <i r="1">
      <x v="6"/>
      <x v="12"/>
    </i>
    <i r="2">
      <x v="34"/>
    </i>
    <i r="2">
      <x v="72"/>
    </i>
    <i r="1">
      <x v="9"/>
      <x v="38"/>
    </i>
    <i r="1">
      <x v="10"/>
      <x v="1"/>
    </i>
    <i r="2">
      <x v="2"/>
    </i>
    <i r="2">
      <x v="4"/>
    </i>
    <i r="2">
      <x v="28"/>
    </i>
    <i r="2">
      <x v="36"/>
    </i>
    <i r="2">
      <x v="56"/>
    </i>
    <i r="1">
      <x v="16"/>
      <x v="11"/>
    </i>
    <i r="2">
      <x v="19"/>
    </i>
    <i r="2">
      <x v="59"/>
    </i>
    <i r="1">
      <x v="19"/>
      <x v="9"/>
    </i>
    <i r="2">
      <x v="24"/>
    </i>
    <i r="2">
      <x v="55"/>
    </i>
    <i r="2">
      <x v="69"/>
    </i>
    <i r="2">
      <x v="70"/>
    </i>
    <i t="blank">
      <x v="31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464">
      <pivotArea field="2" type="button" dataOnly="0" labelOnly="1" outline="0" axis="axisRow" fieldPosition="0"/>
    </format>
    <format dxfId="463">
      <pivotArea outline="0" fieldPosition="0">
        <references count="1">
          <reference field="4294967294" count="1">
            <x v="0"/>
          </reference>
        </references>
      </pivotArea>
    </format>
    <format dxfId="462">
      <pivotArea outline="0" fieldPosition="0">
        <references count="1">
          <reference field="4294967294" count="1">
            <x v="1"/>
          </reference>
        </references>
      </pivotArea>
    </format>
    <format dxfId="461">
      <pivotArea outline="0" fieldPosition="0">
        <references count="1">
          <reference field="4294967294" count="1">
            <x v="2"/>
          </reference>
        </references>
      </pivotArea>
    </format>
    <format dxfId="460">
      <pivotArea outline="0" fieldPosition="0">
        <references count="1">
          <reference field="4294967294" count="1">
            <x v="3"/>
          </reference>
        </references>
      </pivotArea>
    </format>
    <format dxfId="459">
      <pivotArea outline="0" fieldPosition="0">
        <references count="1">
          <reference field="4294967294" count="1">
            <x v="4"/>
          </reference>
        </references>
      </pivotArea>
    </format>
    <format dxfId="458">
      <pivotArea outline="0" fieldPosition="0">
        <references count="1">
          <reference field="4294967294" count="1">
            <x v="5"/>
          </reference>
        </references>
      </pivotArea>
    </format>
    <format dxfId="457">
      <pivotArea outline="0" fieldPosition="0">
        <references count="1">
          <reference field="4294967294" count="1">
            <x v="6"/>
          </reference>
        </references>
      </pivotArea>
    </format>
    <format dxfId="456">
      <pivotArea field="2" type="button" dataOnly="0" labelOnly="1" outline="0" axis="axisRow" fieldPosition="0"/>
    </format>
    <format dxfId="45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4">
      <pivotArea field="2" type="button" dataOnly="0" labelOnly="1" outline="0" axis="axisRow" fieldPosition="0"/>
    </format>
    <format dxfId="45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2">
      <pivotArea field="2" type="button" dataOnly="0" labelOnly="1" outline="0" axis="axisRow" fieldPosition="0"/>
    </format>
    <format dxfId="4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5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48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A9CE91-EE5F-4824-8A73-D4F7A89792EC}" name="LTBL_34000" displayName="LTBL_34000" ref="B4:I20" totalsRowCount="1">
  <autoFilter ref="B4:I19" xr:uid="{42A9CE91-EE5F-4824-8A73-D4F7A89792EC}"/>
  <tableColumns count="8">
    <tableColumn id="9" xr3:uid="{957FFE9C-0C6B-428A-9F22-B7041C8852A9}" name="産業大分類" totalsRowLabel="合計" totalsRowDxfId="447"/>
    <tableColumn id="10" xr3:uid="{EF5A7B05-E26F-416E-B0C9-60F28FFAA2AC}" name="総数／事業所数" totalsRowFunction="custom" totalsRowDxfId="446" dataCellStyle="桁区切り" totalsRowCellStyle="桁区切り">
      <totalsRowFormula>SUM(LTBL_34000[総数／事業所数])</totalsRowFormula>
    </tableColumn>
    <tableColumn id="11" xr3:uid="{ADE15783-0CE7-458A-BF98-1D6808D13E31}" name="総数／構成比" dataDxfId="445"/>
    <tableColumn id="12" xr3:uid="{D883C3EA-5A42-4B48-8BB9-A4B7B86ADB00}" name="個人／事業所数" totalsRowFunction="sum" totalsRowDxfId="444" dataCellStyle="桁区切り" totalsRowCellStyle="桁区切り"/>
    <tableColumn id="13" xr3:uid="{DDBA6CED-8494-4B9D-A94F-14F43A27F863}" name="個人／構成比" dataDxfId="443"/>
    <tableColumn id="14" xr3:uid="{9B285945-41F4-4823-AE7B-8FB8D11D1D27}" name="法人／事業所数" totalsRowFunction="sum" totalsRowDxfId="442" dataCellStyle="桁区切り" totalsRowCellStyle="桁区切り"/>
    <tableColumn id="15" xr3:uid="{C5BA7690-6A40-4D70-BA6A-B923E11D4AD5}" name="法人／構成比" dataDxfId="441"/>
    <tableColumn id="16" xr3:uid="{32C6E777-8662-464E-BDCC-57A84DD2803A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902966D-5190-4DAC-862B-02D85DD732EA}" name="LTBL_34102" displayName="LTBL_34102" ref="B4:I20" totalsRowCount="1">
  <autoFilter ref="B4:I19" xr:uid="{C902966D-5190-4DAC-862B-02D85DD732EA}"/>
  <tableColumns count="8">
    <tableColumn id="9" xr3:uid="{605F184E-F229-497E-83BE-F3A1C32201C3}" name="産業大分類" totalsRowLabel="合計" totalsRowDxfId="405"/>
    <tableColumn id="10" xr3:uid="{1B96A7C2-FDB7-4C0E-A458-806A552C01DC}" name="総数／事業所数" totalsRowFunction="custom" totalsRowDxfId="404" dataCellStyle="桁区切り" totalsRowCellStyle="桁区切り">
      <totalsRowFormula>SUM(LTBL_34102[総数／事業所数])</totalsRowFormula>
    </tableColumn>
    <tableColumn id="11" xr3:uid="{E780CAA2-1AC6-4588-8CF0-00CFAFE4EFCF}" name="総数／構成比" dataDxfId="403"/>
    <tableColumn id="12" xr3:uid="{A73BAC1B-0DE5-4269-8053-1166222DDF69}" name="個人／事業所数" totalsRowFunction="sum" totalsRowDxfId="402" dataCellStyle="桁区切り" totalsRowCellStyle="桁区切り"/>
    <tableColumn id="13" xr3:uid="{2BDF1C98-B670-4B41-A86F-AB715D334783}" name="個人／構成比" dataDxfId="401"/>
    <tableColumn id="14" xr3:uid="{D6774F44-0338-4F7B-A9C1-15F0A6AA15C8}" name="法人／事業所数" totalsRowFunction="sum" totalsRowDxfId="400" dataCellStyle="桁区切り" totalsRowCellStyle="桁区切り"/>
    <tableColumn id="15" xr3:uid="{FEABA39B-EA97-46B2-868F-B82AB8E0CE24}" name="法人／構成比" dataDxfId="399"/>
    <tableColumn id="16" xr3:uid="{5AF6BE0F-7D6B-4D98-A79C-EDBD70B5663B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BB028A2-B0C1-4184-9F45-BEDA18B726BB}" name="M_TABLE_34102" displayName="M_TABLE_34102" ref="B23:I44" totalsRowShown="0">
  <autoFilter ref="B23:I44" xr:uid="{9BB028A2-B0C1-4184-9F45-BEDA18B726BB}"/>
  <tableColumns count="8">
    <tableColumn id="9" xr3:uid="{14BA8139-7ABE-45E5-AE14-A735CADD1FBD}" name="産業中分類上位２０"/>
    <tableColumn id="10" xr3:uid="{A762F5EB-33FE-4AEF-BB1B-82A565106E58}" name="総数／事業所数" dataCellStyle="桁区切り"/>
    <tableColumn id="11" xr3:uid="{FE605378-4533-42F8-99D0-236DEA96EEE9}" name="総数／構成比" dataDxfId="397"/>
    <tableColumn id="12" xr3:uid="{0D2CAB92-B2DE-42F1-88D0-7E377581C21C}" name="個人／事業所数" dataCellStyle="桁区切り"/>
    <tableColumn id="13" xr3:uid="{AD8346DF-3760-49F1-A87A-9D364A30580B}" name="個人／構成比" dataDxfId="396"/>
    <tableColumn id="14" xr3:uid="{D628780D-94DD-4D11-AD45-E376D7D009F9}" name="法人／事業所数" dataCellStyle="桁区切り"/>
    <tableColumn id="15" xr3:uid="{73739212-FAFD-45BD-ADE5-56EB37AD4365}" name="法人／構成比" dataDxfId="395"/>
    <tableColumn id="16" xr3:uid="{84159D27-FA0C-4D9B-A89F-BB745D16AA96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8A1FBD8-82A3-4208-8CF3-121845A4C12E}" name="S_TABLE_34102" displayName="S_TABLE_34102" ref="B47:I67" totalsRowShown="0">
  <autoFilter ref="B47:I67" xr:uid="{98A1FBD8-82A3-4208-8CF3-121845A4C12E}"/>
  <tableColumns count="8">
    <tableColumn id="9" xr3:uid="{2167084E-5DE1-4108-8BFF-5E50F7996E6F}" name="産業小分類上位２０"/>
    <tableColumn id="10" xr3:uid="{851F44A0-FD70-4F65-BC47-B4563A59E2C2}" name="総数／事業所数" dataCellStyle="桁区切り"/>
    <tableColumn id="11" xr3:uid="{880ED53A-6CE6-400E-8978-82BC8A636FEB}" name="総数／構成比" dataDxfId="394"/>
    <tableColumn id="12" xr3:uid="{6CB11CB4-59E4-4896-92EE-EC0748180917}" name="個人／事業所数" dataCellStyle="桁区切り"/>
    <tableColumn id="13" xr3:uid="{759F63E4-C02F-4FD9-B865-46426B083ABD}" name="個人／構成比" dataDxfId="393"/>
    <tableColumn id="14" xr3:uid="{3C3BF819-FDF9-4203-9E23-223B794F8641}" name="法人／事業所数" dataCellStyle="桁区切り"/>
    <tableColumn id="15" xr3:uid="{0F6FD2F9-6395-4049-AA54-D565A03F0EAA}" name="法人／構成比" dataDxfId="392"/>
    <tableColumn id="16" xr3:uid="{133977A8-8C02-4251-A947-3C8320BAF39B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1A7C7DD-1AF7-47C3-9F11-C805C8C3A9EB}" name="LTBL_34103" displayName="LTBL_34103" ref="B4:I20" totalsRowCount="1">
  <autoFilter ref="B4:I19" xr:uid="{91A7C7DD-1AF7-47C3-9F11-C805C8C3A9EB}"/>
  <tableColumns count="8">
    <tableColumn id="9" xr3:uid="{64E30A75-9B64-4C9D-8F78-E420256CD599}" name="産業大分類" totalsRowLabel="合計" totalsRowDxfId="391"/>
    <tableColumn id="10" xr3:uid="{CF778F05-F3DA-438B-A873-5C822398297A}" name="総数／事業所数" totalsRowFunction="custom" totalsRowDxfId="390" dataCellStyle="桁区切り" totalsRowCellStyle="桁区切り">
      <totalsRowFormula>SUM(LTBL_34103[総数／事業所数])</totalsRowFormula>
    </tableColumn>
    <tableColumn id="11" xr3:uid="{45CE36B7-8B2E-46F0-B347-4DCCEBE80817}" name="総数／構成比" dataDxfId="389"/>
    <tableColumn id="12" xr3:uid="{08C617BB-576E-4BE4-AEC6-2F63C0769BB7}" name="個人／事業所数" totalsRowFunction="sum" totalsRowDxfId="388" dataCellStyle="桁区切り" totalsRowCellStyle="桁区切り"/>
    <tableColumn id="13" xr3:uid="{017643CA-B9ED-4B8D-9A72-22038553DE1B}" name="個人／構成比" dataDxfId="387"/>
    <tableColumn id="14" xr3:uid="{B9A042BA-C7E1-4078-8D78-F6271773EEFD}" name="法人／事業所数" totalsRowFunction="sum" totalsRowDxfId="386" dataCellStyle="桁区切り" totalsRowCellStyle="桁区切り"/>
    <tableColumn id="15" xr3:uid="{5F5FDCDD-D3AF-458A-8525-9A082C1D4BA8}" name="法人／構成比" dataDxfId="385"/>
    <tableColumn id="16" xr3:uid="{C81C225D-2AA6-4557-B69C-403E16A6716C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4D7665C-7B49-4B0D-B309-3CCBCA73B307}" name="M_TABLE_34103" displayName="M_TABLE_34103" ref="B23:I43" totalsRowShown="0">
  <autoFilter ref="B23:I43" xr:uid="{84D7665C-7B49-4B0D-B309-3CCBCA73B307}"/>
  <tableColumns count="8">
    <tableColumn id="9" xr3:uid="{3439D0C1-212B-4F74-9248-E0D8197FA2E0}" name="産業中分類上位２０"/>
    <tableColumn id="10" xr3:uid="{F629D49B-32E6-4F2C-97C4-75801C536623}" name="総数／事業所数" dataCellStyle="桁区切り"/>
    <tableColumn id="11" xr3:uid="{F2509235-F2C1-4BDB-9912-D30E75482B30}" name="総数／構成比" dataDxfId="383"/>
    <tableColumn id="12" xr3:uid="{FF2D0A7A-C0A5-4F73-9DAE-7934E0FCEDC2}" name="個人／事業所数" dataCellStyle="桁区切り"/>
    <tableColumn id="13" xr3:uid="{DE74BD1D-983B-4838-B028-D7428ADE6B1D}" name="個人／構成比" dataDxfId="382"/>
    <tableColumn id="14" xr3:uid="{D70CEDDF-CF44-459D-B228-C8661ACC90A6}" name="法人／事業所数" dataCellStyle="桁区切り"/>
    <tableColumn id="15" xr3:uid="{2FFEAD8B-174C-402E-B1E2-6460C48F5549}" name="法人／構成比" dataDxfId="381"/>
    <tableColumn id="16" xr3:uid="{46F601C9-324B-4F48-985A-9C14056B0315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D299A0C-762E-43E8-962D-2C0DD7621215}" name="S_TABLE_34103" displayName="S_TABLE_34103" ref="B46:I66" totalsRowShown="0">
  <autoFilter ref="B46:I66" xr:uid="{FD299A0C-762E-43E8-962D-2C0DD7621215}"/>
  <tableColumns count="8">
    <tableColumn id="9" xr3:uid="{AF4F08DA-2A69-4F21-9CB7-6B1FACC2C2BA}" name="産業小分類上位２０"/>
    <tableColumn id="10" xr3:uid="{169CF2A3-A21E-499E-96DA-C74D67F029F2}" name="総数／事業所数" dataCellStyle="桁区切り"/>
    <tableColumn id="11" xr3:uid="{26CA5703-F80B-4F59-A9FB-F9744F7843FB}" name="総数／構成比" dataDxfId="380"/>
    <tableColumn id="12" xr3:uid="{CC7E0C21-2602-4E52-AF23-480152A1356A}" name="個人／事業所数" dataCellStyle="桁区切り"/>
    <tableColumn id="13" xr3:uid="{47A44705-BD7F-4A1E-9BDC-0EF0F3F53182}" name="個人／構成比" dataDxfId="379"/>
    <tableColumn id="14" xr3:uid="{55EDDFA3-D5C6-4BE8-AE82-47C135964324}" name="法人／事業所数" dataCellStyle="桁区切り"/>
    <tableColumn id="15" xr3:uid="{25A02623-0C49-4F65-B886-2B19CE3EAC42}" name="法人／構成比" dataDxfId="378"/>
    <tableColumn id="16" xr3:uid="{D9F2B2CC-A78E-4714-9E03-814DE8C30159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FFEB170-82AD-469E-A168-FC8FE170E467}" name="LTBL_34104" displayName="LTBL_34104" ref="B4:I20" totalsRowCount="1">
  <autoFilter ref="B4:I19" xr:uid="{1FFEB170-82AD-469E-A168-FC8FE170E467}"/>
  <tableColumns count="8">
    <tableColumn id="9" xr3:uid="{1C340322-0136-4FDF-9126-9067D9827534}" name="産業大分類" totalsRowLabel="合計" totalsRowDxfId="377"/>
    <tableColumn id="10" xr3:uid="{151A6A62-A833-46BD-B0C0-336AD68B110C}" name="総数／事業所数" totalsRowFunction="custom" totalsRowDxfId="376" dataCellStyle="桁区切り" totalsRowCellStyle="桁区切り">
      <totalsRowFormula>SUM(LTBL_34104[総数／事業所数])</totalsRowFormula>
    </tableColumn>
    <tableColumn id="11" xr3:uid="{3E9AD03A-3300-4BA0-885D-D31141B85C2A}" name="総数／構成比" dataDxfId="375"/>
    <tableColumn id="12" xr3:uid="{DD0B9AF1-7100-4258-A223-EF6C594B5F92}" name="個人／事業所数" totalsRowFunction="sum" totalsRowDxfId="374" dataCellStyle="桁区切り" totalsRowCellStyle="桁区切り"/>
    <tableColumn id="13" xr3:uid="{2DE8D5EB-C138-498C-92B9-7FBD7374C8DC}" name="個人／構成比" dataDxfId="373"/>
    <tableColumn id="14" xr3:uid="{8809794F-017A-48A6-A796-DD689489A8DE}" name="法人／事業所数" totalsRowFunction="sum" totalsRowDxfId="372" dataCellStyle="桁区切り" totalsRowCellStyle="桁区切り"/>
    <tableColumn id="15" xr3:uid="{EC7E65E4-8132-4711-A78E-600CA2839517}" name="法人／構成比" dataDxfId="371"/>
    <tableColumn id="16" xr3:uid="{95FB9802-FBB8-4989-81E3-592548DDA76B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7C44F1F-9274-455B-95A9-162174D59936}" name="M_TABLE_34104" displayName="M_TABLE_34104" ref="B23:I43" totalsRowShown="0">
  <autoFilter ref="B23:I43" xr:uid="{97C44F1F-9274-455B-95A9-162174D59936}"/>
  <tableColumns count="8">
    <tableColumn id="9" xr3:uid="{DF9D29B8-4ADD-42EA-81DA-0B754D67DD4C}" name="産業中分類上位２０"/>
    <tableColumn id="10" xr3:uid="{DCB30531-84CB-4A2A-B564-D30538B9A806}" name="総数／事業所数" dataCellStyle="桁区切り"/>
    <tableColumn id="11" xr3:uid="{883C59BF-BE1B-487C-848A-1E129DCA9407}" name="総数／構成比" dataDxfId="369"/>
    <tableColumn id="12" xr3:uid="{D640CD16-ED24-4E61-B6A2-E4CFEE344BF3}" name="個人／事業所数" dataCellStyle="桁区切り"/>
    <tableColumn id="13" xr3:uid="{7507BF7D-D774-44DC-9775-9B26C3493EA1}" name="個人／構成比" dataDxfId="368"/>
    <tableColumn id="14" xr3:uid="{1F901128-D827-4D2C-A49E-B59103B1787E}" name="法人／事業所数" dataCellStyle="桁区切り"/>
    <tableColumn id="15" xr3:uid="{198F7B70-FCEC-479F-B515-96A3175D774D}" name="法人／構成比" dataDxfId="367"/>
    <tableColumn id="16" xr3:uid="{1C871C62-F07A-44AF-A8BC-0F496637911A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F6A790C-6706-4D88-9E97-62000248FB4A}" name="S_TABLE_34104" displayName="S_TABLE_34104" ref="B46:I66" totalsRowShown="0">
  <autoFilter ref="B46:I66" xr:uid="{2F6A790C-6706-4D88-9E97-62000248FB4A}"/>
  <tableColumns count="8">
    <tableColumn id="9" xr3:uid="{F04A3439-0F9D-4E20-8E1E-C70211D92318}" name="産業小分類上位２０"/>
    <tableColumn id="10" xr3:uid="{B9EFA920-301C-44CC-A575-FC5CEB748050}" name="総数／事業所数" dataCellStyle="桁区切り"/>
    <tableColumn id="11" xr3:uid="{550A9036-7BF5-427D-A9AE-0AADC3CD1110}" name="総数／構成比" dataDxfId="366"/>
    <tableColumn id="12" xr3:uid="{D27EEF72-F666-47BA-9189-1DE56EEDCC36}" name="個人／事業所数" dataCellStyle="桁区切り"/>
    <tableColumn id="13" xr3:uid="{ABFEC16B-62AE-4FD6-A6BE-864B9995CE39}" name="個人／構成比" dataDxfId="365"/>
    <tableColumn id="14" xr3:uid="{9E3D67C8-8B21-466E-A65F-DD5A59A01807}" name="法人／事業所数" dataCellStyle="桁区切り"/>
    <tableColumn id="15" xr3:uid="{2AA5A65E-4E2C-4B0D-92E9-5364CCB1988B}" name="法人／構成比" dataDxfId="364"/>
    <tableColumn id="16" xr3:uid="{2822DACB-0894-444F-92BA-D542920AFD93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C5FA9D2-B175-44E3-B377-DA4C63D9FE91}" name="LTBL_34105" displayName="LTBL_34105" ref="B4:I20" totalsRowCount="1">
  <autoFilter ref="B4:I19" xr:uid="{1C5FA9D2-B175-44E3-B377-DA4C63D9FE91}"/>
  <tableColumns count="8">
    <tableColumn id="9" xr3:uid="{D36D8BC4-E238-4D1B-A86C-9F13792E8D3F}" name="産業大分類" totalsRowLabel="合計" totalsRowDxfId="363"/>
    <tableColumn id="10" xr3:uid="{87B4EF85-F8B9-4DE6-BF7F-F5DDA57C6A2B}" name="総数／事業所数" totalsRowFunction="custom" totalsRowDxfId="362" dataCellStyle="桁区切り" totalsRowCellStyle="桁区切り">
      <totalsRowFormula>SUM(LTBL_34105[総数／事業所数])</totalsRowFormula>
    </tableColumn>
    <tableColumn id="11" xr3:uid="{9BA9A7B6-7AFF-4DDC-A232-B06C738057A9}" name="総数／構成比" dataDxfId="361"/>
    <tableColumn id="12" xr3:uid="{43237E78-D414-49FB-8196-2E9600D39E08}" name="個人／事業所数" totalsRowFunction="sum" totalsRowDxfId="360" dataCellStyle="桁区切り" totalsRowCellStyle="桁区切り"/>
    <tableColumn id="13" xr3:uid="{59CF3A84-6B39-4991-8F59-AD3B97039265}" name="個人／構成比" dataDxfId="359"/>
    <tableColumn id="14" xr3:uid="{B694DF91-3040-4D47-875A-094C8FF6AC6A}" name="法人／事業所数" totalsRowFunction="sum" totalsRowDxfId="358" dataCellStyle="桁区切り" totalsRowCellStyle="桁区切り"/>
    <tableColumn id="15" xr3:uid="{F3AAD163-B735-47DF-937E-0ACFA24230FF}" name="法人／構成比" dataDxfId="357"/>
    <tableColumn id="16" xr3:uid="{A9AAD427-DC5B-4F80-9230-333DFAD6967C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C6FE7F-F004-44C1-86C1-F44CEB882BE2}" name="M_TABLE_34000" displayName="M_TABLE_34000" ref="B23:I43" totalsRowShown="0">
  <autoFilter ref="B23:I43" xr:uid="{E6C6FE7F-F004-44C1-86C1-F44CEB882BE2}"/>
  <tableColumns count="8">
    <tableColumn id="9" xr3:uid="{1AE66CB0-ECEE-4C2F-99DB-3EA2877E0A33}" name="産業中分類上位２０"/>
    <tableColumn id="10" xr3:uid="{1B496948-4637-4692-8C73-00F09A0978BE}" name="総数／事業所数" dataCellStyle="桁区切り"/>
    <tableColumn id="11" xr3:uid="{8AC07E64-BD09-48EE-AA0C-64EC780B3152}" name="総数／構成比" dataDxfId="439"/>
    <tableColumn id="12" xr3:uid="{7B219B0C-CCDC-4C55-A39A-BE92C040176E}" name="個人／事業所数" dataCellStyle="桁区切り"/>
    <tableColumn id="13" xr3:uid="{64CAB219-DAFC-4C82-B473-FCA9C1A490CE}" name="個人／構成比" dataDxfId="438"/>
    <tableColumn id="14" xr3:uid="{5D220232-48E2-4DC0-83FC-8A221BCA7E30}" name="法人／事業所数" dataCellStyle="桁区切り"/>
    <tableColumn id="15" xr3:uid="{9F1BB8A1-017F-4A7C-AED9-3E7FAD2CE55E}" name="法人／構成比" dataDxfId="437"/>
    <tableColumn id="16" xr3:uid="{F317CD38-F0C3-45CA-8D06-D457062D50DF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72667D5-306F-43E3-85AE-8DBBA421EE21}" name="M_TABLE_34105" displayName="M_TABLE_34105" ref="B23:I43" totalsRowShown="0">
  <autoFilter ref="B23:I43" xr:uid="{D72667D5-306F-43E3-85AE-8DBBA421EE21}"/>
  <tableColumns count="8">
    <tableColumn id="9" xr3:uid="{D9B8D151-686A-41E2-8E05-0FE295F5FFA3}" name="産業中分類上位２０"/>
    <tableColumn id="10" xr3:uid="{D66B4DBE-C8F7-4C9D-8CE5-3C6074E4D038}" name="総数／事業所数" dataCellStyle="桁区切り"/>
    <tableColumn id="11" xr3:uid="{7D90E3A2-4471-4E29-A216-3A86361ACBFB}" name="総数／構成比" dataDxfId="355"/>
    <tableColumn id="12" xr3:uid="{7A53B4B6-2651-4381-805A-BE8C9E48D96F}" name="個人／事業所数" dataCellStyle="桁区切り"/>
    <tableColumn id="13" xr3:uid="{BBAE843A-EF63-4F77-B7D3-791FFB46C66B}" name="個人／構成比" dataDxfId="354"/>
    <tableColumn id="14" xr3:uid="{93021115-1983-4E02-A204-374796CB720D}" name="法人／事業所数" dataCellStyle="桁区切り"/>
    <tableColumn id="15" xr3:uid="{0D36DD18-92C2-47AF-A401-1607D9545726}" name="法人／構成比" dataDxfId="353"/>
    <tableColumn id="16" xr3:uid="{DCA3E345-38DD-4413-9EEA-01486EDC023A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5AFB546-3F3D-4CB7-A382-52DF86FF0D3B}" name="S_TABLE_34105" displayName="S_TABLE_34105" ref="B46:I66" totalsRowShown="0">
  <autoFilter ref="B46:I66" xr:uid="{25AFB546-3F3D-4CB7-A382-52DF86FF0D3B}"/>
  <tableColumns count="8">
    <tableColumn id="9" xr3:uid="{0B84915D-AAB4-4350-89D8-53EF6CCAD473}" name="産業小分類上位２０"/>
    <tableColumn id="10" xr3:uid="{D625313F-1F01-456F-BBE5-5376DBFD6539}" name="総数／事業所数" dataCellStyle="桁区切り"/>
    <tableColumn id="11" xr3:uid="{D487D55E-CCE9-4D5C-A9FF-54439983974A}" name="総数／構成比" dataDxfId="352"/>
    <tableColumn id="12" xr3:uid="{5C779D4F-DD2F-4FAF-83CE-B030EFD52FFF}" name="個人／事業所数" dataCellStyle="桁区切り"/>
    <tableColumn id="13" xr3:uid="{45D2072D-955F-4053-9D5B-A1B41CD75B45}" name="個人／構成比" dataDxfId="351"/>
    <tableColumn id="14" xr3:uid="{EABCA1F0-E020-40B5-B2C0-290D9852E2D3}" name="法人／事業所数" dataCellStyle="桁区切り"/>
    <tableColumn id="15" xr3:uid="{8F1FB656-BD01-4F61-BD42-C386CA50E553}" name="法人／構成比" dataDxfId="350"/>
    <tableColumn id="16" xr3:uid="{9DC3ED9E-A076-4D5A-9C9B-C5D91F782E50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AF96FE0-B4F4-449A-8478-E8478CE21D5D}" name="LTBL_34106" displayName="LTBL_34106" ref="B4:I20" totalsRowCount="1">
  <autoFilter ref="B4:I19" xr:uid="{0AF96FE0-B4F4-449A-8478-E8478CE21D5D}"/>
  <tableColumns count="8">
    <tableColumn id="9" xr3:uid="{F89F2D0E-FBFD-43DB-9FDA-310479A29B05}" name="産業大分類" totalsRowLabel="合計" totalsRowDxfId="349"/>
    <tableColumn id="10" xr3:uid="{FDE39E8D-6963-423F-98C8-53FCE31FD15A}" name="総数／事業所数" totalsRowFunction="custom" totalsRowDxfId="348" dataCellStyle="桁区切り" totalsRowCellStyle="桁区切り">
      <totalsRowFormula>SUM(LTBL_34106[総数／事業所数])</totalsRowFormula>
    </tableColumn>
    <tableColumn id="11" xr3:uid="{35AC7F45-046A-408E-BE64-047B7283F0F2}" name="総数／構成比" dataDxfId="347"/>
    <tableColumn id="12" xr3:uid="{2BD01882-045E-418B-8631-171E80850FEA}" name="個人／事業所数" totalsRowFunction="sum" totalsRowDxfId="346" dataCellStyle="桁区切り" totalsRowCellStyle="桁区切り"/>
    <tableColumn id="13" xr3:uid="{16978CF0-7024-450B-A292-29A8A1576562}" name="個人／構成比" dataDxfId="345"/>
    <tableColumn id="14" xr3:uid="{13F8615C-34C0-4613-B0C5-10ADF68944BA}" name="法人／事業所数" totalsRowFunction="sum" totalsRowDxfId="344" dataCellStyle="桁区切り" totalsRowCellStyle="桁区切り"/>
    <tableColumn id="15" xr3:uid="{F32FBDCB-4720-42D8-B544-5952A8F3AC24}" name="法人／構成比" dataDxfId="343"/>
    <tableColumn id="16" xr3:uid="{49AF274F-A5D9-477F-B2A6-2A503557F196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BB825AA-828F-4396-874B-5BD80A74CA8C}" name="M_TABLE_34106" displayName="M_TABLE_34106" ref="B23:I44" totalsRowShown="0">
  <autoFilter ref="B23:I44" xr:uid="{7BB825AA-828F-4396-874B-5BD80A74CA8C}"/>
  <tableColumns count="8">
    <tableColumn id="9" xr3:uid="{07822470-7FCE-4FD2-A8F8-8E4BD05A65E7}" name="産業中分類上位２０"/>
    <tableColumn id="10" xr3:uid="{92E2FC0A-B964-452A-9653-67C0FF4FE5BE}" name="総数／事業所数" dataCellStyle="桁区切り"/>
    <tableColumn id="11" xr3:uid="{D906D382-50E9-4A05-B74E-B1E0ED73D677}" name="総数／構成比" dataDxfId="341"/>
    <tableColumn id="12" xr3:uid="{F364391C-44B4-42FA-A539-EA706FEC5E14}" name="個人／事業所数" dataCellStyle="桁区切り"/>
    <tableColumn id="13" xr3:uid="{BEE88549-C4B7-498D-AFA5-630C65F7C06D}" name="個人／構成比" dataDxfId="340"/>
    <tableColumn id="14" xr3:uid="{CD89A540-DFA0-455E-B78C-8E9941F4178E}" name="法人／事業所数" dataCellStyle="桁区切り"/>
    <tableColumn id="15" xr3:uid="{33B4B742-F8E7-4DCF-A142-9447E07D91CF}" name="法人／構成比" dataDxfId="339"/>
    <tableColumn id="16" xr3:uid="{CD71FCD1-CA74-444F-A968-17C15B7B104E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97E1D84-81F0-42C5-A6BE-3CC9AE8A073D}" name="S_TABLE_34106" displayName="S_TABLE_34106" ref="B47:I67" totalsRowShown="0">
  <autoFilter ref="B47:I67" xr:uid="{A97E1D84-81F0-42C5-A6BE-3CC9AE8A073D}"/>
  <tableColumns count="8">
    <tableColumn id="9" xr3:uid="{3CCBCD4E-C104-456D-83F4-2596FCD677AF}" name="産業小分類上位２０"/>
    <tableColumn id="10" xr3:uid="{F5F394B9-F5F2-4F5D-B9A3-C35ECD03B55C}" name="総数／事業所数" dataCellStyle="桁区切り"/>
    <tableColumn id="11" xr3:uid="{E3A8B4D1-8D1C-4FA2-BEF1-BA7741A84946}" name="総数／構成比" dataDxfId="338"/>
    <tableColumn id="12" xr3:uid="{33AD91CF-49A1-4923-A300-2A25C499E43A}" name="個人／事業所数" dataCellStyle="桁区切り"/>
    <tableColumn id="13" xr3:uid="{18B4BF75-4719-4CBB-8DDF-FB375C7D5FD3}" name="個人／構成比" dataDxfId="337"/>
    <tableColumn id="14" xr3:uid="{499DF107-3E00-4493-8AB8-82394F87F28C}" name="法人／事業所数" dataCellStyle="桁区切り"/>
    <tableColumn id="15" xr3:uid="{1D9E0A56-D4E3-472D-AAF4-7781D26B193C}" name="法人／構成比" dataDxfId="336"/>
    <tableColumn id="16" xr3:uid="{DFD4671D-E304-4C38-9C82-BA6178D126CB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D9CB75E3-0AF9-4B3A-991D-29F8ECBE2CFF}" name="LTBL_34107" displayName="LTBL_34107" ref="B4:I20" totalsRowCount="1">
  <autoFilter ref="B4:I19" xr:uid="{D9CB75E3-0AF9-4B3A-991D-29F8ECBE2CFF}"/>
  <tableColumns count="8">
    <tableColumn id="9" xr3:uid="{A8E16CBF-2CE1-483A-958C-AEF8988D832B}" name="産業大分類" totalsRowLabel="合計" totalsRowDxfId="335"/>
    <tableColumn id="10" xr3:uid="{55D9E612-CAB3-4EC2-8441-69525EF3C7A8}" name="総数／事業所数" totalsRowFunction="custom" totalsRowDxfId="334" dataCellStyle="桁区切り" totalsRowCellStyle="桁区切り">
      <totalsRowFormula>SUM(LTBL_34107[総数／事業所数])</totalsRowFormula>
    </tableColumn>
    <tableColumn id="11" xr3:uid="{D63195FF-232D-426A-8264-A60D8A15FF15}" name="総数／構成比" dataDxfId="333"/>
    <tableColumn id="12" xr3:uid="{D5B4686D-EB6D-4CC2-8720-A9FFE9C83444}" name="個人／事業所数" totalsRowFunction="sum" totalsRowDxfId="332" dataCellStyle="桁区切り" totalsRowCellStyle="桁区切り"/>
    <tableColumn id="13" xr3:uid="{AE16897B-D131-4369-B6FC-55381474D374}" name="個人／構成比" dataDxfId="331"/>
    <tableColumn id="14" xr3:uid="{37EE3E4A-A783-4609-8E79-096861151CF5}" name="法人／事業所数" totalsRowFunction="sum" totalsRowDxfId="330" dataCellStyle="桁区切り" totalsRowCellStyle="桁区切り"/>
    <tableColumn id="15" xr3:uid="{2C5CEB85-AFB2-49FB-AEEF-F53613F69227}" name="法人／構成比" dataDxfId="329"/>
    <tableColumn id="16" xr3:uid="{6038012B-E9FC-49EE-9B10-41331A387C8D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1FEE5BD-7D49-4E3B-9B17-E5A81981804D}" name="M_TABLE_34107" displayName="M_TABLE_34107" ref="B23:I44" totalsRowShown="0">
  <autoFilter ref="B23:I44" xr:uid="{61FEE5BD-7D49-4E3B-9B17-E5A81981804D}"/>
  <tableColumns count="8">
    <tableColumn id="9" xr3:uid="{F3558C6F-E770-4299-9374-1773524A35DC}" name="産業中分類上位２０"/>
    <tableColumn id="10" xr3:uid="{17855EF5-574E-48B1-A28C-C3C671D59E60}" name="総数／事業所数" dataCellStyle="桁区切り"/>
    <tableColumn id="11" xr3:uid="{9EB69C4E-2FD0-42B0-ABA8-A36281E48DAA}" name="総数／構成比" dataDxfId="327"/>
    <tableColumn id="12" xr3:uid="{B2450896-E893-417B-B6F6-197DCC01B6CB}" name="個人／事業所数" dataCellStyle="桁区切り"/>
    <tableColumn id="13" xr3:uid="{20CD806F-B3E2-43C0-8298-8E665F11C8AA}" name="個人／構成比" dataDxfId="326"/>
    <tableColumn id="14" xr3:uid="{03ABADD6-C0F4-48AE-91B7-484A38F3A337}" name="法人／事業所数" dataCellStyle="桁区切り"/>
    <tableColumn id="15" xr3:uid="{09CC71FB-6925-4B51-9310-9805EA5904C5}" name="法人／構成比" dataDxfId="325"/>
    <tableColumn id="16" xr3:uid="{29C2C791-47AC-4897-9252-4CF315BCD8E7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0942771-4974-4701-9729-C88A6DC0AD0C}" name="S_TABLE_34107" displayName="S_TABLE_34107" ref="B47:I67" totalsRowShown="0">
  <autoFilter ref="B47:I67" xr:uid="{10942771-4974-4701-9729-C88A6DC0AD0C}"/>
  <tableColumns count="8">
    <tableColumn id="9" xr3:uid="{9CBBD460-3894-4CCF-BBFB-6BFAB7CD83C6}" name="産業小分類上位２０"/>
    <tableColumn id="10" xr3:uid="{9F0D31DF-948B-4914-A149-D7EF77C9C0D0}" name="総数／事業所数" dataCellStyle="桁区切り"/>
    <tableColumn id="11" xr3:uid="{38CDA5A0-6A17-41A2-BCA7-21027E69D8F0}" name="総数／構成比" dataDxfId="324"/>
    <tableColumn id="12" xr3:uid="{D7D67E6D-38E7-4575-B820-D5BC066D1A81}" name="個人／事業所数" dataCellStyle="桁区切り"/>
    <tableColumn id="13" xr3:uid="{15951D08-31C8-437B-9FE0-8417D5E13BB7}" name="個人／構成比" dataDxfId="323"/>
    <tableColumn id="14" xr3:uid="{661857AE-C0A0-4408-814D-5853CB238C9D}" name="法人／事業所数" dataCellStyle="桁区切り"/>
    <tableColumn id="15" xr3:uid="{22B5C378-2CDC-4F5B-B741-DCB9B2469D0D}" name="法人／構成比" dataDxfId="322"/>
    <tableColumn id="16" xr3:uid="{3D0F91BB-B8F3-4420-80C1-F188FDD5DBDC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0B8031A-9AD9-430F-9F2A-814EB46DE196}" name="LTBL_34108" displayName="LTBL_34108" ref="B4:I20" totalsRowCount="1">
  <autoFilter ref="B4:I19" xr:uid="{10B8031A-9AD9-430F-9F2A-814EB46DE196}"/>
  <tableColumns count="8">
    <tableColumn id="9" xr3:uid="{3D25B6C0-554B-496C-A3A3-B108F0DA51A0}" name="産業大分類" totalsRowLabel="合計" totalsRowDxfId="321"/>
    <tableColumn id="10" xr3:uid="{50E4AFCB-9B87-4D6A-BA6B-0564C92F2F03}" name="総数／事業所数" totalsRowFunction="custom" totalsRowDxfId="320" dataCellStyle="桁区切り" totalsRowCellStyle="桁区切り">
      <totalsRowFormula>SUM(LTBL_34108[総数／事業所数])</totalsRowFormula>
    </tableColumn>
    <tableColumn id="11" xr3:uid="{048D3E5F-A53B-49D9-9E8E-68ACA93E6723}" name="総数／構成比" dataDxfId="319"/>
    <tableColumn id="12" xr3:uid="{41C76050-6402-45ED-B4CE-CCE9CF4AF47B}" name="個人／事業所数" totalsRowFunction="sum" totalsRowDxfId="318" dataCellStyle="桁区切り" totalsRowCellStyle="桁区切り"/>
    <tableColumn id="13" xr3:uid="{901FD70E-9D2D-4C55-969D-6AB61FAA1EB1}" name="個人／構成比" dataDxfId="317"/>
    <tableColumn id="14" xr3:uid="{486DD719-A5A1-4CC9-994C-0422F632CEEB}" name="法人／事業所数" totalsRowFunction="sum" totalsRowDxfId="316" dataCellStyle="桁区切り" totalsRowCellStyle="桁区切り"/>
    <tableColumn id="15" xr3:uid="{69AE31CF-0250-4B76-8C74-8E693FE61C61}" name="法人／構成比" dataDxfId="315"/>
    <tableColumn id="16" xr3:uid="{2A0EF86F-E03A-412A-B31B-013DE004C3F8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07864AE-E72D-4771-B22A-A4602554EC4A}" name="M_TABLE_34108" displayName="M_TABLE_34108" ref="B23:I43" totalsRowShown="0">
  <autoFilter ref="B23:I43" xr:uid="{D07864AE-E72D-4771-B22A-A4602554EC4A}"/>
  <tableColumns count="8">
    <tableColumn id="9" xr3:uid="{E78C5797-61EF-4BE5-B79C-9ACD889940CD}" name="産業中分類上位２０"/>
    <tableColumn id="10" xr3:uid="{8F6B4F38-FCEB-47ED-85C5-299512D18EB8}" name="総数／事業所数" dataCellStyle="桁区切り"/>
    <tableColumn id="11" xr3:uid="{CEBD1CBD-193F-4EC1-93FE-FB63864B97C9}" name="総数／構成比" dataDxfId="313"/>
    <tableColumn id="12" xr3:uid="{3FC89584-2735-4019-AFDB-7826E0FEC0F0}" name="個人／事業所数" dataCellStyle="桁区切り"/>
    <tableColumn id="13" xr3:uid="{CE003EEE-EE68-4697-B145-F7C6BCD6B37C}" name="個人／構成比" dataDxfId="312"/>
    <tableColumn id="14" xr3:uid="{BB789437-C200-40FD-8072-DFB9739EE674}" name="法人／事業所数" dataCellStyle="桁区切り"/>
    <tableColumn id="15" xr3:uid="{B49B27E1-5535-4C26-913A-EEE88D605755}" name="法人／構成比" dataDxfId="311"/>
    <tableColumn id="16" xr3:uid="{CF9C63A0-8144-41AE-BCEC-59F99139A231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E45637-1121-473A-ABA9-BE5437E0159E}" name="S_TABLE_34000" displayName="S_TABLE_34000" ref="B46:I66" totalsRowShown="0">
  <autoFilter ref="B46:I66" xr:uid="{ADE45637-1121-473A-ABA9-BE5437E0159E}"/>
  <tableColumns count="8">
    <tableColumn id="9" xr3:uid="{F0D22D51-45E3-41D1-9045-ACEB78BC6F43}" name="産業小分類上位２０"/>
    <tableColumn id="10" xr3:uid="{B864A248-D7C2-4128-A6E8-E18DC54E3317}" name="総数／事業所数" dataCellStyle="桁区切り"/>
    <tableColumn id="11" xr3:uid="{38BDD73D-82A4-446C-8B66-EA1CE8BBF7C6}" name="総数／構成比" dataDxfId="436"/>
    <tableColumn id="12" xr3:uid="{23454C76-D11C-4359-8E01-AA42C285CBDE}" name="個人／事業所数" dataCellStyle="桁区切り"/>
    <tableColumn id="13" xr3:uid="{972EC8FE-01BF-48EC-B390-98B82117EA72}" name="個人／構成比" dataDxfId="435"/>
    <tableColumn id="14" xr3:uid="{FF17C1B0-8971-416A-85A5-2E3897F2BE45}" name="法人／事業所数" dataCellStyle="桁区切り"/>
    <tableColumn id="15" xr3:uid="{BA515133-FDD3-403C-8EF6-5CCDF2C18536}" name="法人／構成比" dataDxfId="434"/>
    <tableColumn id="16" xr3:uid="{AF50A823-8721-4DD1-81B3-22A5285FE947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4930B61-C3AE-484C-9B97-FF6EF55754C4}" name="S_TABLE_34108" displayName="S_TABLE_34108" ref="B46:I67" totalsRowShown="0">
  <autoFilter ref="B46:I67" xr:uid="{64930B61-C3AE-484C-9B97-FF6EF55754C4}"/>
  <tableColumns count="8">
    <tableColumn id="9" xr3:uid="{B294B0CB-A4E0-4BC7-9B16-AE4B9C81E80E}" name="産業小分類上位２０"/>
    <tableColumn id="10" xr3:uid="{EBEC79AA-449C-4F3C-93F3-6EC1B596D0F0}" name="総数／事業所数" dataCellStyle="桁区切り"/>
    <tableColumn id="11" xr3:uid="{C046D8CA-A891-42A8-A729-49FA5480D439}" name="総数／構成比" dataDxfId="310"/>
    <tableColumn id="12" xr3:uid="{D69D05BC-372F-4351-8061-475F917F75D4}" name="個人／事業所数" dataCellStyle="桁区切り"/>
    <tableColumn id="13" xr3:uid="{CD9E39C0-4192-4593-BF75-5B7367157AE2}" name="個人／構成比" dataDxfId="309"/>
    <tableColumn id="14" xr3:uid="{2AEA6631-A2CE-431D-92FC-768D0695AD5C}" name="法人／事業所数" dataCellStyle="桁区切り"/>
    <tableColumn id="15" xr3:uid="{7D36026B-636A-4FEA-86E2-43B89E04FA5A}" name="法人／構成比" dataDxfId="308"/>
    <tableColumn id="16" xr3:uid="{1D7178C3-AD38-45EC-BA8C-2ACBA6977275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B0B4B02D-C79A-467C-B69A-03D6E6C1FC1A}" name="LTBL_34202" displayName="LTBL_34202" ref="B4:I20" totalsRowCount="1">
  <autoFilter ref="B4:I19" xr:uid="{B0B4B02D-C79A-467C-B69A-03D6E6C1FC1A}"/>
  <tableColumns count="8">
    <tableColumn id="9" xr3:uid="{0B8F6A7E-BEAA-4279-92F8-C8CC16BD746D}" name="産業大分類" totalsRowLabel="合計" totalsRowDxfId="307"/>
    <tableColumn id="10" xr3:uid="{88F794F5-9118-4F4F-9C2D-FD8AAB5E8163}" name="総数／事業所数" totalsRowFunction="custom" totalsRowDxfId="306" dataCellStyle="桁区切り" totalsRowCellStyle="桁区切り">
      <totalsRowFormula>SUM(LTBL_34202[総数／事業所数])</totalsRowFormula>
    </tableColumn>
    <tableColumn id="11" xr3:uid="{832E9C98-EBE6-4A99-85F0-EC6DEC43D240}" name="総数／構成比" dataDxfId="305"/>
    <tableColumn id="12" xr3:uid="{EDEFA872-43CD-491F-814F-FDD7A7F884F7}" name="個人／事業所数" totalsRowFunction="sum" totalsRowDxfId="304" dataCellStyle="桁区切り" totalsRowCellStyle="桁区切り"/>
    <tableColumn id="13" xr3:uid="{1B4120AD-5327-4354-B6A2-466C8429672A}" name="個人／構成比" dataDxfId="303"/>
    <tableColumn id="14" xr3:uid="{BCABD09F-B7F0-4691-9EC9-0F831F35CB27}" name="法人／事業所数" totalsRowFunction="sum" totalsRowDxfId="302" dataCellStyle="桁区切り" totalsRowCellStyle="桁区切り"/>
    <tableColumn id="15" xr3:uid="{D6D92F6F-36E5-4DCE-B3FE-34541899A18F}" name="法人／構成比" dataDxfId="301"/>
    <tableColumn id="16" xr3:uid="{D740C7A0-0DD5-4BA7-9140-530E25E4365A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D777F97-74F2-4F89-A2EC-4D7DE3209B6E}" name="M_TABLE_34202" displayName="M_TABLE_34202" ref="B23:I43" totalsRowShown="0">
  <autoFilter ref="B23:I43" xr:uid="{5D777F97-74F2-4F89-A2EC-4D7DE3209B6E}"/>
  <tableColumns count="8">
    <tableColumn id="9" xr3:uid="{45FF2E2D-CFCD-4067-9361-D304C54D8E90}" name="産業中分類上位２０"/>
    <tableColumn id="10" xr3:uid="{807B9494-6254-4C74-80A4-392CD840A41D}" name="総数／事業所数" dataCellStyle="桁区切り"/>
    <tableColumn id="11" xr3:uid="{A5C85F6F-025E-4315-93CB-770FF567B865}" name="総数／構成比" dataDxfId="299"/>
    <tableColumn id="12" xr3:uid="{1D1C7CA7-3C3A-4896-B680-20F3F94E0E68}" name="個人／事業所数" dataCellStyle="桁区切り"/>
    <tableColumn id="13" xr3:uid="{6D771579-EB72-42F0-A7AA-E8E5466098FE}" name="個人／構成比" dataDxfId="298"/>
    <tableColumn id="14" xr3:uid="{CC2C527B-2AD1-4AB1-954C-D9152848E9C7}" name="法人／事業所数" dataCellStyle="桁区切り"/>
    <tableColumn id="15" xr3:uid="{8B06C0CC-F7BE-470E-8A50-04938AF19547}" name="法人／構成比" dataDxfId="297"/>
    <tableColumn id="16" xr3:uid="{9BE47ACA-D868-462F-BF5C-647E3E49BD59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E661B8A-A2C8-403C-B901-C30796816154}" name="S_TABLE_34202" displayName="S_TABLE_34202" ref="B46:I67" totalsRowShown="0">
  <autoFilter ref="B46:I67" xr:uid="{5E661B8A-A2C8-403C-B901-C30796816154}"/>
  <tableColumns count="8">
    <tableColumn id="9" xr3:uid="{C411080D-3599-45F7-A5A5-16424E7BA105}" name="産業小分類上位２０"/>
    <tableColumn id="10" xr3:uid="{3FB4BC7F-358B-46FF-9AFE-37E4AE95B42D}" name="総数／事業所数" dataCellStyle="桁区切り"/>
    <tableColumn id="11" xr3:uid="{757A9548-B2CA-4127-8892-C2EC65F0552C}" name="総数／構成比" dataDxfId="296"/>
    <tableColumn id="12" xr3:uid="{BD0443A5-A5D5-47E1-95C0-C105516457B4}" name="個人／事業所数" dataCellStyle="桁区切り"/>
    <tableColumn id="13" xr3:uid="{4CAF533B-3296-4B80-AAF8-4C71F72B3248}" name="個人／構成比" dataDxfId="295"/>
    <tableColumn id="14" xr3:uid="{8CDA6B72-E5DD-45C1-A282-D349430E7797}" name="法人／事業所数" dataCellStyle="桁区切り"/>
    <tableColumn id="15" xr3:uid="{663751E4-9A3F-4DF3-A4BC-33469E36ABC3}" name="法人／構成比" dataDxfId="294"/>
    <tableColumn id="16" xr3:uid="{C146C3CD-37E7-497F-9A23-CDFC1C8EA992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8A40E10-4607-46E6-B293-88F43E7B26CD}" name="LTBL_34203" displayName="LTBL_34203" ref="B4:I20" totalsRowCount="1">
  <autoFilter ref="B4:I19" xr:uid="{F8A40E10-4607-46E6-B293-88F43E7B26CD}"/>
  <tableColumns count="8">
    <tableColumn id="9" xr3:uid="{2A9BEDE0-1232-4124-981D-A5C419DD1D48}" name="産業大分類" totalsRowLabel="合計" totalsRowDxfId="293"/>
    <tableColumn id="10" xr3:uid="{CFD0E96B-5482-4D1C-B8F6-7A3414CDB420}" name="総数／事業所数" totalsRowFunction="custom" totalsRowDxfId="292" dataCellStyle="桁区切り" totalsRowCellStyle="桁区切り">
      <totalsRowFormula>SUM(LTBL_34203[総数／事業所数])</totalsRowFormula>
    </tableColumn>
    <tableColumn id="11" xr3:uid="{EC37C233-14C7-4364-80A0-F8F96628421F}" name="総数／構成比" dataDxfId="291"/>
    <tableColumn id="12" xr3:uid="{440DCC0D-63DA-4900-B1DF-3ACC90DCC74E}" name="個人／事業所数" totalsRowFunction="sum" totalsRowDxfId="290" dataCellStyle="桁区切り" totalsRowCellStyle="桁区切り"/>
    <tableColumn id="13" xr3:uid="{3243E742-875E-44FE-9680-CBBE299EAE91}" name="個人／構成比" dataDxfId="289"/>
    <tableColumn id="14" xr3:uid="{8908209E-2670-423C-8288-E009574310C7}" name="法人／事業所数" totalsRowFunction="sum" totalsRowDxfId="288" dataCellStyle="桁区切り" totalsRowCellStyle="桁区切り"/>
    <tableColumn id="15" xr3:uid="{8701B7C1-A764-45AB-AF33-6D64F05F21C4}" name="法人／構成比" dataDxfId="287"/>
    <tableColumn id="16" xr3:uid="{106AB7D1-0F45-4A79-99DA-C3382253189C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5AA902B0-96A7-484E-A96C-6EA1D3F6B68F}" name="M_TABLE_34203" displayName="M_TABLE_34203" ref="B23:I46" totalsRowShown="0">
  <autoFilter ref="B23:I46" xr:uid="{5AA902B0-96A7-484E-A96C-6EA1D3F6B68F}"/>
  <tableColumns count="8">
    <tableColumn id="9" xr3:uid="{7DB70880-C13C-4F26-ACCD-1CD7C3A2B6DD}" name="産業中分類上位２０"/>
    <tableColumn id="10" xr3:uid="{2E8539A0-91BF-4971-8D82-B69B519C5E3A}" name="総数／事業所数" dataCellStyle="桁区切り"/>
    <tableColumn id="11" xr3:uid="{4D8631F3-FEBE-4FE1-B95A-74BB775AF29E}" name="総数／構成比" dataDxfId="285"/>
    <tableColumn id="12" xr3:uid="{68DF6F28-6132-44C3-B04A-01EED3F85C3A}" name="個人／事業所数" dataCellStyle="桁区切り"/>
    <tableColumn id="13" xr3:uid="{6472B627-B000-4D9A-9C5B-842EB72750FF}" name="個人／構成比" dataDxfId="284"/>
    <tableColumn id="14" xr3:uid="{FE648EDD-E2EA-4A87-8BAA-EBE5CF24CC6D}" name="法人／事業所数" dataCellStyle="桁区切り"/>
    <tableColumn id="15" xr3:uid="{151CDD33-BC2F-46F4-AB84-581490179B8D}" name="法人／構成比" dataDxfId="283"/>
    <tableColumn id="16" xr3:uid="{FDEC29CB-F4D9-4BBA-952F-6DD990041E35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332563F-A90B-4318-9EC6-4AE5C3011F2B}" name="S_TABLE_34203" displayName="S_TABLE_34203" ref="B49:I70" totalsRowShown="0">
  <autoFilter ref="B49:I70" xr:uid="{B332563F-A90B-4318-9EC6-4AE5C3011F2B}"/>
  <tableColumns count="8">
    <tableColumn id="9" xr3:uid="{87193973-0439-4F06-8D06-44F30C7F2047}" name="産業小分類上位２０"/>
    <tableColumn id="10" xr3:uid="{79F91F0E-D8DF-418A-A1EF-01C06123F1AC}" name="総数／事業所数" dataCellStyle="桁区切り"/>
    <tableColumn id="11" xr3:uid="{54ECE6BD-7714-4EC6-8D0C-90880851BA48}" name="総数／構成比" dataDxfId="282"/>
    <tableColumn id="12" xr3:uid="{96A64B7A-7806-4101-83F0-59B486FB6BF9}" name="個人／事業所数" dataCellStyle="桁区切り"/>
    <tableColumn id="13" xr3:uid="{511D41E8-7FFC-479D-87C7-5D0A872B9826}" name="個人／構成比" dataDxfId="281"/>
    <tableColumn id="14" xr3:uid="{399681B4-5BD0-409E-B195-FC47A87B2F5F}" name="法人／事業所数" dataCellStyle="桁区切り"/>
    <tableColumn id="15" xr3:uid="{ADBC907A-5A44-4593-9749-966B0EEDDD1F}" name="法人／構成比" dataDxfId="280"/>
    <tableColumn id="16" xr3:uid="{7D3D47A8-11A9-4C9C-8D04-9610F4C7C66E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4208718-1D54-4BCA-A56B-356E0D814759}" name="LTBL_34204" displayName="LTBL_34204" ref="B4:I20" totalsRowCount="1">
  <autoFilter ref="B4:I19" xr:uid="{14208718-1D54-4BCA-A56B-356E0D814759}"/>
  <tableColumns count="8">
    <tableColumn id="9" xr3:uid="{9495454F-3615-47FA-8302-06E6D229ACC4}" name="産業大分類" totalsRowLabel="合計" totalsRowDxfId="279"/>
    <tableColumn id="10" xr3:uid="{986CAED5-1F0C-4E52-AE96-69B661AA7DD7}" name="総数／事業所数" totalsRowFunction="custom" totalsRowDxfId="278" dataCellStyle="桁区切り" totalsRowCellStyle="桁区切り">
      <totalsRowFormula>SUM(LTBL_34204[総数／事業所数])</totalsRowFormula>
    </tableColumn>
    <tableColumn id="11" xr3:uid="{A42EF0EC-2393-47B2-9433-33CB12C1266C}" name="総数／構成比" dataDxfId="277"/>
    <tableColumn id="12" xr3:uid="{774B0BD2-A530-4947-A4D8-2572E811AED1}" name="個人／事業所数" totalsRowFunction="sum" totalsRowDxfId="276" dataCellStyle="桁区切り" totalsRowCellStyle="桁区切り"/>
    <tableColumn id="13" xr3:uid="{FC9F9E63-0D45-4E9C-9181-B95DD10ACCA4}" name="個人／構成比" dataDxfId="275"/>
    <tableColumn id="14" xr3:uid="{A34AFC68-A748-48CB-A7DF-DD11309F3797}" name="法人／事業所数" totalsRowFunction="sum" totalsRowDxfId="274" dataCellStyle="桁区切り" totalsRowCellStyle="桁区切り"/>
    <tableColumn id="15" xr3:uid="{06E2D0F9-8721-4BC1-B1AC-1BC5859372DD}" name="法人／構成比" dataDxfId="273"/>
    <tableColumn id="16" xr3:uid="{96028BDC-CCD4-4A74-BF0B-0CEA788EE10F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474C51C4-09AD-40A5-B5FB-5FEF93B434B1}" name="M_TABLE_34204" displayName="M_TABLE_34204" ref="B23:I43" totalsRowShown="0">
  <autoFilter ref="B23:I43" xr:uid="{474C51C4-09AD-40A5-B5FB-5FEF93B434B1}"/>
  <tableColumns count="8">
    <tableColumn id="9" xr3:uid="{4054A470-6A4C-4735-A0A1-DA3173855110}" name="産業中分類上位２０"/>
    <tableColumn id="10" xr3:uid="{1DB8AA85-1553-4ACE-A06A-C4C3504B5387}" name="総数／事業所数" dataCellStyle="桁区切り"/>
    <tableColumn id="11" xr3:uid="{49D491D2-9448-4C1E-A13B-54D911E5095D}" name="総数／構成比" dataDxfId="271"/>
    <tableColumn id="12" xr3:uid="{BA915444-4F29-4CE0-9822-7EBCA40FB201}" name="個人／事業所数" dataCellStyle="桁区切り"/>
    <tableColumn id="13" xr3:uid="{473D717B-6FE2-43E3-A9F4-1C7E212308E9}" name="個人／構成比" dataDxfId="270"/>
    <tableColumn id="14" xr3:uid="{B422E231-B3C9-4043-8006-FD98A66B531E}" name="法人／事業所数" dataCellStyle="桁区切り"/>
    <tableColumn id="15" xr3:uid="{281A969D-5C8E-4B5F-B02E-2590DC45C0E9}" name="法人／構成比" dataDxfId="269"/>
    <tableColumn id="16" xr3:uid="{3403ADB4-B023-4A7F-91CA-7E59ADDDC646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6F7AC5F-46B3-4F79-969A-371CDD74B54D}" name="S_TABLE_34204" displayName="S_TABLE_34204" ref="B46:I66" totalsRowShown="0">
  <autoFilter ref="B46:I66" xr:uid="{26F7AC5F-46B3-4F79-969A-371CDD74B54D}"/>
  <tableColumns count="8">
    <tableColumn id="9" xr3:uid="{9EC220EC-6247-4AF9-9A65-DDCF70FAA18A}" name="産業小分類上位２０"/>
    <tableColumn id="10" xr3:uid="{C7217EEC-47F0-49C0-B873-3977A9348DD1}" name="総数／事業所数" dataCellStyle="桁区切り"/>
    <tableColumn id="11" xr3:uid="{30460F85-0F5D-4325-8236-88C29A504032}" name="総数／構成比" dataDxfId="268"/>
    <tableColumn id="12" xr3:uid="{30F20F68-E794-4CDD-BA50-4472DE416BA0}" name="個人／事業所数" dataCellStyle="桁区切り"/>
    <tableColumn id="13" xr3:uid="{B97BF84A-8AEF-4158-860E-77B303F12FAB}" name="個人／構成比" dataDxfId="267"/>
    <tableColumn id="14" xr3:uid="{EF1D7F54-83C1-4915-949E-EBDE6F64E41D}" name="法人／事業所数" dataCellStyle="桁区切り"/>
    <tableColumn id="15" xr3:uid="{19F67A02-924C-41D0-A853-BC916FDAFB24}" name="法人／構成比" dataDxfId="266"/>
    <tableColumn id="16" xr3:uid="{1541EF12-10A4-481D-B9AC-38E1C186829C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C44D74-AED1-4303-A6A7-01D4B8443628}" name="LTBL_34100" displayName="LTBL_34100" ref="B4:I20" totalsRowCount="1">
  <autoFilter ref="B4:I19" xr:uid="{0CC44D74-AED1-4303-A6A7-01D4B8443628}"/>
  <tableColumns count="8">
    <tableColumn id="9" xr3:uid="{89511BE8-545D-4705-9C85-A20C72CB80FD}" name="産業大分類" totalsRowLabel="合計" totalsRowDxfId="433"/>
    <tableColumn id="10" xr3:uid="{103E54E4-B3FD-46A0-8F65-60043F2FB517}" name="総数／事業所数" totalsRowFunction="custom" totalsRowDxfId="432" dataCellStyle="桁区切り" totalsRowCellStyle="桁区切り">
      <totalsRowFormula>SUM(LTBL_34100[総数／事業所数])</totalsRowFormula>
    </tableColumn>
    <tableColumn id="11" xr3:uid="{66EC5E8D-EF22-4AC7-8E6B-6453E2C061AE}" name="総数／構成比" dataDxfId="431"/>
    <tableColumn id="12" xr3:uid="{EFA4D425-98DA-45BE-B21E-10277D61097D}" name="個人／事業所数" totalsRowFunction="sum" totalsRowDxfId="430" dataCellStyle="桁区切り" totalsRowCellStyle="桁区切り"/>
    <tableColumn id="13" xr3:uid="{12A9BE59-881F-4691-9968-649FD1373C0D}" name="個人／構成比" dataDxfId="429"/>
    <tableColumn id="14" xr3:uid="{7936308A-CDCF-44BB-B64E-7502439EDD7A}" name="法人／事業所数" totalsRowFunction="sum" totalsRowDxfId="428" dataCellStyle="桁区切り" totalsRowCellStyle="桁区切り"/>
    <tableColumn id="15" xr3:uid="{8095A841-D2E7-4DC3-B686-7B9D1F26305B}" name="法人／構成比" dataDxfId="427"/>
    <tableColumn id="16" xr3:uid="{34BC6EB7-8FCB-4ACD-8984-CBC65D80422C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18A33B-C5E6-43C7-9EA3-1324A4722F34}" name="LTBL_34205" displayName="LTBL_34205" ref="B4:I20" totalsRowCount="1">
  <autoFilter ref="B4:I19" xr:uid="{0018A33B-C5E6-43C7-9EA3-1324A4722F34}"/>
  <tableColumns count="8">
    <tableColumn id="9" xr3:uid="{961C178B-E447-4F18-A223-4740E927A5C0}" name="産業大分類" totalsRowLabel="合計" totalsRowDxfId="265"/>
    <tableColumn id="10" xr3:uid="{D36FC95C-D075-46B7-9CF6-BA214D0B3D11}" name="総数／事業所数" totalsRowFunction="custom" totalsRowDxfId="264" dataCellStyle="桁区切り" totalsRowCellStyle="桁区切り">
      <totalsRowFormula>SUM(LTBL_34205[総数／事業所数])</totalsRowFormula>
    </tableColumn>
    <tableColumn id="11" xr3:uid="{031DE864-6AA2-4095-BE68-649F2336303D}" name="総数／構成比" dataDxfId="263"/>
    <tableColumn id="12" xr3:uid="{6BB6DC8A-AD46-4284-9BA8-CA5D8218B3D5}" name="個人／事業所数" totalsRowFunction="sum" totalsRowDxfId="262" dataCellStyle="桁区切り" totalsRowCellStyle="桁区切り"/>
    <tableColumn id="13" xr3:uid="{B2F816C3-84FF-4F4E-A177-AB26B95C66EF}" name="個人／構成比" dataDxfId="261"/>
    <tableColumn id="14" xr3:uid="{5FB098D3-D989-4C86-82A0-80DF66AA7A5B}" name="法人／事業所数" totalsRowFunction="sum" totalsRowDxfId="260" dataCellStyle="桁区切り" totalsRowCellStyle="桁区切り"/>
    <tableColumn id="15" xr3:uid="{F2B271AD-B73C-472D-ABC2-5DDBA7237151}" name="法人／構成比" dataDxfId="259"/>
    <tableColumn id="16" xr3:uid="{5C8348CD-47D8-446E-A6AE-1D685BCA2FF5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E836DFB-BC66-4631-A9C9-6DD108C1C00E}" name="M_TABLE_34205" displayName="M_TABLE_34205" ref="B23:I43" totalsRowShown="0">
  <autoFilter ref="B23:I43" xr:uid="{FE836DFB-BC66-4631-A9C9-6DD108C1C00E}"/>
  <tableColumns count="8">
    <tableColumn id="9" xr3:uid="{BD0EB028-8B9F-4AAB-8230-0CA78B05596F}" name="産業中分類上位２０"/>
    <tableColumn id="10" xr3:uid="{220473C2-0E1B-481E-81EF-D1CAD9EE3D6B}" name="総数／事業所数" dataCellStyle="桁区切り"/>
    <tableColumn id="11" xr3:uid="{F50E4AB9-908D-45D7-A785-86805FF354F1}" name="総数／構成比" dataDxfId="257"/>
    <tableColumn id="12" xr3:uid="{FDCEB413-D158-4655-8CA4-660C29DEEB5B}" name="個人／事業所数" dataCellStyle="桁区切り"/>
    <tableColumn id="13" xr3:uid="{9F645797-1C53-4347-8480-826D148D03FF}" name="個人／構成比" dataDxfId="256"/>
    <tableColumn id="14" xr3:uid="{0B0FAAC1-1836-41A0-BA85-177B26287BE8}" name="法人／事業所数" dataCellStyle="桁区切り"/>
    <tableColumn id="15" xr3:uid="{5F14DA58-935B-4866-8F1E-DAB1A2751FBA}" name="法人／構成比" dataDxfId="255"/>
    <tableColumn id="16" xr3:uid="{38E385A4-1275-4A6E-BA65-6AAEE70B0FCD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76B34E17-C8D2-4704-ADF6-666B48D4EFC3}" name="S_TABLE_34205" displayName="S_TABLE_34205" ref="B46:I67" totalsRowShown="0">
  <autoFilter ref="B46:I67" xr:uid="{76B34E17-C8D2-4704-ADF6-666B48D4EFC3}"/>
  <tableColumns count="8">
    <tableColumn id="9" xr3:uid="{93E9096E-C13C-4C4F-A6F4-00F611570F1F}" name="産業小分類上位２０"/>
    <tableColumn id="10" xr3:uid="{7853C483-23E2-42DB-BC7F-21BD2BA9C10B}" name="総数／事業所数" dataCellStyle="桁区切り"/>
    <tableColumn id="11" xr3:uid="{D76D2033-74C8-4527-8FF2-37B8414F5601}" name="総数／構成比" dataDxfId="254"/>
    <tableColumn id="12" xr3:uid="{A0E1D3F2-72C3-471D-9052-8ACFCB743374}" name="個人／事業所数" dataCellStyle="桁区切り"/>
    <tableColumn id="13" xr3:uid="{3C33BBAF-3218-4FBD-A36C-9073631C7ADB}" name="個人／構成比" dataDxfId="253"/>
    <tableColumn id="14" xr3:uid="{B79C61E5-A725-4017-95E2-8E311ED188C7}" name="法人／事業所数" dataCellStyle="桁区切り"/>
    <tableColumn id="15" xr3:uid="{2F6DD4AC-6E82-476B-A58D-97280AB9B877}" name="法人／構成比" dataDxfId="252"/>
    <tableColumn id="16" xr3:uid="{322C2050-A6A1-4147-A4EB-00EABD0CB601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DF1947A-3D04-4D68-B70C-D136385E65C4}" name="LTBL_34207" displayName="LTBL_34207" ref="B4:I20" totalsRowCount="1">
  <autoFilter ref="B4:I19" xr:uid="{0DF1947A-3D04-4D68-B70C-D136385E65C4}"/>
  <tableColumns count="8">
    <tableColumn id="9" xr3:uid="{0D625921-6991-4680-9F4D-10B77CD5434A}" name="産業大分類" totalsRowLabel="合計" totalsRowDxfId="251"/>
    <tableColumn id="10" xr3:uid="{A47F74DC-67E1-41C5-9BE3-444A5D28FB65}" name="総数／事業所数" totalsRowFunction="custom" totalsRowDxfId="250" dataCellStyle="桁区切り" totalsRowCellStyle="桁区切り">
      <totalsRowFormula>SUM(LTBL_34207[総数／事業所数])</totalsRowFormula>
    </tableColumn>
    <tableColumn id="11" xr3:uid="{4225F11E-8507-49CA-ACA4-9E24F7D8326D}" name="総数／構成比" dataDxfId="249"/>
    <tableColumn id="12" xr3:uid="{92FCA99A-537F-44FB-8524-BFFE5AB391F2}" name="個人／事業所数" totalsRowFunction="sum" totalsRowDxfId="248" dataCellStyle="桁区切り" totalsRowCellStyle="桁区切り"/>
    <tableColumn id="13" xr3:uid="{9C03BD4C-D9BC-4830-AD2A-58A5DB423D46}" name="個人／構成比" dataDxfId="247"/>
    <tableColumn id="14" xr3:uid="{7A9EA971-2E68-42CA-B3E2-0FE389ED70E7}" name="法人／事業所数" totalsRowFunction="sum" totalsRowDxfId="246" dataCellStyle="桁区切り" totalsRowCellStyle="桁区切り"/>
    <tableColumn id="15" xr3:uid="{5321F966-A384-4C2C-B6B4-B703CD78F219}" name="法人／構成比" dataDxfId="245"/>
    <tableColumn id="16" xr3:uid="{1EFAA439-5908-4E4A-9A34-4782C394145E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0B1519D-5BC9-4CD3-A034-4DE1BD34C236}" name="M_TABLE_34207" displayName="M_TABLE_34207" ref="B23:I43" totalsRowShown="0">
  <autoFilter ref="B23:I43" xr:uid="{A0B1519D-5BC9-4CD3-A034-4DE1BD34C236}"/>
  <tableColumns count="8">
    <tableColumn id="9" xr3:uid="{90E2F1B5-921F-4223-AF00-3D874F957CAD}" name="産業中分類上位２０"/>
    <tableColumn id="10" xr3:uid="{07A505F1-4042-4D6F-8FDD-98A88E312AC0}" name="総数／事業所数" dataCellStyle="桁区切り"/>
    <tableColumn id="11" xr3:uid="{42F67E61-044E-4E6B-85CF-B0F10BBAFB0B}" name="総数／構成比" dataDxfId="243"/>
    <tableColumn id="12" xr3:uid="{206D051E-BF70-4EBD-9D64-188C6C75F489}" name="個人／事業所数" dataCellStyle="桁区切り"/>
    <tableColumn id="13" xr3:uid="{14B5279C-EB9C-4F6C-BB7E-FBA90769004A}" name="個人／構成比" dataDxfId="242"/>
    <tableColumn id="14" xr3:uid="{8239E45C-6F27-4EA6-AD05-ED546AD37685}" name="法人／事業所数" dataCellStyle="桁区切り"/>
    <tableColumn id="15" xr3:uid="{99BDE16D-A361-4A50-A41E-B5B431D8EE91}" name="法人／構成比" dataDxfId="241"/>
    <tableColumn id="16" xr3:uid="{275A768C-AEC3-43E3-8F12-ABCDA535E119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8ACF433-1191-47F1-ABF5-C085D93E7171}" name="S_TABLE_34207" displayName="S_TABLE_34207" ref="B46:I66" totalsRowShown="0">
  <autoFilter ref="B46:I66" xr:uid="{C8ACF433-1191-47F1-ABF5-C085D93E7171}"/>
  <tableColumns count="8">
    <tableColumn id="9" xr3:uid="{1C358669-0DB0-4709-8422-ED067F7C4482}" name="産業小分類上位２０"/>
    <tableColumn id="10" xr3:uid="{78A36E16-75D3-4CA6-B53B-85931D81C790}" name="総数／事業所数" dataCellStyle="桁区切り"/>
    <tableColumn id="11" xr3:uid="{456B3CA7-95D3-4FE9-A82D-62774A167BFA}" name="総数／構成比" dataDxfId="240"/>
    <tableColumn id="12" xr3:uid="{91407096-87F1-41B8-8D08-4D0A61648177}" name="個人／事業所数" dataCellStyle="桁区切り"/>
    <tableColumn id="13" xr3:uid="{EB59E60B-6D65-4F22-8D54-028D474719FF}" name="個人／構成比" dataDxfId="239"/>
    <tableColumn id="14" xr3:uid="{FCBAE5F0-7FBF-46F4-A720-01B9DFF423CD}" name="法人／事業所数" dataCellStyle="桁区切り"/>
    <tableColumn id="15" xr3:uid="{B5D38AC2-1902-4559-9D09-A429318C81FC}" name="法人／構成比" dataDxfId="238"/>
    <tableColumn id="16" xr3:uid="{0E8CCAF0-6882-4437-A8BD-5A96FB939591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A37E1AEC-1A76-41A1-8E64-DAD949A78168}" name="LTBL_34208" displayName="LTBL_34208" ref="B4:I20" totalsRowCount="1">
  <autoFilter ref="B4:I19" xr:uid="{A37E1AEC-1A76-41A1-8E64-DAD949A78168}"/>
  <tableColumns count="8">
    <tableColumn id="9" xr3:uid="{D61AFEF8-F846-40BA-987E-E96191B1B06F}" name="産業大分類" totalsRowLabel="合計" totalsRowDxfId="237"/>
    <tableColumn id="10" xr3:uid="{C82A1DC4-8137-4069-9161-EB34F1D2CA58}" name="総数／事業所数" totalsRowFunction="custom" totalsRowDxfId="236" dataCellStyle="桁区切り" totalsRowCellStyle="桁区切り">
      <totalsRowFormula>SUM(LTBL_34208[総数／事業所数])</totalsRowFormula>
    </tableColumn>
    <tableColumn id="11" xr3:uid="{B90C6371-BEA0-418E-948E-05B550A034BC}" name="総数／構成比" dataDxfId="235"/>
    <tableColumn id="12" xr3:uid="{1E7851E3-C9A1-422E-BA4B-FC4BD0E6FF67}" name="個人／事業所数" totalsRowFunction="sum" totalsRowDxfId="234" dataCellStyle="桁区切り" totalsRowCellStyle="桁区切り"/>
    <tableColumn id="13" xr3:uid="{1538D447-0A01-49D6-AF3A-3264F4B0262D}" name="個人／構成比" dataDxfId="233"/>
    <tableColumn id="14" xr3:uid="{45FEB6CF-47E5-4C35-BECC-30E09CA34374}" name="法人／事業所数" totalsRowFunction="sum" totalsRowDxfId="232" dataCellStyle="桁区切り" totalsRowCellStyle="桁区切り"/>
    <tableColumn id="15" xr3:uid="{95B83E05-7A6F-49B0-897C-8C1BC269C2CD}" name="法人／構成比" dataDxfId="231"/>
    <tableColumn id="16" xr3:uid="{8E9934F0-06EC-4B8B-97E1-7465D0207E02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5E7879C-D2D4-4ED2-A4FC-095A7E727DD9}" name="M_TABLE_34208" displayName="M_TABLE_34208" ref="B23:I43" totalsRowShown="0">
  <autoFilter ref="B23:I43" xr:uid="{55E7879C-D2D4-4ED2-A4FC-095A7E727DD9}"/>
  <tableColumns count="8">
    <tableColumn id="9" xr3:uid="{7516DF3E-68EA-4C48-B641-767A085E1F0E}" name="産業中分類上位２０"/>
    <tableColumn id="10" xr3:uid="{E8EA782F-9E2F-4F63-9B64-DE6F8F543988}" name="総数／事業所数" dataCellStyle="桁区切り"/>
    <tableColumn id="11" xr3:uid="{1E40F39B-6CAA-47AD-8BF3-308423AA0450}" name="総数／構成比" dataDxfId="229"/>
    <tableColumn id="12" xr3:uid="{138A1F68-810C-4E1A-B678-1DE44E95F4A5}" name="個人／事業所数" dataCellStyle="桁区切り"/>
    <tableColumn id="13" xr3:uid="{90492542-AD16-48BC-8BFB-343C9523EDA1}" name="個人／構成比" dataDxfId="228"/>
    <tableColumn id="14" xr3:uid="{BA97949A-80B0-42FF-96FF-FC42E540E180}" name="法人／事業所数" dataCellStyle="桁区切り"/>
    <tableColumn id="15" xr3:uid="{5B3AC77D-2035-4313-8D39-BD0A9AA30CCA}" name="法人／構成比" dataDxfId="227"/>
    <tableColumn id="16" xr3:uid="{E46CA20E-3B8A-4645-BB7E-3FA055529F57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50214CF-EAE6-4668-B1B0-EED13A86484F}" name="S_TABLE_34208" displayName="S_TABLE_34208" ref="B46:I67" totalsRowShown="0">
  <autoFilter ref="B46:I67" xr:uid="{650214CF-EAE6-4668-B1B0-EED13A86484F}"/>
  <tableColumns count="8">
    <tableColumn id="9" xr3:uid="{E9D741C5-CFAB-42C2-9800-0B333045069D}" name="産業小分類上位２０"/>
    <tableColumn id="10" xr3:uid="{EAD6E7E5-7EE8-4843-8D73-72EA08277982}" name="総数／事業所数" dataCellStyle="桁区切り"/>
    <tableColumn id="11" xr3:uid="{044B70A7-0B36-4056-84D2-80482D2C6992}" name="総数／構成比" dataDxfId="226"/>
    <tableColumn id="12" xr3:uid="{CA5D1D52-3005-4CA9-8D34-BFE6566631C1}" name="個人／事業所数" dataCellStyle="桁区切り"/>
    <tableColumn id="13" xr3:uid="{E7B6B954-CF8F-46F9-BD83-632DD2E43040}" name="個人／構成比" dataDxfId="225"/>
    <tableColumn id="14" xr3:uid="{AE7D6389-B184-47E9-AF5F-8DDA93307815}" name="法人／事業所数" dataCellStyle="桁区切り"/>
    <tableColumn id="15" xr3:uid="{F315C5D6-D704-4485-B89D-AAE37DA5AB2D}" name="法人／構成比" dataDxfId="224"/>
    <tableColumn id="16" xr3:uid="{8A52BC95-F19E-46EF-B3F6-EE05D3D90EE9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EC69F26C-DB1E-463E-A780-9ADFD67765AA}" name="LTBL_34209" displayName="LTBL_34209" ref="B4:I20" totalsRowCount="1">
  <autoFilter ref="B4:I19" xr:uid="{EC69F26C-DB1E-463E-A780-9ADFD67765AA}"/>
  <tableColumns count="8">
    <tableColumn id="9" xr3:uid="{1477AFFF-F1A0-4B0E-A6B9-A3939CD618AE}" name="産業大分類" totalsRowLabel="合計" totalsRowDxfId="223"/>
    <tableColumn id="10" xr3:uid="{23B5E49E-A986-4611-8B88-F2C17D3DAE63}" name="総数／事業所数" totalsRowFunction="custom" totalsRowDxfId="222" dataCellStyle="桁区切り" totalsRowCellStyle="桁区切り">
      <totalsRowFormula>SUM(LTBL_34209[総数／事業所数])</totalsRowFormula>
    </tableColumn>
    <tableColumn id="11" xr3:uid="{7044F444-44F1-4F0D-981D-01FC2E915397}" name="総数／構成比" dataDxfId="221"/>
    <tableColumn id="12" xr3:uid="{44887385-3D7B-4F90-BD33-5F44925FAC4C}" name="個人／事業所数" totalsRowFunction="sum" totalsRowDxfId="220" dataCellStyle="桁区切り" totalsRowCellStyle="桁区切り"/>
    <tableColumn id="13" xr3:uid="{BFFD0BA1-75C8-4E9A-B7CF-E13774699C4D}" name="個人／構成比" dataDxfId="219"/>
    <tableColumn id="14" xr3:uid="{A21AFAAA-0656-46FB-8B63-461671854AFD}" name="法人／事業所数" totalsRowFunction="sum" totalsRowDxfId="218" dataCellStyle="桁区切り" totalsRowCellStyle="桁区切り"/>
    <tableColumn id="15" xr3:uid="{17C4C42F-22F0-442B-9011-B0133ACCC3E7}" name="法人／構成比" dataDxfId="217"/>
    <tableColumn id="16" xr3:uid="{C4724A71-E22A-47A8-918F-0C28735C799B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7CD2C42-AAE0-4436-95FA-C1627BAC8DFE}" name="M_TABLE_34100" displayName="M_TABLE_34100" ref="B23:I43" totalsRowShown="0">
  <autoFilter ref="B23:I43" xr:uid="{C7CD2C42-AAE0-4436-95FA-C1627BAC8DFE}"/>
  <tableColumns count="8">
    <tableColumn id="9" xr3:uid="{E88269FF-66EE-4DD2-A5DD-EBE59DBC5D7F}" name="産業中分類上位２０"/>
    <tableColumn id="10" xr3:uid="{BC88AD61-48A3-43D8-A4FF-C939B1479116}" name="総数／事業所数" dataCellStyle="桁区切り"/>
    <tableColumn id="11" xr3:uid="{D90A7BCB-A9C9-4B90-BD84-FDD7A9C7890D}" name="総数／構成比" dataDxfId="425"/>
    <tableColumn id="12" xr3:uid="{A1BA0996-8C43-4BC8-80DB-5DCE06693CF2}" name="個人／事業所数" dataCellStyle="桁区切り"/>
    <tableColumn id="13" xr3:uid="{077B78C4-A31E-4626-8CE1-95633CECFB64}" name="個人／構成比" dataDxfId="424"/>
    <tableColumn id="14" xr3:uid="{23E25207-B111-4A5F-A2E2-CBD83D930230}" name="法人／事業所数" dataCellStyle="桁区切り"/>
    <tableColumn id="15" xr3:uid="{A2FA56FA-D3AF-44B8-8A7E-35D332421047}" name="法人／構成比" dataDxfId="423"/>
    <tableColumn id="16" xr3:uid="{17BB4AB9-7B10-4CBD-A066-690FEC2ED6DB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CF5561E4-5708-4CF1-9960-CCE4DC9CFDAE}" name="M_TABLE_34209" displayName="M_TABLE_34209" ref="B23:I43" totalsRowShown="0">
  <autoFilter ref="B23:I43" xr:uid="{CF5561E4-5708-4CF1-9960-CCE4DC9CFDAE}"/>
  <tableColumns count="8">
    <tableColumn id="9" xr3:uid="{1F59B58A-1E1C-4516-B05F-35E66545C421}" name="産業中分類上位２０"/>
    <tableColumn id="10" xr3:uid="{D7DB2AC0-1517-4932-812F-45AD7925E513}" name="総数／事業所数" dataCellStyle="桁区切り"/>
    <tableColumn id="11" xr3:uid="{74D47CB3-AD26-4A97-B4BB-7105BD06B9F7}" name="総数／構成比" dataDxfId="215"/>
    <tableColumn id="12" xr3:uid="{5E1CF1D6-E63D-48E5-BB14-6F4A71C1CF14}" name="個人／事業所数" dataCellStyle="桁区切り"/>
    <tableColumn id="13" xr3:uid="{65B3BFCC-EB21-488F-AD73-0F20070461F4}" name="個人／構成比" dataDxfId="214"/>
    <tableColumn id="14" xr3:uid="{0B58F256-5A44-4418-8B8D-1A6B0F7A43F8}" name="法人／事業所数" dataCellStyle="桁区切り"/>
    <tableColumn id="15" xr3:uid="{C262CCE5-3E9E-470D-B714-2A54FB9743DA}" name="法人／構成比" dataDxfId="213"/>
    <tableColumn id="16" xr3:uid="{4098A38F-97AF-4657-9138-2094B59CC7C9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EFCC887-BAE9-4A16-A5D2-06C76142EBC2}" name="S_TABLE_34209" displayName="S_TABLE_34209" ref="B46:I66" totalsRowShown="0">
  <autoFilter ref="B46:I66" xr:uid="{AEFCC887-BAE9-4A16-A5D2-06C76142EBC2}"/>
  <tableColumns count="8">
    <tableColumn id="9" xr3:uid="{3D34A657-30C6-42A7-9F15-F4B9983250BF}" name="産業小分類上位２０"/>
    <tableColumn id="10" xr3:uid="{F85F71DF-3A83-4B7D-8D1D-E708658C37F5}" name="総数／事業所数" dataCellStyle="桁区切り"/>
    <tableColumn id="11" xr3:uid="{BA7AB786-922E-4EBA-80EB-AE6AB4E85519}" name="総数／構成比" dataDxfId="212"/>
    <tableColumn id="12" xr3:uid="{8B199F22-1D38-467B-BB66-C38DC963978A}" name="個人／事業所数" dataCellStyle="桁区切り"/>
    <tableColumn id="13" xr3:uid="{175039BE-82BF-4C7B-89C8-AAB9F3CBE0DE}" name="個人／構成比" dataDxfId="211"/>
    <tableColumn id="14" xr3:uid="{7F2927E9-48AE-4EC4-9608-6F5D02C42CEE}" name="法人／事業所数" dataCellStyle="桁区切り"/>
    <tableColumn id="15" xr3:uid="{B196F6BE-DF96-47D3-90B5-3D4C4090F81D}" name="法人／構成比" dataDxfId="210"/>
    <tableColumn id="16" xr3:uid="{262BAAC5-53E2-4DE6-9530-7A7EBDCA61BA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616BB90-7CF5-4436-B883-52818E5368CB}" name="LTBL_34210" displayName="LTBL_34210" ref="B4:I20" totalsRowCount="1">
  <autoFilter ref="B4:I19" xr:uid="{6616BB90-7CF5-4436-B883-52818E5368CB}"/>
  <tableColumns count="8">
    <tableColumn id="9" xr3:uid="{6EEC2FEA-5B25-4C6B-A5E4-CC2A016C0692}" name="産業大分類" totalsRowLabel="合計" totalsRowDxfId="209"/>
    <tableColumn id="10" xr3:uid="{8D808A36-0890-484E-87A4-CFD6FA033E20}" name="総数／事業所数" totalsRowFunction="custom" totalsRowDxfId="208" dataCellStyle="桁区切り" totalsRowCellStyle="桁区切り">
      <totalsRowFormula>SUM(LTBL_34210[総数／事業所数])</totalsRowFormula>
    </tableColumn>
    <tableColumn id="11" xr3:uid="{838D9D70-13D1-404B-9412-2D5A250C31D8}" name="総数／構成比" dataDxfId="207"/>
    <tableColumn id="12" xr3:uid="{948E3798-0A30-4AEA-ABAA-D0A0733CC31A}" name="個人／事業所数" totalsRowFunction="sum" totalsRowDxfId="206" dataCellStyle="桁区切り" totalsRowCellStyle="桁区切り"/>
    <tableColumn id="13" xr3:uid="{3553F6F3-FF5C-4801-86BA-73C16AE5373D}" name="個人／構成比" dataDxfId="205"/>
    <tableColumn id="14" xr3:uid="{B45170A7-79E3-4C83-A885-B0F7F1A85F48}" name="法人／事業所数" totalsRowFunction="sum" totalsRowDxfId="204" dataCellStyle="桁区切り" totalsRowCellStyle="桁区切り"/>
    <tableColumn id="15" xr3:uid="{F96F1F2E-3E87-4DA3-9495-8DDF76E69D0D}" name="法人／構成比" dataDxfId="203"/>
    <tableColumn id="16" xr3:uid="{F982B5A8-A8E9-4553-A492-E556201B994E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8EEAD8E8-52A5-4506-A722-F1BFFA30F2C0}" name="M_TABLE_34210" displayName="M_TABLE_34210" ref="B23:I46" totalsRowShown="0">
  <autoFilter ref="B23:I46" xr:uid="{8EEAD8E8-52A5-4506-A722-F1BFFA30F2C0}"/>
  <tableColumns count="8">
    <tableColumn id="9" xr3:uid="{C0E24AF0-07FB-49D5-98E3-A163D4CB58ED}" name="産業中分類上位２０"/>
    <tableColumn id="10" xr3:uid="{31F529AC-1A73-4BD0-A2FA-B10939AD6E7D}" name="総数／事業所数" dataCellStyle="桁区切り"/>
    <tableColumn id="11" xr3:uid="{3AA58238-9740-4F11-A4BC-21958E123021}" name="総数／構成比" dataDxfId="201"/>
    <tableColumn id="12" xr3:uid="{85BE8CCC-5B3C-45F9-BF64-B3BCCBE77DAC}" name="個人／事業所数" dataCellStyle="桁区切り"/>
    <tableColumn id="13" xr3:uid="{BBA5CFD4-7665-4C9A-A046-329661B5F7B7}" name="個人／構成比" dataDxfId="200"/>
    <tableColumn id="14" xr3:uid="{ADA078F7-D8F3-48B8-9619-9DF304C92823}" name="法人／事業所数" dataCellStyle="桁区切り"/>
    <tableColumn id="15" xr3:uid="{553DF234-D104-44E3-851D-820000756A0C}" name="法人／構成比" dataDxfId="199"/>
    <tableColumn id="16" xr3:uid="{50FC0218-678E-405F-B2B2-A433F8185C6E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9AA9D8B3-F622-4568-BBF6-9C8B28805DB0}" name="S_TABLE_34210" displayName="S_TABLE_34210" ref="B49:I70" totalsRowShown="0">
  <autoFilter ref="B49:I70" xr:uid="{9AA9D8B3-F622-4568-BBF6-9C8B28805DB0}"/>
  <tableColumns count="8">
    <tableColumn id="9" xr3:uid="{7D09D5BB-4167-4483-8D95-D2E70E7867CB}" name="産業小分類上位２０"/>
    <tableColumn id="10" xr3:uid="{D54975AF-959B-4039-BDE0-1B95EF3E9093}" name="総数／事業所数" dataCellStyle="桁区切り"/>
    <tableColumn id="11" xr3:uid="{C67DD0F5-5F87-468A-A41D-679910B34C6F}" name="総数／構成比" dataDxfId="198"/>
    <tableColumn id="12" xr3:uid="{968C10F8-93CD-4368-8128-A55ABE70035A}" name="個人／事業所数" dataCellStyle="桁区切り"/>
    <tableColumn id="13" xr3:uid="{C8F672F6-C154-45C8-9884-EF587B1B0E9F}" name="個人／構成比" dataDxfId="197"/>
    <tableColumn id="14" xr3:uid="{28CBA584-F925-4ED4-B84E-DFAD5BCEA5E5}" name="法人／事業所数" dataCellStyle="桁区切り"/>
    <tableColumn id="15" xr3:uid="{BE6683B7-7FA5-47A1-8414-31FB416B232C}" name="法人／構成比" dataDxfId="196"/>
    <tableColumn id="16" xr3:uid="{913FCB4A-0F62-48FA-AED9-4ECB1289F3F9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05C9067-B212-4BB6-AC7F-18FCC9CD4CAA}" name="LTBL_34211" displayName="LTBL_34211" ref="B4:I20" totalsRowCount="1">
  <autoFilter ref="B4:I19" xr:uid="{805C9067-B212-4BB6-AC7F-18FCC9CD4CAA}"/>
  <tableColumns count="8">
    <tableColumn id="9" xr3:uid="{048D0864-2638-4765-AD02-2C288A120CB5}" name="産業大分類" totalsRowLabel="合計" totalsRowDxfId="195"/>
    <tableColumn id="10" xr3:uid="{29D63ECA-A1A8-4D9C-B525-9725E2A2B0C5}" name="総数／事業所数" totalsRowFunction="custom" totalsRowDxfId="194" dataCellStyle="桁区切り" totalsRowCellStyle="桁区切り">
      <totalsRowFormula>SUM(LTBL_34211[総数／事業所数])</totalsRowFormula>
    </tableColumn>
    <tableColumn id="11" xr3:uid="{E846D6B1-6B29-44F3-BCA4-C324A901BAD7}" name="総数／構成比" dataDxfId="193"/>
    <tableColumn id="12" xr3:uid="{3C7C94F0-C2D9-4FB5-B2E3-319D97E047A0}" name="個人／事業所数" totalsRowFunction="sum" totalsRowDxfId="192" dataCellStyle="桁区切り" totalsRowCellStyle="桁区切り"/>
    <tableColumn id="13" xr3:uid="{801C1D91-E809-47BF-9CAF-E0E80B847F0B}" name="個人／構成比" dataDxfId="191"/>
    <tableColumn id="14" xr3:uid="{FF8965AE-C08F-46F6-BCA7-7C3575422521}" name="法人／事業所数" totalsRowFunction="sum" totalsRowDxfId="190" dataCellStyle="桁区切り" totalsRowCellStyle="桁区切り"/>
    <tableColumn id="15" xr3:uid="{D9DB36DD-8FB0-4437-BE53-47F6487FF91D}" name="法人／構成比" dataDxfId="189"/>
    <tableColumn id="16" xr3:uid="{19CB3035-4936-49CC-81CA-A961E3B7D99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4A651B3-5442-4E5C-9F35-479C5F893C60}" name="M_TABLE_34211" displayName="M_TABLE_34211" ref="B23:I43" totalsRowShown="0">
  <autoFilter ref="B23:I43" xr:uid="{84A651B3-5442-4E5C-9F35-479C5F893C60}"/>
  <tableColumns count="8">
    <tableColumn id="9" xr3:uid="{09D851EC-8A54-42D8-A557-EE0F5BE1844F}" name="産業中分類上位２０"/>
    <tableColumn id="10" xr3:uid="{DAE3BBFA-F219-456B-BF99-48580C8812DE}" name="総数／事業所数" dataCellStyle="桁区切り"/>
    <tableColumn id="11" xr3:uid="{268F9BBE-5DDA-49CD-865F-01E80FFECAA7}" name="総数／構成比" dataDxfId="187"/>
    <tableColumn id="12" xr3:uid="{92D2ACD6-DE41-4AF0-9B8D-FD77DB5221EF}" name="個人／事業所数" dataCellStyle="桁区切り"/>
    <tableColumn id="13" xr3:uid="{A8FA299D-286C-4D9D-88FA-008DED429AF2}" name="個人／構成比" dataDxfId="186"/>
    <tableColumn id="14" xr3:uid="{CBC6811E-C60F-441A-9275-B187370E6E08}" name="法人／事業所数" dataCellStyle="桁区切り"/>
    <tableColumn id="15" xr3:uid="{F8635044-8DC3-43D5-8C31-709CCE1F530D}" name="法人／構成比" dataDxfId="185"/>
    <tableColumn id="16" xr3:uid="{D1D41CC0-677E-416A-89D5-F9C7DCA80DC3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C2235AB-BAC9-4969-9AFD-5EF595A57D3F}" name="S_TABLE_34211" displayName="S_TABLE_34211" ref="B46:I69" totalsRowShown="0">
  <autoFilter ref="B46:I69" xr:uid="{EC2235AB-BAC9-4969-9AFD-5EF595A57D3F}"/>
  <tableColumns count="8">
    <tableColumn id="9" xr3:uid="{40735878-3163-458E-8C7B-BC29ECD273E6}" name="産業小分類上位２０"/>
    <tableColumn id="10" xr3:uid="{AFE9DB42-3A53-49C8-98EF-B64878622F2B}" name="総数／事業所数" dataCellStyle="桁区切り"/>
    <tableColumn id="11" xr3:uid="{AD7ABFB0-E12E-481E-98B8-81A0B6B4566F}" name="総数／構成比" dataDxfId="184"/>
    <tableColumn id="12" xr3:uid="{BF08BDBF-0692-4FAA-BFC2-D17F5A499032}" name="個人／事業所数" dataCellStyle="桁区切り"/>
    <tableColumn id="13" xr3:uid="{F7380F05-735B-467E-8D31-5F23E4ECC4F6}" name="個人／構成比" dataDxfId="183"/>
    <tableColumn id="14" xr3:uid="{B5146D1F-A628-4184-8ADE-11FF9BDC71D8}" name="法人／事業所数" dataCellStyle="桁区切り"/>
    <tableColumn id="15" xr3:uid="{D803F870-1D36-4E40-B851-2929EA2A0B66}" name="法人／構成比" dataDxfId="182"/>
    <tableColumn id="16" xr3:uid="{7B899712-85E0-4EBE-9655-236EE4DF98A9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B541524-749E-49B1-B4AB-D05161B69F78}" name="LTBL_34212" displayName="LTBL_34212" ref="B4:I20" totalsRowCount="1">
  <autoFilter ref="B4:I19" xr:uid="{3B541524-749E-49B1-B4AB-D05161B69F78}"/>
  <tableColumns count="8">
    <tableColumn id="9" xr3:uid="{1FDD0D67-0AEE-4136-B2FC-EDA6BA6087F0}" name="産業大分類" totalsRowLabel="合計" totalsRowDxfId="181"/>
    <tableColumn id="10" xr3:uid="{16D819F5-58A1-4827-A3A0-77C770AD3158}" name="総数／事業所数" totalsRowFunction="custom" totalsRowDxfId="180" dataCellStyle="桁区切り" totalsRowCellStyle="桁区切り">
      <totalsRowFormula>SUM(LTBL_34212[総数／事業所数])</totalsRowFormula>
    </tableColumn>
    <tableColumn id="11" xr3:uid="{CD53D6DD-D840-4C4E-8FF2-C5CCE976A265}" name="総数／構成比" dataDxfId="179"/>
    <tableColumn id="12" xr3:uid="{12F8D463-B56E-4135-AA31-E29978A153CE}" name="個人／事業所数" totalsRowFunction="sum" totalsRowDxfId="178" dataCellStyle="桁区切り" totalsRowCellStyle="桁区切り"/>
    <tableColumn id="13" xr3:uid="{D99DA3BF-012A-4AD1-BB9C-579E7E8D38F0}" name="個人／構成比" dataDxfId="177"/>
    <tableColumn id="14" xr3:uid="{382B6049-0351-47C8-9CE7-C0A9673583A0}" name="法人／事業所数" totalsRowFunction="sum" totalsRowDxfId="176" dataCellStyle="桁区切り" totalsRowCellStyle="桁区切り"/>
    <tableColumn id="15" xr3:uid="{560E7302-C8E6-46CF-94D9-0F54E5548E14}" name="法人／構成比" dataDxfId="175"/>
    <tableColumn id="16" xr3:uid="{A80DAC60-DC48-4920-9152-746B6574FD81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EF18863-051E-4411-8006-C536B85B3F6C}" name="M_TABLE_34212" displayName="M_TABLE_34212" ref="B23:I43" totalsRowShown="0">
  <autoFilter ref="B23:I43" xr:uid="{2EF18863-051E-4411-8006-C536B85B3F6C}"/>
  <tableColumns count="8">
    <tableColumn id="9" xr3:uid="{13C35690-B918-4CF2-8ED5-314F7B674568}" name="産業中分類上位２０"/>
    <tableColumn id="10" xr3:uid="{E6A564CA-7904-4C2E-8388-24CFB23D0C1F}" name="総数／事業所数" dataCellStyle="桁区切り"/>
    <tableColumn id="11" xr3:uid="{A8FEA367-E6D1-4071-B67F-6B2D9E6A3881}" name="総数／構成比" dataDxfId="173"/>
    <tableColumn id="12" xr3:uid="{D84E7E62-5A1B-4F39-B530-752A03DDC4EF}" name="個人／事業所数" dataCellStyle="桁区切り"/>
    <tableColumn id="13" xr3:uid="{C41F2D1D-D771-4CBA-B7C1-93C118C10082}" name="個人／構成比" dataDxfId="172"/>
    <tableColumn id="14" xr3:uid="{AA577FCD-C913-4D86-972B-B816080750D9}" name="法人／事業所数" dataCellStyle="桁区切り"/>
    <tableColumn id="15" xr3:uid="{E7EBB169-7A61-4F35-8AD5-8E7F88DDB9DD}" name="法人／構成比" dataDxfId="171"/>
    <tableColumn id="16" xr3:uid="{B4C4B533-80FA-45D2-A89B-3187CC83F598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5B5F1D6-F8D0-4770-B36B-A31514651E9A}" name="S_TABLE_34100" displayName="S_TABLE_34100" ref="B46:I66" totalsRowShown="0">
  <autoFilter ref="B46:I66" xr:uid="{B5B5F1D6-F8D0-4770-B36B-A31514651E9A}"/>
  <tableColumns count="8">
    <tableColumn id="9" xr3:uid="{78DADDB4-6E13-4205-A75F-B245015038FA}" name="産業小分類上位２０"/>
    <tableColumn id="10" xr3:uid="{0BE5E896-5E5C-484E-BCA3-91098D4C240C}" name="総数／事業所数" dataCellStyle="桁区切り"/>
    <tableColumn id="11" xr3:uid="{A8D2D5AB-2706-4166-80AF-4E84F2B01103}" name="総数／構成比" dataDxfId="422"/>
    <tableColumn id="12" xr3:uid="{BC4C6EA4-586C-4BD6-896E-D54EAB82F824}" name="個人／事業所数" dataCellStyle="桁区切り"/>
    <tableColumn id="13" xr3:uid="{5A723154-8A4A-4CD5-9322-F76AA91088C3}" name="個人／構成比" dataDxfId="421"/>
    <tableColumn id="14" xr3:uid="{B0EDD5B2-9E58-4D0C-BEB8-7C276F0DB79D}" name="法人／事業所数" dataCellStyle="桁区切り"/>
    <tableColumn id="15" xr3:uid="{A486B49E-60A8-4835-8B23-1D36C7DC99D8}" name="法人／構成比" dataDxfId="420"/>
    <tableColumn id="16" xr3:uid="{DC7C9DEF-2F6B-42F3-A3CA-15E53808A6B1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B4AAEF65-ABE5-4C75-A978-B7680F8133AD}" name="S_TABLE_34212" displayName="S_TABLE_34212" ref="B46:I66" totalsRowShown="0">
  <autoFilter ref="B46:I66" xr:uid="{B4AAEF65-ABE5-4C75-A978-B7680F8133AD}"/>
  <tableColumns count="8">
    <tableColumn id="9" xr3:uid="{D998590C-533D-48A0-B4B1-9C3E4C6BA089}" name="産業小分類上位２０"/>
    <tableColumn id="10" xr3:uid="{D21FD05E-93CF-4E63-A15A-7D44B2FE814D}" name="総数／事業所数" dataCellStyle="桁区切り"/>
    <tableColumn id="11" xr3:uid="{EC0550ED-E277-4ED6-9066-68E72E2DC3D3}" name="総数／構成比" dataDxfId="170"/>
    <tableColumn id="12" xr3:uid="{0CEA684B-5E66-4B04-B500-8985065AEF74}" name="個人／事業所数" dataCellStyle="桁区切り"/>
    <tableColumn id="13" xr3:uid="{998779A2-E76F-42DE-9C90-BA9CB4E1FD63}" name="個人／構成比" dataDxfId="169"/>
    <tableColumn id="14" xr3:uid="{D5E8ABA8-8D87-44FE-971E-A1D92536A917}" name="法人／事業所数" dataCellStyle="桁区切り"/>
    <tableColumn id="15" xr3:uid="{E361C065-2777-45BB-8DED-8E37A0520AE6}" name="法人／構成比" dataDxfId="168"/>
    <tableColumn id="16" xr3:uid="{1D59C579-943F-46FE-AA92-200321AAFC08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21DB950-4A86-4285-ABFC-E52C4D100B8C}" name="LTBL_34213" displayName="LTBL_34213" ref="B4:I20" totalsRowCount="1">
  <autoFilter ref="B4:I19" xr:uid="{421DB950-4A86-4285-ABFC-E52C4D100B8C}"/>
  <tableColumns count="8">
    <tableColumn id="9" xr3:uid="{321CBF24-6607-4790-9F2D-9B91E1EFED35}" name="産業大分類" totalsRowLabel="合計" totalsRowDxfId="167"/>
    <tableColumn id="10" xr3:uid="{302A9CB2-C43A-4F61-8C54-626D7EF6267B}" name="総数／事業所数" totalsRowFunction="custom" totalsRowDxfId="166" dataCellStyle="桁区切り" totalsRowCellStyle="桁区切り">
      <totalsRowFormula>SUM(LTBL_34213[総数／事業所数])</totalsRowFormula>
    </tableColumn>
    <tableColumn id="11" xr3:uid="{A200B068-7B8E-49D7-8387-5C0457C5C29B}" name="総数／構成比" dataDxfId="165"/>
    <tableColumn id="12" xr3:uid="{A770D86F-95ED-4BA6-B0CD-06A4CA4FA286}" name="個人／事業所数" totalsRowFunction="sum" totalsRowDxfId="164" dataCellStyle="桁区切り" totalsRowCellStyle="桁区切り"/>
    <tableColumn id="13" xr3:uid="{E46A164E-52B3-4199-8F5D-4D2AD4F85C53}" name="個人／構成比" dataDxfId="163"/>
    <tableColumn id="14" xr3:uid="{10BD42A7-1B96-44B0-B155-AA4C5E56F2C1}" name="法人／事業所数" totalsRowFunction="sum" totalsRowDxfId="162" dataCellStyle="桁区切り" totalsRowCellStyle="桁区切り"/>
    <tableColumn id="15" xr3:uid="{1B877154-F585-4E5A-89C9-E5AF2F6C84DA}" name="法人／構成比" dataDxfId="161"/>
    <tableColumn id="16" xr3:uid="{5F2AE6CD-D2FA-4328-BC80-4E7F9BB5E970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38399CE-D576-45CD-8023-4E9B8723C3FE}" name="M_TABLE_34213" displayName="M_TABLE_34213" ref="B23:I43" totalsRowShown="0">
  <autoFilter ref="B23:I43" xr:uid="{038399CE-D576-45CD-8023-4E9B8723C3FE}"/>
  <tableColumns count="8">
    <tableColumn id="9" xr3:uid="{AA11AC53-3DFD-4AFF-8225-457685951C43}" name="産業中分類上位２０"/>
    <tableColumn id="10" xr3:uid="{22534057-6075-4E73-8394-DA98F87D98B2}" name="総数／事業所数" dataCellStyle="桁区切り"/>
    <tableColumn id="11" xr3:uid="{B1E4A4B5-F6A4-497E-BEA9-7175147669E1}" name="総数／構成比" dataDxfId="159"/>
    <tableColumn id="12" xr3:uid="{06C489E5-2BA2-4979-9EC7-CB28FE5F324D}" name="個人／事業所数" dataCellStyle="桁区切り"/>
    <tableColumn id="13" xr3:uid="{E210A5A9-9158-49BA-959F-D5AB6F287EB5}" name="個人／構成比" dataDxfId="158"/>
    <tableColumn id="14" xr3:uid="{CB7BAD80-D05A-4275-9878-A7332081F80B}" name="法人／事業所数" dataCellStyle="桁区切り"/>
    <tableColumn id="15" xr3:uid="{0FD24E26-4D0C-40B7-9E16-F49F36F4FCAE}" name="法人／構成比" dataDxfId="157"/>
    <tableColumn id="16" xr3:uid="{89CFD844-FA27-4C04-BDBA-9BC874243CD6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43CF9DA-809D-4826-9374-78DE59E76FEF}" name="S_TABLE_34213" displayName="S_TABLE_34213" ref="B46:I66" totalsRowShown="0">
  <autoFilter ref="B46:I66" xr:uid="{C43CF9DA-809D-4826-9374-78DE59E76FEF}"/>
  <tableColumns count="8">
    <tableColumn id="9" xr3:uid="{BB89D5AA-7122-4CD4-906E-00EA2ED6D327}" name="産業小分類上位２０"/>
    <tableColumn id="10" xr3:uid="{8F57188B-D294-4223-8DC2-52874284BF3C}" name="総数／事業所数" dataCellStyle="桁区切り"/>
    <tableColumn id="11" xr3:uid="{B3121A75-64D3-499E-B26C-846DBC5A2070}" name="総数／構成比" dataDxfId="156"/>
    <tableColumn id="12" xr3:uid="{5699954A-DB75-41EC-8880-D3132ECC93BF}" name="個人／事業所数" dataCellStyle="桁区切り"/>
    <tableColumn id="13" xr3:uid="{04FF0E13-3D0F-4470-9678-1FAA18B87432}" name="個人／構成比" dataDxfId="155"/>
    <tableColumn id="14" xr3:uid="{1BE3F99E-5847-46BD-8ABC-EAB6B418736B}" name="法人／事業所数" dataCellStyle="桁区切り"/>
    <tableColumn id="15" xr3:uid="{F8290692-CC07-4FD9-8890-13FA5F786AFF}" name="法人／構成比" dataDxfId="154"/>
    <tableColumn id="16" xr3:uid="{1947C4FE-64A1-4716-AA55-06499DC5EC9F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CC7083FC-6779-4D22-ADA0-04221707C733}" name="LTBL_34214" displayName="LTBL_34214" ref="B4:I20" totalsRowCount="1">
  <autoFilter ref="B4:I19" xr:uid="{CC7083FC-6779-4D22-ADA0-04221707C733}"/>
  <tableColumns count="8">
    <tableColumn id="9" xr3:uid="{7A70E3A6-AF81-4209-B833-95AB143FF573}" name="産業大分類" totalsRowLabel="合計" totalsRowDxfId="153"/>
    <tableColumn id="10" xr3:uid="{CFEC5F93-71B0-4AE2-A95C-193C9D40A6B0}" name="総数／事業所数" totalsRowFunction="custom" totalsRowDxfId="152" dataCellStyle="桁区切り" totalsRowCellStyle="桁区切り">
      <totalsRowFormula>SUM(LTBL_34214[総数／事業所数])</totalsRowFormula>
    </tableColumn>
    <tableColumn id="11" xr3:uid="{8FD70B3B-EE85-42B9-9428-0B22E29F4901}" name="総数／構成比" dataDxfId="151"/>
    <tableColumn id="12" xr3:uid="{7BE9BFAF-369A-465F-A8DA-57B3812840EA}" name="個人／事業所数" totalsRowFunction="sum" totalsRowDxfId="150" dataCellStyle="桁区切り" totalsRowCellStyle="桁区切り"/>
    <tableColumn id="13" xr3:uid="{BC0F92BA-575C-4BD3-B711-75B32A266F52}" name="個人／構成比" dataDxfId="149"/>
    <tableColumn id="14" xr3:uid="{5C6F1A94-71C8-43EA-86D2-53DB0506B760}" name="法人／事業所数" totalsRowFunction="sum" totalsRowDxfId="148" dataCellStyle="桁区切り" totalsRowCellStyle="桁区切り"/>
    <tableColumn id="15" xr3:uid="{AB0E576C-054E-4396-ADD4-3A407ABF8D95}" name="法人／構成比" dataDxfId="147"/>
    <tableColumn id="16" xr3:uid="{13ABD75B-CC7B-4808-B3EC-4AE4878A3903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3C6AF78-44D7-4D0C-8B3E-64F5F4C6B943}" name="M_TABLE_34214" displayName="M_TABLE_34214" ref="B23:I43" totalsRowShown="0">
  <autoFilter ref="B23:I43" xr:uid="{C3C6AF78-44D7-4D0C-8B3E-64F5F4C6B943}"/>
  <tableColumns count="8">
    <tableColumn id="9" xr3:uid="{2869850E-D108-4047-AEC5-70331B9C7929}" name="産業中分類上位２０"/>
    <tableColumn id="10" xr3:uid="{47DFBDF5-4119-4092-AC28-5FEF558EFB9E}" name="総数／事業所数" dataCellStyle="桁区切り"/>
    <tableColumn id="11" xr3:uid="{E3E7C611-6747-42AB-912A-88A3DB839A1F}" name="総数／構成比" dataDxfId="145"/>
    <tableColumn id="12" xr3:uid="{1A1DE4DA-8A41-4417-B7F1-FBC9B50B1240}" name="個人／事業所数" dataCellStyle="桁区切り"/>
    <tableColumn id="13" xr3:uid="{24112C19-D512-4A58-B743-21B99C4F61F6}" name="個人／構成比" dataDxfId="144"/>
    <tableColumn id="14" xr3:uid="{0082B712-9AE5-4E48-9D77-DC18F9665724}" name="法人／事業所数" dataCellStyle="桁区切り"/>
    <tableColumn id="15" xr3:uid="{1383865F-C580-4885-B60E-F89D2C3ADAE3}" name="法人／構成比" dataDxfId="143"/>
    <tableColumn id="16" xr3:uid="{1F5F1B3B-29FC-46DC-9B61-8FC152359298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4B2182D-330E-463E-BF80-E0AE702B2B51}" name="S_TABLE_34214" displayName="S_TABLE_34214" ref="B46:I67" totalsRowShown="0">
  <autoFilter ref="B46:I67" xr:uid="{04B2182D-330E-463E-BF80-E0AE702B2B51}"/>
  <tableColumns count="8">
    <tableColumn id="9" xr3:uid="{7E3010E3-D325-4995-A17A-8B56A03B92ED}" name="産業小分類上位２０"/>
    <tableColumn id="10" xr3:uid="{7516862C-0FA8-4A23-8601-7BE46221CE1C}" name="総数／事業所数" dataCellStyle="桁区切り"/>
    <tableColumn id="11" xr3:uid="{69CE7E51-CCEB-41A5-A24B-924B3BD928F7}" name="総数／構成比" dataDxfId="142"/>
    <tableColumn id="12" xr3:uid="{B558ADE3-1A0B-4FA3-9EB7-33D8C40D16F3}" name="個人／事業所数" dataCellStyle="桁区切り"/>
    <tableColumn id="13" xr3:uid="{42A0140E-2954-4F8E-9154-A112EF3B993B}" name="個人／構成比" dataDxfId="141"/>
    <tableColumn id="14" xr3:uid="{0A382D85-014B-446C-B8D0-1976F2DFAEB9}" name="法人／事業所数" dataCellStyle="桁区切り"/>
    <tableColumn id="15" xr3:uid="{7FA96A56-BFB2-4788-9987-A75036BC2877}" name="法人／構成比" dataDxfId="140"/>
    <tableColumn id="16" xr3:uid="{5844421F-E3D6-4FD8-B292-DFC4E1568E08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8C19E99-74EA-40CA-8B66-D4AE1FD160FB}" name="LTBL_34215" displayName="LTBL_34215" ref="B4:I20" totalsRowCount="1">
  <autoFilter ref="B4:I19" xr:uid="{78C19E99-74EA-40CA-8B66-D4AE1FD160FB}"/>
  <tableColumns count="8">
    <tableColumn id="9" xr3:uid="{D5B18B05-0643-4E64-A7ED-737BA2CE17F0}" name="産業大分類" totalsRowLabel="合計" totalsRowDxfId="139"/>
    <tableColumn id="10" xr3:uid="{3E9B6052-A0CB-43B8-8D3C-043928549C1B}" name="総数／事業所数" totalsRowFunction="custom" totalsRowDxfId="138" dataCellStyle="桁区切り" totalsRowCellStyle="桁区切り">
      <totalsRowFormula>SUM(LTBL_34215[総数／事業所数])</totalsRowFormula>
    </tableColumn>
    <tableColumn id="11" xr3:uid="{8C517313-8450-4BEC-AAD1-F44A16C7D17F}" name="総数／構成比" dataDxfId="137"/>
    <tableColumn id="12" xr3:uid="{7DD7CAE4-5961-4588-A96F-66FD3DCAA842}" name="個人／事業所数" totalsRowFunction="sum" totalsRowDxfId="136" dataCellStyle="桁区切り" totalsRowCellStyle="桁区切り"/>
    <tableColumn id="13" xr3:uid="{EC070050-42F9-4653-B99E-A393C0EC368A}" name="個人／構成比" dataDxfId="135"/>
    <tableColumn id="14" xr3:uid="{4613F442-FDAF-4A27-8AA4-7BB4D73202C9}" name="法人／事業所数" totalsRowFunction="sum" totalsRowDxfId="134" dataCellStyle="桁区切り" totalsRowCellStyle="桁区切り"/>
    <tableColumn id="15" xr3:uid="{7E57E76F-72D8-4502-B6F8-F26ABCE198AB}" name="法人／構成比" dataDxfId="133"/>
    <tableColumn id="16" xr3:uid="{5E00CFC2-265F-47AA-A599-57E372B6A9BD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9D46757-DA25-4CD8-B71A-885EAFC94E13}" name="M_TABLE_34215" displayName="M_TABLE_34215" ref="B23:I44" totalsRowShown="0">
  <autoFilter ref="B23:I44" xr:uid="{D9D46757-DA25-4CD8-B71A-885EAFC94E13}"/>
  <tableColumns count="8">
    <tableColumn id="9" xr3:uid="{34D343AD-8C24-4CF1-B59C-EC10A3EF2C88}" name="産業中分類上位２０"/>
    <tableColumn id="10" xr3:uid="{099105C8-5AE2-4CAE-82DC-014726CF77F0}" name="総数／事業所数" dataCellStyle="桁区切り"/>
    <tableColumn id="11" xr3:uid="{08920775-2615-4068-BB35-54D35608552F}" name="総数／構成比" dataDxfId="131"/>
    <tableColumn id="12" xr3:uid="{62F0C56A-8F44-439C-831E-6742D66A6702}" name="個人／事業所数" dataCellStyle="桁区切り"/>
    <tableColumn id="13" xr3:uid="{738C163E-4F58-414F-B873-8AFBF3589AAD}" name="個人／構成比" dataDxfId="130"/>
    <tableColumn id="14" xr3:uid="{508B5E79-C175-487B-9BB1-99DCF128511D}" name="法人／事業所数" dataCellStyle="桁区切り"/>
    <tableColumn id="15" xr3:uid="{8D94657A-829E-465C-B5F8-33E94C994D77}" name="法人／構成比" dataDxfId="129"/>
    <tableColumn id="16" xr3:uid="{8D1C822E-3EEA-4F6F-9F5D-FBE997A6E71B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65215954-B7F9-47DC-9D5C-F6B07ADE2973}" name="S_TABLE_34215" displayName="S_TABLE_34215" ref="B47:I68" totalsRowShown="0">
  <autoFilter ref="B47:I68" xr:uid="{65215954-B7F9-47DC-9D5C-F6B07ADE2973}"/>
  <tableColumns count="8">
    <tableColumn id="9" xr3:uid="{EC0D56A3-CC2E-4CCF-B356-D8DFE48FBC93}" name="産業小分類上位２０"/>
    <tableColumn id="10" xr3:uid="{C1795C3A-8E98-407D-9520-50BCDA8D9198}" name="総数／事業所数" dataCellStyle="桁区切り"/>
    <tableColumn id="11" xr3:uid="{C681EAD7-BD2D-4F30-BA34-91BBC157F837}" name="総数／構成比" dataDxfId="128"/>
    <tableColumn id="12" xr3:uid="{F1FFD0CD-E8D6-4D8D-A594-91F882C8544B}" name="個人／事業所数" dataCellStyle="桁区切り"/>
    <tableColumn id="13" xr3:uid="{91A40D0B-FC6F-44FB-A611-93CD3F32348B}" name="個人／構成比" dataDxfId="127"/>
    <tableColumn id="14" xr3:uid="{5C5D8822-A892-4239-8E46-797BB222BCA6}" name="法人／事業所数" dataCellStyle="桁区切り"/>
    <tableColumn id="15" xr3:uid="{CD1006C7-360C-4CE0-8CE4-A296416F0F27}" name="法人／構成比" dataDxfId="126"/>
    <tableColumn id="16" xr3:uid="{54AB1076-407A-4247-84B8-095037723862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8B4E780-8478-4157-9D69-2A28639C1D17}" name="LTBL_34101" displayName="LTBL_34101" ref="B4:I20" totalsRowCount="1">
  <autoFilter ref="B4:I19" xr:uid="{38B4E780-8478-4157-9D69-2A28639C1D17}"/>
  <tableColumns count="8">
    <tableColumn id="9" xr3:uid="{865067BA-BCA0-46A6-A5F1-33FCB3E25D2E}" name="産業大分類" totalsRowLabel="合計" totalsRowDxfId="419"/>
    <tableColumn id="10" xr3:uid="{909DD58D-2F44-49D2-A18B-33E8F745B72C}" name="総数／事業所数" totalsRowFunction="custom" totalsRowDxfId="418" dataCellStyle="桁区切り" totalsRowCellStyle="桁区切り">
      <totalsRowFormula>SUM(LTBL_34101[総数／事業所数])</totalsRowFormula>
    </tableColumn>
    <tableColumn id="11" xr3:uid="{25E1AB81-D392-4D47-B1D8-EAB1FC606095}" name="総数／構成比" dataDxfId="417"/>
    <tableColumn id="12" xr3:uid="{6BAE664B-4FBE-42F2-BE2D-7217374A91FF}" name="個人／事業所数" totalsRowFunction="sum" totalsRowDxfId="416" dataCellStyle="桁区切り" totalsRowCellStyle="桁区切り"/>
    <tableColumn id="13" xr3:uid="{34A26F16-DCD3-4ADF-A2CA-53601EBE78BE}" name="個人／構成比" dataDxfId="415"/>
    <tableColumn id="14" xr3:uid="{C97BB19F-8DC5-470B-BE79-5131B11DAA70}" name="法人／事業所数" totalsRowFunction="sum" totalsRowDxfId="414" dataCellStyle="桁区切り" totalsRowCellStyle="桁区切り"/>
    <tableColumn id="15" xr3:uid="{EBE9FCFA-1905-4EF3-BA4E-A71948A72E87}" name="法人／構成比" dataDxfId="413"/>
    <tableColumn id="16" xr3:uid="{59B2EE03-8807-401C-A821-E8B2777FFADB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B9962B3-A780-4CA0-9767-88779BCC826A}" name="LTBL_34302" displayName="LTBL_34302" ref="B4:I20" totalsRowCount="1">
  <autoFilter ref="B4:I19" xr:uid="{7B9962B3-A780-4CA0-9767-88779BCC826A}"/>
  <tableColumns count="8">
    <tableColumn id="9" xr3:uid="{8594FE88-B452-4FFC-9DC3-AF8BB3C90426}" name="産業大分類" totalsRowLabel="合計" totalsRowDxfId="125"/>
    <tableColumn id="10" xr3:uid="{C23F5BC9-E5C5-4F92-AA98-E84AB7C183D9}" name="総数／事業所数" totalsRowFunction="custom" totalsRowDxfId="124" dataCellStyle="桁区切り" totalsRowCellStyle="桁区切り">
      <totalsRowFormula>SUM(LTBL_34302[総数／事業所数])</totalsRowFormula>
    </tableColumn>
    <tableColumn id="11" xr3:uid="{F7E9E123-76C8-482B-981B-92F143A71902}" name="総数／構成比" dataDxfId="123"/>
    <tableColumn id="12" xr3:uid="{56A5ED37-9E86-400D-B830-4599E3082A80}" name="個人／事業所数" totalsRowFunction="sum" totalsRowDxfId="122" dataCellStyle="桁区切り" totalsRowCellStyle="桁区切り"/>
    <tableColumn id="13" xr3:uid="{C5AE89D6-9D47-4B77-AB63-C8A7F66D392A}" name="個人／構成比" dataDxfId="121"/>
    <tableColumn id="14" xr3:uid="{15329ED2-4AA5-4005-9D6F-6AE529F4E928}" name="法人／事業所数" totalsRowFunction="sum" totalsRowDxfId="120" dataCellStyle="桁区切り" totalsRowCellStyle="桁区切り"/>
    <tableColumn id="15" xr3:uid="{E93CCB34-C942-478E-AC13-0CD9B1FC1CB6}" name="法人／構成比" dataDxfId="119"/>
    <tableColumn id="16" xr3:uid="{05360724-02FB-4D68-8A92-84CD2B494EC2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E76C1F3C-E65A-48A7-98E5-5A64C40662E1}" name="M_TABLE_34302" displayName="M_TABLE_34302" ref="B23:I43" totalsRowShown="0">
  <autoFilter ref="B23:I43" xr:uid="{E76C1F3C-E65A-48A7-98E5-5A64C40662E1}"/>
  <tableColumns count="8">
    <tableColumn id="9" xr3:uid="{BA7571C5-9DB2-407F-B6E0-932D422D54FF}" name="産業中分類上位２０"/>
    <tableColumn id="10" xr3:uid="{337438A2-A9BC-4659-873E-461F0984A8B6}" name="総数／事業所数" dataCellStyle="桁区切り"/>
    <tableColumn id="11" xr3:uid="{D70D02ED-5D0D-4A92-B23D-928A6AA859EC}" name="総数／構成比" dataDxfId="117"/>
    <tableColumn id="12" xr3:uid="{CF116E33-166F-4888-9FFA-07CCC3B84209}" name="個人／事業所数" dataCellStyle="桁区切り"/>
    <tableColumn id="13" xr3:uid="{E8702ABE-B6A4-40F5-A7F8-D0D78AC1D225}" name="個人／構成比" dataDxfId="116"/>
    <tableColumn id="14" xr3:uid="{4A58F33A-B51E-4D86-B934-FF4B05F87F26}" name="法人／事業所数" dataCellStyle="桁区切り"/>
    <tableColumn id="15" xr3:uid="{E25BA855-5A2F-4954-BCA6-228E2E959491}" name="法人／構成比" dataDxfId="115"/>
    <tableColumn id="16" xr3:uid="{71700C39-30B6-4072-8857-65B7123468C4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DFA326AB-CD70-4E0C-9F99-B774B7A70B80}" name="S_TABLE_34302" displayName="S_TABLE_34302" ref="B46:I68" totalsRowShown="0">
  <autoFilter ref="B46:I68" xr:uid="{DFA326AB-CD70-4E0C-9F99-B774B7A70B80}"/>
  <tableColumns count="8">
    <tableColumn id="9" xr3:uid="{B99A7C11-B61A-417E-8EBE-DA0B52A08F1E}" name="産業小分類上位２０"/>
    <tableColumn id="10" xr3:uid="{542EF123-0549-416F-B508-E5AC0C564F7D}" name="総数／事業所数" dataCellStyle="桁区切り"/>
    <tableColumn id="11" xr3:uid="{70577783-C8D0-4539-B2A3-F5A471C36B38}" name="総数／構成比" dataDxfId="114"/>
    <tableColumn id="12" xr3:uid="{E351E904-FDA1-48A7-BACA-D804D40E888C}" name="個人／事業所数" dataCellStyle="桁区切り"/>
    <tableColumn id="13" xr3:uid="{1CFC6229-0685-48A1-90E4-0747499CC211}" name="個人／構成比" dataDxfId="113"/>
    <tableColumn id="14" xr3:uid="{13791527-2DB0-472E-AED8-948BE16CA16B}" name="法人／事業所数" dataCellStyle="桁区切り"/>
    <tableColumn id="15" xr3:uid="{B6D490F5-5CBD-4BE1-8D28-D6210761C64D}" name="法人／構成比" dataDxfId="112"/>
    <tableColumn id="16" xr3:uid="{AB378641-122F-43F3-937E-B94EE56A284B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28862205-5F76-499D-8DB9-FAB45E6B63C7}" name="LTBL_34304" displayName="LTBL_34304" ref="B4:I20" totalsRowCount="1">
  <autoFilter ref="B4:I19" xr:uid="{28862205-5F76-499D-8DB9-FAB45E6B63C7}"/>
  <tableColumns count="8">
    <tableColumn id="9" xr3:uid="{37658C08-179C-4AD0-B4F6-FD9448D09BF0}" name="産業大分類" totalsRowLabel="合計" totalsRowDxfId="111"/>
    <tableColumn id="10" xr3:uid="{45519A2D-1452-4792-83C8-D0734FC6E447}" name="総数／事業所数" totalsRowFunction="custom" totalsRowDxfId="110" dataCellStyle="桁区切り" totalsRowCellStyle="桁区切り">
      <totalsRowFormula>SUM(LTBL_34304[総数／事業所数])</totalsRowFormula>
    </tableColumn>
    <tableColumn id="11" xr3:uid="{187F66C2-AB60-41EE-B22A-F5EF5B7D0890}" name="総数／構成比" dataDxfId="109"/>
    <tableColumn id="12" xr3:uid="{EC610434-E937-4496-8698-DE44B223091D}" name="個人／事業所数" totalsRowFunction="sum" totalsRowDxfId="108" dataCellStyle="桁区切り" totalsRowCellStyle="桁区切り"/>
    <tableColumn id="13" xr3:uid="{6B52F74F-225E-41F8-86E0-EA588DED75D2}" name="個人／構成比" dataDxfId="107"/>
    <tableColumn id="14" xr3:uid="{72EA9532-548A-4EB9-BF19-533C08047C1F}" name="法人／事業所数" totalsRowFunction="sum" totalsRowDxfId="106" dataCellStyle="桁区切り" totalsRowCellStyle="桁区切り"/>
    <tableColumn id="15" xr3:uid="{C24ABC22-25F6-4FCA-A47C-7C63D7DC56D3}" name="法人／構成比" dataDxfId="105"/>
    <tableColumn id="16" xr3:uid="{4385A595-3C49-4CB5-97B3-4A493CBFFBE2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79B629B-0B54-40B6-B221-67EBFE076A3E}" name="M_TABLE_34304" displayName="M_TABLE_34304" ref="B23:I45" totalsRowShown="0">
  <autoFilter ref="B23:I45" xr:uid="{879B629B-0B54-40B6-B221-67EBFE076A3E}"/>
  <tableColumns count="8">
    <tableColumn id="9" xr3:uid="{82F9923A-3969-4E82-B52C-E2E6B83FB983}" name="産業中分類上位２０"/>
    <tableColumn id="10" xr3:uid="{732BA7AC-DA75-43CC-9479-5197CC4CFA81}" name="総数／事業所数" dataCellStyle="桁区切り"/>
    <tableColumn id="11" xr3:uid="{BBE28339-98B4-4EE7-9A2F-01D213EDEF0F}" name="総数／構成比" dataDxfId="103"/>
    <tableColumn id="12" xr3:uid="{81BFD132-A9AE-44FC-8F9F-9C779F229709}" name="個人／事業所数" dataCellStyle="桁区切り"/>
    <tableColumn id="13" xr3:uid="{0320595E-AA28-4068-B517-19870F5AC5A7}" name="個人／構成比" dataDxfId="102"/>
    <tableColumn id="14" xr3:uid="{227BF034-5780-4D96-BB41-E5520D3D374C}" name="法人／事業所数" dataCellStyle="桁区切り"/>
    <tableColumn id="15" xr3:uid="{0AFA24DA-397B-4EA0-AC99-2E3076761DBC}" name="法人／構成比" dataDxfId="101"/>
    <tableColumn id="16" xr3:uid="{6FEDC381-7E2E-4AF7-9BBA-618E22973BA6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42B0B341-0070-46D5-9F1E-3F76392ABFA2}" name="S_TABLE_34304" displayName="S_TABLE_34304" ref="B48:I68" totalsRowShown="0">
  <autoFilter ref="B48:I68" xr:uid="{42B0B341-0070-46D5-9F1E-3F76392ABFA2}"/>
  <tableColumns count="8">
    <tableColumn id="9" xr3:uid="{E604BA0B-B015-4489-8713-7A933EF33EDB}" name="産業小分類上位２０"/>
    <tableColumn id="10" xr3:uid="{1644D0CA-CA8F-4186-80B4-B6A0F9FEC11A}" name="総数／事業所数" dataCellStyle="桁区切り"/>
    <tableColumn id="11" xr3:uid="{EF1A8A70-2803-4F00-9CC2-CDE89042A987}" name="総数／構成比" dataDxfId="100"/>
    <tableColumn id="12" xr3:uid="{2844E788-B300-4B54-8F4B-C12DBB0C3403}" name="個人／事業所数" dataCellStyle="桁区切り"/>
    <tableColumn id="13" xr3:uid="{D4E66601-8B56-48ED-B8B2-2C405D33CF0C}" name="個人／構成比" dataDxfId="99"/>
    <tableColumn id="14" xr3:uid="{7F0FAF56-E4DF-4C1F-A6D7-0FFEFD0C08F2}" name="法人／事業所数" dataCellStyle="桁区切り"/>
    <tableColumn id="15" xr3:uid="{8A367E9A-49B2-4699-9B45-906A7E032C1D}" name="法人／構成比" dataDxfId="98"/>
    <tableColumn id="16" xr3:uid="{8A1EAAAD-EB61-48FC-A0B8-4F27D7EA60C1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E2E1F950-DE59-4420-99DE-90EA5856A05C}" name="LTBL_34307" displayName="LTBL_34307" ref="B4:I20" totalsRowCount="1">
  <autoFilter ref="B4:I19" xr:uid="{E2E1F950-DE59-4420-99DE-90EA5856A05C}"/>
  <tableColumns count="8">
    <tableColumn id="9" xr3:uid="{C0C2C6E0-02F6-4F88-A5DE-BB1029674260}" name="産業大分類" totalsRowLabel="合計" totalsRowDxfId="97"/>
    <tableColumn id="10" xr3:uid="{80E4F653-274A-4AFC-9C99-CDE088377EFF}" name="総数／事業所数" totalsRowFunction="custom" totalsRowDxfId="96" dataCellStyle="桁区切り" totalsRowCellStyle="桁区切り">
      <totalsRowFormula>SUM(LTBL_34307[総数／事業所数])</totalsRowFormula>
    </tableColumn>
    <tableColumn id="11" xr3:uid="{44D76264-C82D-4EB3-98B2-D6399400E1EE}" name="総数／構成比" dataDxfId="95"/>
    <tableColumn id="12" xr3:uid="{B8F39A10-CA15-4D77-881D-14B7EFF92B41}" name="個人／事業所数" totalsRowFunction="sum" totalsRowDxfId="94" dataCellStyle="桁区切り" totalsRowCellStyle="桁区切り"/>
    <tableColumn id="13" xr3:uid="{68D8967B-2C52-439D-B7F3-D3CF790355C2}" name="個人／構成比" dataDxfId="93"/>
    <tableColumn id="14" xr3:uid="{42F03D08-5878-4D6B-96F7-C0561F64E345}" name="法人／事業所数" totalsRowFunction="sum" totalsRowDxfId="92" dataCellStyle="桁区切り" totalsRowCellStyle="桁区切り"/>
    <tableColumn id="15" xr3:uid="{89EED402-25BF-4D76-A9A6-C1D068874B37}" name="法人／構成比" dataDxfId="91"/>
    <tableColumn id="16" xr3:uid="{471D6B4B-C0A2-4F7A-AA05-9D095DDD1B81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4DB59596-F3DF-4704-B47A-41021C64D667}" name="M_TABLE_34307" displayName="M_TABLE_34307" ref="B23:I46" totalsRowShown="0">
  <autoFilter ref="B23:I46" xr:uid="{4DB59596-F3DF-4704-B47A-41021C64D667}"/>
  <tableColumns count="8">
    <tableColumn id="9" xr3:uid="{4ACF5F7F-0857-43B8-A9A9-7226DB3B9F17}" name="産業中分類上位２０"/>
    <tableColumn id="10" xr3:uid="{C2ED03B2-9496-4CBF-B24F-134AEA5EFFE1}" name="総数／事業所数" dataCellStyle="桁区切り"/>
    <tableColumn id="11" xr3:uid="{16A888FF-54D8-4290-B51C-9A0C76A8A245}" name="総数／構成比" dataDxfId="89"/>
    <tableColumn id="12" xr3:uid="{070DE9E6-7A48-429A-9A5B-76386564FF99}" name="個人／事業所数" dataCellStyle="桁区切り"/>
    <tableColumn id="13" xr3:uid="{C5FDCD98-B970-4BF9-A016-A75C09161454}" name="個人／構成比" dataDxfId="88"/>
    <tableColumn id="14" xr3:uid="{8875F832-A35C-486F-A589-F1C92E60422B}" name="法人／事業所数" dataCellStyle="桁区切り"/>
    <tableColumn id="15" xr3:uid="{91806884-E612-4306-BEE5-39B56434DA32}" name="法人／構成比" dataDxfId="87"/>
    <tableColumn id="16" xr3:uid="{FC41178C-2F1C-4A69-B563-C049908851FC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44F8C229-B788-4839-9483-66D257BE828F}" name="S_TABLE_34307" displayName="S_TABLE_34307" ref="B49:I73" totalsRowShown="0">
  <autoFilter ref="B49:I73" xr:uid="{44F8C229-B788-4839-9483-66D257BE828F}"/>
  <tableColumns count="8">
    <tableColumn id="9" xr3:uid="{09D7194F-EDA8-48E8-A69C-0CEBCAB86BB0}" name="産業小分類上位２０"/>
    <tableColumn id="10" xr3:uid="{508C4B43-99F5-4E82-B89D-FD22D815B546}" name="総数／事業所数" dataCellStyle="桁区切り"/>
    <tableColumn id="11" xr3:uid="{0F5FB2E6-0B31-4762-8EFA-857EA751A530}" name="総数／構成比" dataDxfId="86"/>
    <tableColumn id="12" xr3:uid="{3110D202-2A16-43D8-80F0-3F2DD2C03D3A}" name="個人／事業所数" dataCellStyle="桁区切り"/>
    <tableColumn id="13" xr3:uid="{F0FE6B80-D4C7-48E8-AF3E-1D81B258CB36}" name="個人／構成比" dataDxfId="85"/>
    <tableColumn id="14" xr3:uid="{6F9396E0-2BAC-4FE7-A311-816F62027399}" name="法人／事業所数" dataCellStyle="桁区切り"/>
    <tableColumn id="15" xr3:uid="{62268D92-0EFA-4964-BF11-27B8DABB1F0C}" name="法人／構成比" dataDxfId="84"/>
    <tableColumn id="16" xr3:uid="{8FB2837E-0184-46D4-9092-8EBC895E28CA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F0FB345-6B08-4766-BDAE-2024E438D764}" name="LTBL_34309" displayName="LTBL_34309" ref="B4:I20" totalsRowCount="1">
  <autoFilter ref="B4:I19" xr:uid="{6F0FB345-6B08-4766-BDAE-2024E438D764}"/>
  <tableColumns count="8">
    <tableColumn id="9" xr3:uid="{EFC076A4-AD50-407B-A70E-7B2801474F53}" name="産業大分類" totalsRowLabel="合計" totalsRowDxfId="83"/>
    <tableColumn id="10" xr3:uid="{313FF10F-DBCB-4938-AEE7-84A7873E551D}" name="総数／事業所数" totalsRowFunction="custom" totalsRowDxfId="82" dataCellStyle="桁区切り" totalsRowCellStyle="桁区切り">
      <totalsRowFormula>SUM(LTBL_34309[総数／事業所数])</totalsRowFormula>
    </tableColumn>
    <tableColumn id="11" xr3:uid="{2A893381-26D4-4DAC-A29B-F7EF60244E81}" name="総数／構成比" dataDxfId="81"/>
    <tableColumn id="12" xr3:uid="{3332ABAF-52E0-42A0-9BCA-0E4375EFD4C5}" name="個人／事業所数" totalsRowFunction="sum" totalsRowDxfId="80" dataCellStyle="桁区切り" totalsRowCellStyle="桁区切り"/>
    <tableColumn id="13" xr3:uid="{26F7E935-2C06-482D-B575-450F42548515}" name="個人／構成比" dataDxfId="79"/>
    <tableColumn id="14" xr3:uid="{6933EBB4-13E9-4B3E-B12A-4993C76DD9A3}" name="法人／事業所数" totalsRowFunction="sum" totalsRowDxfId="78" dataCellStyle="桁区切り" totalsRowCellStyle="桁区切り"/>
    <tableColumn id="15" xr3:uid="{48ACCA2D-09BE-4A16-BD0B-81505E695774}" name="法人／構成比" dataDxfId="77"/>
    <tableColumn id="16" xr3:uid="{547B739A-74C1-494E-AEBB-4D525E992A84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7AC3CA-B7A6-4FD7-812F-19539FB11124}" name="M_TABLE_34101" displayName="M_TABLE_34101" ref="B23:I43" totalsRowShown="0">
  <autoFilter ref="B23:I43" xr:uid="{AD7AC3CA-B7A6-4FD7-812F-19539FB11124}"/>
  <tableColumns count="8">
    <tableColumn id="9" xr3:uid="{DD174AC7-1B63-4B50-B383-E7C405FE9B52}" name="産業中分類上位２０"/>
    <tableColumn id="10" xr3:uid="{A51A2A20-ADB2-49CB-A840-2C307F50232F}" name="総数／事業所数" dataCellStyle="桁区切り"/>
    <tableColumn id="11" xr3:uid="{E918CA15-9223-45A0-ADC0-BB7409573126}" name="総数／構成比" dataDxfId="411"/>
    <tableColumn id="12" xr3:uid="{9AC8BC28-612C-4526-8364-3CF21FEC39DE}" name="個人／事業所数" dataCellStyle="桁区切り"/>
    <tableColumn id="13" xr3:uid="{10B6D24B-7FFA-4D35-A4D5-17F0062FA42A}" name="個人／構成比" dataDxfId="410"/>
    <tableColumn id="14" xr3:uid="{F9E69B6A-E13C-4CDD-A876-FCE7F13E73C1}" name="法人／事業所数" dataCellStyle="桁区切り"/>
    <tableColumn id="15" xr3:uid="{3F21F101-9125-4C3A-A14E-988FBACA2434}" name="法人／構成比" dataDxfId="409"/>
    <tableColumn id="16" xr3:uid="{012FEDD2-8D02-4483-852D-D4CD6487C65F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22C6E203-6BF5-49FE-836E-73AB63842094}" name="M_TABLE_34309" displayName="M_TABLE_34309" ref="B23:I45" totalsRowShown="0">
  <autoFilter ref="B23:I45" xr:uid="{22C6E203-6BF5-49FE-836E-73AB63842094}"/>
  <tableColumns count="8">
    <tableColumn id="9" xr3:uid="{853905C0-9171-4966-B817-B99BA3932A9B}" name="産業中分類上位２０"/>
    <tableColumn id="10" xr3:uid="{FC204055-E250-4C53-9BDB-8F3331BCBB73}" name="総数／事業所数" dataCellStyle="桁区切り"/>
    <tableColumn id="11" xr3:uid="{76F5DA7E-F9AF-4B28-BFA7-624C726447E6}" name="総数／構成比" dataDxfId="75"/>
    <tableColumn id="12" xr3:uid="{18E02C70-306B-4536-B23E-2B3B49C2B4E5}" name="個人／事業所数" dataCellStyle="桁区切り"/>
    <tableColumn id="13" xr3:uid="{264C15CA-185A-499D-A10E-57DA919B0451}" name="個人／構成比" dataDxfId="74"/>
    <tableColumn id="14" xr3:uid="{1E952BDB-929D-4D19-8454-F1AA7FF372F7}" name="法人／事業所数" dataCellStyle="桁区切り"/>
    <tableColumn id="15" xr3:uid="{020D2CE4-CA8C-49CC-902E-FA69CE1F85DA}" name="法人／構成比" dataDxfId="73"/>
    <tableColumn id="16" xr3:uid="{55493ACD-8DC8-4C51-9255-81CC061FE4B7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163D7BCF-0084-409C-A6D5-15B5F14A1C89}" name="S_TABLE_34309" displayName="S_TABLE_34309" ref="B48:I69" totalsRowShown="0">
  <autoFilter ref="B48:I69" xr:uid="{163D7BCF-0084-409C-A6D5-15B5F14A1C89}"/>
  <tableColumns count="8">
    <tableColumn id="9" xr3:uid="{A376E179-F971-4087-91CF-BF5C5DBEC0F7}" name="産業小分類上位２０"/>
    <tableColumn id="10" xr3:uid="{5BD4D942-FD4D-4AB5-82DB-5BF6442E9BDB}" name="総数／事業所数" dataCellStyle="桁区切り"/>
    <tableColumn id="11" xr3:uid="{47922FBD-09AB-40D5-84B0-0A82ADA77D14}" name="総数／構成比" dataDxfId="72"/>
    <tableColumn id="12" xr3:uid="{B0030871-FCED-4591-B851-9C6D7E19CDEA}" name="個人／事業所数" dataCellStyle="桁区切り"/>
    <tableColumn id="13" xr3:uid="{C8E22303-3B49-41C8-BA5A-0DB1D9143841}" name="個人／構成比" dataDxfId="71"/>
    <tableColumn id="14" xr3:uid="{275257EC-ACAA-4FD9-8AE3-F758B3814C41}" name="法人／事業所数" dataCellStyle="桁区切り"/>
    <tableColumn id="15" xr3:uid="{B789486B-672A-4D8C-834A-933A370FE299}" name="法人／構成比" dataDxfId="70"/>
    <tableColumn id="16" xr3:uid="{E4F4F278-84F0-4778-B8C5-4F2C3BBE22AD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A123FCBF-4450-4FF0-A68C-61F43DAED892}" name="LTBL_34368" displayName="LTBL_34368" ref="B4:I20" totalsRowCount="1">
  <autoFilter ref="B4:I19" xr:uid="{A123FCBF-4450-4FF0-A68C-61F43DAED892}"/>
  <tableColumns count="8">
    <tableColumn id="9" xr3:uid="{CF8BE674-18AE-4B96-ADA3-EF0BB437F575}" name="産業大分類" totalsRowLabel="合計" totalsRowDxfId="69"/>
    <tableColumn id="10" xr3:uid="{15F81094-5CD3-44CC-9207-8F05AEB25A43}" name="総数／事業所数" totalsRowFunction="custom" totalsRowDxfId="68" dataCellStyle="桁区切り" totalsRowCellStyle="桁区切り">
      <totalsRowFormula>SUM(LTBL_34368[総数／事業所数])</totalsRowFormula>
    </tableColumn>
    <tableColumn id="11" xr3:uid="{6261141F-BED6-47B9-8B23-97C7943FE874}" name="総数／構成比" dataDxfId="67"/>
    <tableColumn id="12" xr3:uid="{680CF5BA-F61F-4A1A-9EFC-A00890913151}" name="個人／事業所数" totalsRowFunction="sum" totalsRowDxfId="66" dataCellStyle="桁区切り" totalsRowCellStyle="桁区切り"/>
    <tableColumn id="13" xr3:uid="{CCE121F5-893D-4981-9D35-9E608F9C03C6}" name="個人／構成比" dataDxfId="65"/>
    <tableColumn id="14" xr3:uid="{D8353B9C-CEF1-4FF9-A8C4-E4D1A72E6B42}" name="法人／事業所数" totalsRowFunction="sum" totalsRowDxfId="64" dataCellStyle="桁区切り" totalsRowCellStyle="桁区切り"/>
    <tableColumn id="15" xr3:uid="{6E772C52-ECD2-46B8-A3B5-DB27AF7715B9}" name="法人／構成比" dataDxfId="63"/>
    <tableColumn id="16" xr3:uid="{DBA7AB03-65D4-4793-AB33-5AEC0A8DB7F7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6179B3C3-37B2-43EC-92E2-68A1D50D7B7C}" name="M_TABLE_34368" displayName="M_TABLE_34368" ref="B23:I43" totalsRowShown="0">
  <autoFilter ref="B23:I43" xr:uid="{6179B3C3-37B2-43EC-92E2-68A1D50D7B7C}"/>
  <tableColumns count="8">
    <tableColumn id="9" xr3:uid="{6DAA4F36-E465-4964-BE99-122168C30104}" name="産業中分類上位２０"/>
    <tableColumn id="10" xr3:uid="{83AE0CCE-8A37-4945-AAA9-1839A0D79CFA}" name="総数／事業所数" dataCellStyle="桁区切り"/>
    <tableColumn id="11" xr3:uid="{D55CECCA-CA37-49F6-8647-88F1829633D9}" name="総数／構成比" dataDxfId="61"/>
    <tableColumn id="12" xr3:uid="{B8260C4F-AA3F-4008-A37D-B8C265393480}" name="個人／事業所数" dataCellStyle="桁区切り"/>
    <tableColumn id="13" xr3:uid="{56338803-90E2-48AF-9432-293ED414BFA6}" name="個人／構成比" dataDxfId="60"/>
    <tableColumn id="14" xr3:uid="{70CB53B7-16A5-493F-9485-2C6C01E08F74}" name="法人／事業所数" dataCellStyle="桁区切り"/>
    <tableColumn id="15" xr3:uid="{6E5FB012-2E38-482D-957A-465D99C44988}" name="法人／構成比" dataDxfId="59"/>
    <tableColumn id="16" xr3:uid="{952AAA0E-C4D0-44F6-9898-699CAFADB364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C8B7D5C-2B0D-4D87-BC03-DC5125F37CD0}" name="S_TABLE_34368" displayName="S_TABLE_34368" ref="B46:I66" totalsRowShown="0">
  <autoFilter ref="B46:I66" xr:uid="{2C8B7D5C-2B0D-4D87-BC03-DC5125F37CD0}"/>
  <tableColumns count="8">
    <tableColumn id="9" xr3:uid="{19990F2C-AA91-4D17-8403-2E638A64A49F}" name="産業小分類上位２０"/>
    <tableColumn id="10" xr3:uid="{B069E9E4-303C-4933-9185-072B8619DD8C}" name="総数／事業所数" dataCellStyle="桁区切り"/>
    <tableColumn id="11" xr3:uid="{5ECF5ECD-3D35-4A3D-B2ED-10E72D8693FD}" name="総数／構成比" dataDxfId="58"/>
    <tableColumn id="12" xr3:uid="{1E47C373-58CF-418D-B367-34D57EE2FA2B}" name="個人／事業所数" dataCellStyle="桁区切り"/>
    <tableColumn id="13" xr3:uid="{890F7BC5-D8B9-45E9-B386-087AB049E2D6}" name="個人／構成比" dataDxfId="57"/>
    <tableColumn id="14" xr3:uid="{D7462B46-8444-463F-8D97-54508BFB7E3E}" name="法人／事業所数" dataCellStyle="桁区切り"/>
    <tableColumn id="15" xr3:uid="{BEBE86E1-B273-4A4E-8BA8-81040C431B22}" name="法人／構成比" dataDxfId="56"/>
    <tableColumn id="16" xr3:uid="{82641A04-58DD-4521-AE6C-6A446053389F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D522B726-0A33-48E5-9A40-37D465D6FA1E}" name="LTBL_34369" displayName="LTBL_34369" ref="B4:I20" totalsRowCount="1">
  <autoFilter ref="B4:I19" xr:uid="{D522B726-0A33-48E5-9A40-37D465D6FA1E}"/>
  <tableColumns count="8">
    <tableColumn id="9" xr3:uid="{407BB7F6-D075-4E82-B56C-EE941DE4B4E8}" name="産業大分類" totalsRowLabel="合計" totalsRowDxfId="55"/>
    <tableColumn id="10" xr3:uid="{6EA5D64A-9E6E-4004-AE63-ACE7F3345B32}" name="総数／事業所数" totalsRowFunction="custom" totalsRowDxfId="54" dataCellStyle="桁区切り" totalsRowCellStyle="桁区切り">
      <totalsRowFormula>SUM(LTBL_34369[総数／事業所数])</totalsRowFormula>
    </tableColumn>
    <tableColumn id="11" xr3:uid="{32AA22D0-D786-4F0A-896F-3FFA6B7F9406}" name="総数／構成比" dataDxfId="53"/>
    <tableColumn id="12" xr3:uid="{7F6C8CE3-B335-4EEF-8FCE-84F45DF75D1B}" name="個人／事業所数" totalsRowFunction="sum" totalsRowDxfId="52" dataCellStyle="桁区切り" totalsRowCellStyle="桁区切り"/>
    <tableColumn id="13" xr3:uid="{CE8B13B5-0DAC-473C-A694-D95CE3EB3DAC}" name="個人／構成比" dataDxfId="51"/>
    <tableColumn id="14" xr3:uid="{336E5958-43CD-46F8-A4DD-64CE16E1DE66}" name="法人／事業所数" totalsRowFunction="sum" totalsRowDxfId="50" dataCellStyle="桁区切り" totalsRowCellStyle="桁区切り"/>
    <tableColumn id="15" xr3:uid="{66BAA9F6-D30F-4243-9587-D1BC108C3DD2}" name="法人／構成比" dataDxfId="49"/>
    <tableColumn id="16" xr3:uid="{E25D4309-50C9-499E-8E75-614FC9BDB6D6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3DCEDFA4-5BE3-4BBD-84E8-E3D657C4FA40}" name="M_TABLE_34369" displayName="M_TABLE_34369" ref="B23:I43" totalsRowShown="0">
  <autoFilter ref="B23:I43" xr:uid="{3DCEDFA4-5BE3-4BBD-84E8-E3D657C4FA40}"/>
  <tableColumns count="8">
    <tableColumn id="9" xr3:uid="{836EC751-5744-45B2-A13C-AF12305B677E}" name="産業中分類上位２０"/>
    <tableColumn id="10" xr3:uid="{D02D8FA0-FFED-4533-8D53-467FA9DB8D7B}" name="総数／事業所数" dataCellStyle="桁区切り"/>
    <tableColumn id="11" xr3:uid="{319694B2-2956-4E28-A4B3-61C1C6FE3A08}" name="総数／構成比" dataDxfId="47"/>
    <tableColumn id="12" xr3:uid="{A1F30895-EAFD-4598-AC18-31B59E351E8A}" name="個人／事業所数" dataCellStyle="桁区切り"/>
    <tableColumn id="13" xr3:uid="{14160C9B-2153-4116-8083-78297D33072E}" name="個人／構成比" dataDxfId="46"/>
    <tableColumn id="14" xr3:uid="{C7B4F767-9590-4A3F-80B9-E8BECBDA828D}" name="法人／事業所数" dataCellStyle="桁区切り"/>
    <tableColumn id="15" xr3:uid="{13B2050A-1338-4EEB-B209-0DD2A87F1758}" name="法人／構成比" dataDxfId="45"/>
    <tableColumn id="16" xr3:uid="{088DA1F8-6813-4212-ABAB-44FBC8D53F5C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FF39E97D-8CD5-466F-9EC2-23DE6B1EE9E8}" name="S_TABLE_34369" displayName="S_TABLE_34369" ref="B46:I67" totalsRowShown="0">
  <autoFilter ref="B46:I67" xr:uid="{FF39E97D-8CD5-466F-9EC2-23DE6B1EE9E8}"/>
  <tableColumns count="8">
    <tableColumn id="9" xr3:uid="{513CDC5C-06AE-4B80-BE48-1F516E041A44}" name="産業小分類上位２０"/>
    <tableColumn id="10" xr3:uid="{D849CDEB-8B1E-4F79-9DD1-BC32D265956F}" name="総数／事業所数" dataCellStyle="桁区切り"/>
    <tableColumn id="11" xr3:uid="{B40852C4-958F-49CD-A704-4ECD2D07DA87}" name="総数／構成比" dataDxfId="44"/>
    <tableColumn id="12" xr3:uid="{A1A972F5-7270-4FB4-9C4D-3B23FA22FD1C}" name="個人／事業所数" dataCellStyle="桁区切り"/>
    <tableColumn id="13" xr3:uid="{1D05A0D5-CF15-4163-9B78-68BEA112DEE7}" name="個人／構成比" dataDxfId="43"/>
    <tableColumn id="14" xr3:uid="{4078B4A9-62E8-4A6E-8E28-33ACC733EE2F}" name="法人／事業所数" dataCellStyle="桁区切り"/>
    <tableColumn id="15" xr3:uid="{A49D6F24-4479-4368-A48D-A3C263823B77}" name="法人／構成比" dataDxfId="42"/>
    <tableColumn id="16" xr3:uid="{F2FC7894-0F82-4AE3-B3DE-C6A42D2514A1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62E7408-5FA8-404A-93DE-698742802B02}" name="LTBL_34431" displayName="LTBL_34431" ref="B4:I20" totalsRowCount="1">
  <autoFilter ref="B4:I19" xr:uid="{F62E7408-5FA8-404A-93DE-698742802B02}"/>
  <tableColumns count="8">
    <tableColumn id="9" xr3:uid="{470E6D44-8A09-46E1-A139-B4846B694B49}" name="産業大分類" totalsRowLabel="合計" totalsRowDxfId="41"/>
    <tableColumn id="10" xr3:uid="{0B961BDF-95A1-4F6B-9AB0-3D87A5A7093D}" name="総数／事業所数" totalsRowFunction="custom" totalsRowDxfId="40" dataCellStyle="桁区切り" totalsRowCellStyle="桁区切り">
      <totalsRowFormula>SUM(LTBL_34431[総数／事業所数])</totalsRowFormula>
    </tableColumn>
    <tableColumn id="11" xr3:uid="{C80524D1-D70D-4B0A-9CD1-99E65210DF31}" name="総数／構成比" dataDxfId="39"/>
    <tableColumn id="12" xr3:uid="{FEBED531-D3B6-40E7-A558-3869F46B5906}" name="個人／事業所数" totalsRowFunction="sum" totalsRowDxfId="38" dataCellStyle="桁区切り" totalsRowCellStyle="桁区切り"/>
    <tableColumn id="13" xr3:uid="{263A1372-52DE-4EFD-8471-78E97CAC662C}" name="個人／構成比" dataDxfId="37"/>
    <tableColumn id="14" xr3:uid="{54ED650E-7E50-48FD-AA77-D9B77C4E9E1B}" name="法人／事業所数" totalsRowFunction="sum" totalsRowDxfId="36" dataCellStyle="桁区切り" totalsRowCellStyle="桁区切り"/>
    <tableColumn id="15" xr3:uid="{643784F8-8DD5-4406-9A74-F7BA7B04FFF9}" name="法人／構成比" dataDxfId="35"/>
    <tableColumn id="16" xr3:uid="{F3B7DDA1-A444-49AE-984D-AD0086530772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16220573-A904-494D-8047-C577FF3642FC}" name="M_TABLE_34431" displayName="M_TABLE_34431" ref="B23:I45" totalsRowShown="0">
  <autoFilter ref="B23:I45" xr:uid="{16220573-A904-494D-8047-C577FF3642FC}"/>
  <tableColumns count="8">
    <tableColumn id="9" xr3:uid="{96E6948F-F74A-4094-B7CC-59E72A21F33B}" name="産業中分類上位２０"/>
    <tableColumn id="10" xr3:uid="{A465BFD9-A199-4B03-9171-B0878886942B}" name="総数／事業所数" dataCellStyle="桁区切り"/>
    <tableColumn id="11" xr3:uid="{D3DBAEEE-844A-4785-8286-53880EB35A21}" name="総数／構成比" dataDxfId="33"/>
    <tableColumn id="12" xr3:uid="{911FEA0C-8F2E-43CE-A12E-03E26E3185D9}" name="個人／事業所数" dataCellStyle="桁区切り"/>
    <tableColumn id="13" xr3:uid="{D7D57098-9957-45DD-BC4A-212AE81F76A5}" name="個人／構成比" dataDxfId="32"/>
    <tableColumn id="14" xr3:uid="{0DA5F400-A32D-4164-B66A-83810C9BA50D}" name="法人／事業所数" dataCellStyle="桁区切り"/>
    <tableColumn id="15" xr3:uid="{99D59694-005D-4E0A-A6E1-3D88525186EC}" name="法人／構成比" dataDxfId="31"/>
    <tableColumn id="16" xr3:uid="{638C8245-C743-412A-BBEA-FF4B4B6DB689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F821D25-5DEA-440C-8030-74505249C7AA}" name="S_TABLE_34101" displayName="S_TABLE_34101" ref="B46:I66" totalsRowShown="0">
  <autoFilter ref="B46:I66" xr:uid="{6F821D25-5DEA-440C-8030-74505249C7AA}"/>
  <tableColumns count="8">
    <tableColumn id="9" xr3:uid="{94BA99B9-46CD-4728-B74C-0865A2CE9F87}" name="産業小分類上位２０"/>
    <tableColumn id="10" xr3:uid="{8E72FA91-F057-4E6C-8144-23346E2BDBF5}" name="総数／事業所数" dataCellStyle="桁区切り"/>
    <tableColumn id="11" xr3:uid="{05A578B4-24E3-4109-9EEF-6BD7F1C42F22}" name="総数／構成比" dataDxfId="408"/>
    <tableColumn id="12" xr3:uid="{45C3FA42-226C-4DD3-9F21-69A7DCF90CC5}" name="個人／事業所数" dataCellStyle="桁区切り"/>
    <tableColumn id="13" xr3:uid="{B1C9A3F4-FAF2-4836-9511-F22222C7BBBE}" name="個人／構成比" dataDxfId="407"/>
    <tableColumn id="14" xr3:uid="{2BFACEA8-4A35-4A2C-ACBA-0084E9AFE869}" name="法人／事業所数" dataCellStyle="桁区切り"/>
    <tableColumn id="15" xr3:uid="{2071B088-C830-4B78-BDC1-55799192B830}" name="法人／構成比" dataDxfId="406"/>
    <tableColumn id="16" xr3:uid="{16797151-E7E9-4FC4-AD2B-3FEE67743C58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8DC23F72-D5E8-4733-8B0A-0812710864A3}" name="S_TABLE_34431" displayName="S_TABLE_34431" ref="B48:I72" totalsRowShown="0">
  <autoFilter ref="B48:I72" xr:uid="{8DC23F72-D5E8-4733-8B0A-0812710864A3}"/>
  <tableColumns count="8">
    <tableColumn id="9" xr3:uid="{6AC5297A-8A7F-4508-BE8A-4CF3CDE437CE}" name="産業小分類上位２０"/>
    <tableColumn id="10" xr3:uid="{31E29AA9-C4AE-45F7-99E1-EDB9D82923CA}" name="総数／事業所数" dataCellStyle="桁区切り"/>
    <tableColumn id="11" xr3:uid="{D31386AF-7837-49D5-A7A7-115387CB18FB}" name="総数／構成比" dataDxfId="30"/>
    <tableColumn id="12" xr3:uid="{3FC8DD81-CFAE-47B7-967E-7AD93AF99682}" name="個人／事業所数" dataCellStyle="桁区切り"/>
    <tableColumn id="13" xr3:uid="{CB4D3C9F-7DF9-4098-917D-47752BE06AE1}" name="個人／構成比" dataDxfId="29"/>
    <tableColumn id="14" xr3:uid="{FA920AEF-3377-40A2-819C-8EDF4D07C1C3}" name="法人／事業所数" dataCellStyle="桁区切り"/>
    <tableColumn id="15" xr3:uid="{74B7C0F9-D2D5-4321-B32B-D99FACD020BE}" name="法人／構成比" dataDxfId="28"/>
    <tableColumn id="16" xr3:uid="{5AEDB076-BC1D-43D0-B57C-59FA87468C7C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7844835-4F7A-4E58-981A-218639D23BCA}" name="LTBL_34462" displayName="LTBL_34462" ref="B4:I20" totalsRowCount="1">
  <autoFilter ref="B4:I19" xr:uid="{87844835-4F7A-4E58-981A-218639D23BCA}"/>
  <tableColumns count="8">
    <tableColumn id="9" xr3:uid="{548F3917-3689-472B-BB96-CF9A26416B6D}" name="産業大分類" totalsRowLabel="合計" totalsRowDxfId="27"/>
    <tableColumn id="10" xr3:uid="{7776C32C-376A-4079-8618-C88BACEDE09A}" name="総数／事業所数" totalsRowFunction="custom" totalsRowDxfId="26" dataCellStyle="桁区切り" totalsRowCellStyle="桁区切り">
      <totalsRowFormula>SUM(LTBL_34462[総数／事業所数])</totalsRowFormula>
    </tableColumn>
    <tableColumn id="11" xr3:uid="{11A32DC0-45CE-469D-9F80-23F085D49025}" name="総数／構成比" dataDxfId="25"/>
    <tableColumn id="12" xr3:uid="{E8CB82C9-EC12-4E4B-8099-1177E1B552E1}" name="個人／事業所数" totalsRowFunction="sum" totalsRowDxfId="24" dataCellStyle="桁区切り" totalsRowCellStyle="桁区切り"/>
    <tableColumn id="13" xr3:uid="{90612C4E-C786-47F4-869A-874B91F945CF}" name="個人／構成比" dataDxfId="23"/>
    <tableColumn id="14" xr3:uid="{B5D8CC31-C33C-4CD7-9FC7-797E02A44446}" name="法人／事業所数" totalsRowFunction="sum" totalsRowDxfId="22" dataCellStyle="桁区切り" totalsRowCellStyle="桁区切り"/>
    <tableColumn id="15" xr3:uid="{712F7DC5-4BBF-4BDF-9609-B77B5D2B1037}" name="法人／構成比" dataDxfId="21"/>
    <tableColumn id="16" xr3:uid="{39A55698-31F0-4415-98FE-B1D1D5AC9959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2FEE29A3-F97E-433D-803C-296EE12C1756}" name="M_TABLE_34462" displayName="M_TABLE_34462" ref="B23:I44" totalsRowShown="0">
  <autoFilter ref="B23:I44" xr:uid="{2FEE29A3-F97E-433D-803C-296EE12C1756}"/>
  <tableColumns count="8">
    <tableColumn id="9" xr3:uid="{421DEFA4-F5DA-4399-8A5B-13561EAB800C}" name="産業中分類上位２０"/>
    <tableColumn id="10" xr3:uid="{4FBE56CC-3517-487E-85F7-B0E1A9EB09C7}" name="総数／事業所数" dataCellStyle="桁区切り"/>
    <tableColumn id="11" xr3:uid="{053374AE-B8D8-42D9-93E2-A4A9CC34667B}" name="総数／構成比" dataDxfId="19"/>
    <tableColumn id="12" xr3:uid="{E7B59A92-BBD0-42BE-BC02-3E3925501F0C}" name="個人／事業所数" dataCellStyle="桁区切り"/>
    <tableColumn id="13" xr3:uid="{72552F92-DA5F-47AE-BE30-1511A0612A6F}" name="個人／構成比" dataDxfId="18"/>
    <tableColumn id="14" xr3:uid="{857A06E0-9F2F-4D9B-B69C-143734CCBC79}" name="法人／事業所数" dataCellStyle="桁区切り"/>
    <tableColumn id="15" xr3:uid="{E50378A6-D4D0-45A9-8758-3E5CCCF8D182}" name="法人／構成比" dataDxfId="17"/>
    <tableColumn id="16" xr3:uid="{DAD29F29-0981-41C5-87D7-DCD9DBD75A1A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40F7C97E-FC85-4F5B-BDFC-73B4EADE03FB}" name="S_TABLE_34462" displayName="S_TABLE_34462" ref="B47:I74" totalsRowShown="0">
  <autoFilter ref="B47:I74" xr:uid="{40F7C97E-FC85-4F5B-BDFC-73B4EADE03FB}"/>
  <tableColumns count="8">
    <tableColumn id="9" xr3:uid="{5328B1C1-3586-411C-8315-FD569241C735}" name="産業小分類上位２０"/>
    <tableColumn id="10" xr3:uid="{B12A6835-9281-4BD1-8D6A-03548C74F45C}" name="総数／事業所数" dataCellStyle="桁区切り"/>
    <tableColumn id="11" xr3:uid="{B10AFD12-04C8-401C-9D44-FC7BFB463F71}" name="総数／構成比" dataDxfId="16"/>
    <tableColumn id="12" xr3:uid="{C421B27A-9130-4FB1-AC08-483975B0C4F2}" name="個人／事業所数" dataCellStyle="桁区切り"/>
    <tableColumn id="13" xr3:uid="{A67EB599-2E36-4173-BE2E-88E6FAFF3F01}" name="個人／構成比" dataDxfId="15"/>
    <tableColumn id="14" xr3:uid="{70395518-0E4C-49C4-9822-F48A70C13F82}" name="法人／事業所数" dataCellStyle="桁区切り"/>
    <tableColumn id="15" xr3:uid="{32DA52DF-676E-44F8-939B-63DA6E3FDC08}" name="法人／構成比" dataDxfId="14"/>
    <tableColumn id="16" xr3:uid="{166768AB-A74F-4EA7-B314-7E3AA1B269FC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1E01B4A3-9FEB-4AA5-8565-AD63E1932D51}" name="LTBL_34545" displayName="LTBL_34545" ref="B4:I20" totalsRowCount="1">
  <autoFilter ref="B4:I19" xr:uid="{1E01B4A3-9FEB-4AA5-8565-AD63E1932D51}"/>
  <tableColumns count="8">
    <tableColumn id="9" xr3:uid="{9953A0C5-982B-4C18-AB69-E544A13EEF66}" name="産業大分類" totalsRowLabel="合計" totalsRowDxfId="13"/>
    <tableColumn id="10" xr3:uid="{56ED84F3-CE4A-4D59-A7F5-5147A87E2300}" name="総数／事業所数" totalsRowFunction="custom" totalsRowDxfId="12" dataCellStyle="桁区切り" totalsRowCellStyle="桁区切り">
      <totalsRowFormula>SUM(LTBL_34545[総数／事業所数])</totalsRowFormula>
    </tableColumn>
    <tableColumn id="11" xr3:uid="{A2CF2A02-0DC6-4B38-819D-240EC91801C1}" name="総数／構成比" dataDxfId="11"/>
    <tableColumn id="12" xr3:uid="{48A64EAB-99D2-46D8-A693-2C31E9E77918}" name="個人／事業所数" totalsRowFunction="sum" totalsRowDxfId="10" dataCellStyle="桁区切り" totalsRowCellStyle="桁区切り"/>
    <tableColumn id="13" xr3:uid="{1B0A2E4D-5402-4798-88A7-E2BE02868EE8}" name="個人／構成比" dataDxfId="9"/>
    <tableColumn id="14" xr3:uid="{29324B79-4CF1-4133-A82F-50F2DE82C006}" name="法人／事業所数" totalsRowFunction="sum" totalsRowDxfId="8" dataCellStyle="桁区切り" totalsRowCellStyle="桁区切り"/>
    <tableColumn id="15" xr3:uid="{B76F522A-48A2-4F5D-B35C-68C5A6E8630C}" name="法人／構成比" dataDxfId="7"/>
    <tableColumn id="16" xr3:uid="{748F25B0-258A-4756-B0D8-E2C05708977A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19A22769-449A-4854-BFE4-953FA77000D9}" name="M_TABLE_34545" displayName="M_TABLE_34545" ref="B23:I49" totalsRowShown="0">
  <autoFilter ref="B23:I49" xr:uid="{19A22769-449A-4854-BFE4-953FA77000D9}"/>
  <tableColumns count="8">
    <tableColumn id="9" xr3:uid="{8E287F89-583E-4381-9736-42CB7757236C}" name="産業中分類上位２０"/>
    <tableColumn id="10" xr3:uid="{A3FDEEF2-94EE-4177-ACEB-CB5D4CA1E55C}" name="総数／事業所数" dataCellStyle="桁区切り"/>
    <tableColumn id="11" xr3:uid="{34D13269-696C-485B-8B8F-4A748AEDBC76}" name="総数／構成比" dataDxfId="5"/>
    <tableColumn id="12" xr3:uid="{5914FB0B-5E41-4A42-9965-C07298DCE928}" name="個人／事業所数" dataCellStyle="桁区切り"/>
    <tableColumn id="13" xr3:uid="{EF4A1FAA-30A0-47BC-9F93-B766EB49EB65}" name="個人／構成比" dataDxfId="4"/>
    <tableColumn id="14" xr3:uid="{A3857A46-48BF-44AC-B054-7C902C1D75B8}" name="法人／事業所数" dataCellStyle="桁区切り"/>
    <tableColumn id="15" xr3:uid="{534554AA-5378-42F2-816E-E7B4FCA21675}" name="法人／構成比" dataDxfId="3"/>
    <tableColumn id="16" xr3:uid="{9580C2EC-F8AC-49D1-874D-AB143C306770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8D103B09-893D-4E74-B2F8-7DDEF3727459}" name="S_TABLE_34545" displayName="S_TABLE_34545" ref="B52:I76" totalsRowShown="0">
  <autoFilter ref="B52:I76" xr:uid="{8D103B09-893D-4E74-B2F8-7DDEF3727459}"/>
  <tableColumns count="8">
    <tableColumn id="9" xr3:uid="{5C240D14-3865-4564-A2DA-10E4BD725FB2}" name="産業小分類上位２０"/>
    <tableColumn id="10" xr3:uid="{0C941909-5CF4-444C-8B9A-A789779B00D2}" name="総数／事業所数" dataCellStyle="桁区切り"/>
    <tableColumn id="11" xr3:uid="{5EAA4679-43A5-46E9-A110-728E42EF7A55}" name="総数／構成比" dataDxfId="2"/>
    <tableColumn id="12" xr3:uid="{766623C6-AF9E-477D-BD70-3C750C062842}" name="個人／事業所数" dataCellStyle="桁区切り"/>
    <tableColumn id="13" xr3:uid="{F66C6FE9-974B-4CFA-A1F1-FEBA20F7D955}" name="個人／構成比" dataDxfId="1"/>
    <tableColumn id="14" xr3:uid="{88D6C8BE-5FBD-4F15-A4C0-94F1CC4A78A7}" name="法人／事業所数" dataCellStyle="桁区切り"/>
    <tableColumn id="15" xr3:uid="{60DE2D71-0C7E-46E1-84DA-9C09AE3EF331}" name="法人／構成比" dataDxfId="0"/>
    <tableColumn id="16" xr3:uid="{1D175288-1B07-42BE-B0B0-77C8DAC841E2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EBD17-8060-4432-8020-AFD8A825EB3C}">
  <dimension ref="A1:B36"/>
  <sheetViews>
    <sheetView tabSelected="1" workbookViewId="0"/>
  </sheetViews>
  <sheetFormatPr defaultRowHeight="13.2" x14ac:dyDescent="0.2"/>
  <sheetData>
    <row r="1" spans="1:2" x14ac:dyDescent="0.2">
      <c r="A1" t="s">
        <v>249</v>
      </c>
    </row>
    <row r="2" spans="1:2" x14ac:dyDescent="0.2">
      <c r="B2" s="13" t="s">
        <v>181</v>
      </c>
    </row>
    <row r="3" spans="1:2" x14ac:dyDescent="0.2">
      <c r="B3" s="13" t="s">
        <v>101</v>
      </c>
    </row>
    <row r="4" spans="1:2" x14ac:dyDescent="0.2">
      <c r="B4" s="13" t="s">
        <v>179</v>
      </c>
    </row>
    <row r="5" spans="1:2" x14ac:dyDescent="0.2">
      <c r="B5" s="13" t="s">
        <v>217</v>
      </c>
    </row>
    <row r="6" spans="1:2" x14ac:dyDescent="0.2">
      <c r="B6" s="13" t="s">
        <v>218</v>
      </c>
    </row>
    <row r="7" spans="1:2" x14ac:dyDescent="0.2">
      <c r="B7" s="13" t="s">
        <v>219</v>
      </c>
    </row>
    <row r="8" spans="1:2" x14ac:dyDescent="0.2">
      <c r="B8" s="13" t="s">
        <v>220</v>
      </c>
    </row>
    <row r="9" spans="1:2" x14ac:dyDescent="0.2">
      <c r="B9" s="13" t="s">
        <v>221</v>
      </c>
    </row>
    <row r="10" spans="1:2" x14ac:dyDescent="0.2">
      <c r="B10" s="13" t="s">
        <v>222</v>
      </c>
    </row>
    <row r="11" spans="1:2" x14ac:dyDescent="0.2">
      <c r="B11" s="13" t="s">
        <v>223</v>
      </c>
    </row>
    <row r="12" spans="1:2" x14ac:dyDescent="0.2">
      <c r="B12" s="13" t="s">
        <v>224</v>
      </c>
    </row>
    <row r="13" spans="1:2" x14ac:dyDescent="0.2">
      <c r="B13" s="13" t="s">
        <v>225</v>
      </c>
    </row>
    <row r="14" spans="1:2" x14ac:dyDescent="0.2">
      <c r="B14" s="13" t="s">
        <v>226</v>
      </c>
    </row>
    <row r="15" spans="1:2" x14ac:dyDescent="0.2">
      <c r="B15" s="13" t="s">
        <v>227</v>
      </c>
    </row>
    <row r="16" spans="1:2" x14ac:dyDescent="0.2">
      <c r="B16" s="13" t="s">
        <v>228</v>
      </c>
    </row>
    <row r="17" spans="2:2" x14ac:dyDescent="0.2">
      <c r="B17" s="13" t="s">
        <v>229</v>
      </c>
    </row>
    <row r="18" spans="2:2" x14ac:dyDescent="0.2">
      <c r="B18" s="13" t="s">
        <v>230</v>
      </c>
    </row>
    <row r="19" spans="2:2" x14ac:dyDescent="0.2">
      <c r="B19" s="13" t="s">
        <v>231</v>
      </c>
    </row>
    <row r="20" spans="2:2" x14ac:dyDescent="0.2">
      <c r="B20" s="13" t="s">
        <v>232</v>
      </c>
    </row>
    <row r="21" spans="2:2" x14ac:dyDescent="0.2">
      <c r="B21" s="13" t="s">
        <v>233</v>
      </c>
    </row>
    <row r="22" spans="2:2" x14ac:dyDescent="0.2">
      <c r="B22" s="13" t="s">
        <v>234</v>
      </c>
    </row>
    <row r="23" spans="2:2" x14ac:dyDescent="0.2">
      <c r="B23" s="13" t="s">
        <v>235</v>
      </c>
    </row>
    <row r="24" spans="2:2" x14ac:dyDescent="0.2">
      <c r="B24" s="13" t="s">
        <v>236</v>
      </c>
    </row>
    <row r="25" spans="2:2" x14ac:dyDescent="0.2">
      <c r="B25" s="13" t="s">
        <v>237</v>
      </c>
    </row>
    <row r="26" spans="2:2" x14ac:dyDescent="0.2">
      <c r="B26" s="13" t="s">
        <v>238</v>
      </c>
    </row>
    <row r="27" spans="2:2" x14ac:dyDescent="0.2">
      <c r="B27" s="13" t="s">
        <v>239</v>
      </c>
    </row>
    <row r="28" spans="2:2" x14ac:dyDescent="0.2">
      <c r="B28" s="13" t="s">
        <v>240</v>
      </c>
    </row>
    <row r="29" spans="2:2" x14ac:dyDescent="0.2">
      <c r="B29" s="13" t="s">
        <v>241</v>
      </c>
    </row>
    <row r="30" spans="2:2" x14ac:dyDescent="0.2">
      <c r="B30" s="13" t="s">
        <v>242</v>
      </c>
    </row>
    <row r="31" spans="2:2" x14ac:dyDescent="0.2">
      <c r="B31" s="13" t="s">
        <v>243</v>
      </c>
    </row>
    <row r="32" spans="2:2" x14ac:dyDescent="0.2">
      <c r="B32" s="13" t="s">
        <v>244</v>
      </c>
    </row>
    <row r="33" spans="2:2" x14ac:dyDescent="0.2">
      <c r="B33" s="13" t="s">
        <v>245</v>
      </c>
    </row>
    <row r="34" spans="2:2" x14ac:dyDescent="0.2">
      <c r="B34" s="13" t="s">
        <v>246</v>
      </c>
    </row>
    <row r="35" spans="2:2" x14ac:dyDescent="0.2">
      <c r="B35" s="13" t="s">
        <v>247</v>
      </c>
    </row>
    <row r="36" spans="2:2" x14ac:dyDescent="0.2">
      <c r="B36" s="13" t="s">
        <v>248</v>
      </c>
    </row>
  </sheetData>
  <phoneticPr fontId="1"/>
  <hyperlinks>
    <hyperlink ref="B2" location="'産業大分類'!a1" display="産業大分類" xr:uid="{5BF16AEA-910A-4657-965F-1FA1B64BFD4E}"/>
    <hyperlink ref="B3" location="'産業中分類'!a1" display="産業中分類" xr:uid="{4DCA5EE3-7FB2-429E-BC0D-4D592559410F}"/>
    <hyperlink ref="B4" location="'産業小分類'!a1" display="産業小分類" xr:uid="{F296CCF1-5E08-4AED-B491-17BD32A1358A}"/>
    <hyperlink ref="B5" location="'広島県'!a1" display="広島県" xr:uid="{F2352EB3-C514-458C-9EF5-0EDE0E38D980}"/>
    <hyperlink ref="B6" location="'広島市'!a1" display="広島市" xr:uid="{810C69AF-0D4A-4932-B1CC-28A4DD7A2FE0}"/>
    <hyperlink ref="B7" location="'広島市中区'!a1" display="広島市中区" xr:uid="{CC2B27A3-65C5-49CE-8D0B-E3B29CD7DE81}"/>
    <hyperlink ref="B8" location="'広島市東区'!a1" display="広島市東区" xr:uid="{6A1E5319-B829-4674-95A9-6A05BE5CA47F}"/>
    <hyperlink ref="B9" location="'広島市南区'!a1" display="広島市南区" xr:uid="{63CB6386-DD3A-4AA4-9A8B-21119ADD096E}"/>
    <hyperlink ref="B10" location="'広島市西区'!a1" display="広島市西区" xr:uid="{0115417F-4C30-4EDC-966D-0B23B7F4DA77}"/>
    <hyperlink ref="B11" location="'広島市安佐南区'!a1" display="広島市安佐南区" xr:uid="{0B1637A3-3B75-4C70-B36D-469DEF1B7C8E}"/>
    <hyperlink ref="B12" location="'広島市安佐北区'!a1" display="広島市安佐北区" xr:uid="{5E4A3439-7FDA-4084-8B80-528D724ACE4B}"/>
    <hyperlink ref="B13" location="'広島市安芸区'!a1" display="広島市安芸区" xr:uid="{0DE65416-0B0D-4001-AF49-A852D3DCA482}"/>
    <hyperlink ref="B14" location="'広島市佐伯区'!a1" display="広島市佐伯区" xr:uid="{D0D20015-4E88-48C5-BBB0-C0BFE6EC2E47}"/>
    <hyperlink ref="B15" location="'呉市'!a1" display="呉市" xr:uid="{EBD7DA11-EEAD-48E6-ACF2-EFD96DDBF65C}"/>
    <hyperlink ref="B16" location="'竹原市'!a1" display="竹原市" xr:uid="{13502BD4-55AC-4CAB-8F1A-A83223E5C9AF}"/>
    <hyperlink ref="B17" location="'三原市'!a1" display="三原市" xr:uid="{30FA091A-6F01-4C86-BF07-50E46C6CAE4E}"/>
    <hyperlink ref="B18" location="'尾道市'!a1" display="尾道市" xr:uid="{E4B5E2E5-3455-4148-8595-7FD2593F25A2}"/>
    <hyperlink ref="B19" location="'福山市'!a1" display="福山市" xr:uid="{4E2C9A52-A76E-45B5-BDE8-E47399719938}"/>
    <hyperlink ref="B20" location="'府中市'!a1" display="府中市" xr:uid="{E9EE36CB-A6BE-4747-B288-025E5E163268}"/>
    <hyperlink ref="B21" location="'三次市'!a1" display="三次市" xr:uid="{B5AB37F5-AF46-4638-8BFC-57C19181657E}"/>
    <hyperlink ref="B22" location="'庄原市'!a1" display="庄原市" xr:uid="{1AA71BFB-3642-499F-8ADC-417B31772E79}"/>
    <hyperlink ref="B23" location="'大竹市'!a1" display="大竹市" xr:uid="{56857D5C-BBD4-4E7D-B628-C3E5803DCB53}"/>
    <hyperlink ref="B24" location="'東広島市'!a1" display="東広島市" xr:uid="{BF14BA65-0DD2-44E6-9A5F-6CE0610D92C9}"/>
    <hyperlink ref="B25" location="'廿日市市'!a1" display="廿日市市" xr:uid="{6B4F9CA8-8C8B-45DC-B963-9FAA5DF37C92}"/>
    <hyperlink ref="B26" location="'安芸高田市'!a1" display="安芸高田市" xr:uid="{E8C297A7-B1C9-444F-BC40-40737D92E476}"/>
    <hyperlink ref="B27" location="'江田島市'!a1" display="江田島市" xr:uid="{F83198FF-EA9B-4856-A723-66DCB0E09C98}"/>
    <hyperlink ref="B28" location="'安芸郡府中町'!a1" display="安芸郡府中町" xr:uid="{3BBF7ACC-425E-4F60-8DF8-7746FE117DB7}"/>
    <hyperlink ref="B29" location="'安芸郡海田町'!a1" display="安芸郡海田町" xr:uid="{988F81E3-CECD-4EE9-B502-BF359C40A765}"/>
    <hyperlink ref="B30" location="'安芸郡熊野町'!a1" display="安芸郡熊野町" xr:uid="{8267BD0A-5568-4F78-8574-199D3B92BFCC}"/>
    <hyperlink ref="B31" location="'安芸郡坂町'!a1" display="安芸郡坂町" xr:uid="{EBFFED19-0E7F-4F74-8C2C-C88A4DBFCAEF}"/>
    <hyperlink ref="B32" location="'山県郡安芸太田町'!a1" display="山県郡安芸太田町" xr:uid="{EBCD7706-953B-4912-96DE-69DB798B4BBA}"/>
    <hyperlink ref="B33" location="'山県郡北広島町'!a1" display="山県郡北広島町" xr:uid="{9355E48F-2253-408F-BAE8-7445A046B490}"/>
    <hyperlink ref="B34" location="'豊田郡大崎上島町'!a1" display="豊田郡大崎上島町" xr:uid="{8EF327F6-8D82-41DD-9D85-08768CCB7CD4}"/>
    <hyperlink ref="B35" location="'世羅郡世羅町'!a1" display="世羅郡世羅町" xr:uid="{3E3545A4-7161-4A77-AF7A-5F588AE08C47}"/>
    <hyperlink ref="B36" location="'神石郡神石高原町'!a1" display="神石郡神石高原町" xr:uid="{5968C86C-B62D-4590-B998-AAD167EFFA4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57621-44C5-47C3-A235-3B7584C61D3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190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657</v>
      </c>
      <c r="D6" s="8">
        <v>13.67</v>
      </c>
      <c r="E6" s="12">
        <v>57</v>
      </c>
      <c r="F6" s="8">
        <v>3.65</v>
      </c>
      <c r="G6" s="12">
        <v>600</v>
      </c>
      <c r="H6" s="8">
        <v>18.54</v>
      </c>
      <c r="I6" s="12">
        <v>0</v>
      </c>
    </row>
    <row r="7" spans="2:9" ht="15" customHeight="1" x14ac:dyDescent="0.2">
      <c r="B7" t="s">
        <v>34</v>
      </c>
      <c r="C7" s="12">
        <v>262</v>
      </c>
      <c r="D7" s="8">
        <v>5.45</v>
      </c>
      <c r="E7" s="12">
        <v>42</v>
      </c>
      <c r="F7" s="8">
        <v>2.69</v>
      </c>
      <c r="G7" s="12">
        <v>220</v>
      </c>
      <c r="H7" s="8">
        <v>6.8</v>
      </c>
      <c r="I7" s="12">
        <v>0</v>
      </c>
    </row>
    <row r="8" spans="2:9" ht="15" customHeight="1" x14ac:dyDescent="0.2">
      <c r="B8" t="s">
        <v>35</v>
      </c>
      <c r="C8" s="12">
        <v>5</v>
      </c>
      <c r="D8" s="8">
        <v>0.1</v>
      </c>
      <c r="E8" s="12">
        <v>0</v>
      </c>
      <c r="F8" s="8">
        <v>0</v>
      </c>
      <c r="G8" s="12">
        <v>5</v>
      </c>
      <c r="H8" s="8">
        <v>0.15</v>
      </c>
      <c r="I8" s="12">
        <v>0</v>
      </c>
    </row>
    <row r="9" spans="2:9" ht="15" customHeight="1" x14ac:dyDescent="0.2">
      <c r="B9" t="s">
        <v>36</v>
      </c>
      <c r="C9" s="12">
        <v>56</v>
      </c>
      <c r="D9" s="8">
        <v>1.17</v>
      </c>
      <c r="E9" s="12">
        <v>2</v>
      </c>
      <c r="F9" s="8">
        <v>0.13</v>
      </c>
      <c r="G9" s="12">
        <v>54</v>
      </c>
      <c r="H9" s="8">
        <v>1.67</v>
      </c>
      <c r="I9" s="12">
        <v>0</v>
      </c>
    </row>
    <row r="10" spans="2:9" ht="15" customHeight="1" x14ac:dyDescent="0.2">
      <c r="B10" t="s">
        <v>37</v>
      </c>
      <c r="C10" s="12">
        <v>62</v>
      </c>
      <c r="D10" s="8">
        <v>1.29</v>
      </c>
      <c r="E10" s="12">
        <v>28</v>
      </c>
      <c r="F10" s="8">
        <v>1.79</v>
      </c>
      <c r="G10" s="12">
        <v>34</v>
      </c>
      <c r="H10" s="8">
        <v>1.05</v>
      </c>
      <c r="I10" s="12">
        <v>0</v>
      </c>
    </row>
    <row r="11" spans="2:9" ht="15" customHeight="1" x14ac:dyDescent="0.2">
      <c r="B11" t="s">
        <v>38</v>
      </c>
      <c r="C11" s="12">
        <v>1201</v>
      </c>
      <c r="D11" s="8">
        <v>24.99</v>
      </c>
      <c r="E11" s="12">
        <v>308</v>
      </c>
      <c r="F11" s="8">
        <v>19.73</v>
      </c>
      <c r="G11" s="12">
        <v>893</v>
      </c>
      <c r="H11" s="8">
        <v>27.6</v>
      </c>
      <c r="I11" s="12">
        <v>0</v>
      </c>
    </row>
    <row r="12" spans="2:9" ht="15" customHeight="1" x14ac:dyDescent="0.2">
      <c r="B12" t="s">
        <v>39</v>
      </c>
      <c r="C12" s="12">
        <v>46</v>
      </c>
      <c r="D12" s="8">
        <v>0.96</v>
      </c>
      <c r="E12" s="12">
        <v>8</v>
      </c>
      <c r="F12" s="8">
        <v>0.51</v>
      </c>
      <c r="G12" s="12">
        <v>38</v>
      </c>
      <c r="H12" s="8">
        <v>1.17</v>
      </c>
      <c r="I12" s="12">
        <v>0</v>
      </c>
    </row>
    <row r="13" spans="2:9" ht="15" customHeight="1" x14ac:dyDescent="0.2">
      <c r="B13" t="s">
        <v>40</v>
      </c>
      <c r="C13" s="12">
        <v>682</v>
      </c>
      <c r="D13" s="8">
        <v>14.19</v>
      </c>
      <c r="E13" s="12">
        <v>21</v>
      </c>
      <c r="F13" s="8">
        <v>1.35</v>
      </c>
      <c r="G13" s="12">
        <v>660</v>
      </c>
      <c r="H13" s="8">
        <v>20.399999999999999</v>
      </c>
      <c r="I13" s="12">
        <v>0</v>
      </c>
    </row>
    <row r="14" spans="2:9" ht="15" customHeight="1" x14ac:dyDescent="0.2">
      <c r="B14" t="s">
        <v>41</v>
      </c>
      <c r="C14" s="12">
        <v>328</v>
      </c>
      <c r="D14" s="8">
        <v>6.82</v>
      </c>
      <c r="E14" s="12">
        <v>137</v>
      </c>
      <c r="F14" s="8">
        <v>8.7799999999999994</v>
      </c>
      <c r="G14" s="12">
        <v>189</v>
      </c>
      <c r="H14" s="8">
        <v>5.84</v>
      </c>
      <c r="I14" s="12">
        <v>0</v>
      </c>
    </row>
    <row r="15" spans="2:9" ht="15" customHeight="1" x14ac:dyDescent="0.2">
      <c r="B15" t="s">
        <v>42</v>
      </c>
      <c r="C15" s="12">
        <v>462</v>
      </c>
      <c r="D15" s="8">
        <v>9.61</v>
      </c>
      <c r="E15" s="12">
        <v>345</v>
      </c>
      <c r="F15" s="8">
        <v>22.1</v>
      </c>
      <c r="G15" s="12">
        <v>117</v>
      </c>
      <c r="H15" s="8">
        <v>3.62</v>
      </c>
      <c r="I15" s="12">
        <v>0</v>
      </c>
    </row>
    <row r="16" spans="2:9" ht="15" customHeight="1" x14ac:dyDescent="0.2">
      <c r="B16" t="s">
        <v>43</v>
      </c>
      <c r="C16" s="12">
        <v>488</v>
      </c>
      <c r="D16" s="8">
        <v>10.15</v>
      </c>
      <c r="E16" s="12">
        <v>333</v>
      </c>
      <c r="F16" s="8">
        <v>21.33</v>
      </c>
      <c r="G16" s="12">
        <v>155</v>
      </c>
      <c r="H16" s="8">
        <v>4.79</v>
      </c>
      <c r="I16" s="12">
        <v>0</v>
      </c>
    </row>
    <row r="17" spans="2:9" ht="15" customHeight="1" x14ac:dyDescent="0.2">
      <c r="B17" t="s">
        <v>44</v>
      </c>
      <c r="C17" s="12">
        <v>174</v>
      </c>
      <c r="D17" s="8">
        <v>3.62</v>
      </c>
      <c r="E17" s="12">
        <v>109</v>
      </c>
      <c r="F17" s="8">
        <v>6.98</v>
      </c>
      <c r="G17" s="12">
        <v>64</v>
      </c>
      <c r="H17" s="8">
        <v>1.98</v>
      </c>
      <c r="I17" s="12">
        <v>1</v>
      </c>
    </row>
    <row r="18" spans="2:9" ht="15" customHeight="1" x14ac:dyDescent="0.2">
      <c r="B18" t="s">
        <v>45</v>
      </c>
      <c r="C18" s="12">
        <v>227</v>
      </c>
      <c r="D18" s="8">
        <v>4.72</v>
      </c>
      <c r="E18" s="12">
        <v>142</v>
      </c>
      <c r="F18" s="8">
        <v>9.1</v>
      </c>
      <c r="G18" s="12">
        <v>81</v>
      </c>
      <c r="H18" s="8">
        <v>2.5</v>
      </c>
      <c r="I18" s="12">
        <v>0</v>
      </c>
    </row>
    <row r="19" spans="2:9" ht="15" customHeight="1" x14ac:dyDescent="0.2">
      <c r="B19" t="s">
        <v>46</v>
      </c>
      <c r="C19" s="12">
        <v>156</v>
      </c>
      <c r="D19" s="8">
        <v>3.25</v>
      </c>
      <c r="E19" s="12">
        <v>29</v>
      </c>
      <c r="F19" s="8">
        <v>1.86</v>
      </c>
      <c r="G19" s="12">
        <v>126</v>
      </c>
      <c r="H19" s="8">
        <v>3.89</v>
      </c>
      <c r="I19" s="12">
        <v>1</v>
      </c>
    </row>
    <row r="20" spans="2:9" ht="15" customHeight="1" x14ac:dyDescent="0.2">
      <c r="B20" s="9" t="s">
        <v>182</v>
      </c>
      <c r="C20" s="12">
        <f>SUM(LTBL_34104[総数／事業所数])</f>
        <v>4806</v>
      </c>
      <c r="E20" s="12">
        <f>SUBTOTAL(109,LTBL_34104[個人／事業所数])</f>
        <v>1561</v>
      </c>
      <c r="G20" s="12">
        <f>SUBTOTAL(109,LTBL_34104[法人／事業所数])</f>
        <v>3236</v>
      </c>
      <c r="I20" s="12">
        <f>SUBTOTAL(109,LTBL_34104[法人以外の団体／事業所数])</f>
        <v>2</v>
      </c>
    </row>
    <row r="21" spans="2:9" ht="15" customHeight="1" x14ac:dyDescent="0.2">
      <c r="E21" s="11">
        <f>LTBL_34104[[#Totals],[個人／事業所数]]/LTBL_34104[[#Totals],[総数／事業所数]]</f>
        <v>0.32480233042030793</v>
      </c>
      <c r="G21" s="11">
        <f>LTBL_34104[[#Totals],[法人／事業所数]]/LTBL_34104[[#Totals],[総数／事業所数]]</f>
        <v>0.67332501040366211</v>
      </c>
      <c r="I21" s="11">
        <f>LTBL_34104[[#Totals],[法人以外の団体／事業所数]]/LTBL_34104[[#Totals],[総数／事業所数]]</f>
        <v>4.1614648356221392E-4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528</v>
      </c>
      <c r="D24" s="8">
        <v>10.99</v>
      </c>
      <c r="E24" s="12">
        <v>11</v>
      </c>
      <c r="F24" s="8">
        <v>0.7</v>
      </c>
      <c r="G24" s="12">
        <v>516</v>
      </c>
      <c r="H24" s="8">
        <v>15.95</v>
      </c>
      <c r="I24" s="12">
        <v>0</v>
      </c>
    </row>
    <row r="25" spans="2:9" ht="15" customHeight="1" x14ac:dyDescent="0.2">
      <c r="B25" t="s">
        <v>70</v>
      </c>
      <c r="C25" s="12">
        <v>424</v>
      </c>
      <c r="D25" s="8">
        <v>8.82</v>
      </c>
      <c r="E25" s="12">
        <v>338</v>
      </c>
      <c r="F25" s="8">
        <v>21.65</v>
      </c>
      <c r="G25" s="12">
        <v>86</v>
      </c>
      <c r="H25" s="8">
        <v>2.66</v>
      </c>
      <c r="I25" s="12">
        <v>0</v>
      </c>
    </row>
    <row r="26" spans="2:9" ht="15" customHeight="1" x14ac:dyDescent="0.2">
      <c r="B26" t="s">
        <v>71</v>
      </c>
      <c r="C26" s="12">
        <v>392</v>
      </c>
      <c r="D26" s="8">
        <v>8.16</v>
      </c>
      <c r="E26" s="12">
        <v>293</v>
      </c>
      <c r="F26" s="8">
        <v>18.77</v>
      </c>
      <c r="G26" s="12">
        <v>99</v>
      </c>
      <c r="H26" s="8">
        <v>3.06</v>
      </c>
      <c r="I26" s="12">
        <v>0</v>
      </c>
    </row>
    <row r="27" spans="2:9" ht="15" customHeight="1" x14ac:dyDescent="0.2">
      <c r="B27" t="s">
        <v>65</v>
      </c>
      <c r="C27" s="12">
        <v>247</v>
      </c>
      <c r="D27" s="8">
        <v>5.14</v>
      </c>
      <c r="E27" s="12">
        <v>113</v>
      </c>
      <c r="F27" s="8">
        <v>7.24</v>
      </c>
      <c r="G27" s="12">
        <v>134</v>
      </c>
      <c r="H27" s="8">
        <v>4.1399999999999997</v>
      </c>
      <c r="I27" s="12">
        <v>0</v>
      </c>
    </row>
    <row r="28" spans="2:9" ht="15" customHeight="1" x14ac:dyDescent="0.2">
      <c r="B28" t="s">
        <v>55</v>
      </c>
      <c r="C28" s="12">
        <v>241</v>
      </c>
      <c r="D28" s="8">
        <v>5.01</v>
      </c>
      <c r="E28" s="12">
        <v>20</v>
      </c>
      <c r="F28" s="8">
        <v>1.28</v>
      </c>
      <c r="G28" s="12">
        <v>221</v>
      </c>
      <c r="H28" s="8">
        <v>6.83</v>
      </c>
      <c r="I28" s="12">
        <v>0</v>
      </c>
    </row>
    <row r="29" spans="2:9" ht="15" customHeight="1" x14ac:dyDescent="0.2">
      <c r="B29" t="s">
        <v>56</v>
      </c>
      <c r="C29" s="12">
        <v>227</v>
      </c>
      <c r="D29" s="8">
        <v>4.72</v>
      </c>
      <c r="E29" s="12">
        <v>25</v>
      </c>
      <c r="F29" s="8">
        <v>1.6</v>
      </c>
      <c r="G29" s="12">
        <v>202</v>
      </c>
      <c r="H29" s="8">
        <v>6.24</v>
      </c>
      <c r="I29" s="12">
        <v>0</v>
      </c>
    </row>
    <row r="30" spans="2:9" ht="15" customHeight="1" x14ac:dyDescent="0.2">
      <c r="B30" t="s">
        <v>57</v>
      </c>
      <c r="C30" s="12">
        <v>189</v>
      </c>
      <c r="D30" s="8">
        <v>3.93</v>
      </c>
      <c r="E30" s="12">
        <v>12</v>
      </c>
      <c r="F30" s="8">
        <v>0.77</v>
      </c>
      <c r="G30" s="12">
        <v>177</v>
      </c>
      <c r="H30" s="8">
        <v>5.47</v>
      </c>
      <c r="I30" s="12">
        <v>0</v>
      </c>
    </row>
    <row r="31" spans="2:9" ht="15" customHeight="1" x14ac:dyDescent="0.2">
      <c r="B31" t="s">
        <v>60</v>
      </c>
      <c r="C31" s="12">
        <v>184</v>
      </c>
      <c r="D31" s="8">
        <v>3.83</v>
      </c>
      <c r="E31" s="12">
        <v>8</v>
      </c>
      <c r="F31" s="8">
        <v>0.51</v>
      </c>
      <c r="G31" s="12">
        <v>176</v>
      </c>
      <c r="H31" s="8">
        <v>5.44</v>
      </c>
      <c r="I31" s="12">
        <v>0</v>
      </c>
    </row>
    <row r="32" spans="2:9" ht="15" customHeight="1" x14ac:dyDescent="0.2">
      <c r="B32" t="s">
        <v>68</v>
      </c>
      <c r="C32" s="12">
        <v>178</v>
      </c>
      <c r="D32" s="8">
        <v>3.7</v>
      </c>
      <c r="E32" s="12">
        <v>101</v>
      </c>
      <c r="F32" s="8">
        <v>6.47</v>
      </c>
      <c r="G32" s="12">
        <v>77</v>
      </c>
      <c r="H32" s="8">
        <v>2.38</v>
      </c>
      <c r="I32" s="12">
        <v>0</v>
      </c>
    </row>
    <row r="33" spans="2:9" ht="15" customHeight="1" x14ac:dyDescent="0.2">
      <c r="B33" t="s">
        <v>72</v>
      </c>
      <c r="C33" s="12">
        <v>174</v>
      </c>
      <c r="D33" s="8">
        <v>3.62</v>
      </c>
      <c r="E33" s="12">
        <v>109</v>
      </c>
      <c r="F33" s="8">
        <v>6.98</v>
      </c>
      <c r="G33" s="12">
        <v>64</v>
      </c>
      <c r="H33" s="8">
        <v>1.98</v>
      </c>
      <c r="I33" s="12">
        <v>1</v>
      </c>
    </row>
    <row r="34" spans="2:9" ht="15" customHeight="1" x14ac:dyDescent="0.2">
      <c r="B34" t="s">
        <v>73</v>
      </c>
      <c r="C34" s="12">
        <v>169</v>
      </c>
      <c r="D34" s="8">
        <v>3.52</v>
      </c>
      <c r="E34" s="12">
        <v>139</v>
      </c>
      <c r="F34" s="8">
        <v>8.9</v>
      </c>
      <c r="G34" s="12">
        <v>30</v>
      </c>
      <c r="H34" s="8">
        <v>0.93</v>
      </c>
      <c r="I34" s="12">
        <v>0</v>
      </c>
    </row>
    <row r="35" spans="2:9" ht="15" customHeight="1" x14ac:dyDescent="0.2">
      <c r="B35" t="s">
        <v>61</v>
      </c>
      <c r="C35" s="12">
        <v>136</v>
      </c>
      <c r="D35" s="8">
        <v>2.83</v>
      </c>
      <c r="E35" s="12">
        <v>7</v>
      </c>
      <c r="F35" s="8">
        <v>0.45</v>
      </c>
      <c r="G35" s="12">
        <v>129</v>
      </c>
      <c r="H35" s="8">
        <v>3.99</v>
      </c>
      <c r="I35" s="12">
        <v>0</v>
      </c>
    </row>
    <row r="36" spans="2:9" ht="15" customHeight="1" x14ac:dyDescent="0.2">
      <c r="B36" t="s">
        <v>64</v>
      </c>
      <c r="C36" s="12">
        <v>129</v>
      </c>
      <c r="D36" s="8">
        <v>2.68</v>
      </c>
      <c r="E36" s="12">
        <v>49</v>
      </c>
      <c r="F36" s="8">
        <v>3.14</v>
      </c>
      <c r="G36" s="12">
        <v>80</v>
      </c>
      <c r="H36" s="8">
        <v>2.4700000000000002</v>
      </c>
      <c r="I36" s="12">
        <v>0</v>
      </c>
    </row>
    <row r="37" spans="2:9" ht="15" customHeight="1" x14ac:dyDescent="0.2">
      <c r="B37" t="s">
        <v>69</v>
      </c>
      <c r="C37" s="12">
        <v>129</v>
      </c>
      <c r="D37" s="8">
        <v>2.68</v>
      </c>
      <c r="E37" s="12">
        <v>35</v>
      </c>
      <c r="F37" s="8">
        <v>2.2400000000000002</v>
      </c>
      <c r="G37" s="12">
        <v>92</v>
      </c>
      <c r="H37" s="8">
        <v>2.84</v>
      </c>
      <c r="I37" s="12">
        <v>0</v>
      </c>
    </row>
    <row r="38" spans="2:9" ht="15" customHeight="1" x14ac:dyDescent="0.2">
      <c r="B38" t="s">
        <v>63</v>
      </c>
      <c r="C38" s="12">
        <v>127</v>
      </c>
      <c r="D38" s="8">
        <v>2.64</v>
      </c>
      <c r="E38" s="12">
        <v>69</v>
      </c>
      <c r="F38" s="8">
        <v>4.42</v>
      </c>
      <c r="G38" s="12">
        <v>58</v>
      </c>
      <c r="H38" s="8">
        <v>1.79</v>
      </c>
      <c r="I38" s="12">
        <v>0</v>
      </c>
    </row>
    <row r="39" spans="2:9" ht="15" customHeight="1" x14ac:dyDescent="0.2">
      <c r="B39" t="s">
        <v>66</v>
      </c>
      <c r="C39" s="12">
        <v>127</v>
      </c>
      <c r="D39" s="8">
        <v>2.64</v>
      </c>
      <c r="E39" s="12">
        <v>8</v>
      </c>
      <c r="F39" s="8">
        <v>0.51</v>
      </c>
      <c r="G39" s="12">
        <v>119</v>
      </c>
      <c r="H39" s="8">
        <v>3.68</v>
      </c>
      <c r="I39" s="12">
        <v>0</v>
      </c>
    </row>
    <row r="40" spans="2:9" ht="15" customHeight="1" x14ac:dyDescent="0.2">
      <c r="B40" t="s">
        <v>59</v>
      </c>
      <c r="C40" s="12">
        <v>103</v>
      </c>
      <c r="D40" s="8">
        <v>2.14</v>
      </c>
      <c r="E40" s="12">
        <v>9</v>
      </c>
      <c r="F40" s="8">
        <v>0.57999999999999996</v>
      </c>
      <c r="G40" s="12">
        <v>94</v>
      </c>
      <c r="H40" s="8">
        <v>2.9</v>
      </c>
      <c r="I40" s="12">
        <v>0</v>
      </c>
    </row>
    <row r="41" spans="2:9" ht="15" customHeight="1" x14ac:dyDescent="0.2">
      <c r="B41" t="s">
        <v>79</v>
      </c>
      <c r="C41" s="12">
        <v>102</v>
      </c>
      <c r="D41" s="8">
        <v>2.12</v>
      </c>
      <c r="E41" s="12">
        <v>9</v>
      </c>
      <c r="F41" s="8">
        <v>0.57999999999999996</v>
      </c>
      <c r="G41" s="12">
        <v>93</v>
      </c>
      <c r="H41" s="8">
        <v>2.87</v>
      </c>
      <c r="I41" s="12">
        <v>0</v>
      </c>
    </row>
    <row r="42" spans="2:9" ht="15" customHeight="1" x14ac:dyDescent="0.2">
      <c r="B42" t="s">
        <v>62</v>
      </c>
      <c r="C42" s="12">
        <v>83</v>
      </c>
      <c r="D42" s="8">
        <v>1.73</v>
      </c>
      <c r="E42" s="12">
        <v>32</v>
      </c>
      <c r="F42" s="8">
        <v>2.0499999999999998</v>
      </c>
      <c r="G42" s="12">
        <v>51</v>
      </c>
      <c r="H42" s="8">
        <v>1.58</v>
      </c>
      <c r="I42" s="12">
        <v>0</v>
      </c>
    </row>
    <row r="43" spans="2:9" ht="15" customHeight="1" x14ac:dyDescent="0.2">
      <c r="B43" t="s">
        <v>78</v>
      </c>
      <c r="C43" s="12">
        <v>70</v>
      </c>
      <c r="D43" s="8">
        <v>1.46</v>
      </c>
      <c r="E43" s="12">
        <v>9</v>
      </c>
      <c r="F43" s="8">
        <v>0.57999999999999996</v>
      </c>
      <c r="G43" s="12">
        <v>61</v>
      </c>
      <c r="H43" s="8">
        <v>1.89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268</v>
      </c>
      <c r="D47" s="8">
        <v>5.58</v>
      </c>
      <c r="E47" s="12">
        <v>5</v>
      </c>
      <c r="F47" s="8">
        <v>0.32</v>
      </c>
      <c r="G47" s="12">
        <v>262</v>
      </c>
      <c r="H47" s="8">
        <v>8.1</v>
      </c>
      <c r="I47" s="12">
        <v>0</v>
      </c>
    </row>
    <row r="48" spans="2:9" ht="15" customHeight="1" x14ac:dyDescent="0.2">
      <c r="B48" t="s">
        <v>118</v>
      </c>
      <c r="C48" s="12">
        <v>177</v>
      </c>
      <c r="D48" s="8">
        <v>3.68</v>
      </c>
      <c r="E48" s="12">
        <v>138</v>
      </c>
      <c r="F48" s="8">
        <v>8.84</v>
      </c>
      <c r="G48" s="12">
        <v>39</v>
      </c>
      <c r="H48" s="8">
        <v>1.21</v>
      </c>
      <c r="I48" s="12">
        <v>0</v>
      </c>
    </row>
    <row r="49" spans="2:9" ht="15" customHeight="1" x14ac:dyDescent="0.2">
      <c r="B49" t="s">
        <v>121</v>
      </c>
      <c r="C49" s="12">
        <v>120</v>
      </c>
      <c r="D49" s="8">
        <v>2.5</v>
      </c>
      <c r="E49" s="12">
        <v>98</v>
      </c>
      <c r="F49" s="8">
        <v>6.28</v>
      </c>
      <c r="G49" s="12">
        <v>22</v>
      </c>
      <c r="H49" s="8">
        <v>0.68</v>
      </c>
      <c r="I49" s="12">
        <v>0</v>
      </c>
    </row>
    <row r="50" spans="2:9" ht="15" customHeight="1" x14ac:dyDescent="0.2">
      <c r="B50" t="s">
        <v>109</v>
      </c>
      <c r="C50" s="12">
        <v>116</v>
      </c>
      <c r="D50" s="8">
        <v>2.41</v>
      </c>
      <c r="E50" s="12">
        <v>2</v>
      </c>
      <c r="F50" s="8">
        <v>0.13</v>
      </c>
      <c r="G50" s="12">
        <v>114</v>
      </c>
      <c r="H50" s="8">
        <v>3.52</v>
      </c>
      <c r="I50" s="12">
        <v>0</v>
      </c>
    </row>
    <row r="51" spans="2:9" ht="15" customHeight="1" x14ac:dyDescent="0.2">
      <c r="B51" t="s">
        <v>123</v>
      </c>
      <c r="C51" s="12">
        <v>113</v>
      </c>
      <c r="D51" s="8">
        <v>2.35</v>
      </c>
      <c r="E51" s="12">
        <v>0</v>
      </c>
      <c r="F51" s="8">
        <v>0</v>
      </c>
      <c r="G51" s="12">
        <v>113</v>
      </c>
      <c r="H51" s="8">
        <v>3.49</v>
      </c>
      <c r="I51" s="12">
        <v>0</v>
      </c>
    </row>
    <row r="52" spans="2:9" ht="15" customHeight="1" x14ac:dyDescent="0.2">
      <c r="B52" t="s">
        <v>117</v>
      </c>
      <c r="C52" s="12">
        <v>109</v>
      </c>
      <c r="D52" s="8">
        <v>2.27</v>
      </c>
      <c r="E52" s="12">
        <v>99</v>
      </c>
      <c r="F52" s="8">
        <v>6.34</v>
      </c>
      <c r="G52" s="12">
        <v>10</v>
      </c>
      <c r="H52" s="8">
        <v>0.31</v>
      </c>
      <c r="I52" s="12">
        <v>0</v>
      </c>
    </row>
    <row r="53" spans="2:9" ht="15" customHeight="1" x14ac:dyDescent="0.2">
      <c r="B53" t="s">
        <v>112</v>
      </c>
      <c r="C53" s="12">
        <v>107</v>
      </c>
      <c r="D53" s="8">
        <v>2.23</v>
      </c>
      <c r="E53" s="12">
        <v>82</v>
      </c>
      <c r="F53" s="8">
        <v>5.25</v>
      </c>
      <c r="G53" s="12">
        <v>25</v>
      </c>
      <c r="H53" s="8">
        <v>0.77</v>
      </c>
      <c r="I53" s="12">
        <v>0</v>
      </c>
    </row>
    <row r="54" spans="2:9" ht="15" customHeight="1" x14ac:dyDescent="0.2">
      <c r="B54" t="s">
        <v>108</v>
      </c>
      <c r="C54" s="12">
        <v>101</v>
      </c>
      <c r="D54" s="8">
        <v>2.1</v>
      </c>
      <c r="E54" s="12">
        <v>61</v>
      </c>
      <c r="F54" s="8">
        <v>3.91</v>
      </c>
      <c r="G54" s="12">
        <v>40</v>
      </c>
      <c r="H54" s="8">
        <v>1.24</v>
      </c>
      <c r="I54" s="12">
        <v>0</v>
      </c>
    </row>
    <row r="55" spans="2:9" ht="15" customHeight="1" x14ac:dyDescent="0.2">
      <c r="B55" t="s">
        <v>120</v>
      </c>
      <c r="C55" s="12">
        <v>100</v>
      </c>
      <c r="D55" s="8">
        <v>2.08</v>
      </c>
      <c r="E55" s="12">
        <v>78</v>
      </c>
      <c r="F55" s="8">
        <v>5</v>
      </c>
      <c r="G55" s="12">
        <v>21</v>
      </c>
      <c r="H55" s="8">
        <v>0.65</v>
      </c>
      <c r="I55" s="12">
        <v>1</v>
      </c>
    </row>
    <row r="56" spans="2:9" ht="15" customHeight="1" x14ac:dyDescent="0.2">
      <c r="B56" t="s">
        <v>122</v>
      </c>
      <c r="C56" s="12">
        <v>95</v>
      </c>
      <c r="D56" s="8">
        <v>1.98</v>
      </c>
      <c r="E56" s="12">
        <v>7</v>
      </c>
      <c r="F56" s="8">
        <v>0.45</v>
      </c>
      <c r="G56" s="12">
        <v>88</v>
      </c>
      <c r="H56" s="8">
        <v>2.72</v>
      </c>
      <c r="I56" s="12">
        <v>0</v>
      </c>
    </row>
    <row r="57" spans="2:9" ht="15" customHeight="1" x14ac:dyDescent="0.2">
      <c r="B57" t="s">
        <v>111</v>
      </c>
      <c r="C57" s="12">
        <v>92</v>
      </c>
      <c r="D57" s="8">
        <v>1.91</v>
      </c>
      <c r="E57" s="12">
        <v>21</v>
      </c>
      <c r="F57" s="8">
        <v>1.35</v>
      </c>
      <c r="G57" s="12">
        <v>69</v>
      </c>
      <c r="H57" s="8">
        <v>2.13</v>
      </c>
      <c r="I57" s="12">
        <v>0</v>
      </c>
    </row>
    <row r="58" spans="2:9" ht="15" customHeight="1" x14ac:dyDescent="0.2">
      <c r="B58" t="s">
        <v>130</v>
      </c>
      <c r="C58" s="12">
        <v>91</v>
      </c>
      <c r="D58" s="8">
        <v>1.89</v>
      </c>
      <c r="E58" s="12">
        <v>4</v>
      </c>
      <c r="F58" s="8">
        <v>0.26</v>
      </c>
      <c r="G58" s="12">
        <v>87</v>
      </c>
      <c r="H58" s="8">
        <v>2.69</v>
      </c>
      <c r="I58" s="12">
        <v>0</v>
      </c>
    </row>
    <row r="59" spans="2:9" ht="15" customHeight="1" x14ac:dyDescent="0.2">
      <c r="B59" t="s">
        <v>116</v>
      </c>
      <c r="C59" s="12">
        <v>87</v>
      </c>
      <c r="D59" s="8">
        <v>1.81</v>
      </c>
      <c r="E59" s="12">
        <v>74</v>
      </c>
      <c r="F59" s="8">
        <v>4.74</v>
      </c>
      <c r="G59" s="12">
        <v>13</v>
      </c>
      <c r="H59" s="8">
        <v>0.4</v>
      </c>
      <c r="I59" s="12">
        <v>0</v>
      </c>
    </row>
    <row r="60" spans="2:9" ht="15" customHeight="1" x14ac:dyDescent="0.2">
      <c r="B60" t="s">
        <v>113</v>
      </c>
      <c r="C60" s="12">
        <v>84</v>
      </c>
      <c r="D60" s="8">
        <v>1.75</v>
      </c>
      <c r="E60" s="12">
        <v>71</v>
      </c>
      <c r="F60" s="8">
        <v>4.55</v>
      </c>
      <c r="G60" s="12">
        <v>13</v>
      </c>
      <c r="H60" s="8">
        <v>0.4</v>
      </c>
      <c r="I60" s="12">
        <v>0</v>
      </c>
    </row>
    <row r="61" spans="2:9" ht="15" customHeight="1" x14ac:dyDescent="0.2">
      <c r="B61" t="s">
        <v>103</v>
      </c>
      <c r="C61" s="12">
        <v>81</v>
      </c>
      <c r="D61" s="8">
        <v>1.69</v>
      </c>
      <c r="E61" s="12">
        <v>2</v>
      </c>
      <c r="F61" s="8">
        <v>0.13</v>
      </c>
      <c r="G61" s="12">
        <v>79</v>
      </c>
      <c r="H61" s="8">
        <v>2.44</v>
      </c>
      <c r="I61" s="12">
        <v>0</v>
      </c>
    </row>
    <row r="62" spans="2:9" ht="15" customHeight="1" x14ac:dyDescent="0.2">
      <c r="B62" t="s">
        <v>134</v>
      </c>
      <c r="C62" s="12">
        <v>79</v>
      </c>
      <c r="D62" s="8">
        <v>1.64</v>
      </c>
      <c r="E62" s="12">
        <v>4</v>
      </c>
      <c r="F62" s="8">
        <v>0.26</v>
      </c>
      <c r="G62" s="12">
        <v>75</v>
      </c>
      <c r="H62" s="8">
        <v>2.3199999999999998</v>
      </c>
      <c r="I62" s="12">
        <v>0</v>
      </c>
    </row>
    <row r="63" spans="2:9" ht="15" customHeight="1" x14ac:dyDescent="0.2">
      <c r="B63" t="s">
        <v>133</v>
      </c>
      <c r="C63" s="12">
        <v>77</v>
      </c>
      <c r="D63" s="8">
        <v>1.6</v>
      </c>
      <c r="E63" s="12">
        <v>15</v>
      </c>
      <c r="F63" s="8">
        <v>0.96</v>
      </c>
      <c r="G63" s="12">
        <v>62</v>
      </c>
      <c r="H63" s="8">
        <v>1.92</v>
      </c>
      <c r="I63" s="12">
        <v>0</v>
      </c>
    </row>
    <row r="64" spans="2:9" ht="15" customHeight="1" x14ac:dyDescent="0.2">
      <c r="B64" t="s">
        <v>105</v>
      </c>
      <c r="C64" s="12">
        <v>77</v>
      </c>
      <c r="D64" s="8">
        <v>1.6</v>
      </c>
      <c r="E64" s="12">
        <v>6</v>
      </c>
      <c r="F64" s="8">
        <v>0.38</v>
      </c>
      <c r="G64" s="12">
        <v>71</v>
      </c>
      <c r="H64" s="8">
        <v>2.19</v>
      </c>
      <c r="I64" s="12">
        <v>0</v>
      </c>
    </row>
    <row r="65" spans="2:9" ht="15" customHeight="1" x14ac:dyDescent="0.2">
      <c r="B65" t="s">
        <v>106</v>
      </c>
      <c r="C65" s="12">
        <v>73</v>
      </c>
      <c r="D65" s="8">
        <v>1.52</v>
      </c>
      <c r="E65" s="12">
        <v>24</v>
      </c>
      <c r="F65" s="8">
        <v>1.54</v>
      </c>
      <c r="G65" s="12">
        <v>49</v>
      </c>
      <c r="H65" s="8">
        <v>1.51</v>
      </c>
      <c r="I65" s="12">
        <v>0</v>
      </c>
    </row>
    <row r="66" spans="2:9" ht="15" customHeight="1" x14ac:dyDescent="0.2">
      <c r="B66" t="s">
        <v>104</v>
      </c>
      <c r="C66" s="12">
        <v>67</v>
      </c>
      <c r="D66" s="8">
        <v>1.39</v>
      </c>
      <c r="E66" s="12">
        <v>3</v>
      </c>
      <c r="F66" s="8">
        <v>0.19</v>
      </c>
      <c r="G66" s="12">
        <v>64</v>
      </c>
      <c r="H66" s="8">
        <v>1.98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AF09-CBF7-4366-84DD-02948EE67AB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191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738</v>
      </c>
      <c r="D6" s="8">
        <v>18.7</v>
      </c>
      <c r="E6" s="12">
        <v>86</v>
      </c>
      <c r="F6" s="8">
        <v>5.59</v>
      </c>
      <c r="G6" s="12">
        <v>652</v>
      </c>
      <c r="H6" s="8">
        <v>27.25</v>
      </c>
      <c r="I6" s="12">
        <v>0</v>
      </c>
    </row>
    <row r="7" spans="2:9" ht="15" customHeight="1" x14ac:dyDescent="0.2">
      <c r="B7" t="s">
        <v>34</v>
      </c>
      <c r="C7" s="12">
        <v>163</v>
      </c>
      <c r="D7" s="8">
        <v>4.13</v>
      </c>
      <c r="E7" s="12">
        <v>44</v>
      </c>
      <c r="F7" s="8">
        <v>2.86</v>
      </c>
      <c r="G7" s="12">
        <v>119</v>
      </c>
      <c r="H7" s="8">
        <v>4.97</v>
      </c>
      <c r="I7" s="12">
        <v>0</v>
      </c>
    </row>
    <row r="8" spans="2:9" ht="15" customHeight="1" x14ac:dyDescent="0.2">
      <c r="B8" t="s">
        <v>35</v>
      </c>
      <c r="C8" s="12">
        <v>5</v>
      </c>
      <c r="D8" s="8">
        <v>0.13</v>
      </c>
      <c r="E8" s="12">
        <v>0</v>
      </c>
      <c r="F8" s="8">
        <v>0</v>
      </c>
      <c r="G8" s="12">
        <v>5</v>
      </c>
      <c r="H8" s="8">
        <v>0.21</v>
      </c>
      <c r="I8" s="12">
        <v>0</v>
      </c>
    </row>
    <row r="9" spans="2:9" ht="15" customHeight="1" x14ac:dyDescent="0.2">
      <c r="B9" t="s">
        <v>36</v>
      </c>
      <c r="C9" s="12">
        <v>24</v>
      </c>
      <c r="D9" s="8">
        <v>0.61</v>
      </c>
      <c r="E9" s="12">
        <v>0</v>
      </c>
      <c r="F9" s="8">
        <v>0</v>
      </c>
      <c r="G9" s="12">
        <v>24</v>
      </c>
      <c r="H9" s="8">
        <v>1</v>
      </c>
      <c r="I9" s="12">
        <v>0</v>
      </c>
    </row>
    <row r="10" spans="2:9" ht="15" customHeight="1" x14ac:dyDescent="0.2">
      <c r="B10" t="s">
        <v>37</v>
      </c>
      <c r="C10" s="12">
        <v>76</v>
      </c>
      <c r="D10" s="8">
        <v>1.93</v>
      </c>
      <c r="E10" s="12">
        <v>44</v>
      </c>
      <c r="F10" s="8">
        <v>2.86</v>
      </c>
      <c r="G10" s="12">
        <v>32</v>
      </c>
      <c r="H10" s="8">
        <v>1.34</v>
      </c>
      <c r="I10" s="12">
        <v>0</v>
      </c>
    </row>
    <row r="11" spans="2:9" ht="15" customHeight="1" x14ac:dyDescent="0.2">
      <c r="B11" t="s">
        <v>38</v>
      </c>
      <c r="C11" s="12">
        <v>779</v>
      </c>
      <c r="D11" s="8">
        <v>19.739999999999998</v>
      </c>
      <c r="E11" s="12">
        <v>237</v>
      </c>
      <c r="F11" s="8">
        <v>15.4</v>
      </c>
      <c r="G11" s="12">
        <v>538</v>
      </c>
      <c r="H11" s="8">
        <v>22.48</v>
      </c>
      <c r="I11" s="12">
        <v>4</v>
      </c>
    </row>
    <row r="12" spans="2:9" ht="15" customHeight="1" x14ac:dyDescent="0.2">
      <c r="B12" t="s">
        <v>39</v>
      </c>
      <c r="C12" s="12">
        <v>23</v>
      </c>
      <c r="D12" s="8">
        <v>0.57999999999999996</v>
      </c>
      <c r="E12" s="12">
        <v>6</v>
      </c>
      <c r="F12" s="8">
        <v>0.39</v>
      </c>
      <c r="G12" s="12">
        <v>17</v>
      </c>
      <c r="H12" s="8">
        <v>0.71</v>
      </c>
      <c r="I12" s="12">
        <v>0</v>
      </c>
    </row>
    <row r="13" spans="2:9" ht="15" customHeight="1" x14ac:dyDescent="0.2">
      <c r="B13" t="s">
        <v>40</v>
      </c>
      <c r="C13" s="12">
        <v>672</v>
      </c>
      <c r="D13" s="8">
        <v>17.03</v>
      </c>
      <c r="E13" s="12">
        <v>207</v>
      </c>
      <c r="F13" s="8">
        <v>13.45</v>
      </c>
      <c r="G13" s="12">
        <v>463</v>
      </c>
      <c r="H13" s="8">
        <v>19.350000000000001</v>
      </c>
      <c r="I13" s="12">
        <v>1</v>
      </c>
    </row>
    <row r="14" spans="2:9" ht="15" customHeight="1" x14ac:dyDescent="0.2">
      <c r="B14" t="s">
        <v>41</v>
      </c>
      <c r="C14" s="12">
        <v>201</v>
      </c>
      <c r="D14" s="8">
        <v>5.09</v>
      </c>
      <c r="E14" s="12">
        <v>84</v>
      </c>
      <c r="F14" s="8">
        <v>5.46</v>
      </c>
      <c r="G14" s="12">
        <v>115</v>
      </c>
      <c r="H14" s="8">
        <v>4.8099999999999996</v>
      </c>
      <c r="I14" s="12">
        <v>1</v>
      </c>
    </row>
    <row r="15" spans="2:9" ht="15" customHeight="1" x14ac:dyDescent="0.2">
      <c r="B15" t="s">
        <v>42</v>
      </c>
      <c r="C15" s="12">
        <v>311</v>
      </c>
      <c r="D15" s="8">
        <v>7.88</v>
      </c>
      <c r="E15" s="12">
        <v>227</v>
      </c>
      <c r="F15" s="8">
        <v>14.75</v>
      </c>
      <c r="G15" s="12">
        <v>84</v>
      </c>
      <c r="H15" s="8">
        <v>3.51</v>
      </c>
      <c r="I15" s="12">
        <v>0</v>
      </c>
    </row>
    <row r="16" spans="2:9" ht="15" customHeight="1" x14ac:dyDescent="0.2">
      <c r="B16" t="s">
        <v>43</v>
      </c>
      <c r="C16" s="12">
        <v>474</v>
      </c>
      <c r="D16" s="8">
        <v>12.01</v>
      </c>
      <c r="E16" s="12">
        <v>361</v>
      </c>
      <c r="F16" s="8">
        <v>23.46</v>
      </c>
      <c r="G16" s="12">
        <v>113</v>
      </c>
      <c r="H16" s="8">
        <v>4.72</v>
      </c>
      <c r="I16" s="12">
        <v>0</v>
      </c>
    </row>
    <row r="17" spans="2:9" ht="15" customHeight="1" x14ac:dyDescent="0.2">
      <c r="B17" t="s">
        <v>44</v>
      </c>
      <c r="C17" s="12">
        <v>162</v>
      </c>
      <c r="D17" s="8">
        <v>4.1100000000000003</v>
      </c>
      <c r="E17" s="12">
        <v>90</v>
      </c>
      <c r="F17" s="8">
        <v>5.85</v>
      </c>
      <c r="G17" s="12">
        <v>72</v>
      </c>
      <c r="H17" s="8">
        <v>3.01</v>
      </c>
      <c r="I17" s="12">
        <v>0</v>
      </c>
    </row>
    <row r="18" spans="2:9" ht="15" customHeight="1" x14ac:dyDescent="0.2">
      <c r="B18" t="s">
        <v>45</v>
      </c>
      <c r="C18" s="12">
        <v>183</v>
      </c>
      <c r="D18" s="8">
        <v>4.6399999999999997</v>
      </c>
      <c r="E18" s="12">
        <v>122</v>
      </c>
      <c r="F18" s="8">
        <v>7.93</v>
      </c>
      <c r="G18" s="12">
        <v>55</v>
      </c>
      <c r="H18" s="8">
        <v>2.2999999999999998</v>
      </c>
      <c r="I18" s="12">
        <v>1</v>
      </c>
    </row>
    <row r="19" spans="2:9" ht="15" customHeight="1" x14ac:dyDescent="0.2">
      <c r="B19" t="s">
        <v>46</v>
      </c>
      <c r="C19" s="12">
        <v>135</v>
      </c>
      <c r="D19" s="8">
        <v>3.42</v>
      </c>
      <c r="E19" s="12">
        <v>31</v>
      </c>
      <c r="F19" s="8">
        <v>2.0099999999999998</v>
      </c>
      <c r="G19" s="12">
        <v>104</v>
      </c>
      <c r="H19" s="8">
        <v>4.3499999999999996</v>
      </c>
      <c r="I19" s="12">
        <v>0</v>
      </c>
    </row>
    <row r="20" spans="2:9" ht="15" customHeight="1" x14ac:dyDescent="0.2">
      <c r="B20" s="9" t="s">
        <v>182</v>
      </c>
      <c r="C20" s="12">
        <f>SUM(LTBL_34105[総数／事業所数])</f>
        <v>3946</v>
      </c>
      <c r="E20" s="12">
        <f>SUBTOTAL(109,LTBL_34105[個人／事業所数])</f>
        <v>1539</v>
      </c>
      <c r="G20" s="12">
        <f>SUBTOTAL(109,LTBL_34105[法人／事業所数])</f>
        <v>2393</v>
      </c>
      <c r="I20" s="12">
        <f>SUBTOTAL(109,LTBL_34105[法人以外の団体／事業所数])</f>
        <v>7</v>
      </c>
    </row>
    <row r="21" spans="2:9" ht="15" customHeight="1" x14ac:dyDescent="0.2">
      <c r="E21" s="11">
        <f>LTBL_34105[[#Totals],[個人／事業所数]]/LTBL_34105[[#Totals],[総数／事業所数]]</f>
        <v>0.39001520527116068</v>
      </c>
      <c r="G21" s="11">
        <f>LTBL_34105[[#Totals],[法人／事業所数]]/LTBL_34105[[#Totals],[総数／事業所数]]</f>
        <v>0.60643689812468327</v>
      </c>
      <c r="I21" s="11">
        <f>LTBL_34105[[#Totals],[法人以外の団体／事業所数]]/LTBL_34105[[#Totals],[総数／事業所数]]</f>
        <v>1.7739483020780538E-3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571</v>
      </c>
      <c r="D24" s="8">
        <v>14.47</v>
      </c>
      <c r="E24" s="12">
        <v>199</v>
      </c>
      <c r="F24" s="8">
        <v>12.93</v>
      </c>
      <c r="G24" s="12">
        <v>370</v>
      </c>
      <c r="H24" s="8">
        <v>15.46</v>
      </c>
      <c r="I24" s="12">
        <v>1</v>
      </c>
    </row>
    <row r="25" spans="2:9" ht="15" customHeight="1" x14ac:dyDescent="0.2">
      <c r="B25" t="s">
        <v>71</v>
      </c>
      <c r="C25" s="12">
        <v>415</v>
      </c>
      <c r="D25" s="8">
        <v>10.52</v>
      </c>
      <c r="E25" s="12">
        <v>331</v>
      </c>
      <c r="F25" s="8">
        <v>21.51</v>
      </c>
      <c r="G25" s="12">
        <v>84</v>
      </c>
      <c r="H25" s="8">
        <v>3.51</v>
      </c>
      <c r="I25" s="12">
        <v>0</v>
      </c>
    </row>
    <row r="26" spans="2:9" ht="15" customHeight="1" x14ac:dyDescent="0.2">
      <c r="B26" t="s">
        <v>70</v>
      </c>
      <c r="C26" s="12">
        <v>278</v>
      </c>
      <c r="D26" s="8">
        <v>7.05</v>
      </c>
      <c r="E26" s="12">
        <v>223</v>
      </c>
      <c r="F26" s="8">
        <v>14.49</v>
      </c>
      <c r="G26" s="12">
        <v>55</v>
      </c>
      <c r="H26" s="8">
        <v>2.2999999999999998</v>
      </c>
      <c r="I26" s="12">
        <v>0</v>
      </c>
    </row>
    <row r="27" spans="2:9" ht="15" customHeight="1" x14ac:dyDescent="0.2">
      <c r="B27" t="s">
        <v>56</v>
      </c>
      <c r="C27" s="12">
        <v>275</v>
      </c>
      <c r="D27" s="8">
        <v>6.97</v>
      </c>
      <c r="E27" s="12">
        <v>33</v>
      </c>
      <c r="F27" s="8">
        <v>2.14</v>
      </c>
      <c r="G27" s="12">
        <v>242</v>
      </c>
      <c r="H27" s="8">
        <v>10.11</v>
      </c>
      <c r="I27" s="12">
        <v>0</v>
      </c>
    </row>
    <row r="28" spans="2:9" ht="15" customHeight="1" x14ac:dyDescent="0.2">
      <c r="B28" t="s">
        <v>55</v>
      </c>
      <c r="C28" s="12">
        <v>258</v>
      </c>
      <c r="D28" s="8">
        <v>6.54</v>
      </c>
      <c r="E28" s="12">
        <v>24</v>
      </c>
      <c r="F28" s="8">
        <v>1.56</v>
      </c>
      <c r="G28" s="12">
        <v>234</v>
      </c>
      <c r="H28" s="8">
        <v>9.7799999999999994</v>
      </c>
      <c r="I28" s="12">
        <v>0</v>
      </c>
    </row>
    <row r="29" spans="2:9" ht="15" customHeight="1" x14ac:dyDescent="0.2">
      <c r="B29" t="s">
        <v>65</v>
      </c>
      <c r="C29" s="12">
        <v>222</v>
      </c>
      <c r="D29" s="8">
        <v>5.63</v>
      </c>
      <c r="E29" s="12">
        <v>85</v>
      </c>
      <c r="F29" s="8">
        <v>5.52</v>
      </c>
      <c r="G29" s="12">
        <v>134</v>
      </c>
      <c r="H29" s="8">
        <v>5.6</v>
      </c>
      <c r="I29" s="12">
        <v>3</v>
      </c>
    </row>
    <row r="30" spans="2:9" ht="15" customHeight="1" x14ac:dyDescent="0.2">
      <c r="B30" t="s">
        <v>57</v>
      </c>
      <c r="C30" s="12">
        <v>205</v>
      </c>
      <c r="D30" s="8">
        <v>5.2</v>
      </c>
      <c r="E30" s="12">
        <v>29</v>
      </c>
      <c r="F30" s="8">
        <v>1.88</v>
      </c>
      <c r="G30" s="12">
        <v>176</v>
      </c>
      <c r="H30" s="8">
        <v>7.35</v>
      </c>
      <c r="I30" s="12">
        <v>0</v>
      </c>
    </row>
    <row r="31" spans="2:9" ht="15" customHeight="1" x14ac:dyDescent="0.2">
      <c r="B31" t="s">
        <v>72</v>
      </c>
      <c r="C31" s="12">
        <v>162</v>
      </c>
      <c r="D31" s="8">
        <v>4.1100000000000003</v>
      </c>
      <c r="E31" s="12">
        <v>90</v>
      </c>
      <c r="F31" s="8">
        <v>5.85</v>
      </c>
      <c r="G31" s="12">
        <v>72</v>
      </c>
      <c r="H31" s="8">
        <v>3.01</v>
      </c>
      <c r="I31" s="12">
        <v>0</v>
      </c>
    </row>
    <row r="32" spans="2:9" ht="15" customHeight="1" x14ac:dyDescent="0.2">
      <c r="B32" t="s">
        <v>73</v>
      </c>
      <c r="C32" s="12">
        <v>137</v>
      </c>
      <c r="D32" s="8">
        <v>3.47</v>
      </c>
      <c r="E32" s="12">
        <v>122</v>
      </c>
      <c r="F32" s="8">
        <v>7.93</v>
      </c>
      <c r="G32" s="12">
        <v>15</v>
      </c>
      <c r="H32" s="8">
        <v>0.63</v>
      </c>
      <c r="I32" s="12">
        <v>0</v>
      </c>
    </row>
    <row r="33" spans="2:9" ht="15" customHeight="1" x14ac:dyDescent="0.2">
      <c r="B33" t="s">
        <v>64</v>
      </c>
      <c r="C33" s="12">
        <v>128</v>
      </c>
      <c r="D33" s="8">
        <v>3.24</v>
      </c>
      <c r="E33" s="12">
        <v>55</v>
      </c>
      <c r="F33" s="8">
        <v>3.57</v>
      </c>
      <c r="G33" s="12">
        <v>73</v>
      </c>
      <c r="H33" s="8">
        <v>3.05</v>
      </c>
      <c r="I33" s="12">
        <v>0</v>
      </c>
    </row>
    <row r="34" spans="2:9" ht="15" customHeight="1" x14ac:dyDescent="0.2">
      <c r="B34" t="s">
        <v>69</v>
      </c>
      <c r="C34" s="12">
        <v>98</v>
      </c>
      <c r="D34" s="8">
        <v>2.48</v>
      </c>
      <c r="E34" s="12">
        <v>32</v>
      </c>
      <c r="F34" s="8">
        <v>2.08</v>
      </c>
      <c r="G34" s="12">
        <v>65</v>
      </c>
      <c r="H34" s="8">
        <v>2.72</v>
      </c>
      <c r="I34" s="12">
        <v>0</v>
      </c>
    </row>
    <row r="35" spans="2:9" ht="15" customHeight="1" x14ac:dyDescent="0.2">
      <c r="B35" t="s">
        <v>60</v>
      </c>
      <c r="C35" s="12">
        <v>95</v>
      </c>
      <c r="D35" s="8">
        <v>2.41</v>
      </c>
      <c r="E35" s="12">
        <v>2</v>
      </c>
      <c r="F35" s="8">
        <v>0.13</v>
      </c>
      <c r="G35" s="12">
        <v>93</v>
      </c>
      <c r="H35" s="8">
        <v>3.89</v>
      </c>
      <c r="I35" s="12">
        <v>0</v>
      </c>
    </row>
    <row r="36" spans="2:9" ht="15" customHeight="1" x14ac:dyDescent="0.2">
      <c r="B36" t="s">
        <v>63</v>
      </c>
      <c r="C36" s="12">
        <v>90</v>
      </c>
      <c r="D36" s="8">
        <v>2.2799999999999998</v>
      </c>
      <c r="E36" s="12">
        <v>55</v>
      </c>
      <c r="F36" s="8">
        <v>3.57</v>
      </c>
      <c r="G36" s="12">
        <v>35</v>
      </c>
      <c r="H36" s="8">
        <v>1.46</v>
      </c>
      <c r="I36" s="12">
        <v>0</v>
      </c>
    </row>
    <row r="37" spans="2:9" ht="15" customHeight="1" x14ac:dyDescent="0.2">
      <c r="B37" t="s">
        <v>68</v>
      </c>
      <c r="C37" s="12">
        <v>89</v>
      </c>
      <c r="D37" s="8">
        <v>2.2599999999999998</v>
      </c>
      <c r="E37" s="12">
        <v>51</v>
      </c>
      <c r="F37" s="8">
        <v>3.31</v>
      </c>
      <c r="G37" s="12">
        <v>37</v>
      </c>
      <c r="H37" s="8">
        <v>1.55</v>
      </c>
      <c r="I37" s="12">
        <v>1</v>
      </c>
    </row>
    <row r="38" spans="2:9" ht="15" customHeight="1" x14ac:dyDescent="0.2">
      <c r="B38" t="s">
        <v>66</v>
      </c>
      <c r="C38" s="12">
        <v>84</v>
      </c>
      <c r="D38" s="8">
        <v>2.13</v>
      </c>
      <c r="E38" s="12">
        <v>7</v>
      </c>
      <c r="F38" s="8">
        <v>0.45</v>
      </c>
      <c r="G38" s="12">
        <v>77</v>
      </c>
      <c r="H38" s="8">
        <v>3.22</v>
      </c>
      <c r="I38" s="12">
        <v>0</v>
      </c>
    </row>
    <row r="39" spans="2:9" ht="15" customHeight="1" x14ac:dyDescent="0.2">
      <c r="B39" t="s">
        <v>78</v>
      </c>
      <c r="C39" s="12">
        <v>55</v>
      </c>
      <c r="D39" s="8">
        <v>1.39</v>
      </c>
      <c r="E39" s="12">
        <v>10</v>
      </c>
      <c r="F39" s="8">
        <v>0.65</v>
      </c>
      <c r="G39" s="12">
        <v>45</v>
      </c>
      <c r="H39" s="8">
        <v>1.88</v>
      </c>
      <c r="I39" s="12">
        <v>0</v>
      </c>
    </row>
    <row r="40" spans="2:9" ht="15" customHeight="1" x14ac:dyDescent="0.2">
      <c r="B40" t="s">
        <v>62</v>
      </c>
      <c r="C40" s="12">
        <v>54</v>
      </c>
      <c r="D40" s="8">
        <v>1.37</v>
      </c>
      <c r="E40" s="12">
        <v>18</v>
      </c>
      <c r="F40" s="8">
        <v>1.17</v>
      </c>
      <c r="G40" s="12">
        <v>36</v>
      </c>
      <c r="H40" s="8">
        <v>1.5</v>
      </c>
      <c r="I40" s="12">
        <v>0</v>
      </c>
    </row>
    <row r="41" spans="2:9" ht="15" customHeight="1" x14ac:dyDescent="0.2">
      <c r="B41" t="s">
        <v>61</v>
      </c>
      <c r="C41" s="12">
        <v>53</v>
      </c>
      <c r="D41" s="8">
        <v>1.34</v>
      </c>
      <c r="E41" s="12">
        <v>9</v>
      </c>
      <c r="F41" s="8">
        <v>0.57999999999999996</v>
      </c>
      <c r="G41" s="12">
        <v>44</v>
      </c>
      <c r="H41" s="8">
        <v>1.84</v>
      </c>
      <c r="I41" s="12">
        <v>0</v>
      </c>
    </row>
    <row r="42" spans="2:9" ht="15" customHeight="1" x14ac:dyDescent="0.2">
      <c r="B42" t="s">
        <v>74</v>
      </c>
      <c r="C42" s="12">
        <v>46</v>
      </c>
      <c r="D42" s="8">
        <v>1.17</v>
      </c>
      <c r="E42" s="12">
        <v>0</v>
      </c>
      <c r="F42" s="8">
        <v>0</v>
      </c>
      <c r="G42" s="12">
        <v>40</v>
      </c>
      <c r="H42" s="8">
        <v>1.67</v>
      </c>
      <c r="I42" s="12">
        <v>1</v>
      </c>
    </row>
    <row r="43" spans="2:9" ht="15" customHeight="1" x14ac:dyDescent="0.2">
      <c r="B43" t="s">
        <v>59</v>
      </c>
      <c r="C43" s="12">
        <v>44</v>
      </c>
      <c r="D43" s="8">
        <v>1.1200000000000001</v>
      </c>
      <c r="E43" s="12">
        <v>2</v>
      </c>
      <c r="F43" s="8">
        <v>0.13</v>
      </c>
      <c r="G43" s="12">
        <v>42</v>
      </c>
      <c r="H43" s="8">
        <v>1.76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385</v>
      </c>
      <c r="D47" s="8">
        <v>9.76</v>
      </c>
      <c r="E47" s="12">
        <v>183</v>
      </c>
      <c r="F47" s="8">
        <v>11.89</v>
      </c>
      <c r="G47" s="12">
        <v>201</v>
      </c>
      <c r="H47" s="8">
        <v>8.4</v>
      </c>
      <c r="I47" s="12">
        <v>0</v>
      </c>
    </row>
    <row r="48" spans="2:9" ht="15" customHeight="1" x14ac:dyDescent="0.2">
      <c r="B48" t="s">
        <v>118</v>
      </c>
      <c r="C48" s="12">
        <v>224</v>
      </c>
      <c r="D48" s="8">
        <v>5.68</v>
      </c>
      <c r="E48" s="12">
        <v>194</v>
      </c>
      <c r="F48" s="8">
        <v>12.61</v>
      </c>
      <c r="G48" s="12">
        <v>30</v>
      </c>
      <c r="H48" s="8">
        <v>1.25</v>
      </c>
      <c r="I48" s="12">
        <v>0</v>
      </c>
    </row>
    <row r="49" spans="2:9" ht="15" customHeight="1" x14ac:dyDescent="0.2">
      <c r="B49" t="s">
        <v>117</v>
      </c>
      <c r="C49" s="12">
        <v>110</v>
      </c>
      <c r="D49" s="8">
        <v>2.79</v>
      </c>
      <c r="E49" s="12">
        <v>105</v>
      </c>
      <c r="F49" s="8">
        <v>6.82</v>
      </c>
      <c r="G49" s="12">
        <v>5</v>
      </c>
      <c r="H49" s="8">
        <v>0.21</v>
      </c>
      <c r="I49" s="12">
        <v>0</v>
      </c>
    </row>
    <row r="50" spans="2:9" ht="15" customHeight="1" x14ac:dyDescent="0.2">
      <c r="B50" t="s">
        <v>123</v>
      </c>
      <c r="C50" s="12">
        <v>99</v>
      </c>
      <c r="D50" s="8">
        <v>2.5099999999999998</v>
      </c>
      <c r="E50" s="12">
        <v>5</v>
      </c>
      <c r="F50" s="8">
        <v>0.32</v>
      </c>
      <c r="G50" s="12">
        <v>93</v>
      </c>
      <c r="H50" s="8">
        <v>3.89</v>
      </c>
      <c r="I50" s="12">
        <v>1</v>
      </c>
    </row>
    <row r="51" spans="2:9" ht="15" customHeight="1" x14ac:dyDescent="0.2">
      <c r="B51" t="s">
        <v>121</v>
      </c>
      <c r="C51" s="12">
        <v>94</v>
      </c>
      <c r="D51" s="8">
        <v>2.38</v>
      </c>
      <c r="E51" s="12">
        <v>81</v>
      </c>
      <c r="F51" s="8">
        <v>5.26</v>
      </c>
      <c r="G51" s="12">
        <v>13</v>
      </c>
      <c r="H51" s="8">
        <v>0.54</v>
      </c>
      <c r="I51" s="12">
        <v>0</v>
      </c>
    </row>
    <row r="52" spans="2:9" ht="15" customHeight="1" x14ac:dyDescent="0.2">
      <c r="B52" t="s">
        <v>106</v>
      </c>
      <c r="C52" s="12">
        <v>91</v>
      </c>
      <c r="D52" s="8">
        <v>2.31</v>
      </c>
      <c r="E52" s="12">
        <v>35</v>
      </c>
      <c r="F52" s="8">
        <v>2.27</v>
      </c>
      <c r="G52" s="12">
        <v>56</v>
      </c>
      <c r="H52" s="8">
        <v>2.34</v>
      </c>
      <c r="I52" s="12">
        <v>0</v>
      </c>
    </row>
    <row r="53" spans="2:9" ht="15" customHeight="1" x14ac:dyDescent="0.2">
      <c r="B53" t="s">
        <v>105</v>
      </c>
      <c r="C53" s="12">
        <v>84</v>
      </c>
      <c r="D53" s="8">
        <v>2.13</v>
      </c>
      <c r="E53" s="12">
        <v>14</v>
      </c>
      <c r="F53" s="8">
        <v>0.91</v>
      </c>
      <c r="G53" s="12">
        <v>70</v>
      </c>
      <c r="H53" s="8">
        <v>2.93</v>
      </c>
      <c r="I53" s="12">
        <v>0</v>
      </c>
    </row>
    <row r="54" spans="2:9" ht="15" customHeight="1" x14ac:dyDescent="0.2">
      <c r="B54" t="s">
        <v>104</v>
      </c>
      <c r="C54" s="12">
        <v>82</v>
      </c>
      <c r="D54" s="8">
        <v>2.08</v>
      </c>
      <c r="E54" s="12">
        <v>14</v>
      </c>
      <c r="F54" s="8">
        <v>0.91</v>
      </c>
      <c r="G54" s="12">
        <v>68</v>
      </c>
      <c r="H54" s="8">
        <v>2.84</v>
      </c>
      <c r="I54" s="12">
        <v>0</v>
      </c>
    </row>
    <row r="55" spans="2:9" ht="15" customHeight="1" x14ac:dyDescent="0.2">
      <c r="B55" t="s">
        <v>119</v>
      </c>
      <c r="C55" s="12">
        <v>78</v>
      </c>
      <c r="D55" s="8">
        <v>1.98</v>
      </c>
      <c r="E55" s="12">
        <v>34</v>
      </c>
      <c r="F55" s="8">
        <v>2.21</v>
      </c>
      <c r="G55" s="12">
        <v>44</v>
      </c>
      <c r="H55" s="8">
        <v>1.84</v>
      </c>
      <c r="I55" s="12">
        <v>0</v>
      </c>
    </row>
    <row r="56" spans="2:9" ht="15" customHeight="1" x14ac:dyDescent="0.2">
      <c r="B56" t="s">
        <v>109</v>
      </c>
      <c r="C56" s="12">
        <v>73</v>
      </c>
      <c r="D56" s="8">
        <v>1.85</v>
      </c>
      <c r="E56" s="12">
        <v>7</v>
      </c>
      <c r="F56" s="8">
        <v>0.45</v>
      </c>
      <c r="G56" s="12">
        <v>66</v>
      </c>
      <c r="H56" s="8">
        <v>2.76</v>
      </c>
      <c r="I56" s="12">
        <v>0</v>
      </c>
    </row>
    <row r="57" spans="2:9" ht="15" customHeight="1" x14ac:dyDescent="0.2">
      <c r="B57" t="s">
        <v>120</v>
      </c>
      <c r="C57" s="12">
        <v>71</v>
      </c>
      <c r="D57" s="8">
        <v>1.8</v>
      </c>
      <c r="E57" s="12">
        <v>55</v>
      </c>
      <c r="F57" s="8">
        <v>3.57</v>
      </c>
      <c r="G57" s="12">
        <v>16</v>
      </c>
      <c r="H57" s="8">
        <v>0.67</v>
      </c>
      <c r="I57" s="12">
        <v>0</v>
      </c>
    </row>
    <row r="58" spans="2:9" ht="15" customHeight="1" x14ac:dyDescent="0.2">
      <c r="B58" t="s">
        <v>108</v>
      </c>
      <c r="C58" s="12">
        <v>68</v>
      </c>
      <c r="D58" s="8">
        <v>1.72</v>
      </c>
      <c r="E58" s="12">
        <v>35</v>
      </c>
      <c r="F58" s="8">
        <v>2.27</v>
      </c>
      <c r="G58" s="12">
        <v>33</v>
      </c>
      <c r="H58" s="8">
        <v>1.38</v>
      </c>
      <c r="I58" s="12">
        <v>0</v>
      </c>
    </row>
    <row r="59" spans="2:9" ht="15" customHeight="1" x14ac:dyDescent="0.2">
      <c r="B59" t="s">
        <v>102</v>
      </c>
      <c r="C59" s="12">
        <v>67</v>
      </c>
      <c r="D59" s="8">
        <v>1.7</v>
      </c>
      <c r="E59" s="12">
        <v>2</v>
      </c>
      <c r="F59" s="8">
        <v>0.13</v>
      </c>
      <c r="G59" s="12">
        <v>65</v>
      </c>
      <c r="H59" s="8">
        <v>2.72</v>
      </c>
      <c r="I59" s="12">
        <v>0</v>
      </c>
    </row>
    <row r="60" spans="2:9" ht="15" customHeight="1" x14ac:dyDescent="0.2">
      <c r="B60" t="s">
        <v>129</v>
      </c>
      <c r="C60" s="12">
        <v>64</v>
      </c>
      <c r="D60" s="8">
        <v>1.62</v>
      </c>
      <c r="E60" s="12">
        <v>12</v>
      </c>
      <c r="F60" s="8">
        <v>0.78</v>
      </c>
      <c r="G60" s="12">
        <v>52</v>
      </c>
      <c r="H60" s="8">
        <v>2.17</v>
      </c>
      <c r="I60" s="12">
        <v>0</v>
      </c>
    </row>
    <row r="61" spans="2:9" ht="15" customHeight="1" x14ac:dyDescent="0.2">
      <c r="B61" t="s">
        <v>107</v>
      </c>
      <c r="C61" s="12">
        <v>63</v>
      </c>
      <c r="D61" s="8">
        <v>1.6</v>
      </c>
      <c r="E61" s="12">
        <v>20</v>
      </c>
      <c r="F61" s="8">
        <v>1.3</v>
      </c>
      <c r="G61" s="12">
        <v>43</v>
      </c>
      <c r="H61" s="8">
        <v>1.8</v>
      </c>
      <c r="I61" s="12">
        <v>0</v>
      </c>
    </row>
    <row r="62" spans="2:9" ht="15" customHeight="1" x14ac:dyDescent="0.2">
      <c r="B62" t="s">
        <v>112</v>
      </c>
      <c r="C62" s="12">
        <v>63</v>
      </c>
      <c r="D62" s="8">
        <v>1.6</v>
      </c>
      <c r="E62" s="12">
        <v>46</v>
      </c>
      <c r="F62" s="8">
        <v>2.99</v>
      </c>
      <c r="G62" s="12">
        <v>17</v>
      </c>
      <c r="H62" s="8">
        <v>0.71</v>
      </c>
      <c r="I62" s="12">
        <v>0</v>
      </c>
    </row>
    <row r="63" spans="2:9" ht="15" customHeight="1" x14ac:dyDescent="0.2">
      <c r="B63" t="s">
        <v>103</v>
      </c>
      <c r="C63" s="12">
        <v>62</v>
      </c>
      <c r="D63" s="8">
        <v>1.57</v>
      </c>
      <c r="E63" s="12">
        <v>5</v>
      </c>
      <c r="F63" s="8">
        <v>0.32</v>
      </c>
      <c r="G63" s="12">
        <v>57</v>
      </c>
      <c r="H63" s="8">
        <v>2.38</v>
      </c>
      <c r="I63" s="12">
        <v>0</v>
      </c>
    </row>
    <row r="64" spans="2:9" ht="15" customHeight="1" x14ac:dyDescent="0.2">
      <c r="B64" t="s">
        <v>135</v>
      </c>
      <c r="C64" s="12">
        <v>62</v>
      </c>
      <c r="D64" s="8">
        <v>1.57</v>
      </c>
      <c r="E64" s="12">
        <v>11</v>
      </c>
      <c r="F64" s="8">
        <v>0.71</v>
      </c>
      <c r="G64" s="12">
        <v>51</v>
      </c>
      <c r="H64" s="8">
        <v>2.13</v>
      </c>
      <c r="I64" s="12">
        <v>0</v>
      </c>
    </row>
    <row r="65" spans="2:9" ht="15" customHeight="1" x14ac:dyDescent="0.2">
      <c r="B65" t="s">
        <v>122</v>
      </c>
      <c r="C65" s="12">
        <v>62</v>
      </c>
      <c r="D65" s="8">
        <v>1.57</v>
      </c>
      <c r="E65" s="12">
        <v>6</v>
      </c>
      <c r="F65" s="8">
        <v>0.39</v>
      </c>
      <c r="G65" s="12">
        <v>56</v>
      </c>
      <c r="H65" s="8">
        <v>2.34</v>
      </c>
      <c r="I65" s="12">
        <v>0</v>
      </c>
    </row>
    <row r="66" spans="2:9" ht="15" customHeight="1" x14ac:dyDescent="0.2">
      <c r="B66" t="s">
        <v>111</v>
      </c>
      <c r="C66" s="12">
        <v>57</v>
      </c>
      <c r="D66" s="8">
        <v>1.44</v>
      </c>
      <c r="E66" s="12">
        <v>14</v>
      </c>
      <c r="F66" s="8">
        <v>0.91</v>
      </c>
      <c r="G66" s="12">
        <v>42</v>
      </c>
      <c r="H66" s="8">
        <v>1.76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3478-1840-4ADB-B019-C26ACF27D0B6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192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600</v>
      </c>
      <c r="D6" s="8">
        <v>22.26</v>
      </c>
      <c r="E6" s="12">
        <v>106</v>
      </c>
      <c r="F6" s="8">
        <v>9.68</v>
      </c>
      <c r="G6" s="12">
        <v>494</v>
      </c>
      <c r="H6" s="8">
        <v>31.19</v>
      </c>
      <c r="I6" s="12">
        <v>0</v>
      </c>
    </row>
    <row r="7" spans="2:9" ht="15" customHeight="1" x14ac:dyDescent="0.2">
      <c r="B7" t="s">
        <v>34</v>
      </c>
      <c r="C7" s="12">
        <v>302</v>
      </c>
      <c r="D7" s="8">
        <v>11.2</v>
      </c>
      <c r="E7" s="12">
        <v>69</v>
      </c>
      <c r="F7" s="8">
        <v>6.3</v>
      </c>
      <c r="G7" s="12">
        <v>233</v>
      </c>
      <c r="H7" s="8">
        <v>14.71</v>
      </c>
      <c r="I7" s="12">
        <v>0</v>
      </c>
    </row>
    <row r="8" spans="2:9" ht="15" customHeight="1" x14ac:dyDescent="0.2">
      <c r="B8" t="s">
        <v>35</v>
      </c>
      <c r="C8" s="12">
        <v>4</v>
      </c>
      <c r="D8" s="8">
        <v>0.15</v>
      </c>
      <c r="E8" s="12">
        <v>0</v>
      </c>
      <c r="F8" s="8">
        <v>0</v>
      </c>
      <c r="G8" s="12">
        <v>4</v>
      </c>
      <c r="H8" s="8">
        <v>0.25</v>
      </c>
      <c r="I8" s="12">
        <v>0</v>
      </c>
    </row>
    <row r="9" spans="2:9" ht="15" customHeight="1" x14ac:dyDescent="0.2">
      <c r="B9" t="s">
        <v>36</v>
      </c>
      <c r="C9" s="12">
        <v>17</v>
      </c>
      <c r="D9" s="8">
        <v>0.63</v>
      </c>
      <c r="E9" s="12">
        <v>0</v>
      </c>
      <c r="F9" s="8">
        <v>0</v>
      </c>
      <c r="G9" s="12">
        <v>17</v>
      </c>
      <c r="H9" s="8">
        <v>1.07</v>
      </c>
      <c r="I9" s="12">
        <v>0</v>
      </c>
    </row>
    <row r="10" spans="2:9" ht="15" customHeight="1" x14ac:dyDescent="0.2">
      <c r="B10" t="s">
        <v>37</v>
      </c>
      <c r="C10" s="12">
        <v>66</v>
      </c>
      <c r="D10" s="8">
        <v>2.4500000000000002</v>
      </c>
      <c r="E10" s="12">
        <v>35</v>
      </c>
      <c r="F10" s="8">
        <v>3.2</v>
      </c>
      <c r="G10" s="12">
        <v>31</v>
      </c>
      <c r="H10" s="8">
        <v>1.96</v>
      </c>
      <c r="I10" s="12">
        <v>0</v>
      </c>
    </row>
    <row r="11" spans="2:9" ht="15" customHeight="1" x14ac:dyDescent="0.2">
      <c r="B11" t="s">
        <v>38</v>
      </c>
      <c r="C11" s="12">
        <v>524</v>
      </c>
      <c r="D11" s="8">
        <v>19.440000000000001</v>
      </c>
      <c r="E11" s="12">
        <v>186</v>
      </c>
      <c r="F11" s="8">
        <v>16.989999999999998</v>
      </c>
      <c r="G11" s="12">
        <v>338</v>
      </c>
      <c r="H11" s="8">
        <v>21.34</v>
      </c>
      <c r="I11" s="12">
        <v>0</v>
      </c>
    </row>
    <row r="12" spans="2:9" ht="15" customHeight="1" x14ac:dyDescent="0.2">
      <c r="B12" t="s">
        <v>39</v>
      </c>
      <c r="C12" s="12">
        <v>13</v>
      </c>
      <c r="D12" s="8">
        <v>0.48</v>
      </c>
      <c r="E12" s="12">
        <v>1</v>
      </c>
      <c r="F12" s="8">
        <v>0.09</v>
      </c>
      <c r="G12" s="12">
        <v>12</v>
      </c>
      <c r="H12" s="8">
        <v>0.76</v>
      </c>
      <c r="I12" s="12">
        <v>0</v>
      </c>
    </row>
    <row r="13" spans="2:9" ht="15" customHeight="1" x14ac:dyDescent="0.2">
      <c r="B13" t="s">
        <v>40</v>
      </c>
      <c r="C13" s="12">
        <v>206</v>
      </c>
      <c r="D13" s="8">
        <v>7.64</v>
      </c>
      <c r="E13" s="12">
        <v>26</v>
      </c>
      <c r="F13" s="8">
        <v>2.37</v>
      </c>
      <c r="G13" s="12">
        <v>179</v>
      </c>
      <c r="H13" s="8">
        <v>11.3</v>
      </c>
      <c r="I13" s="12">
        <v>0</v>
      </c>
    </row>
    <row r="14" spans="2:9" ht="15" customHeight="1" x14ac:dyDescent="0.2">
      <c r="B14" t="s">
        <v>41</v>
      </c>
      <c r="C14" s="12">
        <v>104</v>
      </c>
      <c r="D14" s="8">
        <v>3.86</v>
      </c>
      <c r="E14" s="12">
        <v>49</v>
      </c>
      <c r="F14" s="8">
        <v>4.47</v>
      </c>
      <c r="G14" s="12">
        <v>53</v>
      </c>
      <c r="H14" s="8">
        <v>3.35</v>
      </c>
      <c r="I14" s="12">
        <v>0</v>
      </c>
    </row>
    <row r="15" spans="2:9" ht="15" customHeight="1" x14ac:dyDescent="0.2">
      <c r="B15" t="s">
        <v>42</v>
      </c>
      <c r="C15" s="12">
        <v>240</v>
      </c>
      <c r="D15" s="8">
        <v>8.9</v>
      </c>
      <c r="E15" s="12">
        <v>197</v>
      </c>
      <c r="F15" s="8">
        <v>17.989999999999998</v>
      </c>
      <c r="G15" s="12">
        <v>42</v>
      </c>
      <c r="H15" s="8">
        <v>2.65</v>
      </c>
      <c r="I15" s="12">
        <v>0</v>
      </c>
    </row>
    <row r="16" spans="2:9" ht="15" customHeight="1" x14ac:dyDescent="0.2">
      <c r="B16" t="s">
        <v>43</v>
      </c>
      <c r="C16" s="12">
        <v>322</v>
      </c>
      <c r="D16" s="8">
        <v>11.94</v>
      </c>
      <c r="E16" s="12">
        <v>259</v>
      </c>
      <c r="F16" s="8">
        <v>23.65</v>
      </c>
      <c r="G16" s="12">
        <v>63</v>
      </c>
      <c r="H16" s="8">
        <v>3.98</v>
      </c>
      <c r="I16" s="12">
        <v>0</v>
      </c>
    </row>
    <row r="17" spans="2:9" ht="15" customHeight="1" x14ac:dyDescent="0.2">
      <c r="B17" t="s">
        <v>44</v>
      </c>
      <c r="C17" s="12">
        <v>95</v>
      </c>
      <c r="D17" s="8">
        <v>3.52</v>
      </c>
      <c r="E17" s="12">
        <v>68</v>
      </c>
      <c r="F17" s="8">
        <v>6.21</v>
      </c>
      <c r="G17" s="12">
        <v>27</v>
      </c>
      <c r="H17" s="8">
        <v>1.7</v>
      </c>
      <c r="I17" s="12">
        <v>0</v>
      </c>
    </row>
    <row r="18" spans="2:9" ht="15" customHeight="1" x14ac:dyDescent="0.2">
      <c r="B18" t="s">
        <v>45</v>
      </c>
      <c r="C18" s="12">
        <v>126</v>
      </c>
      <c r="D18" s="8">
        <v>4.67</v>
      </c>
      <c r="E18" s="12">
        <v>76</v>
      </c>
      <c r="F18" s="8">
        <v>6.94</v>
      </c>
      <c r="G18" s="12">
        <v>39</v>
      </c>
      <c r="H18" s="8">
        <v>2.46</v>
      </c>
      <c r="I18" s="12">
        <v>0</v>
      </c>
    </row>
    <row r="19" spans="2:9" ht="15" customHeight="1" x14ac:dyDescent="0.2">
      <c r="B19" t="s">
        <v>46</v>
      </c>
      <c r="C19" s="12">
        <v>77</v>
      </c>
      <c r="D19" s="8">
        <v>2.86</v>
      </c>
      <c r="E19" s="12">
        <v>23</v>
      </c>
      <c r="F19" s="8">
        <v>2.1</v>
      </c>
      <c r="G19" s="12">
        <v>52</v>
      </c>
      <c r="H19" s="8">
        <v>3.28</v>
      </c>
      <c r="I19" s="12">
        <v>1</v>
      </c>
    </row>
    <row r="20" spans="2:9" ht="15" customHeight="1" x14ac:dyDescent="0.2">
      <c r="B20" s="9" t="s">
        <v>182</v>
      </c>
      <c r="C20" s="12">
        <f>SUM(LTBL_34106[総数／事業所数])</f>
        <v>2696</v>
      </c>
      <c r="E20" s="12">
        <f>SUBTOTAL(109,LTBL_34106[個人／事業所数])</f>
        <v>1095</v>
      </c>
      <c r="G20" s="12">
        <f>SUBTOTAL(109,LTBL_34106[法人／事業所数])</f>
        <v>1584</v>
      </c>
      <c r="I20" s="12">
        <f>SUBTOTAL(109,LTBL_34106[法人以外の団体／事業所数])</f>
        <v>1</v>
      </c>
    </row>
    <row r="21" spans="2:9" ht="15" customHeight="1" x14ac:dyDescent="0.2">
      <c r="E21" s="11">
        <f>LTBL_34106[[#Totals],[個人／事業所数]]/LTBL_34106[[#Totals],[総数／事業所数]]</f>
        <v>0.40615727002967361</v>
      </c>
      <c r="G21" s="11">
        <f>LTBL_34106[[#Totals],[法人／事業所数]]/LTBL_34106[[#Totals],[総数／事業所数]]</f>
        <v>0.58753709198813053</v>
      </c>
      <c r="I21" s="11">
        <f>LTBL_34106[[#Totals],[法人以外の団体／事業所数]]/LTBL_34106[[#Totals],[総数／事業所数]]</f>
        <v>3.70919881305638E-4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272</v>
      </c>
      <c r="D24" s="8">
        <v>10.09</v>
      </c>
      <c r="E24" s="12">
        <v>236</v>
      </c>
      <c r="F24" s="8">
        <v>21.55</v>
      </c>
      <c r="G24" s="12">
        <v>36</v>
      </c>
      <c r="H24" s="8">
        <v>2.27</v>
      </c>
      <c r="I24" s="12">
        <v>0</v>
      </c>
    </row>
    <row r="25" spans="2:9" ht="15" customHeight="1" x14ac:dyDescent="0.2">
      <c r="B25" t="s">
        <v>56</v>
      </c>
      <c r="C25" s="12">
        <v>226</v>
      </c>
      <c r="D25" s="8">
        <v>8.3800000000000008</v>
      </c>
      <c r="E25" s="12">
        <v>56</v>
      </c>
      <c r="F25" s="8">
        <v>5.1100000000000003</v>
      </c>
      <c r="G25" s="12">
        <v>170</v>
      </c>
      <c r="H25" s="8">
        <v>10.73</v>
      </c>
      <c r="I25" s="12">
        <v>0</v>
      </c>
    </row>
    <row r="26" spans="2:9" ht="15" customHeight="1" x14ac:dyDescent="0.2">
      <c r="B26" t="s">
        <v>70</v>
      </c>
      <c r="C26" s="12">
        <v>216</v>
      </c>
      <c r="D26" s="8">
        <v>8.01</v>
      </c>
      <c r="E26" s="12">
        <v>191</v>
      </c>
      <c r="F26" s="8">
        <v>17.440000000000001</v>
      </c>
      <c r="G26" s="12">
        <v>25</v>
      </c>
      <c r="H26" s="8">
        <v>1.58</v>
      </c>
      <c r="I26" s="12">
        <v>0</v>
      </c>
    </row>
    <row r="27" spans="2:9" ht="15" customHeight="1" x14ac:dyDescent="0.2">
      <c r="B27" t="s">
        <v>55</v>
      </c>
      <c r="C27" s="12">
        <v>207</v>
      </c>
      <c r="D27" s="8">
        <v>7.68</v>
      </c>
      <c r="E27" s="12">
        <v>26</v>
      </c>
      <c r="F27" s="8">
        <v>2.37</v>
      </c>
      <c r="G27" s="12">
        <v>181</v>
      </c>
      <c r="H27" s="8">
        <v>11.43</v>
      </c>
      <c r="I27" s="12">
        <v>0</v>
      </c>
    </row>
    <row r="28" spans="2:9" ht="15" customHeight="1" x14ac:dyDescent="0.2">
      <c r="B28" t="s">
        <v>57</v>
      </c>
      <c r="C28" s="12">
        <v>167</v>
      </c>
      <c r="D28" s="8">
        <v>6.19</v>
      </c>
      <c r="E28" s="12">
        <v>24</v>
      </c>
      <c r="F28" s="8">
        <v>2.19</v>
      </c>
      <c r="G28" s="12">
        <v>143</v>
      </c>
      <c r="H28" s="8">
        <v>9.0299999999999994</v>
      </c>
      <c r="I28" s="12">
        <v>0</v>
      </c>
    </row>
    <row r="29" spans="2:9" ht="15" customHeight="1" x14ac:dyDescent="0.2">
      <c r="B29" t="s">
        <v>67</v>
      </c>
      <c r="C29" s="12">
        <v>151</v>
      </c>
      <c r="D29" s="8">
        <v>5.6</v>
      </c>
      <c r="E29" s="12">
        <v>19</v>
      </c>
      <c r="F29" s="8">
        <v>1.74</v>
      </c>
      <c r="G29" s="12">
        <v>131</v>
      </c>
      <c r="H29" s="8">
        <v>8.27</v>
      </c>
      <c r="I29" s="12">
        <v>0</v>
      </c>
    </row>
    <row r="30" spans="2:9" ht="15" customHeight="1" x14ac:dyDescent="0.2">
      <c r="B30" t="s">
        <v>65</v>
      </c>
      <c r="C30" s="12">
        <v>143</v>
      </c>
      <c r="D30" s="8">
        <v>5.3</v>
      </c>
      <c r="E30" s="12">
        <v>56</v>
      </c>
      <c r="F30" s="8">
        <v>5.1100000000000003</v>
      </c>
      <c r="G30" s="12">
        <v>87</v>
      </c>
      <c r="H30" s="8">
        <v>5.49</v>
      </c>
      <c r="I30" s="12">
        <v>0</v>
      </c>
    </row>
    <row r="31" spans="2:9" ht="15" customHeight="1" x14ac:dyDescent="0.2">
      <c r="B31" t="s">
        <v>64</v>
      </c>
      <c r="C31" s="12">
        <v>107</v>
      </c>
      <c r="D31" s="8">
        <v>3.97</v>
      </c>
      <c r="E31" s="12">
        <v>54</v>
      </c>
      <c r="F31" s="8">
        <v>4.93</v>
      </c>
      <c r="G31" s="12">
        <v>53</v>
      </c>
      <c r="H31" s="8">
        <v>3.35</v>
      </c>
      <c r="I31" s="12">
        <v>0</v>
      </c>
    </row>
    <row r="32" spans="2:9" ht="15" customHeight="1" x14ac:dyDescent="0.2">
      <c r="B32" t="s">
        <v>72</v>
      </c>
      <c r="C32" s="12">
        <v>95</v>
      </c>
      <c r="D32" s="8">
        <v>3.52</v>
      </c>
      <c r="E32" s="12">
        <v>68</v>
      </c>
      <c r="F32" s="8">
        <v>6.21</v>
      </c>
      <c r="G32" s="12">
        <v>27</v>
      </c>
      <c r="H32" s="8">
        <v>1.7</v>
      </c>
      <c r="I32" s="12">
        <v>0</v>
      </c>
    </row>
    <row r="33" spans="2:9" ht="15" customHeight="1" x14ac:dyDescent="0.2">
      <c r="B33" t="s">
        <v>73</v>
      </c>
      <c r="C33" s="12">
        <v>86</v>
      </c>
      <c r="D33" s="8">
        <v>3.19</v>
      </c>
      <c r="E33" s="12">
        <v>76</v>
      </c>
      <c r="F33" s="8">
        <v>6.94</v>
      </c>
      <c r="G33" s="12">
        <v>10</v>
      </c>
      <c r="H33" s="8">
        <v>0.63</v>
      </c>
      <c r="I33" s="12">
        <v>0</v>
      </c>
    </row>
    <row r="34" spans="2:9" ht="15" customHeight="1" x14ac:dyDescent="0.2">
      <c r="B34" t="s">
        <v>63</v>
      </c>
      <c r="C34" s="12">
        <v>76</v>
      </c>
      <c r="D34" s="8">
        <v>2.82</v>
      </c>
      <c r="E34" s="12">
        <v>46</v>
      </c>
      <c r="F34" s="8">
        <v>4.2</v>
      </c>
      <c r="G34" s="12">
        <v>30</v>
      </c>
      <c r="H34" s="8">
        <v>1.89</v>
      </c>
      <c r="I34" s="12">
        <v>0</v>
      </c>
    </row>
    <row r="35" spans="2:9" ht="15" customHeight="1" x14ac:dyDescent="0.2">
      <c r="B35" t="s">
        <v>69</v>
      </c>
      <c r="C35" s="12">
        <v>52</v>
      </c>
      <c r="D35" s="8">
        <v>1.93</v>
      </c>
      <c r="E35" s="12">
        <v>18</v>
      </c>
      <c r="F35" s="8">
        <v>1.64</v>
      </c>
      <c r="G35" s="12">
        <v>32</v>
      </c>
      <c r="H35" s="8">
        <v>2.02</v>
      </c>
      <c r="I35" s="12">
        <v>0</v>
      </c>
    </row>
    <row r="36" spans="2:9" ht="15" customHeight="1" x14ac:dyDescent="0.2">
      <c r="B36" t="s">
        <v>68</v>
      </c>
      <c r="C36" s="12">
        <v>51</v>
      </c>
      <c r="D36" s="8">
        <v>1.89</v>
      </c>
      <c r="E36" s="12">
        <v>31</v>
      </c>
      <c r="F36" s="8">
        <v>2.83</v>
      </c>
      <c r="G36" s="12">
        <v>20</v>
      </c>
      <c r="H36" s="8">
        <v>1.26</v>
      </c>
      <c r="I36" s="12">
        <v>0</v>
      </c>
    </row>
    <row r="37" spans="2:9" ht="15" customHeight="1" x14ac:dyDescent="0.2">
      <c r="B37" t="s">
        <v>58</v>
      </c>
      <c r="C37" s="12">
        <v>46</v>
      </c>
      <c r="D37" s="8">
        <v>1.71</v>
      </c>
      <c r="E37" s="12">
        <v>9</v>
      </c>
      <c r="F37" s="8">
        <v>0.82</v>
      </c>
      <c r="G37" s="12">
        <v>37</v>
      </c>
      <c r="H37" s="8">
        <v>2.34</v>
      </c>
      <c r="I37" s="12">
        <v>0</v>
      </c>
    </row>
    <row r="38" spans="2:9" ht="15" customHeight="1" x14ac:dyDescent="0.2">
      <c r="B38" t="s">
        <v>66</v>
      </c>
      <c r="C38" s="12">
        <v>44</v>
      </c>
      <c r="D38" s="8">
        <v>1.63</v>
      </c>
      <c r="E38" s="12">
        <v>7</v>
      </c>
      <c r="F38" s="8">
        <v>0.64</v>
      </c>
      <c r="G38" s="12">
        <v>37</v>
      </c>
      <c r="H38" s="8">
        <v>2.34</v>
      </c>
      <c r="I38" s="12">
        <v>0</v>
      </c>
    </row>
    <row r="39" spans="2:9" ht="15" customHeight="1" x14ac:dyDescent="0.2">
      <c r="B39" t="s">
        <v>81</v>
      </c>
      <c r="C39" s="12">
        <v>42</v>
      </c>
      <c r="D39" s="8">
        <v>1.56</v>
      </c>
      <c r="E39" s="12">
        <v>8</v>
      </c>
      <c r="F39" s="8">
        <v>0.73</v>
      </c>
      <c r="G39" s="12">
        <v>34</v>
      </c>
      <c r="H39" s="8">
        <v>2.15</v>
      </c>
      <c r="I39" s="12">
        <v>0</v>
      </c>
    </row>
    <row r="40" spans="2:9" ht="15" customHeight="1" x14ac:dyDescent="0.2">
      <c r="B40" t="s">
        <v>61</v>
      </c>
      <c r="C40" s="12">
        <v>41</v>
      </c>
      <c r="D40" s="8">
        <v>1.52</v>
      </c>
      <c r="E40" s="12">
        <v>4</v>
      </c>
      <c r="F40" s="8">
        <v>0.37</v>
      </c>
      <c r="G40" s="12">
        <v>37</v>
      </c>
      <c r="H40" s="8">
        <v>2.34</v>
      </c>
      <c r="I40" s="12">
        <v>0</v>
      </c>
    </row>
    <row r="41" spans="2:9" ht="15" customHeight="1" x14ac:dyDescent="0.2">
      <c r="B41" t="s">
        <v>80</v>
      </c>
      <c r="C41" s="12">
        <v>40</v>
      </c>
      <c r="D41" s="8">
        <v>1.48</v>
      </c>
      <c r="E41" s="12">
        <v>9</v>
      </c>
      <c r="F41" s="8">
        <v>0.82</v>
      </c>
      <c r="G41" s="12">
        <v>31</v>
      </c>
      <c r="H41" s="8">
        <v>1.96</v>
      </c>
      <c r="I41" s="12">
        <v>0</v>
      </c>
    </row>
    <row r="42" spans="2:9" ht="15" customHeight="1" x14ac:dyDescent="0.2">
      <c r="B42" t="s">
        <v>74</v>
      </c>
      <c r="C42" s="12">
        <v>40</v>
      </c>
      <c r="D42" s="8">
        <v>1.48</v>
      </c>
      <c r="E42" s="12">
        <v>0</v>
      </c>
      <c r="F42" s="8">
        <v>0</v>
      </c>
      <c r="G42" s="12">
        <v>29</v>
      </c>
      <c r="H42" s="8">
        <v>1.83</v>
      </c>
      <c r="I42" s="12">
        <v>0</v>
      </c>
    </row>
    <row r="43" spans="2:9" ht="15" customHeight="1" x14ac:dyDescent="0.2">
      <c r="B43" t="s">
        <v>60</v>
      </c>
      <c r="C43" s="12">
        <v>38</v>
      </c>
      <c r="D43" s="8">
        <v>1.41</v>
      </c>
      <c r="E43" s="12">
        <v>4</v>
      </c>
      <c r="F43" s="8">
        <v>0.37</v>
      </c>
      <c r="G43" s="12">
        <v>34</v>
      </c>
      <c r="H43" s="8">
        <v>2.15</v>
      </c>
      <c r="I43" s="12">
        <v>0</v>
      </c>
    </row>
    <row r="44" spans="2:9" ht="15" customHeight="1" x14ac:dyDescent="0.2">
      <c r="B44" t="s">
        <v>78</v>
      </c>
      <c r="C44" s="12">
        <v>38</v>
      </c>
      <c r="D44" s="8">
        <v>1.41</v>
      </c>
      <c r="E44" s="12">
        <v>4</v>
      </c>
      <c r="F44" s="8">
        <v>0.37</v>
      </c>
      <c r="G44" s="12">
        <v>34</v>
      </c>
      <c r="H44" s="8">
        <v>2.15</v>
      </c>
      <c r="I44" s="12">
        <v>0</v>
      </c>
    </row>
    <row r="47" spans="2:9" ht="33" customHeight="1" x14ac:dyDescent="0.2">
      <c r="B47" t="s">
        <v>184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118</v>
      </c>
      <c r="C48" s="12">
        <v>143</v>
      </c>
      <c r="D48" s="8">
        <v>5.3</v>
      </c>
      <c r="E48" s="12">
        <v>136</v>
      </c>
      <c r="F48" s="8">
        <v>12.42</v>
      </c>
      <c r="G48" s="12">
        <v>7</v>
      </c>
      <c r="H48" s="8">
        <v>0.44</v>
      </c>
      <c r="I48" s="12">
        <v>0</v>
      </c>
    </row>
    <row r="49" spans="2:9" ht="15" customHeight="1" x14ac:dyDescent="0.2">
      <c r="B49" t="s">
        <v>106</v>
      </c>
      <c r="C49" s="12">
        <v>83</v>
      </c>
      <c r="D49" s="8">
        <v>3.08</v>
      </c>
      <c r="E49" s="12">
        <v>43</v>
      </c>
      <c r="F49" s="8">
        <v>3.93</v>
      </c>
      <c r="G49" s="12">
        <v>40</v>
      </c>
      <c r="H49" s="8">
        <v>2.5299999999999998</v>
      </c>
      <c r="I49" s="12">
        <v>0</v>
      </c>
    </row>
    <row r="50" spans="2:9" ht="15" customHeight="1" x14ac:dyDescent="0.2">
      <c r="B50" t="s">
        <v>117</v>
      </c>
      <c r="C50" s="12">
        <v>83</v>
      </c>
      <c r="D50" s="8">
        <v>3.08</v>
      </c>
      <c r="E50" s="12">
        <v>77</v>
      </c>
      <c r="F50" s="8">
        <v>7.03</v>
      </c>
      <c r="G50" s="12">
        <v>6</v>
      </c>
      <c r="H50" s="8">
        <v>0.38</v>
      </c>
      <c r="I50" s="12">
        <v>0</v>
      </c>
    </row>
    <row r="51" spans="2:9" ht="15" customHeight="1" x14ac:dyDescent="0.2">
      <c r="B51" t="s">
        <v>102</v>
      </c>
      <c r="C51" s="12">
        <v>77</v>
      </c>
      <c r="D51" s="8">
        <v>2.86</v>
      </c>
      <c r="E51" s="12">
        <v>3</v>
      </c>
      <c r="F51" s="8">
        <v>0.27</v>
      </c>
      <c r="G51" s="12">
        <v>74</v>
      </c>
      <c r="H51" s="8">
        <v>4.67</v>
      </c>
      <c r="I51" s="12">
        <v>0</v>
      </c>
    </row>
    <row r="52" spans="2:9" ht="15" customHeight="1" x14ac:dyDescent="0.2">
      <c r="B52" t="s">
        <v>105</v>
      </c>
      <c r="C52" s="12">
        <v>67</v>
      </c>
      <c r="D52" s="8">
        <v>2.4900000000000002</v>
      </c>
      <c r="E52" s="12">
        <v>11</v>
      </c>
      <c r="F52" s="8">
        <v>1</v>
      </c>
      <c r="G52" s="12">
        <v>56</v>
      </c>
      <c r="H52" s="8">
        <v>3.54</v>
      </c>
      <c r="I52" s="12">
        <v>0</v>
      </c>
    </row>
    <row r="53" spans="2:9" ht="15" customHeight="1" x14ac:dyDescent="0.2">
      <c r="B53" t="s">
        <v>104</v>
      </c>
      <c r="C53" s="12">
        <v>65</v>
      </c>
      <c r="D53" s="8">
        <v>2.41</v>
      </c>
      <c r="E53" s="12">
        <v>12</v>
      </c>
      <c r="F53" s="8">
        <v>1.1000000000000001</v>
      </c>
      <c r="G53" s="12">
        <v>53</v>
      </c>
      <c r="H53" s="8">
        <v>3.35</v>
      </c>
      <c r="I53" s="12">
        <v>0</v>
      </c>
    </row>
    <row r="54" spans="2:9" ht="15" customHeight="1" x14ac:dyDescent="0.2">
      <c r="B54" t="s">
        <v>121</v>
      </c>
      <c r="C54" s="12">
        <v>65</v>
      </c>
      <c r="D54" s="8">
        <v>2.41</v>
      </c>
      <c r="E54" s="12">
        <v>57</v>
      </c>
      <c r="F54" s="8">
        <v>5.21</v>
      </c>
      <c r="G54" s="12">
        <v>8</v>
      </c>
      <c r="H54" s="8">
        <v>0.51</v>
      </c>
      <c r="I54" s="12">
        <v>0</v>
      </c>
    </row>
    <row r="55" spans="2:9" ht="15" customHeight="1" x14ac:dyDescent="0.2">
      <c r="B55" t="s">
        <v>110</v>
      </c>
      <c r="C55" s="12">
        <v>64</v>
      </c>
      <c r="D55" s="8">
        <v>2.37</v>
      </c>
      <c r="E55" s="12">
        <v>15</v>
      </c>
      <c r="F55" s="8">
        <v>1.37</v>
      </c>
      <c r="G55" s="12">
        <v>48</v>
      </c>
      <c r="H55" s="8">
        <v>3.03</v>
      </c>
      <c r="I55" s="12">
        <v>0</v>
      </c>
    </row>
    <row r="56" spans="2:9" ht="15" customHeight="1" x14ac:dyDescent="0.2">
      <c r="B56" t="s">
        <v>109</v>
      </c>
      <c r="C56" s="12">
        <v>61</v>
      </c>
      <c r="D56" s="8">
        <v>2.2599999999999998</v>
      </c>
      <c r="E56" s="12">
        <v>2</v>
      </c>
      <c r="F56" s="8">
        <v>0.18</v>
      </c>
      <c r="G56" s="12">
        <v>59</v>
      </c>
      <c r="H56" s="8">
        <v>3.72</v>
      </c>
      <c r="I56" s="12">
        <v>0</v>
      </c>
    </row>
    <row r="57" spans="2:9" ht="15" customHeight="1" x14ac:dyDescent="0.2">
      <c r="B57" t="s">
        <v>120</v>
      </c>
      <c r="C57" s="12">
        <v>52</v>
      </c>
      <c r="D57" s="8">
        <v>1.93</v>
      </c>
      <c r="E57" s="12">
        <v>45</v>
      </c>
      <c r="F57" s="8">
        <v>4.1100000000000003</v>
      </c>
      <c r="G57" s="12">
        <v>7</v>
      </c>
      <c r="H57" s="8">
        <v>0.44</v>
      </c>
      <c r="I57" s="12">
        <v>0</v>
      </c>
    </row>
    <row r="58" spans="2:9" ht="15" customHeight="1" x14ac:dyDescent="0.2">
      <c r="B58" t="s">
        <v>135</v>
      </c>
      <c r="C58" s="12">
        <v>48</v>
      </c>
      <c r="D58" s="8">
        <v>1.78</v>
      </c>
      <c r="E58" s="12">
        <v>14</v>
      </c>
      <c r="F58" s="8">
        <v>1.28</v>
      </c>
      <c r="G58" s="12">
        <v>34</v>
      </c>
      <c r="H58" s="8">
        <v>2.15</v>
      </c>
      <c r="I58" s="12">
        <v>0</v>
      </c>
    </row>
    <row r="59" spans="2:9" ht="15" customHeight="1" x14ac:dyDescent="0.2">
      <c r="B59" t="s">
        <v>116</v>
      </c>
      <c r="C59" s="12">
        <v>45</v>
      </c>
      <c r="D59" s="8">
        <v>1.67</v>
      </c>
      <c r="E59" s="12">
        <v>43</v>
      </c>
      <c r="F59" s="8">
        <v>3.93</v>
      </c>
      <c r="G59" s="12">
        <v>2</v>
      </c>
      <c r="H59" s="8">
        <v>0.13</v>
      </c>
      <c r="I59" s="12">
        <v>0</v>
      </c>
    </row>
    <row r="60" spans="2:9" ht="15" customHeight="1" x14ac:dyDescent="0.2">
      <c r="B60" t="s">
        <v>136</v>
      </c>
      <c r="C60" s="12">
        <v>44</v>
      </c>
      <c r="D60" s="8">
        <v>1.63</v>
      </c>
      <c r="E60" s="12">
        <v>14</v>
      </c>
      <c r="F60" s="8">
        <v>1.28</v>
      </c>
      <c r="G60" s="12">
        <v>30</v>
      </c>
      <c r="H60" s="8">
        <v>1.89</v>
      </c>
      <c r="I60" s="12">
        <v>0</v>
      </c>
    </row>
    <row r="61" spans="2:9" ht="15" customHeight="1" x14ac:dyDescent="0.2">
      <c r="B61" t="s">
        <v>108</v>
      </c>
      <c r="C61" s="12">
        <v>44</v>
      </c>
      <c r="D61" s="8">
        <v>1.63</v>
      </c>
      <c r="E61" s="12">
        <v>22</v>
      </c>
      <c r="F61" s="8">
        <v>2.0099999999999998</v>
      </c>
      <c r="G61" s="12">
        <v>22</v>
      </c>
      <c r="H61" s="8">
        <v>1.39</v>
      </c>
      <c r="I61" s="12">
        <v>0</v>
      </c>
    </row>
    <row r="62" spans="2:9" ht="15" customHeight="1" x14ac:dyDescent="0.2">
      <c r="B62" t="s">
        <v>107</v>
      </c>
      <c r="C62" s="12">
        <v>42</v>
      </c>
      <c r="D62" s="8">
        <v>1.56</v>
      </c>
      <c r="E62" s="12">
        <v>12</v>
      </c>
      <c r="F62" s="8">
        <v>1.1000000000000001</v>
      </c>
      <c r="G62" s="12">
        <v>30</v>
      </c>
      <c r="H62" s="8">
        <v>1.89</v>
      </c>
      <c r="I62" s="12">
        <v>0</v>
      </c>
    </row>
    <row r="63" spans="2:9" ht="15" customHeight="1" x14ac:dyDescent="0.2">
      <c r="B63" t="s">
        <v>115</v>
      </c>
      <c r="C63" s="12">
        <v>42</v>
      </c>
      <c r="D63" s="8">
        <v>1.56</v>
      </c>
      <c r="E63" s="12">
        <v>40</v>
      </c>
      <c r="F63" s="8">
        <v>3.65</v>
      </c>
      <c r="G63" s="12">
        <v>2</v>
      </c>
      <c r="H63" s="8">
        <v>0.13</v>
      </c>
      <c r="I63" s="12">
        <v>0</v>
      </c>
    </row>
    <row r="64" spans="2:9" ht="15" customHeight="1" x14ac:dyDescent="0.2">
      <c r="B64" t="s">
        <v>112</v>
      </c>
      <c r="C64" s="12">
        <v>40</v>
      </c>
      <c r="D64" s="8">
        <v>1.48</v>
      </c>
      <c r="E64" s="12">
        <v>34</v>
      </c>
      <c r="F64" s="8">
        <v>3.11</v>
      </c>
      <c r="G64" s="12">
        <v>6</v>
      </c>
      <c r="H64" s="8">
        <v>0.38</v>
      </c>
      <c r="I64" s="12">
        <v>0</v>
      </c>
    </row>
    <row r="65" spans="2:9" ht="15" customHeight="1" x14ac:dyDescent="0.2">
      <c r="B65" t="s">
        <v>114</v>
      </c>
      <c r="C65" s="12">
        <v>40</v>
      </c>
      <c r="D65" s="8">
        <v>1.48</v>
      </c>
      <c r="E65" s="12">
        <v>38</v>
      </c>
      <c r="F65" s="8">
        <v>3.47</v>
      </c>
      <c r="G65" s="12">
        <v>2</v>
      </c>
      <c r="H65" s="8">
        <v>0.13</v>
      </c>
      <c r="I65" s="12">
        <v>0</v>
      </c>
    </row>
    <row r="66" spans="2:9" ht="15" customHeight="1" x14ac:dyDescent="0.2">
      <c r="B66" t="s">
        <v>119</v>
      </c>
      <c r="C66" s="12">
        <v>38</v>
      </c>
      <c r="D66" s="8">
        <v>1.41</v>
      </c>
      <c r="E66" s="12">
        <v>23</v>
      </c>
      <c r="F66" s="8">
        <v>2.1</v>
      </c>
      <c r="G66" s="12">
        <v>15</v>
      </c>
      <c r="H66" s="8">
        <v>0.95</v>
      </c>
      <c r="I66" s="12">
        <v>0</v>
      </c>
    </row>
    <row r="67" spans="2:9" ht="15" customHeight="1" x14ac:dyDescent="0.2">
      <c r="B67" t="s">
        <v>129</v>
      </c>
      <c r="C67" s="12">
        <v>37</v>
      </c>
      <c r="D67" s="8">
        <v>1.37</v>
      </c>
      <c r="E67" s="12">
        <v>5</v>
      </c>
      <c r="F67" s="8">
        <v>0.46</v>
      </c>
      <c r="G67" s="12">
        <v>32</v>
      </c>
      <c r="H67" s="8">
        <v>2.02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E327-5725-458A-816F-AA790E10BAD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193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152</v>
      </c>
      <c r="D6" s="8">
        <v>14.11</v>
      </c>
      <c r="E6" s="12">
        <v>31</v>
      </c>
      <c r="F6" s="8">
        <v>6.35</v>
      </c>
      <c r="G6" s="12">
        <v>121</v>
      </c>
      <c r="H6" s="8">
        <v>20.72</v>
      </c>
      <c r="I6" s="12">
        <v>0</v>
      </c>
    </row>
    <row r="7" spans="2:9" ht="15" customHeight="1" x14ac:dyDescent="0.2">
      <c r="B7" t="s">
        <v>34</v>
      </c>
      <c r="C7" s="12">
        <v>105</v>
      </c>
      <c r="D7" s="8">
        <v>9.75</v>
      </c>
      <c r="E7" s="12">
        <v>30</v>
      </c>
      <c r="F7" s="8">
        <v>6.15</v>
      </c>
      <c r="G7" s="12">
        <v>75</v>
      </c>
      <c r="H7" s="8">
        <v>12.84</v>
      </c>
      <c r="I7" s="12">
        <v>0</v>
      </c>
    </row>
    <row r="8" spans="2:9" ht="15" customHeight="1" x14ac:dyDescent="0.2">
      <c r="B8" t="s">
        <v>35</v>
      </c>
      <c r="C8" s="12">
        <v>2</v>
      </c>
      <c r="D8" s="8">
        <v>0.19</v>
      </c>
      <c r="E8" s="12">
        <v>0</v>
      </c>
      <c r="F8" s="8">
        <v>0</v>
      </c>
      <c r="G8" s="12">
        <v>2</v>
      </c>
      <c r="H8" s="8">
        <v>0.34</v>
      </c>
      <c r="I8" s="12">
        <v>0</v>
      </c>
    </row>
    <row r="9" spans="2:9" ht="15" customHeight="1" x14ac:dyDescent="0.2">
      <c r="B9" t="s">
        <v>36</v>
      </c>
      <c r="C9" s="12">
        <v>7</v>
      </c>
      <c r="D9" s="8">
        <v>0.65</v>
      </c>
      <c r="E9" s="12">
        <v>1</v>
      </c>
      <c r="F9" s="8">
        <v>0.2</v>
      </c>
      <c r="G9" s="12">
        <v>6</v>
      </c>
      <c r="H9" s="8">
        <v>1.03</v>
      </c>
      <c r="I9" s="12">
        <v>0</v>
      </c>
    </row>
    <row r="10" spans="2:9" ht="15" customHeight="1" x14ac:dyDescent="0.2">
      <c r="B10" t="s">
        <v>37</v>
      </c>
      <c r="C10" s="12">
        <v>20</v>
      </c>
      <c r="D10" s="8">
        <v>1.86</v>
      </c>
      <c r="E10" s="12">
        <v>8</v>
      </c>
      <c r="F10" s="8">
        <v>1.64</v>
      </c>
      <c r="G10" s="12">
        <v>12</v>
      </c>
      <c r="H10" s="8">
        <v>2.0499999999999998</v>
      </c>
      <c r="I10" s="12">
        <v>0</v>
      </c>
    </row>
    <row r="11" spans="2:9" ht="15" customHeight="1" x14ac:dyDescent="0.2">
      <c r="B11" t="s">
        <v>38</v>
      </c>
      <c r="C11" s="12">
        <v>237</v>
      </c>
      <c r="D11" s="8">
        <v>22.01</v>
      </c>
      <c r="E11" s="12">
        <v>91</v>
      </c>
      <c r="F11" s="8">
        <v>18.649999999999999</v>
      </c>
      <c r="G11" s="12">
        <v>146</v>
      </c>
      <c r="H11" s="8">
        <v>25</v>
      </c>
      <c r="I11" s="12">
        <v>0</v>
      </c>
    </row>
    <row r="12" spans="2:9" ht="15" customHeight="1" x14ac:dyDescent="0.2">
      <c r="B12" t="s">
        <v>39</v>
      </c>
      <c r="C12" s="12">
        <v>10</v>
      </c>
      <c r="D12" s="8">
        <v>0.93</v>
      </c>
      <c r="E12" s="12">
        <v>2</v>
      </c>
      <c r="F12" s="8">
        <v>0.41</v>
      </c>
      <c r="G12" s="12">
        <v>8</v>
      </c>
      <c r="H12" s="8">
        <v>1.37</v>
      </c>
      <c r="I12" s="12">
        <v>0</v>
      </c>
    </row>
    <row r="13" spans="2:9" ht="15" customHeight="1" x14ac:dyDescent="0.2">
      <c r="B13" t="s">
        <v>40</v>
      </c>
      <c r="C13" s="12">
        <v>145</v>
      </c>
      <c r="D13" s="8">
        <v>13.46</v>
      </c>
      <c r="E13" s="12">
        <v>61</v>
      </c>
      <c r="F13" s="8">
        <v>12.5</v>
      </c>
      <c r="G13" s="12">
        <v>82</v>
      </c>
      <c r="H13" s="8">
        <v>14.04</v>
      </c>
      <c r="I13" s="12">
        <v>0</v>
      </c>
    </row>
    <row r="14" spans="2:9" ht="15" customHeight="1" x14ac:dyDescent="0.2">
      <c r="B14" t="s">
        <v>41</v>
      </c>
      <c r="C14" s="12">
        <v>49</v>
      </c>
      <c r="D14" s="8">
        <v>4.55</v>
      </c>
      <c r="E14" s="12">
        <v>20</v>
      </c>
      <c r="F14" s="8">
        <v>4.0999999999999996</v>
      </c>
      <c r="G14" s="12">
        <v>29</v>
      </c>
      <c r="H14" s="8">
        <v>4.97</v>
      </c>
      <c r="I14" s="12">
        <v>0</v>
      </c>
    </row>
    <row r="15" spans="2:9" ht="15" customHeight="1" x14ac:dyDescent="0.2">
      <c r="B15" t="s">
        <v>42</v>
      </c>
      <c r="C15" s="12">
        <v>91</v>
      </c>
      <c r="D15" s="8">
        <v>8.4499999999999993</v>
      </c>
      <c r="E15" s="12">
        <v>75</v>
      </c>
      <c r="F15" s="8">
        <v>15.37</v>
      </c>
      <c r="G15" s="12">
        <v>15</v>
      </c>
      <c r="H15" s="8">
        <v>2.57</v>
      </c>
      <c r="I15" s="12">
        <v>0</v>
      </c>
    </row>
    <row r="16" spans="2:9" ht="15" customHeight="1" x14ac:dyDescent="0.2">
      <c r="B16" t="s">
        <v>43</v>
      </c>
      <c r="C16" s="12">
        <v>113</v>
      </c>
      <c r="D16" s="8">
        <v>10.49</v>
      </c>
      <c r="E16" s="12">
        <v>91</v>
      </c>
      <c r="F16" s="8">
        <v>18.649999999999999</v>
      </c>
      <c r="G16" s="12">
        <v>22</v>
      </c>
      <c r="H16" s="8">
        <v>3.77</v>
      </c>
      <c r="I16" s="12">
        <v>0</v>
      </c>
    </row>
    <row r="17" spans="2:9" ht="15" customHeight="1" x14ac:dyDescent="0.2">
      <c r="B17" t="s">
        <v>44</v>
      </c>
      <c r="C17" s="12">
        <v>58</v>
      </c>
      <c r="D17" s="8">
        <v>5.39</v>
      </c>
      <c r="E17" s="12">
        <v>41</v>
      </c>
      <c r="F17" s="8">
        <v>8.4</v>
      </c>
      <c r="G17" s="12">
        <v>17</v>
      </c>
      <c r="H17" s="8">
        <v>2.91</v>
      </c>
      <c r="I17" s="12">
        <v>0</v>
      </c>
    </row>
    <row r="18" spans="2:9" ht="15" customHeight="1" x14ac:dyDescent="0.2">
      <c r="B18" t="s">
        <v>45</v>
      </c>
      <c r="C18" s="12">
        <v>46</v>
      </c>
      <c r="D18" s="8">
        <v>4.2699999999999996</v>
      </c>
      <c r="E18" s="12">
        <v>28</v>
      </c>
      <c r="F18" s="8">
        <v>5.74</v>
      </c>
      <c r="G18" s="12">
        <v>16</v>
      </c>
      <c r="H18" s="8">
        <v>2.74</v>
      </c>
      <c r="I18" s="12">
        <v>0</v>
      </c>
    </row>
    <row r="19" spans="2:9" ht="15" customHeight="1" x14ac:dyDescent="0.2">
      <c r="B19" t="s">
        <v>46</v>
      </c>
      <c r="C19" s="12">
        <v>42</v>
      </c>
      <c r="D19" s="8">
        <v>3.9</v>
      </c>
      <c r="E19" s="12">
        <v>9</v>
      </c>
      <c r="F19" s="8">
        <v>1.84</v>
      </c>
      <c r="G19" s="12">
        <v>33</v>
      </c>
      <c r="H19" s="8">
        <v>5.65</v>
      </c>
      <c r="I19" s="12">
        <v>0</v>
      </c>
    </row>
    <row r="20" spans="2:9" ht="15" customHeight="1" x14ac:dyDescent="0.2">
      <c r="B20" s="9" t="s">
        <v>182</v>
      </c>
      <c r="C20" s="12">
        <f>SUM(LTBL_34107[総数／事業所数])</f>
        <v>1077</v>
      </c>
      <c r="E20" s="12">
        <f>SUBTOTAL(109,LTBL_34107[個人／事業所数])</f>
        <v>488</v>
      </c>
      <c r="G20" s="12">
        <f>SUBTOTAL(109,LTBL_34107[法人／事業所数])</f>
        <v>584</v>
      </c>
      <c r="I20" s="12">
        <f>SUBTOTAL(109,LTBL_34107[法人以外の団体／事業所数])</f>
        <v>0</v>
      </c>
    </row>
    <row r="21" spans="2:9" ht="15" customHeight="1" x14ac:dyDescent="0.2">
      <c r="E21" s="11">
        <f>LTBL_34107[[#Totals],[個人／事業所数]]/LTBL_34107[[#Totals],[総数／事業所数]]</f>
        <v>0.4531104921077066</v>
      </c>
      <c r="G21" s="11">
        <f>LTBL_34107[[#Totals],[法人／事業所数]]/LTBL_34107[[#Totals],[総数／事業所数]]</f>
        <v>0.54224698235840296</v>
      </c>
      <c r="I21" s="11">
        <f>LTBL_34107[[#Totals],[法人以外の団体／事業所数]]/LTBL_34107[[#Totals],[総数／事業所数]]</f>
        <v>0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125</v>
      </c>
      <c r="D24" s="8">
        <v>11.61</v>
      </c>
      <c r="E24" s="12">
        <v>60</v>
      </c>
      <c r="F24" s="8">
        <v>12.3</v>
      </c>
      <c r="G24" s="12">
        <v>63</v>
      </c>
      <c r="H24" s="8">
        <v>10.79</v>
      </c>
      <c r="I24" s="12">
        <v>0</v>
      </c>
    </row>
    <row r="25" spans="2:9" ht="15" customHeight="1" x14ac:dyDescent="0.2">
      <c r="B25" t="s">
        <v>71</v>
      </c>
      <c r="C25" s="12">
        <v>100</v>
      </c>
      <c r="D25" s="8">
        <v>9.2899999999999991</v>
      </c>
      <c r="E25" s="12">
        <v>83</v>
      </c>
      <c r="F25" s="8">
        <v>17.010000000000002</v>
      </c>
      <c r="G25" s="12">
        <v>17</v>
      </c>
      <c r="H25" s="8">
        <v>2.91</v>
      </c>
      <c r="I25" s="12">
        <v>0</v>
      </c>
    </row>
    <row r="26" spans="2:9" ht="15" customHeight="1" x14ac:dyDescent="0.2">
      <c r="B26" t="s">
        <v>70</v>
      </c>
      <c r="C26" s="12">
        <v>83</v>
      </c>
      <c r="D26" s="8">
        <v>7.71</v>
      </c>
      <c r="E26" s="12">
        <v>73</v>
      </c>
      <c r="F26" s="8">
        <v>14.96</v>
      </c>
      <c r="G26" s="12">
        <v>10</v>
      </c>
      <c r="H26" s="8">
        <v>1.71</v>
      </c>
      <c r="I26" s="12">
        <v>0</v>
      </c>
    </row>
    <row r="27" spans="2:9" ht="15" customHeight="1" x14ac:dyDescent="0.2">
      <c r="B27" t="s">
        <v>65</v>
      </c>
      <c r="C27" s="12">
        <v>71</v>
      </c>
      <c r="D27" s="8">
        <v>6.59</v>
      </c>
      <c r="E27" s="12">
        <v>32</v>
      </c>
      <c r="F27" s="8">
        <v>6.56</v>
      </c>
      <c r="G27" s="12">
        <v>39</v>
      </c>
      <c r="H27" s="8">
        <v>6.68</v>
      </c>
      <c r="I27" s="12">
        <v>0</v>
      </c>
    </row>
    <row r="28" spans="2:9" ht="15" customHeight="1" x14ac:dyDescent="0.2">
      <c r="B28" t="s">
        <v>55</v>
      </c>
      <c r="C28" s="12">
        <v>64</v>
      </c>
      <c r="D28" s="8">
        <v>5.94</v>
      </c>
      <c r="E28" s="12">
        <v>6</v>
      </c>
      <c r="F28" s="8">
        <v>1.23</v>
      </c>
      <c r="G28" s="12">
        <v>58</v>
      </c>
      <c r="H28" s="8">
        <v>9.93</v>
      </c>
      <c r="I28" s="12">
        <v>0</v>
      </c>
    </row>
    <row r="29" spans="2:9" ht="15" customHeight="1" x14ac:dyDescent="0.2">
      <c r="B29" t="s">
        <v>72</v>
      </c>
      <c r="C29" s="12">
        <v>58</v>
      </c>
      <c r="D29" s="8">
        <v>5.39</v>
      </c>
      <c r="E29" s="12">
        <v>41</v>
      </c>
      <c r="F29" s="8">
        <v>8.4</v>
      </c>
      <c r="G29" s="12">
        <v>17</v>
      </c>
      <c r="H29" s="8">
        <v>2.91</v>
      </c>
      <c r="I29" s="12">
        <v>0</v>
      </c>
    </row>
    <row r="30" spans="2:9" ht="15" customHeight="1" x14ac:dyDescent="0.2">
      <c r="B30" t="s">
        <v>56</v>
      </c>
      <c r="C30" s="12">
        <v>55</v>
      </c>
      <c r="D30" s="8">
        <v>5.1100000000000003</v>
      </c>
      <c r="E30" s="12">
        <v>21</v>
      </c>
      <c r="F30" s="8">
        <v>4.3</v>
      </c>
      <c r="G30" s="12">
        <v>34</v>
      </c>
      <c r="H30" s="8">
        <v>5.82</v>
      </c>
      <c r="I30" s="12">
        <v>0</v>
      </c>
    </row>
    <row r="31" spans="2:9" ht="15" customHeight="1" x14ac:dyDescent="0.2">
      <c r="B31" t="s">
        <v>64</v>
      </c>
      <c r="C31" s="12">
        <v>41</v>
      </c>
      <c r="D31" s="8">
        <v>3.81</v>
      </c>
      <c r="E31" s="12">
        <v>21</v>
      </c>
      <c r="F31" s="8">
        <v>4.3</v>
      </c>
      <c r="G31" s="12">
        <v>20</v>
      </c>
      <c r="H31" s="8">
        <v>3.42</v>
      </c>
      <c r="I31" s="12">
        <v>0</v>
      </c>
    </row>
    <row r="32" spans="2:9" ht="15" customHeight="1" x14ac:dyDescent="0.2">
      <c r="B32" t="s">
        <v>57</v>
      </c>
      <c r="C32" s="12">
        <v>33</v>
      </c>
      <c r="D32" s="8">
        <v>3.06</v>
      </c>
      <c r="E32" s="12">
        <v>4</v>
      </c>
      <c r="F32" s="8">
        <v>0.82</v>
      </c>
      <c r="G32" s="12">
        <v>29</v>
      </c>
      <c r="H32" s="8">
        <v>4.97</v>
      </c>
      <c r="I32" s="12">
        <v>0</v>
      </c>
    </row>
    <row r="33" spans="2:9" ht="15" customHeight="1" x14ac:dyDescent="0.2">
      <c r="B33" t="s">
        <v>73</v>
      </c>
      <c r="C33" s="12">
        <v>33</v>
      </c>
      <c r="D33" s="8">
        <v>3.06</v>
      </c>
      <c r="E33" s="12">
        <v>28</v>
      </c>
      <c r="F33" s="8">
        <v>5.74</v>
      </c>
      <c r="G33" s="12">
        <v>5</v>
      </c>
      <c r="H33" s="8">
        <v>0.86</v>
      </c>
      <c r="I33" s="12">
        <v>0</v>
      </c>
    </row>
    <row r="34" spans="2:9" ht="15" customHeight="1" x14ac:dyDescent="0.2">
      <c r="B34" t="s">
        <v>63</v>
      </c>
      <c r="C34" s="12">
        <v>32</v>
      </c>
      <c r="D34" s="8">
        <v>2.97</v>
      </c>
      <c r="E34" s="12">
        <v>20</v>
      </c>
      <c r="F34" s="8">
        <v>4.0999999999999996</v>
      </c>
      <c r="G34" s="12">
        <v>12</v>
      </c>
      <c r="H34" s="8">
        <v>2.0499999999999998</v>
      </c>
      <c r="I34" s="12">
        <v>0</v>
      </c>
    </row>
    <row r="35" spans="2:9" ht="15" customHeight="1" x14ac:dyDescent="0.2">
      <c r="B35" t="s">
        <v>58</v>
      </c>
      <c r="C35" s="12">
        <v>29</v>
      </c>
      <c r="D35" s="8">
        <v>2.69</v>
      </c>
      <c r="E35" s="12">
        <v>6</v>
      </c>
      <c r="F35" s="8">
        <v>1.23</v>
      </c>
      <c r="G35" s="12">
        <v>23</v>
      </c>
      <c r="H35" s="8">
        <v>3.94</v>
      </c>
      <c r="I35" s="12">
        <v>0</v>
      </c>
    </row>
    <row r="36" spans="2:9" ht="15" customHeight="1" x14ac:dyDescent="0.2">
      <c r="B36" t="s">
        <v>68</v>
      </c>
      <c r="C36" s="12">
        <v>28</v>
      </c>
      <c r="D36" s="8">
        <v>2.6</v>
      </c>
      <c r="E36" s="12">
        <v>13</v>
      </c>
      <c r="F36" s="8">
        <v>2.66</v>
      </c>
      <c r="G36" s="12">
        <v>15</v>
      </c>
      <c r="H36" s="8">
        <v>2.57</v>
      </c>
      <c r="I36" s="12">
        <v>0</v>
      </c>
    </row>
    <row r="37" spans="2:9" ht="15" customHeight="1" x14ac:dyDescent="0.2">
      <c r="B37" t="s">
        <v>59</v>
      </c>
      <c r="C37" s="12">
        <v>20</v>
      </c>
      <c r="D37" s="8">
        <v>1.86</v>
      </c>
      <c r="E37" s="12">
        <v>3</v>
      </c>
      <c r="F37" s="8">
        <v>0.61</v>
      </c>
      <c r="G37" s="12">
        <v>17</v>
      </c>
      <c r="H37" s="8">
        <v>2.91</v>
      </c>
      <c r="I37" s="12">
        <v>0</v>
      </c>
    </row>
    <row r="38" spans="2:9" ht="15" customHeight="1" x14ac:dyDescent="0.2">
      <c r="B38" t="s">
        <v>78</v>
      </c>
      <c r="C38" s="12">
        <v>20</v>
      </c>
      <c r="D38" s="8">
        <v>1.86</v>
      </c>
      <c r="E38" s="12">
        <v>6</v>
      </c>
      <c r="F38" s="8">
        <v>1.23</v>
      </c>
      <c r="G38" s="12">
        <v>14</v>
      </c>
      <c r="H38" s="8">
        <v>2.4</v>
      </c>
      <c r="I38" s="12">
        <v>0</v>
      </c>
    </row>
    <row r="39" spans="2:9" ht="15" customHeight="1" x14ac:dyDescent="0.2">
      <c r="B39" t="s">
        <v>80</v>
      </c>
      <c r="C39" s="12">
        <v>18</v>
      </c>
      <c r="D39" s="8">
        <v>1.67</v>
      </c>
      <c r="E39" s="12">
        <v>5</v>
      </c>
      <c r="F39" s="8">
        <v>1.02</v>
      </c>
      <c r="G39" s="12">
        <v>13</v>
      </c>
      <c r="H39" s="8">
        <v>2.23</v>
      </c>
      <c r="I39" s="12">
        <v>0</v>
      </c>
    </row>
    <row r="40" spans="2:9" ht="15" customHeight="1" x14ac:dyDescent="0.2">
      <c r="B40" t="s">
        <v>69</v>
      </c>
      <c r="C40" s="12">
        <v>18</v>
      </c>
      <c r="D40" s="8">
        <v>1.67</v>
      </c>
      <c r="E40" s="12">
        <v>7</v>
      </c>
      <c r="F40" s="8">
        <v>1.43</v>
      </c>
      <c r="G40" s="12">
        <v>11</v>
      </c>
      <c r="H40" s="8">
        <v>1.88</v>
      </c>
      <c r="I40" s="12">
        <v>0</v>
      </c>
    </row>
    <row r="41" spans="2:9" ht="15" customHeight="1" x14ac:dyDescent="0.2">
      <c r="B41" t="s">
        <v>66</v>
      </c>
      <c r="C41" s="12">
        <v>17</v>
      </c>
      <c r="D41" s="8">
        <v>1.58</v>
      </c>
      <c r="E41" s="12">
        <v>1</v>
      </c>
      <c r="F41" s="8">
        <v>0.2</v>
      </c>
      <c r="G41" s="12">
        <v>16</v>
      </c>
      <c r="H41" s="8">
        <v>2.74</v>
      </c>
      <c r="I41" s="12">
        <v>0</v>
      </c>
    </row>
    <row r="42" spans="2:9" ht="15" customHeight="1" x14ac:dyDescent="0.2">
      <c r="B42" t="s">
        <v>75</v>
      </c>
      <c r="C42" s="12">
        <v>17</v>
      </c>
      <c r="D42" s="8">
        <v>1.58</v>
      </c>
      <c r="E42" s="12">
        <v>0</v>
      </c>
      <c r="F42" s="8">
        <v>0</v>
      </c>
      <c r="G42" s="12">
        <v>17</v>
      </c>
      <c r="H42" s="8">
        <v>2.91</v>
      </c>
      <c r="I42" s="12">
        <v>0</v>
      </c>
    </row>
    <row r="43" spans="2:9" ht="15" customHeight="1" x14ac:dyDescent="0.2">
      <c r="B43" t="s">
        <v>79</v>
      </c>
      <c r="C43" s="12">
        <v>16</v>
      </c>
      <c r="D43" s="8">
        <v>1.49</v>
      </c>
      <c r="E43" s="12">
        <v>0</v>
      </c>
      <c r="F43" s="8">
        <v>0</v>
      </c>
      <c r="G43" s="12">
        <v>16</v>
      </c>
      <c r="H43" s="8">
        <v>2.74</v>
      </c>
      <c r="I43" s="12">
        <v>0</v>
      </c>
    </row>
    <row r="44" spans="2:9" ht="15" customHeight="1" x14ac:dyDescent="0.2">
      <c r="B44" t="s">
        <v>60</v>
      </c>
      <c r="C44" s="12">
        <v>16</v>
      </c>
      <c r="D44" s="8">
        <v>1.49</v>
      </c>
      <c r="E44" s="12">
        <v>1</v>
      </c>
      <c r="F44" s="8">
        <v>0.2</v>
      </c>
      <c r="G44" s="12">
        <v>15</v>
      </c>
      <c r="H44" s="8">
        <v>2.57</v>
      </c>
      <c r="I44" s="12">
        <v>0</v>
      </c>
    </row>
    <row r="47" spans="2:9" ht="33" customHeight="1" x14ac:dyDescent="0.2">
      <c r="B47" t="s">
        <v>184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110</v>
      </c>
      <c r="C48" s="12">
        <v>73</v>
      </c>
      <c r="D48" s="8">
        <v>6.78</v>
      </c>
      <c r="E48" s="12">
        <v>43</v>
      </c>
      <c r="F48" s="8">
        <v>8.81</v>
      </c>
      <c r="G48" s="12">
        <v>29</v>
      </c>
      <c r="H48" s="8">
        <v>4.97</v>
      </c>
      <c r="I48" s="12">
        <v>0</v>
      </c>
    </row>
    <row r="49" spans="2:9" ht="15" customHeight="1" x14ac:dyDescent="0.2">
      <c r="B49" t="s">
        <v>118</v>
      </c>
      <c r="C49" s="12">
        <v>47</v>
      </c>
      <c r="D49" s="8">
        <v>4.3600000000000003</v>
      </c>
      <c r="E49" s="12">
        <v>38</v>
      </c>
      <c r="F49" s="8">
        <v>7.79</v>
      </c>
      <c r="G49" s="12">
        <v>9</v>
      </c>
      <c r="H49" s="8">
        <v>1.54</v>
      </c>
      <c r="I49" s="12">
        <v>0</v>
      </c>
    </row>
    <row r="50" spans="2:9" ht="15" customHeight="1" x14ac:dyDescent="0.2">
      <c r="B50" t="s">
        <v>120</v>
      </c>
      <c r="C50" s="12">
        <v>36</v>
      </c>
      <c r="D50" s="8">
        <v>3.34</v>
      </c>
      <c r="E50" s="12">
        <v>30</v>
      </c>
      <c r="F50" s="8">
        <v>6.15</v>
      </c>
      <c r="G50" s="12">
        <v>6</v>
      </c>
      <c r="H50" s="8">
        <v>1.03</v>
      </c>
      <c r="I50" s="12">
        <v>0</v>
      </c>
    </row>
    <row r="51" spans="2:9" ht="15" customHeight="1" x14ac:dyDescent="0.2">
      <c r="B51" t="s">
        <v>117</v>
      </c>
      <c r="C51" s="12">
        <v>31</v>
      </c>
      <c r="D51" s="8">
        <v>2.88</v>
      </c>
      <c r="E51" s="12">
        <v>30</v>
      </c>
      <c r="F51" s="8">
        <v>6.15</v>
      </c>
      <c r="G51" s="12">
        <v>1</v>
      </c>
      <c r="H51" s="8">
        <v>0.17</v>
      </c>
      <c r="I51" s="12">
        <v>0</v>
      </c>
    </row>
    <row r="52" spans="2:9" ht="15" customHeight="1" x14ac:dyDescent="0.2">
      <c r="B52" t="s">
        <v>116</v>
      </c>
      <c r="C52" s="12">
        <v>30</v>
      </c>
      <c r="D52" s="8">
        <v>2.79</v>
      </c>
      <c r="E52" s="12">
        <v>29</v>
      </c>
      <c r="F52" s="8">
        <v>5.94</v>
      </c>
      <c r="G52" s="12">
        <v>1</v>
      </c>
      <c r="H52" s="8">
        <v>0.17</v>
      </c>
      <c r="I52" s="12">
        <v>0</v>
      </c>
    </row>
    <row r="53" spans="2:9" ht="15" customHeight="1" x14ac:dyDescent="0.2">
      <c r="B53" t="s">
        <v>102</v>
      </c>
      <c r="C53" s="12">
        <v>27</v>
      </c>
      <c r="D53" s="8">
        <v>2.5099999999999998</v>
      </c>
      <c r="E53" s="12">
        <v>0</v>
      </c>
      <c r="F53" s="8">
        <v>0</v>
      </c>
      <c r="G53" s="12">
        <v>27</v>
      </c>
      <c r="H53" s="8">
        <v>4.62</v>
      </c>
      <c r="I53" s="12">
        <v>0</v>
      </c>
    </row>
    <row r="54" spans="2:9" ht="15" customHeight="1" x14ac:dyDescent="0.2">
      <c r="B54" t="s">
        <v>106</v>
      </c>
      <c r="C54" s="12">
        <v>25</v>
      </c>
      <c r="D54" s="8">
        <v>2.3199999999999998</v>
      </c>
      <c r="E54" s="12">
        <v>12</v>
      </c>
      <c r="F54" s="8">
        <v>2.46</v>
      </c>
      <c r="G54" s="12">
        <v>13</v>
      </c>
      <c r="H54" s="8">
        <v>2.23</v>
      </c>
      <c r="I54" s="12">
        <v>0</v>
      </c>
    </row>
    <row r="55" spans="2:9" ht="15" customHeight="1" x14ac:dyDescent="0.2">
      <c r="B55" t="s">
        <v>107</v>
      </c>
      <c r="C55" s="12">
        <v>25</v>
      </c>
      <c r="D55" s="8">
        <v>2.3199999999999998</v>
      </c>
      <c r="E55" s="12">
        <v>9</v>
      </c>
      <c r="F55" s="8">
        <v>1.84</v>
      </c>
      <c r="G55" s="12">
        <v>16</v>
      </c>
      <c r="H55" s="8">
        <v>2.74</v>
      </c>
      <c r="I55" s="12">
        <v>0</v>
      </c>
    </row>
    <row r="56" spans="2:9" ht="15" customHeight="1" x14ac:dyDescent="0.2">
      <c r="B56" t="s">
        <v>121</v>
      </c>
      <c r="C56" s="12">
        <v>23</v>
      </c>
      <c r="D56" s="8">
        <v>2.14</v>
      </c>
      <c r="E56" s="12">
        <v>20</v>
      </c>
      <c r="F56" s="8">
        <v>4.0999999999999996</v>
      </c>
      <c r="G56" s="12">
        <v>3</v>
      </c>
      <c r="H56" s="8">
        <v>0.51</v>
      </c>
      <c r="I56" s="12">
        <v>0</v>
      </c>
    </row>
    <row r="57" spans="2:9" ht="15" customHeight="1" x14ac:dyDescent="0.2">
      <c r="B57" t="s">
        <v>109</v>
      </c>
      <c r="C57" s="12">
        <v>22</v>
      </c>
      <c r="D57" s="8">
        <v>2.04</v>
      </c>
      <c r="E57" s="12">
        <v>7</v>
      </c>
      <c r="F57" s="8">
        <v>1.43</v>
      </c>
      <c r="G57" s="12">
        <v>15</v>
      </c>
      <c r="H57" s="8">
        <v>2.57</v>
      </c>
      <c r="I57" s="12">
        <v>0</v>
      </c>
    </row>
    <row r="58" spans="2:9" ht="15" customHeight="1" x14ac:dyDescent="0.2">
      <c r="B58" t="s">
        <v>108</v>
      </c>
      <c r="C58" s="12">
        <v>21</v>
      </c>
      <c r="D58" s="8">
        <v>1.95</v>
      </c>
      <c r="E58" s="12">
        <v>13</v>
      </c>
      <c r="F58" s="8">
        <v>2.66</v>
      </c>
      <c r="G58" s="12">
        <v>8</v>
      </c>
      <c r="H58" s="8">
        <v>1.37</v>
      </c>
      <c r="I58" s="12">
        <v>0</v>
      </c>
    </row>
    <row r="59" spans="2:9" ht="15" customHeight="1" x14ac:dyDescent="0.2">
      <c r="B59" t="s">
        <v>119</v>
      </c>
      <c r="C59" s="12">
        <v>20</v>
      </c>
      <c r="D59" s="8">
        <v>1.86</v>
      </c>
      <c r="E59" s="12">
        <v>11</v>
      </c>
      <c r="F59" s="8">
        <v>2.25</v>
      </c>
      <c r="G59" s="12">
        <v>9</v>
      </c>
      <c r="H59" s="8">
        <v>1.54</v>
      </c>
      <c r="I59" s="12">
        <v>0</v>
      </c>
    </row>
    <row r="60" spans="2:9" ht="15" customHeight="1" x14ac:dyDescent="0.2">
      <c r="B60" t="s">
        <v>112</v>
      </c>
      <c r="C60" s="12">
        <v>19</v>
      </c>
      <c r="D60" s="8">
        <v>1.76</v>
      </c>
      <c r="E60" s="12">
        <v>13</v>
      </c>
      <c r="F60" s="8">
        <v>2.66</v>
      </c>
      <c r="G60" s="12">
        <v>6</v>
      </c>
      <c r="H60" s="8">
        <v>1.03</v>
      </c>
      <c r="I60" s="12">
        <v>0</v>
      </c>
    </row>
    <row r="61" spans="2:9" ht="15" customHeight="1" x14ac:dyDescent="0.2">
      <c r="B61" t="s">
        <v>138</v>
      </c>
      <c r="C61" s="12">
        <v>18</v>
      </c>
      <c r="D61" s="8">
        <v>1.67</v>
      </c>
      <c r="E61" s="12">
        <v>6</v>
      </c>
      <c r="F61" s="8">
        <v>1.23</v>
      </c>
      <c r="G61" s="12">
        <v>12</v>
      </c>
      <c r="H61" s="8">
        <v>2.0499999999999998</v>
      </c>
      <c r="I61" s="12">
        <v>0</v>
      </c>
    </row>
    <row r="62" spans="2:9" ht="15" customHeight="1" x14ac:dyDescent="0.2">
      <c r="B62" t="s">
        <v>123</v>
      </c>
      <c r="C62" s="12">
        <v>18</v>
      </c>
      <c r="D62" s="8">
        <v>1.67</v>
      </c>
      <c r="E62" s="12">
        <v>1</v>
      </c>
      <c r="F62" s="8">
        <v>0.2</v>
      </c>
      <c r="G62" s="12">
        <v>16</v>
      </c>
      <c r="H62" s="8">
        <v>2.74</v>
      </c>
      <c r="I62" s="12">
        <v>0</v>
      </c>
    </row>
    <row r="63" spans="2:9" ht="15" customHeight="1" x14ac:dyDescent="0.2">
      <c r="B63" t="s">
        <v>105</v>
      </c>
      <c r="C63" s="12">
        <v>16</v>
      </c>
      <c r="D63" s="8">
        <v>1.49</v>
      </c>
      <c r="E63" s="12">
        <v>3</v>
      </c>
      <c r="F63" s="8">
        <v>0.61</v>
      </c>
      <c r="G63" s="12">
        <v>13</v>
      </c>
      <c r="H63" s="8">
        <v>2.23</v>
      </c>
      <c r="I63" s="12">
        <v>0</v>
      </c>
    </row>
    <row r="64" spans="2:9" ht="15" customHeight="1" x14ac:dyDescent="0.2">
      <c r="B64" t="s">
        <v>137</v>
      </c>
      <c r="C64" s="12">
        <v>15</v>
      </c>
      <c r="D64" s="8">
        <v>1.39</v>
      </c>
      <c r="E64" s="12">
        <v>8</v>
      </c>
      <c r="F64" s="8">
        <v>1.64</v>
      </c>
      <c r="G64" s="12">
        <v>7</v>
      </c>
      <c r="H64" s="8">
        <v>1.2</v>
      </c>
      <c r="I64" s="12">
        <v>0</v>
      </c>
    </row>
    <row r="65" spans="2:9" ht="15" customHeight="1" x14ac:dyDescent="0.2">
      <c r="B65" t="s">
        <v>132</v>
      </c>
      <c r="C65" s="12">
        <v>15</v>
      </c>
      <c r="D65" s="8">
        <v>1.39</v>
      </c>
      <c r="E65" s="12">
        <v>11</v>
      </c>
      <c r="F65" s="8">
        <v>2.25</v>
      </c>
      <c r="G65" s="12">
        <v>4</v>
      </c>
      <c r="H65" s="8">
        <v>0.68</v>
      </c>
      <c r="I65" s="12">
        <v>0</v>
      </c>
    </row>
    <row r="66" spans="2:9" ht="15" customHeight="1" x14ac:dyDescent="0.2">
      <c r="B66" t="s">
        <v>103</v>
      </c>
      <c r="C66" s="12">
        <v>14</v>
      </c>
      <c r="D66" s="8">
        <v>1.3</v>
      </c>
      <c r="E66" s="12">
        <v>1</v>
      </c>
      <c r="F66" s="8">
        <v>0.2</v>
      </c>
      <c r="G66" s="12">
        <v>13</v>
      </c>
      <c r="H66" s="8">
        <v>2.23</v>
      </c>
      <c r="I66" s="12">
        <v>0</v>
      </c>
    </row>
    <row r="67" spans="2:9" ht="15" customHeight="1" x14ac:dyDescent="0.2">
      <c r="B67" t="s">
        <v>122</v>
      </c>
      <c r="C67" s="12">
        <v>14</v>
      </c>
      <c r="D67" s="8">
        <v>1.3</v>
      </c>
      <c r="E67" s="12">
        <v>1</v>
      </c>
      <c r="F67" s="8">
        <v>0.2</v>
      </c>
      <c r="G67" s="12">
        <v>13</v>
      </c>
      <c r="H67" s="8">
        <v>2.23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CBA8-181B-4453-A527-96C23F260EC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194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491</v>
      </c>
      <c r="D6" s="8">
        <v>18.13</v>
      </c>
      <c r="E6" s="12">
        <v>73</v>
      </c>
      <c r="F6" s="8">
        <v>6.56</v>
      </c>
      <c r="G6" s="12">
        <v>418</v>
      </c>
      <c r="H6" s="8">
        <v>26.32</v>
      </c>
      <c r="I6" s="12">
        <v>0</v>
      </c>
    </row>
    <row r="7" spans="2:9" ht="15" customHeight="1" x14ac:dyDescent="0.2">
      <c r="B7" t="s">
        <v>34</v>
      </c>
      <c r="C7" s="12">
        <v>120</v>
      </c>
      <c r="D7" s="8">
        <v>4.43</v>
      </c>
      <c r="E7" s="12">
        <v>29</v>
      </c>
      <c r="F7" s="8">
        <v>2.61</v>
      </c>
      <c r="G7" s="12">
        <v>91</v>
      </c>
      <c r="H7" s="8">
        <v>5.73</v>
      </c>
      <c r="I7" s="12">
        <v>0</v>
      </c>
    </row>
    <row r="8" spans="2:9" ht="15" customHeight="1" x14ac:dyDescent="0.2">
      <c r="B8" t="s">
        <v>35</v>
      </c>
      <c r="C8" s="12">
        <v>7</v>
      </c>
      <c r="D8" s="8">
        <v>0.26</v>
      </c>
      <c r="E8" s="12">
        <v>0</v>
      </c>
      <c r="F8" s="8">
        <v>0</v>
      </c>
      <c r="G8" s="12">
        <v>7</v>
      </c>
      <c r="H8" s="8">
        <v>0.44</v>
      </c>
      <c r="I8" s="12">
        <v>0</v>
      </c>
    </row>
    <row r="9" spans="2:9" ht="15" customHeight="1" x14ac:dyDescent="0.2">
      <c r="B9" t="s">
        <v>36</v>
      </c>
      <c r="C9" s="12">
        <v>22</v>
      </c>
      <c r="D9" s="8">
        <v>0.81</v>
      </c>
      <c r="E9" s="12">
        <v>2</v>
      </c>
      <c r="F9" s="8">
        <v>0.18</v>
      </c>
      <c r="G9" s="12">
        <v>20</v>
      </c>
      <c r="H9" s="8">
        <v>1.26</v>
      </c>
      <c r="I9" s="12">
        <v>0</v>
      </c>
    </row>
    <row r="10" spans="2:9" ht="15" customHeight="1" x14ac:dyDescent="0.2">
      <c r="B10" t="s">
        <v>37</v>
      </c>
      <c r="C10" s="12">
        <v>47</v>
      </c>
      <c r="D10" s="8">
        <v>1.74</v>
      </c>
      <c r="E10" s="12">
        <v>18</v>
      </c>
      <c r="F10" s="8">
        <v>1.62</v>
      </c>
      <c r="G10" s="12">
        <v>29</v>
      </c>
      <c r="H10" s="8">
        <v>1.83</v>
      </c>
      <c r="I10" s="12">
        <v>0</v>
      </c>
    </row>
    <row r="11" spans="2:9" ht="15" customHeight="1" x14ac:dyDescent="0.2">
      <c r="B11" t="s">
        <v>38</v>
      </c>
      <c r="C11" s="12">
        <v>561</v>
      </c>
      <c r="D11" s="8">
        <v>20.72</v>
      </c>
      <c r="E11" s="12">
        <v>164</v>
      </c>
      <c r="F11" s="8">
        <v>14.75</v>
      </c>
      <c r="G11" s="12">
        <v>397</v>
      </c>
      <c r="H11" s="8">
        <v>25</v>
      </c>
      <c r="I11" s="12">
        <v>0</v>
      </c>
    </row>
    <row r="12" spans="2:9" ht="15" customHeight="1" x14ac:dyDescent="0.2">
      <c r="B12" t="s">
        <v>39</v>
      </c>
      <c r="C12" s="12">
        <v>27</v>
      </c>
      <c r="D12" s="8">
        <v>1</v>
      </c>
      <c r="E12" s="12">
        <v>4</v>
      </c>
      <c r="F12" s="8">
        <v>0.36</v>
      </c>
      <c r="G12" s="12">
        <v>23</v>
      </c>
      <c r="H12" s="8">
        <v>1.45</v>
      </c>
      <c r="I12" s="12">
        <v>0</v>
      </c>
    </row>
    <row r="13" spans="2:9" ht="15" customHeight="1" x14ac:dyDescent="0.2">
      <c r="B13" t="s">
        <v>40</v>
      </c>
      <c r="C13" s="12">
        <v>373</v>
      </c>
      <c r="D13" s="8">
        <v>13.77</v>
      </c>
      <c r="E13" s="12">
        <v>152</v>
      </c>
      <c r="F13" s="8">
        <v>13.67</v>
      </c>
      <c r="G13" s="12">
        <v>220</v>
      </c>
      <c r="H13" s="8">
        <v>13.85</v>
      </c>
      <c r="I13" s="12">
        <v>0</v>
      </c>
    </row>
    <row r="14" spans="2:9" ht="15" customHeight="1" x14ac:dyDescent="0.2">
      <c r="B14" t="s">
        <v>41</v>
      </c>
      <c r="C14" s="12">
        <v>136</v>
      </c>
      <c r="D14" s="8">
        <v>5.0199999999999996</v>
      </c>
      <c r="E14" s="12">
        <v>61</v>
      </c>
      <c r="F14" s="8">
        <v>5.49</v>
      </c>
      <c r="G14" s="12">
        <v>75</v>
      </c>
      <c r="H14" s="8">
        <v>4.72</v>
      </c>
      <c r="I14" s="12">
        <v>0</v>
      </c>
    </row>
    <row r="15" spans="2:9" ht="15" customHeight="1" x14ac:dyDescent="0.2">
      <c r="B15" t="s">
        <v>42</v>
      </c>
      <c r="C15" s="12">
        <v>245</v>
      </c>
      <c r="D15" s="8">
        <v>9.0500000000000007</v>
      </c>
      <c r="E15" s="12">
        <v>199</v>
      </c>
      <c r="F15" s="8">
        <v>17.899999999999999</v>
      </c>
      <c r="G15" s="12">
        <v>46</v>
      </c>
      <c r="H15" s="8">
        <v>2.9</v>
      </c>
      <c r="I15" s="12">
        <v>0</v>
      </c>
    </row>
    <row r="16" spans="2:9" ht="15" customHeight="1" x14ac:dyDescent="0.2">
      <c r="B16" t="s">
        <v>43</v>
      </c>
      <c r="C16" s="12">
        <v>343</v>
      </c>
      <c r="D16" s="8">
        <v>12.67</v>
      </c>
      <c r="E16" s="12">
        <v>230</v>
      </c>
      <c r="F16" s="8">
        <v>20.68</v>
      </c>
      <c r="G16" s="12">
        <v>113</v>
      </c>
      <c r="H16" s="8">
        <v>7.12</v>
      </c>
      <c r="I16" s="12">
        <v>0</v>
      </c>
    </row>
    <row r="17" spans="2:9" ht="15" customHeight="1" x14ac:dyDescent="0.2">
      <c r="B17" t="s">
        <v>44</v>
      </c>
      <c r="C17" s="12">
        <v>122</v>
      </c>
      <c r="D17" s="8">
        <v>4.51</v>
      </c>
      <c r="E17" s="12">
        <v>86</v>
      </c>
      <c r="F17" s="8">
        <v>7.73</v>
      </c>
      <c r="G17" s="12">
        <v>36</v>
      </c>
      <c r="H17" s="8">
        <v>2.27</v>
      </c>
      <c r="I17" s="12">
        <v>0</v>
      </c>
    </row>
    <row r="18" spans="2:9" ht="15" customHeight="1" x14ac:dyDescent="0.2">
      <c r="B18" t="s">
        <v>45</v>
      </c>
      <c r="C18" s="12">
        <v>132</v>
      </c>
      <c r="D18" s="8">
        <v>4.87</v>
      </c>
      <c r="E18" s="12">
        <v>78</v>
      </c>
      <c r="F18" s="8">
        <v>7.01</v>
      </c>
      <c r="G18" s="12">
        <v>47</v>
      </c>
      <c r="H18" s="8">
        <v>2.96</v>
      </c>
      <c r="I18" s="12">
        <v>1</v>
      </c>
    </row>
    <row r="19" spans="2:9" ht="15" customHeight="1" x14ac:dyDescent="0.2">
      <c r="B19" t="s">
        <v>46</v>
      </c>
      <c r="C19" s="12">
        <v>82</v>
      </c>
      <c r="D19" s="8">
        <v>3.03</v>
      </c>
      <c r="E19" s="12">
        <v>16</v>
      </c>
      <c r="F19" s="8">
        <v>1.44</v>
      </c>
      <c r="G19" s="12">
        <v>66</v>
      </c>
      <c r="H19" s="8">
        <v>4.16</v>
      </c>
      <c r="I19" s="12">
        <v>0</v>
      </c>
    </row>
    <row r="20" spans="2:9" ht="15" customHeight="1" x14ac:dyDescent="0.2">
      <c r="B20" s="9" t="s">
        <v>182</v>
      </c>
      <c r="C20" s="12">
        <f>SUM(LTBL_34108[総数／事業所数])</f>
        <v>2708</v>
      </c>
      <c r="E20" s="12">
        <f>SUBTOTAL(109,LTBL_34108[個人／事業所数])</f>
        <v>1112</v>
      </c>
      <c r="G20" s="12">
        <f>SUBTOTAL(109,LTBL_34108[法人／事業所数])</f>
        <v>1588</v>
      </c>
      <c r="I20" s="12">
        <f>SUBTOTAL(109,LTBL_34108[法人以外の団体／事業所数])</f>
        <v>1</v>
      </c>
    </row>
    <row r="21" spans="2:9" ht="15" customHeight="1" x14ac:dyDescent="0.2">
      <c r="E21" s="11">
        <f>LTBL_34108[[#Totals],[個人／事業所数]]/LTBL_34108[[#Totals],[総数／事業所数]]</f>
        <v>0.41063515509601184</v>
      </c>
      <c r="G21" s="11">
        <f>LTBL_34108[[#Totals],[法人／事業所数]]/LTBL_34108[[#Totals],[総数／事業所数]]</f>
        <v>0.58641063515509606</v>
      </c>
      <c r="I21" s="11">
        <f>LTBL_34108[[#Totals],[法人以外の団体／事業所数]]/LTBL_34108[[#Totals],[総数／事業所数]]</f>
        <v>3.6927621861152144E-4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320</v>
      </c>
      <c r="D24" s="8">
        <v>11.82</v>
      </c>
      <c r="E24" s="12">
        <v>148</v>
      </c>
      <c r="F24" s="8">
        <v>13.31</v>
      </c>
      <c r="G24" s="12">
        <v>171</v>
      </c>
      <c r="H24" s="8">
        <v>10.77</v>
      </c>
      <c r="I24" s="12">
        <v>0</v>
      </c>
    </row>
    <row r="25" spans="2:9" ht="15" customHeight="1" x14ac:dyDescent="0.2">
      <c r="B25" t="s">
        <v>71</v>
      </c>
      <c r="C25" s="12">
        <v>277</v>
      </c>
      <c r="D25" s="8">
        <v>10.23</v>
      </c>
      <c r="E25" s="12">
        <v>205</v>
      </c>
      <c r="F25" s="8">
        <v>18.440000000000001</v>
      </c>
      <c r="G25" s="12">
        <v>72</v>
      </c>
      <c r="H25" s="8">
        <v>4.53</v>
      </c>
      <c r="I25" s="12">
        <v>0</v>
      </c>
    </row>
    <row r="26" spans="2:9" ht="15" customHeight="1" x14ac:dyDescent="0.2">
      <c r="B26" t="s">
        <v>70</v>
      </c>
      <c r="C26" s="12">
        <v>220</v>
      </c>
      <c r="D26" s="8">
        <v>8.1199999999999992</v>
      </c>
      <c r="E26" s="12">
        <v>187</v>
      </c>
      <c r="F26" s="8">
        <v>16.82</v>
      </c>
      <c r="G26" s="12">
        <v>33</v>
      </c>
      <c r="H26" s="8">
        <v>2.08</v>
      </c>
      <c r="I26" s="12">
        <v>0</v>
      </c>
    </row>
    <row r="27" spans="2:9" ht="15" customHeight="1" x14ac:dyDescent="0.2">
      <c r="B27" t="s">
        <v>56</v>
      </c>
      <c r="C27" s="12">
        <v>206</v>
      </c>
      <c r="D27" s="8">
        <v>7.61</v>
      </c>
      <c r="E27" s="12">
        <v>36</v>
      </c>
      <c r="F27" s="8">
        <v>3.24</v>
      </c>
      <c r="G27" s="12">
        <v>170</v>
      </c>
      <c r="H27" s="8">
        <v>10.71</v>
      </c>
      <c r="I27" s="12">
        <v>0</v>
      </c>
    </row>
    <row r="28" spans="2:9" ht="15" customHeight="1" x14ac:dyDescent="0.2">
      <c r="B28" t="s">
        <v>55</v>
      </c>
      <c r="C28" s="12">
        <v>188</v>
      </c>
      <c r="D28" s="8">
        <v>6.94</v>
      </c>
      <c r="E28" s="12">
        <v>24</v>
      </c>
      <c r="F28" s="8">
        <v>2.16</v>
      </c>
      <c r="G28" s="12">
        <v>164</v>
      </c>
      <c r="H28" s="8">
        <v>10.33</v>
      </c>
      <c r="I28" s="12">
        <v>0</v>
      </c>
    </row>
    <row r="29" spans="2:9" ht="15" customHeight="1" x14ac:dyDescent="0.2">
      <c r="B29" t="s">
        <v>65</v>
      </c>
      <c r="C29" s="12">
        <v>154</v>
      </c>
      <c r="D29" s="8">
        <v>5.69</v>
      </c>
      <c r="E29" s="12">
        <v>52</v>
      </c>
      <c r="F29" s="8">
        <v>4.68</v>
      </c>
      <c r="G29" s="12">
        <v>102</v>
      </c>
      <c r="H29" s="8">
        <v>6.42</v>
      </c>
      <c r="I29" s="12">
        <v>0</v>
      </c>
    </row>
    <row r="30" spans="2:9" ht="15" customHeight="1" x14ac:dyDescent="0.2">
      <c r="B30" t="s">
        <v>72</v>
      </c>
      <c r="C30" s="12">
        <v>122</v>
      </c>
      <c r="D30" s="8">
        <v>4.51</v>
      </c>
      <c r="E30" s="12">
        <v>86</v>
      </c>
      <c r="F30" s="8">
        <v>7.73</v>
      </c>
      <c r="G30" s="12">
        <v>36</v>
      </c>
      <c r="H30" s="8">
        <v>2.27</v>
      </c>
      <c r="I30" s="12">
        <v>0</v>
      </c>
    </row>
    <row r="31" spans="2:9" ht="15" customHeight="1" x14ac:dyDescent="0.2">
      <c r="B31" t="s">
        <v>64</v>
      </c>
      <c r="C31" s="12">
        <v>107</v>
      </c>
      <c r="D31" s="8">
        <v>3.95</v>
      </c>
      <c r="E31" s="12">
        <v>41</v>
      </c>
      <c r="F31" s="8">
        <v>3.69</v>
      </c>
      <c r="G31" s="12">
        <v>66</v>
      </c>
      <c r="H31" s="8">
        <v>4.16</v>
      </c>
      <c r="I31" s="12">
        <v>0</v>
      </c>
    </row>
    <row r="32" spans="2:9" ht="15" customHeight="1" x14ac:dyDescent="0.2">
      <c r="B32" t="s">
        <v>57</v>
      </c>
      <c r="C32" s="12">
        <v>97</v>
      </c>
      <c r="D32" s="8">
        <v>3.58</v>
      </c>
      <c r="E32" s="12">
        <v>13</v>
      </c>
      <c r="F32" s="8">
        <v>1.17</v>
      </c>
      <c r="G32" s="12">
        <v>84</v>
      </c>
      <c r="H32" s="8">
        <v>5.29</v>
      </c>
      <c r="I32" s="12">
        <v>0</v>
      </c>
    </row>
    <row r="33" spans="2:9" ht="15" customHeight="1" x14ac:dyDescent="0.2">
      <c r="B33" t="s">
        <v>73</v>
      </c>
      <c r="C33" s="12">
        <v>88</v>
      </c>
      <c r="D33" s="8">
        <v>3.25</v>
      </c>
      <c r="E33" s="12">
        <v>77</v>
      </c>
      <c r="F33" s="8">
        <v>6.92</v>
      </c>
      <c r="G33" s="12">
        <v>11</v>
      </c>
      <c r="H33" s="8">
        <v>0.69</v>
      </c>
      <c r="I33" s="12">
        <v>0</v>
      </c>
    </row>
    <row r="34" spans="2:9" ht="15" customHeight="1" x14ac:dyDescent="0.2">
      <c r="B34" t="s">
        <v>63</v>
      </c>
      <c r="C34" s="12">
        <v>70</v>
      </c>
      <c r="D34" s="8">
        <v>2.58</v>
      </c>
      <c r="E34" s="12">
        <v>46</v>
      </c>
      <c r="F34" s="8">
        <v>4.1399999999999997</v>
      </c>
      <c r="G34" s="12">
        <v>24</v>
      </c>
      <c r="H34" s="8">
        <v>1.51</v>
      </c>
      <c r="I34" s="12">
        <v>0</v>
      </c>
    </row>
    <row r="35" spans="2:9" ht="15" customHeight="1" x14ac:dyDescent="0.2">
      <c r="B35" t="s">
        <v>68</v>
      </c>
      <c r="C35" s="12">
        <v>69</v>
      </c>
      <c r="D35" s="8">
        <v>2.5499999999999998</v>
      </c>
      <c r="E35" s="12">
        <v>41</v>
      </c>
      <c r="F35" s="8">
        <v>3.69</v>
      </c>
      <c r="G35" s="12">
        <v>28</v>
      </c>
      <c r="H35" s="8">
        <v>1.76</v>
      </c>
      <c r="I35" s="12">
        <v>0</v>
      </c>
    </row>
    <row r="36" spans="2:9" ht="15" customHeight="1" x14ac:dyDescent="0.2">
      <c r="B36" t="s">
        <v>69</v>
      </c>
      <c r="C36" s="12">
        <v>65</v>
      </c>
      <c r="D36" s="8">
        <v>2.4</v>
      </c>
      <c r="E36" s="12">
        <v>20</v>
      </c>
      <c r="F36" s="8">
        <v>1.8</v>
      </c>
      <c r="G36" s="12">
        <v>45</v>
      </c>
      <c r="H36" s="8">
        <v>2.83</v>
      </c>
      <c r="I36" s="12">
        <v>0</v>
      </c>
    </row>
    <row r="37" spans="2:9" ht="15" customHeight="1" x14ac:dyDescent="0.2">
      <c r="B37" t="s">
        <v>62</v>
      </c>
      <c r="C37" s="12">
        <v>63</v>
      </c>
      <c r="D37" s="8">
        <v>2.33</v>
      </c>
      <c r="E37" s="12">
        <v>16</v>
      </c>
      <c r="F37" s="8">
        <v>1.44</v>
      </c>
      <c r="G37" s="12">
        <v>47</v>
      </c>
      <c r="H37" s="8">
        <v>2.96</v>
      </c>
      <c r="I37" s="12">
        <v>0</v>
      </c>
    </row>
    <row r="38" spans="2:9" ht="15" customHeight="1" x14ac:dyDescent="0.2">
      <c r="B38" t="s">
        <v>60</v>
      </c>
      <c r="C38" s="12">
        <v>47</v>
      </c>
      <c r="D38" s="8">
        <v>1.74</v>
      </c>
      <c r="E38" s="12">
        <v>2</v>
      </c>
      <c r="F38" s="8">
        <v>0.18</v>
      </c>
      <c r="G38" s="12">
        <v>45</v>
      </c>
      <c r="H38" s="8">
        <v>2.83</v>
      </c>
      <c r="I38" s="12">
        <v>0</v>
      </c>
    </row>
    <row r="39" spans="2:9" ht="15" customHeight="1" x14ac:dyDescent="0.2">
      <c r="B39" t="s">
        <v>74</v>
      </c>
      <c r="C39" s="12">
        <v>44</v>
      </c>
      <c r="D39" s="8">
        <v>1.62</v>
      </c>
      <c r="E39" s="12">
        <v>1</v>
      </c>
      <c r="F39" s="8">
        <v>0.09</v>
      </c>
      <c r="G39" s="12">
        <v>36</v>
      </c>
      <c r="H39" s="8">
        <v>2.27</v>
      </c>
      <c r="I39" s="12">
        <v>1</v>
      </c>
    </row>
    <row r="40" spans="2:9" ht="15" customHeight="1" x14ac:dyDescent="0.2">
      <c r="B40" t="s">
        <v>66</v>
      </c>
      <c r="C40" s="12">
        <v>40</v>
      </c>
      <c r="D40" s="8">
        <v>1.48</v>
      </c>
      <c r="E40" s="12">
        <v>3</v>
      </c>
      <c r="F40" s="8">
        <v>0.27</v>
      </c>
      <c r="G40" s="12">
        <v>37</v>
      </c>
      <c r="H40" s="8">
        <v>2.33</v>
      </c>
      <c r="I40" s="12">
        <v>0</v>
      </c>
    </row>
    <row r="41" spans="2:9" ht="15" customHeight="1" x14ac:dyDescent="0.2">
      <c r="B41" t="s">
        <v>77</v>
      </c>
      <c r="C41" s="12">
        <v>38</v>
      </c>
      <c r="D41" s="8">
        <v>1.4</v>
      </c>
      <c r="E41" s="12">
        <v>17</v>
      </c>
      <c r="F41" s="8">
        <v>1.53</v>
      </c>
      <c r="G41" s="12">
        <v>21</v>
      </c>
      <c r="H41" s="8">
        <v>1.32</v>
      </c>
      <c r="I41" s="12">
        <v>0</v>
      </c>
    </row>
    <row r="42" spans="2:9" ht="15" customHeight="1" x14ac:dyDescent="0.2">
      <c r="B42" t="s">
        <v>59</v>
      </c>
      <c r="C42" s="12">
        <v>32</v>
      </c>
      <c r="D42" s="8">
        <v>1.18</v>
      </c>
      <c r="E42" s="12">
        <v>1</v>
      </c>
      <c r="F42" s="8">
        <v>0.09</v>
      </c>
      <c r="G42" s="12">
        <v>31</v>
      </c>
      <c r="H42" s="8">
        <v>1.95</v>
      </c>
      <c r="I42" s="12">
        <v>0</v>
      </c>
    </row>
    <row r="43" spans="2:9" ht="15" customHeight="1" x14ac:dyDescent="0.2">
      <c r="B43" t="s">
        <v>75</v>
      </c>
      <c r="C43" s="12">
        <v>30</v>
      </c>
      <c r="D43" s="8">
        <v>1.1100000000000001</v>
      </c>
      <c r="E43" s="12">
        <v>0</v>
      </c>
      <c r="F43" s="8">
        <v>0</v>
      </c>
      <c r="G43" s="12">
        <v>30</v>
      </c>
      <c r="H43" s="8">
        <v>1.89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213</v>
      </c>
      <c r="D47" s="8">
        <v>7.87</v>
      </c>
      <c r="E47" s="12">
        <v>123</v>
      </c>
      <c r="F47" s="8">
        <v>11.06</v>
      </c>
      <c r="G47" s="12">
        <v>89</v>
      </c>
      <c r="H47" s="8">
        <v>5.6</v>
      </c>
      <c r="I47" s="12">
        <v>0</v>
      </c>
    </row>
    <row r="48" spans="2:9" ht="15" customHeight="1" x14ac:dyDescent="0.2">
      <c r="B48" t="s">
        <v>118</v>
      </c>
      <c r="C48" s="12">
        <v>125</v>
      </c>
      <c r="D48" s="8">
        <v>4.62</v>
      </c>
      <c r="E48" s="12">
        <v>105</v>
      </c>
      <c r="F48" s="8">
        <v>9.44</v>
      </c>
      <c r="G48" s="12">
        <v>20</v>
      </c>
      <c r="H48" s="8">
        <v>1.26</v>
      </c>
      <c r="I48" s="12">
        <v>0</v>
      </c>
    </row>
    <row r="49" spans="2:9" ht="15" customHeight="1" x14ac:dyDescent="0.2">
      <c r="B49" t="s">
        <v>117</v>
      </c>
      <c r="C49" s="12">
        <v>82</v>
      </c>
      <c r="D49" s="8">
        <v>3.03</v>
      </c>
      <c r="E49" s="12">
        <v>70</v>
      </c>
      <c r="F49" s="8">
        <v>6.29</v>
      </c>
      <c r="G49" s="12">
        <v>12</v>
      </c>
      <c r="H49" s="8">
        <v>0.76</v>
      </c>
      <c r="I49" s="12">
        <v>0</v>
      </c>
    </row>
    <row r="50" spans="2:9" ht="15" customHeight="1" x14ac:dyDescent="0.2">
      <c r="B50" t="s">
        <v>106</v>
      </c>
      <c r="C50" s="12">
        <v>71</v>
      </c>
      <c r="D50" s="8">
        <v>2.62</v>
      </c>
      <c r="E50" s="12">
        <v>23</v>
      </c>
      <c r="F50" s="8">
        <v>2.0699999999999998</v>
      </c>
      <c r="G50" s="12">
        <v>48</v>
      </c>
      <c r="H50" s="8">
        <v>3.02</v>
      </c>
      <c r="I50" s="12">
        <v>0</v>
      </c>
    </row>
    <row r="51" spans="2:9" ht="15" customHeight="1" x14ac:dyDescent="0.2">
      <c r="B51" t="s">
        <v>120</v>
      </c>
      <c r="C51" s="12">
        <v>67</v>
      </c>
      <c r="D51" s="8">
        <v>2.4700000000000002</v>
      </c>
      <c r="E51" s="12">
        <v>48</v>
      </c>
      <c r="F51" s="8">
        <v>4.32</v>
      </c>
      <c r="G51" s="12">
        <v>19</v>
      </c>
      <c r="H51" s="8">
        <v>1.2</v>
      </c>
      <c r="I51" s="12">
        <v>0</v>
      </c>
    </row>
    <row r="52" spans="2:9" ht="15" customHeight="1" x14ac:dyDescent="0.2">
      <c r="B52" t="s">
        <v>121</v>
      </c>
      <c r="C52" s="12">
        <v>63</v>
      </c>
      <c r="D52" s="8">
        <v>2.33</v>
      </c>
      <c r="E52" s="12">
        <v>56</v>
      </c>
      <c r="F52" s="8">
        <v>5.04</v>
      </c>
      <c r="G52" s="12">
        <v>7</v>
      </c>
      <c r="H52" s="8">
        <v>0.44</v>
      </c>
      <c r="I52" s="12">
        <v>0</v>
      </c>
    </row>
    <row r="53" spans="2:9" ht="15" customHeight="1" x14ac:dyDescent="0.2">
      <c r="B53" t="s">
        <v>102</v>
      </c>
      <c r="C53" s="12">
        <v>61</v>
      </c>
      <c r="D53" s="8">
        <v>2.25</v>
      </c>
      <c r="E53" s="12">
        <v>4</v>
      </c>
      <c r="F53" s="8">
        <v>0.36</v>
      </c>
      <c r="G53" s="12">
        <v>57</v>
      </c>
      <c r="H53" s="8">
        <v>3.59</v>
      </c>
      <c r="I53" s="12">
        <v>0</v>
      </c>
    </row>
    <row r="54" spans="2:9" ht="15" customHeight="1" x14ac:dyDescent="0.2">
      <c r="B54" t="s">
        <v>119</v>
      </c>
      <c r="C54" s="12">
        <v>48</v>
      </c>
      <c r="D54" s="8">
        <v>1.77</v>
      </c>
      <c r="E54" s="12">
        <v>37</v>
      </c>
      <c r="F54" s="8">
        <v>3.33</v>
      </c>
      <c r="G54" s="12">
        <v>11</v>
      </c>
      <c r="H54" s="8">
        <v>0.69</v>
      </c>
      <c r="I54" s="12">
        <v>0</v>
      </c>
    </row>
    <row r="55" spans="2:9" ht="15" customHeight="1" x14ac:dyDescent="0.2">
      <c r="B55" t="s">
        <v>107</v>
      </c>
      <c r="C55" s="12">
        <v>45</v>
      </c>
      <c r="D55" s="8">
        <v>1.66</v>
      </c>
      <c r="E55" s="12">
        <v>18</v>
      </c>
      <c r="F55" s="8">
        <v>1.62</v>
      </c>
      <c r="G55" s="12">
        <v>27</v>
      </c>
      <c r="H55" s="8">
        <v>1.7</v>
      </c>
      <c r="I55" s="12">
        <v>0</v>
      </c>
    </row>
    <row r="56" spans="2:9" ht="15" customHeight="1" x14ac:dyDescent="0.2">
      <c r="B56" t="s">
        <v>123</v>
      </c>
      <c r="C56" s="12">
        <v>45</v>
      </c>
      <c r="D56" s="8">
        <v>1.66</v>
      </c>
      <c r="E56" s="12">
        <v>1</v>
      </c>
      <c r="F56" s="8">
        <v>0.09</v>
      </c>
      <c r="G56" s="12">
        <v>44</v>
      </c>
      <c r="H56" s="8">
        <v>2.77</v>
      </c>
      <c r="I56" s="12">
        <v>0</v>
      </c>
    </row>
    <row r="57" spans="2:9" ht="15" customHeight="1" x14ac:dyDescent="0.2">
      <c r="B57" t="s">
        <v>112</v>
      </c>
      <c r="C57" s="12">
        <v>45</v>
      </c>
      <c r="D57" s="8">
        <v>1.66</v>
      </c>
      <c r="E57" s="12">
        <v>36</v>
      </c>
      <c r="F57" s="8">
        <v>3.24</v>
      </c>
      <c r="G57" s="12">
        <v>9</v>
      </c>
      <c r="H57" s="8">
        <v>0.56999999999999995</v>
      </c>
      <c r="I57" s="12">
        <v>0</v>
      </c>
    </row>
    <row r="58" spans="2:9" ht="15" customHeight="1" x14ac:dyDescent="0.2">
      <c r="B58" t="s">
        <v>103</v>
      </c>
      <c r="C58" s="12">
        <v>43</v>
      </c>
      <c r="D58" s="8">
        <v>1.59</v>
      </c>
      <c r="E58" s="12">
        <v>6</v>
      </c>
      <c r="F58" s="8">
        <v>0.54</v>
      </c>
      <c r="G58" s="12">
        <v>37</v>
      </c>
      <c r="H58" s="8">
        <v>2.33</v>
      </c>
      <c r="I58" s="12">
        <v>0</v>
      </c>
    </row>
    <row r="59" spans="2:9" ht="15" customHeight="1" x14ac:dyDescent="0.2">
      <c r="B59" t="s">
        <v>108</v>
      </c>
      <c r="C59" s="12">
        <v>43</v>
      </c>
      <c r="D59" s="8">
        <v>1.59</v>
      </c>
      <c r="E59" s="12">
        <v>19</v>
      </c>
      <c r="F59" s="8">
        <v>1.71</v>
      </c>
      <c r="G59" s="12">
        <v>24</v>
      </c>
      <c r="H59" s="8">
        <v>1.51</v>
      </c>
      <c r="I59" s="12">
        <v>0</v>
      </c>
    </row>
    <row r="60" spans="2:9" ht="15" customHeight="1" x14ac:dyDescent="0.2">
      <c r="B60" t="s">
        <v>129</v>
      </c>
      <c r="C60" s="12">
        <v>42</v>
      </c>
      <c r="D60" s="8">
        <v>1.55</v>
      </c>
      <c r="E60" s="12">
        <v>6</v>
      </c>
      <c r="F60" s="8">
        <v>0.54</v>
      </c>
      <c r="G60" s="12">
        <v>36</v>
      </c>
      <c r="H60" s="8">
        <v>2.27</v>
      </c>
      <c r="I60" s="12">
        <v>0</v>
      </c>
    </row>
    <row r="61" spans="2:9" ht="15" customHeight="1" x14ac:dyDescent="0.2">
      <c r="B61" t="s">
        <v>132</v>
      </c>
      <c r="C61" s="12">
        <v>42</v>
      </c>
      <c r="D61" s="8">
        <v>1.55</v>
      </c>
      <c r="E61" s="12">
        <v>13</v>
      </c>
      <c r="F61" s="8">
        <v>1.17</v>
      </c>
      <c r="G61" s="12">
        <v>29</v>
      </c>
      <c r="H61" s="8">
        <v>1.83</v>
      </c>
      <c r="I61" s="12">
        <v>0</v>
      </c>
    </row>
    <row r="62" spans="2:9" ht="15" customHeight="1" x14ac:dyDescent="0.2">
      <c r="B62" t="s">
        <v>111</v>
      </c>
      <c r="C62" s="12">
        <v>41</v>
      </c>
      <c r="D62" s="8">
        <v>1.51</v>
      </c>
      <c r="E62" s="12">
        <v>10</v>
      </c>
      <c r="F62" s="8">
        <v>0.9</v>
      </c>
      <c r="G62" s="12">
        <v>31</v>
      </c>
      <c r="H62" s="8">
        <v>1.95</v>
      </c>
      <c r="I62" s="12">
        <v>0</v>
      </c>
    </row>
    <row r="63" spans="2:9" ht="15" customHeight="1" x14ac:dyDescent="0.2">
      <c r="B63" t="s">
        <v>116</v>
      </c>
      <c r="C63" s="12">
        <v>41</v>
      </c>
      <c r="D63" s="8">
        <v>1.51</v>
      </c>
      <c r="E63" s="12">
        <v>37</v>
      </c>
      <c r="F63" s="8">
        <v>3.33</v>
      </c>
      <c r="G63" s="12">
        <v>4</v>
      </c>
      <c r="H63" s="8">
        <v>0.25</v>
      </c>
      <c r="I63" s="12">
        <v>0</v>
      </c>
    </row>
    <row r="64" spans="2:9" ht="15" customHeight="1" x14ac:dyDescent="0.2">
      <c r="B64" t="s">
        <v>115</v>
      </c>
      <c r="C64" s="12">
        <v>40</v>
      </c>
      <c r="D64" s="8">
        <v>1.48</v>
      </c>
      <c r="E64" s="12">
        <v>36</v>
      </c>
      <c r="F64" s="8">
        <v>3.24</v>
      </c>
      <c r="G64" s="12">
        <v>4</v>
      </c>
      <c r="H64" s="8">
        <v>0.25</v>
      </c>
      <c r="I64" s="12">
        <v>0</v>
      </c>
    </row>
    <row r="65" spans="2:9" ht="15" customHeight="1" x14ac:dyDescent="0.2">
      <c r="B65" t="s">
        <v>135</v>
      </c>
      <c r="C65" s="12">
        <v>38</v>
      </c>
      <c r="D65" s="8">
        <v>1.4</v>
      </c>
      <c r="E65" s="12">
        <v>7</v>
      </c>
      <c r="F65" s="8">
        <v>0.63</v>
      </c>
      <c r="G65" s="12">
        <v>31</v>
      </c>
      <c r="H65" s="8">
        <v>1.95</v>
      </c>
      <c r="I65" s="12">
        <v>0</v>
      </c>
    </row>
    <row r="66" spans="2:9" ht="15" customHeight="1" x14ac:dyDescent="0.2">
      <c r="B66" t="s">
        <v>133</v>
      </c>
      <c r="C66" s="12">
        <v>37</v>
      </c>
      <c r="D66" s="8">
        <v>1.37</v>
      </c>
      <c r="E66" s="12">
        <v>6</v>
      </c>
      <c r="F66" s="8">
        <v>0.54</v>
      </c>
      <c r="G66" s="12">
        <v>31</v>
      </c>
      <c r="H66" s="8">
        <v>1.95</v>
      </c>
      <c r="I66" s="12">
        <v>0</v>
      </c>
    </row>
    <row r="67" spans="2:9" ht="15" customHeight="1" x14ac:dyDescent="0.2">
      <c r="B67" t="s">
        <v>104</v>
      </c>
      <c r="C67" s="12">
        <v>37</v>
      </c>
      <c r="D67" s="8">
        <v>1.37</v>
      </c>
      <c r="E67" s="12">
        <v>7</v>
      </c>
      <c r="F67" s="8">
        <v>0.63</v>
      </c>
      <c r="G67" s="12">
        <v>30</v>
      </c>
      <c r="H67" s="8">
        <v>1.89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E6AFC-1066-4C28-A72B-37B79990D2E7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195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0.04</v>
      </c>
      <c r="I5" s="12">
        <v>0</v>
      </c>
    </row>
    <row r="6" spans="2:9" ht="15" customHeight="1" x14ac:dyDescent="0.2">
      <c r="B6" t="s">
        <v>33</v>
      </c>
      <c r="C6" s="12">
        <v>684</v>
      </c>
      <c r="D6" s="8">
        <v>13.06</v>
      </c>
      <c r="E6" s="12">
        <v>179</v>
      </c>
      <c r="F6" s="8">
        <v>6.59</v>
      </c>
      <c r="G6" s="12">
        <v>505</v>
      </c>
      <c r="H6" s="8">
        <v>20.29</v>
      </c>
      <c r="I6" s="12">
        <v>0</v>
      </c>
    </row>
    <row r="7" spans="2:9" ht="15" customHeight="1" x14ac:dyDescent="0.2">
      <c r="B7" t="s">
        <v>34</v>
      </c>
      <c r="C7" s="12">
        <v>486</v>
      </c>
      <c r="D7" s="8">
        <v>9.2799999999999994</v>
      </c>
      <c r="E7" s="12">
        <v>133</v>
      </c>
      <c r="F7" s="8">
        <v>4.9000000000000004</v>
      </c>
      <c r="G7" s="12">
        <v>353</v>
      </c>
      <c r="H7" s="8">
        <v>14.18</v>
      </c>
      <c r="I7" s="12">
        <v>0</v>
      </c>
    </row>
    <row r="8" spans="2:9" ht="15" customHeight="1" x14ac:dyDescent="0.2">
      <c r="B8" t="s">
        <v>35</v>
      </c>
      <c r="C8" s="12">
        <v>13</v>
      </c>
      <c r="D8" s="8">
        <v>0.25</v>
      </c>
      <c r="E8" s="12">
        <v>0</v>
      </c>
      <c r="F8" s="8">
        <v>0</v>
      </c>
      <c r="G8" s="12">
        <v>12</v>
      </c>
      <c r="H8" s="8">
        <v>0.48</v>
      </c>
      <c r="I8" s="12">
        <v>0</v>
      </c>
    </row>
    <row r="9" spans="2:9" ht="15" customHeight="1" x14ac:dyDescent="0.2">
      <c r="B9" t="s">
        <v>36</v>
      </c>
      <c r="C9" s="12">
        <v>27</v>
      </c>
      <c r="D9" s="8">
        <v>0.52</v>
      </c>
      <c r="E9" s="12">
        <v>2</v>
      </c>
      <c r="F9" s="8">
        <v>7.0000000000000007E-2</v>
      </c>
      <c r="G9" s="12">
        <v>25</v>
      </c>
      <c r="H9" s="8">
        <v>1</v>
      </c>
      <c r="I9" s="12">
        <v>0</v>
      </c>
    </row>
    <row r="10" spans="2:9" ht="15" customHeight="1" x14ac:dyDescent="0.2">
      <c r="B10" t="s">
        <v>37</v>
      </c>
      <c r="C10" s="12">
        <v>110</v>
      </c>
      <c r="D10" s="8">
        <v>2.1</v>
      </c>
      <c r="E10" s="12">
        <v>23</v>
      </c>
      <c r="F10" s="8">
        <v>0.85</v>
      </c>
      <c r="G10" s="12">
        <v>85</v>
      </c>
      <c r="H10" s="8">
        <v>3.42</v>
      </c>
      <c r="I10" s="12">
        <v>1</v>
      </c>
    </row>
    <row r="11" spans="2:9" ht="15" customHeight="1" x14ac:dyDescent="0.2">
      <c r="B11" t="s">
        <v>38</v>
      </c>
      <c r="C11" s="12">
        <v>1392</v>
      </c>
      <c r="D11" s="8">
        <v>26.57</v>
      </c>
      <c r="E11" s="12">
        <v>730</v>
      </c>
      <c r="F11" s="8">
        <v>26.88</v>
      </c>
      <c r="G11" s="12">
        <v>662</v>
      </c>
      <c r="H11" s="8">
        <v>26.6</v>
      </c>
      <c r="I11" s="12">
        <v>0</v>
      </c>
    </row>
    <row r="12" spans="2:9" ht="15" customHeight="1" x14ac:dyDescent="0.2">
      <c r="B12" t="s">
        <v>39</v>
      </c>
      <c r="C12" s="12">
        <v>31</v>
      </c>
      <c r="D12" s="8">
        <v>0.59</v>
      </c>
      <c r="E12" s="12">
        <v>8</v>
      </c>
      <c r="F12" s="8">
        <v>0.28999999999999998</v>
      </c>
      <c r="G12" s="12">
        <v>23</v>
      </c>
      <c r="H12" s="8">
        <v>0.92</v>
      </c>
      <c r="I12" s="12">
        <v>0</v>
      </c>
    </row>
    <row r="13" spans="2:9" ht="15" customHeight="1" x14ac:dyDescent="0.2">
      <c r="B13" t="s">
        <v>40</v>
      </c>
      <c r="C13" s="12">
        <v>311</v>
      </c>
      <c r="D13" s="8">
        <v>5.94</v>
      </c>
      <c r="E13" s="12">
        <v>46</v>
      </c>
      <c r="F13" s="8">
        <v>1.69</v>
      </c>
      <c r="G13" s="12">
        <v>262</v>
      </c>
      <c r="H13" s="8">
        <v>10.53</v>
      </c>
      <c r="I13" s="12">
        <v>1</v>
      </c>
    </row>
    <row r="14" spans="2:9" ht="15" customHeight="1" x14ac:dyDescent="0.2">
      <c r="B14" t="s">
        <v>41</v>
      </c>
      <c r="C14" s="12">
        <v>210</v>
      </c>
      <c r="D14" s="8">
        <v>4.01</v>
      </c>
      <c r="E14" s="12">
        <v>124</v>
      </c>
      <c r="F14" s="8">
        <v>4.57</v>
      </c>
      <c r="G14" s="12">
        <v>85</v>
      </c>
      <c r="H14" s="8">
        <v>3.42</v>
      </c>
      <c r="I14" s="12">
        <v>0</v>
      </c>
    </row>
    <row r="15" spans="2:9" ht="15" customHeight="1" x14ac:dyDescent="0.2">
      <c r="B15" t="s">
        <v>42</v>
      </c>
      <c r="C15" s="12">
        <v>688</v>
      </c>
      <c r="D15" s="8">
        <v>13.13</v>
      </c>
      <c r="E15" s="12">
        <v>556</v>
      </c>
      <c r="F15" s="8">
        <v>20.47</v>
      </c>
      <c r="G15" s="12">
        <v>132</v>
      </c>
      <c r="H15" s="8">
        <v>5.3</v>
      </c>
      <c r="I15" s="12">
        <v>0</v>
      </c>
    </row>
    <row r="16" spans="2:9" ht="15" customHeight="1" x14ac:dyDescent="0.2">
      <c r="B16" t="s">
        <v>43</v>
      </c>
      <c r="C16" s="12">
        <v>684</v>
      </c>
      <c r="D16" s="8">
        <v>13.06</v>
      </c>
      <c r="E16" s="12">
        <v>556</v>
      </c>
      <c r="F16" s="8">
        <v>20.47</v>
      </c>
      <c r="G16" s="12">
        <v>125</v>
      </c>
      <c r="H16" s="8">
        <v>5.0199999999999996</v>
      </c>
      <c r="I16" s="12">
        <v>2</v>
      </c>
    </row>
    <row r="17" spans="2:9" ht="15" customHeight="1" x14ac:dyDescent="0.2">
      <c r="B17" t="s">
        <v>44</v>
      </c>
      <c r="C17" s="12">
        <v>198</v>
      </c>
      <c r="D17" s="8">
        <v>3.78</v>
      </c>
      <c r="E17" s="12">
        <v>130</v>
      </c>
      <c r="F17" s="8">
        <v>4.79</v>
      </c>
      <c r="G17" s="12">
        <v>54</v>
      </c>
      <c r="H17" s="8">
        <v>2.17</v>
      </c>
      <c r="I17" s="12">
        <v>0</v>
      </c>
    </row>
    <row r="18" spans="2:9" ht="15" customHeight="1" x14ac:dyDescent="0.2">
      <c r="B18" t="s">
        <v>45</v>
      </c>
      <c r="C18" s="12">
        <v>271</v>
      </c>
      <c r="D18" s="8">
        <v>5.17</v>
      </c>
      <c r="E18" s="12">
        <v>186</v>
      </c>
      <c r="F18" s="8">
        <v>6.85</v>
      </c>
      <c r="G18" s="12">
        <v>77</v>
      </c>
      <c r="H18" s="8">
        <v>3.09</v>
      </c>
      <c r="I18" s="12">
        <v>0</v>
      </c>
    </row>
    <row r="19" spans="2:9" ht="15" customHeight="1" x14ac:dyDescent="0.2">
      <c r="B19" t="s">
        <v>46</v>
      </c>
      <c r="C19" s="12">
        <v>133</v>
      </c>
      <c r="D19" s="8">
        <v>2.54</v>
      </c>
      <c r="E19" s="12">
        <v>43</v>
      </c>
      <c r="F19" s="8">
        <v>1.58</v>
      </c>
      <c r="G19" s="12">
        <v>88</v>
      </c>
      <c r="H19" s="8">
        <v>3.54</v>
      </c>
      <c r="I19" s="12">
        <v>1</v>
      </c>
    </row>
    <row r="20" spans="2:9" ht="15" customHeight="1" x14ac:dyDescent="0.2">
      <c r="B20" s="9" t="s">
        <v>182</v>
      </c>
      <c r="C20" s="12">
        <f>SUM(LTBL_34202[総数／事業所数])</f>
        <v>5239</v>
      </c>
      <c r="E20" s="12">
        <f>SUBTOTAL(109,LTBL_34202[個人／事業所数])</f>
        <v>2716</v>
      </c>
      <c r="G20" s="12">
        <f>SUBTOTAL(109,LTBL_34202[法人／事業所数])</f>
        <v>2489</v>
      </c>
      <c r="I20" s="12">
        <f>SUBTOTAL(109,LTBL_34202[法人以外の団体／事業所数])</f>
        <v>5</v>
      </c>
    </row>
    <row r="21" spans="2:9" ht="15" customHeight="1" x14ac:dyDescent="0.2">
      <c r="E21" s="11">
        <f>LTBL_34202[[#Totals],[個人／事業所数]]/LTBL_34202[[#Totals],[総数／事業所数]]</f>
        <v>0.51841954571483106</v>
      </c>
      <c r="G21" s="11">
        <f>LTBL_34202[[#Totals],[法人／事業所数]]/LTBL_34202[[#Totals],[総数／事業所数]]</f>
        <v>0.47509066615766365</v>
      </c>
      <c r="I21" s="11">
        <f>LTBL_34202[[#Totals],[法人以外の団体／事業所数]]/LTBL_34202[[#Totals],[総数／事業所数]]</f>
        <v>9.5438060698606602E-4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619</v>
      </c>
      <c r="D24" s="8">
        <v>11.82</v>
      </c>
      <c r="E24" s="12">
        <v>531</v>
      </c>
      <c r="F24" s="8">
        <v>19.55</v>
      </c>
      <c r="G24" s="12">
        <v>88</v>
      </c>
      <c r="H24" s="8">
        <v>3.54</v>
      </c>
      <c r="I24" s="12">
        <v>0</v>
      </c>
    </row>
    <row r="25" spans="2:9" ht="15" customHeight="1" x14ac:dyDescent="0.2">
      <c r="B25" t="s">
        <v>71</v>
      </c>
      <c r="C25" s="12">
        <v>599</v>
      </c>
      <c r="D25" s="8">
        <v>11.43</v>
      </c>
      <c r="E25" s="12">
        <v>515</v>
      </c>
      <c r="F25" s="8">
        <v>18.96</v>
      </c>
      <c r="G25" s="12">
        <v>84</v>
      </c>
      <c r="H25" s="8">
        <v>3.37</v>
      </c>
      <c r="I25" s="12">
        <v>0</v>
      </c>
    </row>
    <row r="26" spans="2:9" ht="15" customHeight="1" x14ac:dyDescent="0.2">
      <c r="B26" t="s">
        <v>65</v>
      </c>
      <c r="C26" s="12">
        <v>418</v>
      </c>
      <c r="D26" s="8">
        <v>7.98</v>
      </c>
      <c r="E26" s="12">
        <v>233</v>
      </c>
      <c r="F26" s="8">
        <v>8.58</v>
      </c>
      <c r="G26" s="12">
        <v>185</v>
      </c>
      <c r="H26" s="8">
        <v>7.43</v>
      </c>
      <c r="I26" s="12">
        <v>0</v>
      </c>
    </row>
    <row r="27" spans="2:9" ht="15" customHeight="1" x14ac:dyDescent="0.2">
      <c r="B27" t="s">
        <v>63</v>
      </c>
      <c r="C27" s="12">
        <v>337</v>
      </c>
      <c r="D27" s="8">
        <v>6.43</v>
      </c>
      <c r="E27" s="12">
        <v>253</v>
      </c>
      <c r="F27" s="8">
        <v>9.32</v>
      </c>
      <c r="G27" s="12">
        <v>84</v>
      </c>
      <c r="H27" s="8">
        <v>3.37</v>
      </c>
      <c r="I27" s="12">
        <v>0</v>
      </c>
    </row>
    <row r="28" spans="2:9" ht="15" customHeight="1" x14ac:dyDescent="0.2">
      <c r="B28" t="s">
        <v>55</v>
      </c>
      <c r="C28" s="12">
        <v>309</v>
      </c>
      <c r="D28" s="8">
        <v>5.9</v>
      </c>
      <c r="E28" s="12">
        <v>73</v>
      </c>
      <c r="F28" s="8">
        <v>2.69</v>
      </c>
      <c r="G28" s="12">
        <v>236</v>
      </c>
      <c r="H28" s="8">
        <v>9.48</v>
      </c>
      <c r="I28" s="12">
        <v>0</v>
      </c>
    </row>
    <row r="29" spans="2:9" ht="15" customHeight="1" x14ac:dyDescent="0.2">
      <c r="B29" t="s">
        <v>67</v>
      </c>
      <c r="C29" s="12">
        <v>223</v>
      </c>
      <c r="D29" s="8">
        <v>4.26</v>
      </c>
      <c r="E29" s="12">
        <v>36</v>
      </c>
      <c r="F29" s="8">
        <v>1.33</v>
      </c>
      <c r="G29" s="12">
        <v>184</v>
      </c>
      <c r="H29" s="8">
        <v>7.39</v>
      </c>
      <c r="I29" s="12">
        <v>1</v>
      </c>
    </row>
    <row r="30" spans="2:9" ht="15" customHeight="1" x14ac:dyDescent="0.2">
      <c r="B30" t="s">
        <v>56</v>
      </c>
      <c r="C30" s="12">
        <v>213</v>
      </c>
      <c r="D30" s="8">
        <v>4.07</v>
      </c>
      <c r="E30" s="12">
        <v>70</v>
      </c>
      <c r="F30" s="8">
        <v>2.58</v>
      </c>
      <c r="G30" s="12">
        <v>143</v>
      </c>
      <c r="H30" s="8">
        <v>5.75</v>
      </c>
      <c r="I30" s="12">
        <v>0</v>
      </c>
    </row>
    <row r="31" spans="2:9" ht="15" customHeight="1" x14ac:dyDescent="0.2">
      <c r="B31" t="s">
        <v>64</v>
      </c>
      <c r="C31" s="12">
        <v>202</v>
      </c>
      <c r="D31" s="8">
        <v>3.86</v>
      </c>
      <c r="E31" s="12">
        <v>116</v>
      </c>
      <c r="F31" s="8">
        <v>4.2699999999999996</v>
      </c>
      <c r="G31" s="12">
        <v>86</v>
      </c>
      <c r="H31" s="8">
        <v>3.46</v>
      </c>
      <c r="I31" s="12">
        <v>0</v>
      </c>
    </row>
    <row r="32" spans="2:9" ht="15" customHeight="1" x14ac:dyDescent="0.2">
      <c r="B32" t="s">
        <v>73</v>
      </c>
      <c r="C32" s="12">
        <v>199</v>
      </c>
      <c r="D32" s="8">
        <v>3.8</v>
      </c>
      <c r="E32" s="12">
        <v>186</v>
      </c>
      <c r="F32" s="8">
        <v>6.85</v>
      </c>
      <c r="G32" s="12">
        <v>13</v>
      </c>
      <c r="H32" s="8">
        <v>0.52</v>
      </c>
      <c r="I32" s="12">
        <v>0</v>
      </c>
    </row>
    <row r="33" spans="2:9" ht="15" customHeight="1" x14ac:dyDescent="0.2">
      <c r="B33" t="s">
        <v>72</v>
      </c>
      <c r="C33" s="12">
        <v>198</v>
      </c>
      <c r="D33" s="8">
        <v>3.78</v>
      </c>
      <c r="E33" s="12">
        <v>130</v>
      </c>
      <c r="F33" s="8">
        <v>4.79</v>
      </c>
      <c r="G33" s="12">
        <v>54</v>
      </c>
      <c r="H33" s="8">
        <v>2.17</v>
      </c>
      <c r="I33" s="12">
        <v>0</v>
      </c>
    </row>
    <row r="34" spans="2:9" ht="15" customHeight="1" x14ac:dyDescent="0.2">
      <c r="B34" t="s">
        <v>57</v>
      </c>
      <c r="C34" s="12">
        <v>162</v>
      </c>
      <c r="D34" s="8">
        <v>3.09</v>
      </c>
      <c r="E34" s="12">
        <v>36</v>
      </c>
      <c r="F34" s="8">
        <v>1.33</v>
      </c>
      <c r="G34" s="12">
        <v>126</v>
      </c>
      <c r="H34" s="8">
        <v>5.0599999999999996</v>
      </c>
      <c r="I34" s="12">
        <v>0</v>
      </c>
    </row>
    <row r="35" spans="2:9" ht="15" customHeight="1" x14ac:dyDescent="0.2">
      <c r="B35" t="s">
        <v>62</v>
      </c>
      <c r="C35" s="12">
        <v>141</v>
      </c>
      <c r="D35" s="8">
        <v>2.69</v>
      </c>
      <c r="E35" s="12">
        <v>74</v>
      </c>
      <c r="F35" s="8">
        <v>2.72</v>
      </c>
      <c r="G35" s="12">
        <v>67</v>
      </c>
      <c r="H35" s="8">
        <v>2.69</v>
      </c>
      <c r="I35" s="12">
        <v>0</v>
      </c>
    </row>
    <row r="36" spans="2:9" ht="15" customHeight="1" x14ac:dyDescent="0.2">
      <c r="B36" t="s">
        <v>68</v>
      </c>
      <c r="C36" s="12">
        <v>116</v>
      </c>
      <c r="D36" s="8">
        <v>2.21</v>
      </c>
      <c r="E36" s="12">
        <v>86</v>
      </c>
      <c r="F36" s="8">
        <v>3.17</v>
      </c>
      <c r="G36" s="12">
        <v>30</v>
      </c>
      <c r="H36" s="8">
        <v>1.21</v>
      </c>
      <c r="I36" s="12">
        <v>0</v>
      </c>
    </row>
    <row r="37" spans="2:9" ht="15" customHeight="1" x14ac:dyDescent="0.2">
      <c r="B37" t="s">
        <v>58</v>
      </c>
      <c r="C37" s="12">
        <v>98</v>
      </c>
      <c r="D37" s="8">
        <v>1.87</v>
      </c>
      <c r="E37" s="12">
        <v>28</v>
      </c>
      <c r="F37" s="8">
        <v>1.03</v>
      </c>
      <c r="G37" s="12">
        <v>70</v>
      </c>
      <c r="H37" s="8">
        <v>2.81</v>
      </c>
      <c r="I37" s="12">
        <v>0</v>
      </c>
    </row>
    <row r="38" spans="2:9" ht="15" customHeight="1" x14ac:dyDescent="0.2">
      <c r="B38" t="s">
        <v>69</v>
      </c>
      <c r="C38" s="12">
        <v>90</v>
      </c>
      <c r="D38" s="8">
        <v>1.72</v>
      </c>
      <c r="E38" s="12">
        <v>37</v>
      </c>
      <c r="F38" s="8">
        <v>1.36</v>
      </c>
      <c r="G38" s="12">
        <v>52</v>
      </c>
      <c r="H38" s="8">
        <v>2.09</v>
      </c>
      <c r="I38" s="12">
        <v>0</v>
      </c>
    </row>
    <row r="39" spans="2:9" ht="15" customHeight="1" x14ac:dyDescent="0.2">
      <c r="B39" t="s">
        <v>59</v>
      </c>
      <c r="C39" s="12">
        <v>78</v>
      </c>
      <c r="D39" s="8">
        <v>1.49</v>
      </c>
      <c r="E39" s="12">
        <v>9</v>
      </c>
      <c r="F39" s="8">
        <v>0.33</v>
      </c>
      <c r="G39" s="12">
        <v>69</v>
      </c>
      <c r="H39" s="8">
        <v>2.77</v>
      </c>
      <c r="I39" s="12">
        <v>0</v>
      </c>
    </row>
    <row r="40" spans="2:9" ht="15" customHeight="1" x14ac:dyDescent="0.2">
      <c r="B40" t="s">
        <v>82</v>
      </c>
      <c r="C40" s="12">
        <v>72</v>
      </c>
      <c r="D40" s="8">
        <v>1.37</v>
      </c>
      <c r="E40" s="12">
        <v>16</v>
      </c>
      <c r="F40" s="8">
        <v>0.59</v>
      </c>
      <c r="G40" s="12">
        <v>56</v>
      </c>
      <c r="H40" s="8">
        <v>2.25</v>
      </c>
      <c r="I40" s="12">
        <v>0</v>
      </c>
    </row>
    <row r="41" spans="2:9" ht="15" customHeight="1" x14ac:dyDescent="0.2">
      <c r="B41" t="s">
        <v>74</v>
      </c>
      <c r="C41" s="12">
        <v>72</v>
      </c>
      <c r="D41" s="8">
        <v>1.37</v>
      </c>
      <c r="E41" s="12">
        <v>0</v>
      </c>
      <c r="F41" s="8">
        <v>0</v>
      </c>
      <c r="G41" s="12">
        <v>64</v>
      </c>
      <c r="H41" s="8">
        <v>2.57</v>
      </c>
      <c r="I41" s="12">
        <v>0</v>
      </c>
    </row>
    <row r="42" spans="2:9" ht="15" customHeight="1" x14ac:dyDescent="0.2">
      <c r="B42" t="s">
        <v>66</v>
      </c>
      <c r="C42" s="12">
        <v>70</v>
      </c>
      <c r="D42" s="8">
        <v>1.34</v>
      </c>
      <c r="E42" s="12">
        <v>10</v>
      </c>
      <c r="F42" s="8">
        <v>0.37</v>
      </c>
      <c r="G42" s="12">
        <v>60</v>
      </c>
      <c r="H42" s="8">
        <v>2.41</v>
      </c>
      <c r="I42" s="12">
        <v>0</v>
      </c>
    </row>
    <row r="43" spans="2:9" ht="15" customHeight="1" x14ac:dyDescent="0.2">
      <c r="B43" t="s">
        <v>80</v>
      </c>
      <c r="C43" s="12">
        <v>69</v>
      </c>
      <c r="D43" s="8">
        <v>1.32</v>
      </c>
      <c r="E43" s="12">
        <v>15</v>
      </c>
      <c r="F43" s="8">
        <v>0.55000000000000004</v>
      </c>
      <c r="G43" s="12">
        <v>54</v>
      </c>
      <c r="H43" s="8">
        <v>2.17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345</v>
      </c>
      <c r="D47" s="8">
        <v>6.59</v>
      </c>
      <c r="E47" s="12">
        <v>305</v>
      </c>
      <c r="F47" s="8">
        <v>11.23</v>
      </c>
      <c r="G47" s="12">
        <v>40</v>
      </c>
      <c r="H47" s="8">
        <v>1.61</v>
      </c>
      <c r="I47" s="12">
        <v>0</v>
      </c>
    </row>
    <row r="48" spans="2:9" ht="15" customHeight="1" x14ac:dyDescent="0.2">
      <c r="B48" t="s">
        <v>114</v>
      </c>
      <c r="C48" s="12">
        <v>163</v>
      </c>
      <c r="D48" s="8">
        <v>3.11</v>
      </c>
      <c r="E48" s="12">
        <v>155</v>
      </c>
      <c r="F48" s="8">
        <v>5.71</v>
      </c>
      <c r="G48" s="12">
        <v>8</v>
      </c>
      <c r="H48" s="8">
        <v>0.32</v>
      </c>
      <c r="I48" s="12">
        <v>0</v>
      </c>
    </row>
    <row r="49" spans="2:9" ht="15" customHeight="1" x14ac:dyDescent="0.2">
      <c r="B49" t="s">
        <v>117</v>
      </c>
      <c r="C49" s="12">
        <v>154</v>
      </c>
      <c r="D49" s="8">
        <v>2.94</v>
      </c>
      <c r="E49" s="12">
        <v>145</v>
      </c>
      <c r="F49" s="8">
        <v>5.34</v>
      </c>
      <c r="G49" s="12">
        <v>9</v>
      </c>
      <c r="H49" s="8">
        <v>0.36</v>
      </c>
      <c r="I49" s="12">
        <v>0</v>
      </c>
    </row>
    <row r="50" spans="2:9" ht="15" customHeight="1" x14ac:dyDescent="0.2">
      <c r="B50" t="s">
        <v>108</v>
      </c>
      <c r="C50" s="12">
        <v>149</v>
      </c>
      <c r="D50" s="8">
        <v>2.84</v>
      </c>
      <c r="E50" s="12">
        <v>110</v>
      </c>
      <c r="F50" s="8">
        <v>4.05</v>
      </c>
      <c r="G50" s="12">
        <v>39</v>
      </c>
      <c r="H50" s="8">
        <v>1.57</v>
      </c>
      <c r="I50" s="12">
        <v>0</v>
      </c>
    </row>
    <row r="51" spans="2:9" ht="15" customHeight="1" x14ac:dyDescent="0.2">
      <c r="B51" t="s">
        <v>102</v>
      </c>
      <c r="C51" s="12">
        <v>140</v>
      </c>
      <c r="D51" s="8">
        <v>2.67</v>
      </c>
      <c r="E51" s="12">
        <v>22</v>
      </c>
      <c r="F51" s="8">
        <v>0.81</v>
      </c>
      <c r="G51" s="12">
        <v>118</v>
      </c>
      <c r="H51" s="8">
        <v>4.74</v>
      </c>
      <c r="I51" s="12">
        <v>0</v>
      </c>
    </row>
    <row r="52" spans="2:9" ht="15" customHeight="1" x14ac:dyDescent="0.2">
      <c r="B52" t="s">
        <v>121</v>
      </c>
      <c r="C52" s="12">
        <v>136</v>
      </c>
      <c r="D52" s="8">
        <v>2.6</v>
      </c>
      <c r="E52" s="12">
        <v>129</v>
      </c>
      <c r="F52" s="8">
        <v>4.75</v>
      </c>
      <c r="G52" s="12">
        <v>7</v>
      </c>
      <c r="H52" s="8">
        <v>0.28000000000000003</v>
      </c>
      <c r="I52" s="12">
        <v>0</v>
      </c>
    </row>
    <row r="53" spans="2:9" ht="15" customHeight="1" x14ac:dyDescent="0.2">
      <c r="B53" t="s">
        <v>106</v>
      </c>
      <c r="C53" s="12">
        <v>117</v>
      </c>
      <c r="D53" s="8">
        <v>2.23</v>
      </c>
      <c r="E53" s="12">
        <v>63</v>
      </c>
      <c r="F53" s="8">
        <v>2.3199999999999998</v>
      </c>
      <c r="G53" s="12">
        <v>54</v>
      </c>
      <c r="H53" s="8">
        <v>2.17</v>
      </c>
      <c r="I53" s="12">
        <v>0</v>
      </c>
    </row>
    <row r="54" spans="2:9" ht="15" customHeight="1" x14ac:dyDescent="0.2">
      <c r="B54" t="s">
        <v>139</v>
      </c>
      <c r="C54" s="12">
        <v>115</v>
      </c>
      <c r="D54" s="8">
        <v>2.2000000000000002</v>
      </c>
      <c r="E54" s="12">
        <v>82</v>
      </c>
      <c r="F54" s="8">
        <v>3.02</v>
      </c>
      <c r="G54" s="12">
        <v>33</v>
      </c>
      <c r="H54" s="8">
        <v>1.33</v>
      </c>
      <c r="I54" s="12">
        <v>0</v>
      </c>
    </row>
    <row r="55" spans="2:9" ht="15" customHeight="1" x14ac:dyDescent="0.2">
      <c r="B55" t="s">
        <v>110</v>
      </c>
      <c r="C55" s="12">
        <v>109</v>
      </c>
      <c r="D55" s="8">
        <v>2.08</v>
      </c>
      <c r="E55" s="12">
        <v>23</v>
      </c>
      <c r="F55" s="8">
        <v>0.85</v>
      </c>
      <c r="G55" s="12">
        <v>86</v>
      </c>
      <c r="H55" s="8">
        <v>3.46</v>
      </c>
      <c r="I55" s="12">
        <v>0</v>
      </c>
    </row>
    <row r="56" spans="2:9" ht="15" customHeight="1" x14ac:dyDescent="0.2">
      <c r="B56" t="s">
        <v>120</v>
      </c>
      <c r="C56" s="12">
        <v>108</v>
      </c>
      <c r="D56" s="8">
        <v>2.06</v>
      </c>
      <c r="E56" s="12">
        <v>87</v>
      </c>
      <c r="F56" s="8">
        <v>3.2</v>
      </c>
      <c r="G56" s="12">
        <v>21</v>
      </c>
      <c r="H56" s="8">
        <v>0.84</v>
      </c>
      <c r="I56" s="12">
        <v>0</v>
      </c>
    </row>
    <row r="57" spans="2:9" ht="15" customHeight="1" x14ac:dyDescent="0.2">
      <c r="B57" t="s">
        <v>112</v>
      </c>
      <c r="C57" s="12">
        <v>104</v>
      </c>
      <c r="D57" s="8">
        <v>1.99</v>
      </c>
      <c r="E57" s="12">
        <v>76</v>
      </c>
      <c r="F57" s="8">
        <v>2.8</v>
      </c>
      <c r="G57" s="12">
        <v>28</v>
      </c>
      <c r="H57" s="8">
        <v>1.1200000000000001</v>
      </c>
      <c r="I57" s="12">
        <v>0</v>
      </c>
    </row>
    <row r="58" spans="2:9" ht="15" customHeight="1" x14ac:dyDescent="0.2">
      <c r="B58" t="s">
        <v>115</v>
      </c>
      <c r="C58" s="12">
        <v>103</v>
      </c>
      <c r="D58" s="8">
        <v>1.97</v>
      </c>
      <c r="E58" s="12">
        <v>92</v>
      </c>
      <c r="F58" s="8">
        <v>3.39</v>
      </c>
      <c r="G58" s="12">
        <v>11</v>
      </c>
      <c r="H58" s="8">
        <v>0.44</v>
      </c>
      <c r="I58" s="12">
        <v>0</v>
      </c>
    </row>
    <row r="59" spans="2:9" ht="15" customHeight="1" x14ac:dyDescent="0.2">
      <c r="B59" t="s">
        <v>107</v>
      </c>
      <c r="C59" s="12">
        <v>100</v>
      </c>
      <c r="D59" s="8">
        <v>1.91</v>
      </c>
      <c r="E59" s="12">
        <v>38</v>
      </c>
      <c r="F59" s="8">
        <v>1.4</v>
      </c>
      <c r="G59" s="12">
        <v>62</v>
      </c>
      <c r="H59" s="8">
        <v>2.4900000000000002</v>
      </c>
      <c r="I59" s="12">
        <v>0</v>
      </c>
    </row>
    <row r="60" spans="2:9" ht="15" customHeight="1" x14ac:dyDescent="0.2">
      <c r="B60" t="s">
        <v>113</v>
      </c>
      <c r="C60" s="12">
        <v>84</v>
      </c>
      <c r="D60" s="8">
        <v>1.6</v>
      </c>
      <c r="E60" s="12">
        <v>73</v>
      </c>
      <c r="F60" s="8">
        <v>2.69</v>
      </c>
      <c r="G60" s="12">
        <v>11</v>
      </c>
      <c r="H60" s="8">
        <v>0.44</v>
      </c>
      <c r="I60" s="12">
        <v>0</v>
      </c>
    </row>
    <row r="61" spans="2:9" ht="15" customHeight="1" x14ac:dyDescent="0.2">
      <c r="B61" t="s">
        <v>116</v>
      </c>
      <c r="C61" s="12">
        <v>82</v>
      </c>
      <c r="D61" s="8">
        <v>1.57</v>
      </c>
      <c r="E61" s="12">
        <v>79</v>
      </c>
      <c r="F61" s="8">
        <v>2.91</v>
      </c>
      <c r="G61" s="12">
        <v>3</v>
      </c>
      <c r="H61" s="8">
        <v>0.12</v>
      </c>
      <c r="I61" s="12">
        <v>0</v>
      </c>
    </row>
    <row r="62" spans="2:9" ht="15" customHeight="1" x14ac:dyDescent="0.2">
      <c r="B62" t="s">
        <v>137</v>
      </c>
      <c r="C62" s="12">
        <v>79</v>
      </c>
      <c r="D62" s="8">
        <v>1.51</v>
      </c>
      <c r="E62" s="12">
        <v>50</v>
      </c>
      <c r="F62" s="8">
        <v>1.84</v>
      </c>
      <c r="G62" s="12">
        <v>29</v>
      </c>
      <c r="H62" s="8">
        <v>1.17</v>
      </c>
      <c r="I62" s="12">
        <v>0</v>
      </c>
    </row>
    <row r="63" spans="2:9" ht="15" customHeight="1" x14ac:dyDescent="0.2">
      <c r="B63" t="s">
        <v>124</v>
      </c>
      <c r="C63" s="12">
        <v>78</v>
      </c>
      <c r="D63" s="8">
        <v>1.49</v>
      </c>
      <c r="E63" s="12">
        <v>44</v>
      </c>
      <c r="F63" s="8">
        <v>1.62</v>
      </c>
      <c r="G63" s="12">
        <v>34</v>
      </c>
      <c r="H63" s="8">
        <v>1.37</v>
      </c>
      <c r="I63" s="12">
        <v>0</v>
      </c>
    </row>
    <row r="64" spans="2:9" ht="15" customHeight="1" x14ac:dyDescent="0.2">
      <c r="B64" t="s">
        <v>103</v>
      </c>
      <c r="C64" s="12">
        <v>69</v>
      </c>
      <c r="D64" s="8">
        <v>1.32</v>
      </c>
      <c r="E64" s="12">
        <v>10</v>
      </c>
      <c r="F64" s="8">
        <v>0.37</v>
      </c>
      <c r="G64" s="12">
        <v>59</v>
      </c>
      <c r="H64" s="8">
        <v>2.37</v>
      </c>
      <c r="I64" s="12">
        <v>0</v>
      </c>
    </row>
    <row r="65" spans="2:9" ht="15" customHeight="1" x14ac:dyDescent="0.2">
      <c r="B65" t="s">
        <v>119</v>
      </c>
      <c r="C65" s="12">
        <v>61</v>
      </c>
      <c r="D65" s="8">
        <v>1.1599999999999999</v>
      </c>
      <c r="E65" s="12">
        <v>40</v>
      </c>
      <c r="F65" s="8">
        <v>1.47</v>
      </c>
      <c r="G65" s="12">
        <v>21</v>
      </c>
      <c r="H65" s="8">
        <v>0.84</v>
      </c>
      <c r="I65" s="12">
        <v>0</v>
      </c>
    </row>
    <row r="66" spans="2:9" ht="15" customHeight="1" x14ac:dyDescent="0.2">
      <c r="B66" t="s">
        <v>105</v>
      </c>
      <c r="C66" s="12">
        <v>60</v>
      </c>
      <c r="D66" s="8">
        <v>1.1499999999999999</v>
      </c>
      <c r="E66" s="12">
        <v>18</v>
      </c>
      <c r="F66" s="8">
        <v>0.66</v>
      </c>
      <c r="G66" s="12">
        <v>42</v>
      </c>
      <c r="H66" s="8">
        <v>1.69</v>
      </c>
      <c r="I66" s="12">
        <v>0</v>
      </c>
    </row>
    <row r="67" spans="2:9" ht="15" customHeight="1" x14ac:dyDescent="0.2">
      <c r="B67" t="s">
        <v>132</v>
      </c>
      <c r="C67" s="12">
        <v>60</v>
      </c>
      <c r="D67" s="8">
        <v>1.1499999999999999</v>
      </c>
      <c r="E67" s="12">
        <v>36</v>
      </c>
      <c r="F67" s="8">
        <v>1.33</v>
      </c>
      <c r="G67" s="12">
        <v>24</v>
      </c>
      <c r="H67" s="8">
        <v>0.96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F485-D061-4EDE-BBE1-0506FBA7E9BF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196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116</v>
      </c>
      <c r="D6" s="8">
        <v>15.59</v>
      </c>
      <c r="E6" s="12">
        <v>48</v>
      </c>
      <c r="F6" s="8">
        <v>11.62</v>
      </c>
      <c r="G6" s="12">
        <v>68</v>
      </c>
      <c r="H6" s="8">
        <v>21.73</v>
      </c>
      <c r="I6" s="12">
        <v>0</v>
      </c>
    </row>
    <row r="7" spans="2:9" ht="15" customHeight="1" x14ac:dyDescent="0.2">
      <c r="B7" t="s">
        <v>34</v>
      </c>
      <c r="C7" s="12">
        <v>52</v>
      </c>
      <c r="D7" s="8">
        <v>6.99</v>
      </c>
      <c r="E7" s="12">
        <v>21</v>
      </c>
      <c r="F7" s="8">
        <v>5.08</v>
      </c>
      <c r="G7" s="12">
        <v>31</v>
      </c>
      <c r="H7" s="8">
        <v>9.9</v>
      </c>
      <c r="I7" s="12">
        <v>0</v>
      </c>
    </row>
    <row r="8" spans="2:9" ht="15" customHeight="1" x14ac:dyDescent="0.2">
      <c r="B8" t="s">
        <v>35</v>
      </c>
      <c r="C8" s="12">
        <v>3</v>
      </c>
      <c r="D8" s="8">
        <v>0.4</v>
      </c>
      <c r="E8" s="12">
        <v>0</v>
      </c>
      <c r="F8" s="8">
        <v>0</v>
      </c>
      <c r="G8" s="12">
        <v>3</v>
      </c>
      <c r="H8" s="8">
        <v>0.96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0.27</v>
      </c>
      <c r="E9" s="12">
        <v>1</v>
      </c>
      <c r="F9" s="8">
        <v>0.24</v>
      </c>
      <c r="G9" s="12">
        <v>1</v>
      </c>
      <c r="H9" s="8">
        <v>0.32</v>
      </c>
      <c r="I9" s="12">
        <v>0</v>
      </c>
    </row>
    <row r="10" spans="2:9" ht="15" customHeight="1" x14ac:dyDescent="0.2">
      <c r="B10" t="s">
        <v>37</v>
      </c>
      <c r="C10" s="12">
        <v>11</v>
      </c>
      <c r="D10" s="8">
        <v>1.48</v>
      </c>
      <c r="E10" s="12">
        <v>2</v>
      </c>
      <c r="F10" s="8">
        <v>0.48</v>
      </c>
      <c r="G10" s="12">
        <v>8</v>
      </c>
      <c r="H10" s="8">
        <v>2.56</v>
      </c>
      <c r="I10" s="12">
        <v>0</v>
      </c>
    </row>
    <row r="11" spans="2:9" ht="15" customHeight="1" x14ac:dyDescent="0.2">
      <c r="B11" t="s">
        <v>38</v>
      </c>
      <c r="C11" s="12">
        <v>200</v>
      </c>
      <c r="D11" s="8">
        <v>26.88</v>
      </c>
      <c r="E11" s="12">
        <v>109</v>
      </c>
      <c r="F11" s="8">
        <v>26.39</v>
      </c>
      <c r="G11" s="12">
        <v>91</v>
      </c>
      <c r="H11" s="8">
        <v>29.07</v>
      </c>
      <c r="I11" s="12">
        <v>0</v>
      </c>
    </row>
    <row r="12" spans="2:9" ht="15" customHeight="1" x14ac:dyDescent="0.2">
      <c r="B12" t="s">
        <v>39</v>
      </c>
      <c r="C12" s="12">
        <v>5</v>
      </c>
      <c r="D12" s="8">
        <v>0.67</v>
      </c>
      <c r="E12" s="12">
        <v>1</v>
      </c>
      <c r="F12" s="8">
        <v>0.24</v>
      </c>
      <c r="G12" s="12">
        <v>4</v>
      </c>
      <c r="H12" s="8">
        <v>1.28</v>
      </c>
      <c r="I12" s="12">
        <v>0</v>
      </c>
    </row>
    <row r="13" spans="2:9" ht="15" customHeight="1" x14ac:dyDescent="0.2">
      <c r="B13" t="s">
        <v>40</v>
      </c>
      <c r="C13" s="12">
        <v>50</v>
      </c>
      <c r="D13" s="8">
        <v>6.72</v>
      </c>
      <c r="E13" s="12">
        <v>24</v>
      </c>
      <c r="F13" s="8">
        <v>5.81</v>
      </c>
      <c r="G13" s="12">
        <v>25</v>
      </c>
      <c r="H13" s="8">
        <v>7.99</v>
      </c>
      <c r="I13" s="12">
        <v>0</v>
      </c>
    </row>
    <row r="14" spans="2:9" ht="15" customHeight="1" x14ac:dyDescent="0.2">
      <c r="B14" t="s">
        <v>41</v>
      </c>
      <c r="C14" s="12">
        <v>28</v>
      </c>
      <c r="D14" s="8">
        <v>3.76</v>
      </c>
      <c r="E14" s="12">
        <v>19</v>
      </c>
      <c r="F14" s="8">
        <v>4.5999999999999996</v>
      </c>
      <c r="G14" s="12">
        <v>9</v>
      </c>
      <c r="H14" s="8">
        <v>2.88</v>
      </c>
      <c r="I14" s="12">
        <v>0</v>
      </c>
    </row>
    <row r="15" spans="2:9" ht="15" customHeight="1" x14ac:dyDescent="0.2">
      <c r="B15" t="s">
        <v>42</v>
      </c>
      <c r="C15" s="12">
        <v>110</v>
      </c>
      <c r="D15" s="8">
        <v>14.78</v>
      </c>
      <c r="E15" s="12">
        <v>83</v>
      </c>
      <c r="F15" s="8">
        <v>20.100000000000001</v>
      </c>
      <c r="G15" s="12">
        <v>26</v>
      </c>
      <c r="H15" s="8">
        <v>8.31</v>
      </c>
      <c r="I15" s="12">
        <v>0</v>
      </c>
    </row>
    <row r="16" spans="2:9" ht="15" customHeight="1" x14ac:dyDescent="0.2">
      <c r="B16" t="s">
        <v>43</v>
      </c>
      <c r="C16" s="12">
        <v>87</v>
      </c>
      <c r="D16" s="8">
        <v>11.69</v>
      </c>
      <c r="E16" s="12">
        <v>71</v>
      </c>
      <c r="F16" s="8">
        <v>17.190000000000001</v>
      </c>
      <c r="G16" s="12">
        <v>16</v>
      </c>
      <c r="H16" s="8">
        <v>5.1100000000000003</v>
      </c>
      <c r="I16" s="12">
        <v>0</v>
      </c>
    </row>
    <row r="17" spans="2:9" ht="15" customHeight="1" x14ac:dyDescent="0.2">
      <c r="B17" t="s">
        <v>44</v>
      </c>
      <c r="C17" s="12">
        <v>33</v>
      </c>
      <c r="D17" s="8">
        <v>4.4400000000000004</v>
      </c>
      <c r="E17" s="12">
        <v>15</v>
      </c>
      <c r="F17" s="8">
        <v>3.63</v>
      </c>
      <c r="G17" s="12">
        <v>4</v>
      </c>
      <c r="H17" s="8">
        <v>1.28</v>
      </c>
      <c r="I17" s="12">
        <v>0</v>
      </c>
    </row>
    <row r="18" spans="2:9" ht="15" customHeight="1" x14ac:dyDescent="0.2">
      <c r="B18" t="s">
        <v>45</v>
      </c>
      <c r="C18" s="12">
        <v>21</v>
      </c>
      <c r="D18" s="8">
        <v>2.82</v>
      </c>
      <c r="E18" s="12">
        <v>10</v>
      </c>
      <c r="F18" s="8">
        <v>2.42</v>
      </c>
      <c r="G18" s="12">
        <v>11</v>
      </c>
      <c r="H18" s="8">
        <v>3.51</v>
      </c>
      <c r="I18" s="12">
        <v>0</v>
      </c>
    </row>
    <row r="19" spans="2:9" ht="15" customHeight="1" x14ac:dyDescent="0.2">
      <c r="B19" t="s">
        <v>46</v>
      </c>
      <c r="C19" s="12">
        <v>26</v>
      </c>
      <c r="D19" s="8">
        <v>3.49</v>
      </c>
      <c r="E19" s="12">
        <v>9</v>
      </c>
      <c r="F19" s="8">
        <v>2.1800000000000002</v>
      </c>
      <c r="G19" s="12">
        <v>16</v>
      </c>
      <c r="H19" s="8">
        <v>5.1100000000000003</v>
      </c>
      <c r="I19" s="12">
        <v>0</v>
      </c>
    </row>
    <row r="20" spans="2:9" ht="15" customHeight="1" x14ac:dyDescent="0.2">
      <c r="B20" s="9" t="s">
        <v>182</v>
      </c>
      <c r="C20" s="12">
        <f>SUM(LTBL_34203[総数／事業所数])</f>
        <v>744</v>
      </c>
      <c r="E20" s="12">
        <f>SUBTOTAL(109,LTBL_34203[個人／事業所数])</f>
        <v>413</v>
      </c>
      <c r="G20" s="12">
        <f>SUBTOTAL(109,LTBL_34203[法人／事業所数])</f>
        <v>313</v>
      </c>
      <c r="I20" s="12">
        <f>SUBTOTAL(109,LTBL_34203[法人以外の団体／事業所数])</f>
        <v>0</v>
      </c>
    </row>
    <row r="21" spans="2:9" ht="15" customHeight="1" x14ac:dyDescent="0.2">
      <c r="E21" s="11">
        <f>LTBL_34203[[#Totals],[個人／事業所数]]/LTBL_34203[[#Totals],[総数／事業所数]]</f>
        <v>0.55510752688172038</v>
      </c>
      <c r="G21" s="11">
        <f>LTBL_34203[[#Totals],[法人／事業所数]]/LTBL_34203[[#Totals],[総数／事業所数]]</f>
        <v>0.42069892473118281</v>
      </c>
      <c r="I21" s="11">
        <f>LTBL_34203[[#Totals],[法人以外の団体／事業所数]]/LTBL_34203[[#Totals],[総数／事業所数]]</f>
        <v>0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90</v>
      </c>
      <c r="D24" s="8">
        <v>12.1</v>
      </c>
      <c r="E24" s="12">
        <v>78</v>
      </c>
      <c r="F24" s="8">
        <v>18.89</v>
      </c>
      <c r="G24" s="12">
        <v>12</v>
      </c>
      <c r="H24" s="8">
        <v>3.83</v>
      </c>
      <c r="I24" s="12">
        <v>0</v>
      </c>
    </row>
    <row r="25" spans="2:9" ht="15" customHeight="1" x14ac:dyDescent="0.2">
      <c r="B25" t="s">
        <v>65</v>
      </c>
      <c r="C25" s="12">
        <v>74</v>
      </c>
      <c r="D25" s="8">
        <v>9.9499999999999993</v>
      </c>
      <c r="E25" s="12">
        <v>32</v>
      </c>
      <c r="F25" s="8">
        <v>7.75</v>
      </c>
      <c r="G25" s="12">
        <v>42</v>
      </c>
      <c r="H25" s="8">
        <v>13.42</v>
      </c>
      <c r="I25" s="12">
        <v>0</v>
      </c>
    </row>
    <row r="26" spans="2:9" ht="15" customHeight="1" x14ac:dyDescent="0.2">
      <c r="B26" t="s">
        <v>71</v>
      </c>
      <c r="C26" s="12">
        <v>72</v>
      </c>
      <c r="D26" s="8">
        <v>9.68</v>
      </c>
      <c r="E26" s="12">
        <v>63</v>
      </c>
      <c r="F26" s="8">
        <v>15.25</v>
      </c>
      <c r="G26" s="12">
        <v>9</v>
      </c>
      <c r="H26" s="8">
        <v>2.88</v>
      </c>
      <c r="I26" s="12">
        <v>0</v>
      </c>
    </row>
    <row r="27" spans="2:9" ht="15" customHeight="1" x14ac:dyDescent="0.2">
      <c r="B27" t="s">
        <v>55</v>
      </c>
      <c r="C27" s="12">
        <v>51</v>
      </c>
      <c r="D27" s="8">
        <v>6.85</v>
      </c>
      <c r="E27" s="12">
        <v>20</v>
      </c>
      <c r="F27" s="8">
        <v>4.84</v>
      </c>
      <c r="G27" s="12">
        <v>31</v>
      </c>
      <c r="H27" s="8">
        <v>9.9</v>
      </c>
      <c r="I27" s="12">
        <v>0</v>
      </c>
    </row>
    <row r="28" spans="2:9" ht="15" customHeight="1" x14ac:dyDescent="0.2">
      <c r="B28" t="s">
        <v>67</v>
      </c>
      <c r="C28" s="12">
        <v>42</v>
      </c>
      <c r="D28" s="8">
        <v>5.65</v>
      </c>
      <c r="E28" s="12">
        <v>23</v>
      </c>
      <c r="F28" s="8">
        <v>5.57</v>
      </c>
      <c r="G28" s="12">
        <v>18</v>
      </c>
      <c r="H28" s="8">
        <v>5.75</v>
      </c>
      <c r="I28" s="12">
        <v>0</v>
      </c>
    </row>
    <row r="29" spans="2:9" ht="15" customHeight="1" x14ac:dyDescent="0.2">
      <c r="B29" t="s">
        <v>63</v>
      </c>
      <c r="C29" s="12">
        <v>39</v>
      </c>
      <c r="D29" s="8">
        <v>5.24</v>
      </c>
      <c r="E29" s="12">
        <v>29</v>
      </c>
      <c r="F29" s="8">
        <v>7.02</v>
      </c>
      <c r="G29" s="12">
        <v>10</v>
      </c>
      <c r="H29" s="8">
        <v>3.19</v>
      </c>
      <c r="I29" s="12">
        <v>0</v>
      </c>
    </row>
    <row r="30" spans="2:9" ht="15" customHeight="1" x14ac:dyDescent="0.2">
      <c r="B30" t="s">
        <v>57</v>
      </c>
      <c r="C30" s="12">
        <v>38</v>
      </c>
      <c r="D30" s="8">
        <v>5.1100000000000003</v>
      </c>
      <c r="E30" s="12">
        <v>11</v>
      </c>
      <c r="F30" s="8">
        <v>2.66</v>
      </c>
      <c r="G30" s="12">
        <v>27</v>
      </c>
      <c r="H30" s="8">
        <v>8.6300000000000008</v>
      </c>
      <c r="I30" s="12">
        <v>0</v>
      </c>
    </row>
    <row r="31" spans="2:9" ht="15" customHeight="1" x14ac:dyDescent="0.2">
      <c r="B31" t="s">
        <v>72</v>
      </c>
      <c r="C31" s="12">
        <v>33</v>
      </c>
      <c r="D31" s="8">
        <v>4.4400000000000004</v>
      </c>
      <c r="E31" s="12">
        <v>15</v>
      </c>
      <c r="F31" s="8">
        <v>3.63</v>
      </c>
      <c r="G31" s="12">
        <v>4</v>
      </c>
      <c r="H31" s="8">
        <v>1.28</v>
      </c>
      <c r="I31" s="12">
        <v>0</v>
      </c>
    </row>
    <row r="32" spans="2:9" ht="15" customHeight="1" x14ac:dyDescent="0.2">
      <c r="B32" t="s">
        <v>64</v>
      </c>
      <c r="C32" s="12">
        <v>32</v>
      </c>
      <c r="D32" s="8">
        <v>4.3</v>
      </c>
      <c r="E32" s="12">
        <v>21</v>
      </c>
      <c r="F32" s="8">
        <v>5.08</v>
      </c>
      <c r="G32" s="12">
        <v>11</v>
      </c>
      <c r="H32" s="8">
        <v>3.51</v>
      </c>
      <c r="I32" s="12">
        <v>0</v>
      </c>
    </row>
    <row r="33" spans="2:9" ht="15" customHeight="1" x14ac:dyDescent="0.2">
      <c r="B33" t="s">
        <v>56</v>
      </c>
      <c r="C33" s="12">
        <v>27</v>
      </c>
      <c r="D33" s="8">
        <v>3.63</v>
      </c>
      <c r="E33" s="12">
        <v>17</v>
      </c>
      <c r="F33" s="8">
        <v>4.12</v>
      </c>
      <c r="G33" s="12">
        <v>10</v>
      </c>
      <c r="H33" s="8">
        <v>3.19</v>
      </c>
      <c r="I33" s="12">
        <v>0</v>
      </c>
    </row>
    <row r="34" spans="2:9" ht="15" customHeight="1" x14ac:dyDescent="0.2">
      <c r="B34" t="s">
        <v>62</v>
      </c>
      <c r="C34" s="12">
        <v>20</v>
      </c>
      <c r="D34" s="8">
        <v>2.69</v>
      </c>
      <c r="E34" s="12">
        <v>13</v>
      </c>
      <c r="F34" s="8">
        <v>3.15</v>
      </c>
      <c r="G34" s="12">
        <v>7</v>
      </c>
      <c r="H34" s="8">
        <v>2.2400000000000002</v>
      </c>
      <c r="I34" s="12">
        <v>0</v>
      </c>
    </row>
    <row r="35" spans="2:9" ht="15" customHeight="1" x14ac:dyDescent="0.2">
      <c r="B35" t="s">
        <v>69</v>
      </c>
      <c r="C35" s="12">
        <v>15</v>
      </c>
      <c r="D35" s="8">
        <v>2.02</v>
      </c>
      <c r="E35" s="12">
        <v>10</v>
      </c>
      <c r="F35" s="8">
        <v>2.42</v>
      </c>
      <c r="G35" s="12">
        <v>5</v>
      </c>
      <c r="H35" s="8">
        <v>1.6</v>
      </c>
      <c r="I35" s="12">
        <v>0</v>
      </c>
    </row>
    <row r="36" spans="2:9" ht="15" customHeight="1" x14ac:dyDescent="0.2">
      <c r="B36" t="s">
        <v>68</v>
      </c>
      <c r="C36" s="12">
        <v>13</v>
      </c>
      <c r="D36" s="8">
        <v>1.75</v>
      </c>
      <c r="E36" s="12">
        <v>9</v>
      </c>
      <c r="F36" s="8">
        <v>2.1800000000000002</v>
      </c>
      <c r="G36" s="12">
        <v>4</v>
      </c>
      <c r="H36" s="8">
        <v>1.28</v>
      </c>
      <c r="I36" s="12">
        <v>0</v>
      </c>
    </row>
    <row r="37" spans="2:9" ht="15" customHeight="1" x14ac:dyDescent="0.2">
      <c r="B37" t="s">
        <v>85</v>
      </c>
      <c r="C37" s="12">
        <v>12</v>
      </c>
      <c r="D37" s="8">
        <v>1.61</v>
      </c>
      <c r="E37" s="12">
        <v>0</v>
      </c>
      <c r="F37" s="8">
        <v>0</v>
      </c>
      <c r="G37" s="12">
        <v>11</v>
      </c>
      <c r="H37" s="8">
        <v>3.51</v>
      </c>
      <c r="I37" s="12">
        <v>0</v>
      </c>
    </row>
    <row r="38" spans="2:9" ht="15" customHeight="1" x14ac:dyDescent="0.2">
      <c r="B38" t="s">
        <v>73</v>
      </c>
      <c r="C38" s="12">
        <v>12</v>
      </c>
      <c r="D38" s="8">
        <v>1.61</v>
      </c>
      <c r="E38" s="12">
        <v>10</v>
      </c>
      <c r="F38" s="8">
        <v>2.42</v>
      </c>
      <c r="G38" s="12">
        <v>2</v>
      </c>
      <c r="H38" s="8">
        <v>0.64</v>
      </c>
      <c r="I38" s="12">
        <v>0</v>
      </c>
    </row>
    <row r="39" spans="2:9" ht="15" customHeight="1" x14ac:dyDescent="0.2">
      <c r="B39" t="s">
        <v>77</v>
      </c>
      <c r="C39" s="12">
        <v>11</v>
      </c>
      <c r="D39" s="8">
        <v>1.48</v>
      </c>
      <c r="E39" s="12">
        <v>6</v>
      </c>
      <c r="F39" s="8">
        <v>1.45</v>
      </c>
      <c r="G39" s="12">
        <v>5</v>
      </c>
      <c r="H39" s="8">
        <v>1.6</v>
      </c>
      <c r="I39" s="12">
        <v>0</v>
      </c>
    </row>
    <row r="40" spans="2:9" ht="15" customHeight="1" x14ac:dyDescent="0.2">
      <c r="B40" t="s">
        <v>83</v>
      </c>
      <c r="C40" s="12">
        <v>10</v>
      </c>
      <c r="D40" s="8">
        <v>1.34</v>
      </c>
      <c r="E40" s="12">
        <v>6</v>
      </c>
      <c r="F40" s="8">
        <v>1.45</v>
      </c>
      <c r="G40" s="12">
        <v>4</v>
      </c>
      <c r="H40" s="8">
        <v>1.28</v>
      </c>
      <c r="I40" s="12">
        <v>0</v>
      </c>
    </row>
    <row r="41" spans="2:9" ht="15" customHeight="1" x14ac:dyDescent="0.2">
      <c r="B41" t="s">
        <v>74</v>
      </c>
      <c r="C41" s="12">
        <v>9</v>
      </c>
      <c r="D41" s="8">
        <v>1.21</v>
      </c>
      <c r="E41" s="12">
        <v>0</v>
      </c>
      <c r="F41" s="8">
        <v>0</v>
      </c>
      <c r="G41" s="12">
        <v>9</v>
      </c>
      <c r="H41" s="8">
        <v>2.88</v>
      </c>
      <c r="I41" s="12">
        <v>0</v>
      </c>
    </row>
    <row r="42" spans="2:9" ht="15" customHeight="1" x14ac:dyDescent="0.2">
      <c r="B42" t="s">
        <v>79</v>
      </c>
      <c r="C42" s="12">
        <v>8</v>
      </c>
      <c r="D42" s="8">
        <v>1.08</v>
      </c>
      <c r="E42" s="12">
        <v>3</v>
      </c>
      <c r="F42" s="8">
        <v>0.73</v>
      </c>
      <c r="G42" s="12">
        <v>5</v>
      </c>
      <c r="H42" s="8">
        <v>1.6</v>
      </c>
      <c r="I42" s="12">
        <v>0</v>
      </c>
    </row>
    <row r="43" spans="2:9" ht="15" customHeight="1" x14ac:dyDescent="0.2">
      <c r="B43" t="s">
        <v>59</v>
      </c>
      <c r="C43" s="12">
        <v>8</v>
      </c>
      <c r="D43" s="8">
        <v>1.08</v>
      </c>
      <c r="E43" s="12">
        <v>4</v>
      </c>
      <c r="F43" s="8">
        <v>0.97</v>
      </c>
      <c r="G43" s="12">
        <v>4</v>
      </c>
      <c r="H43" s="8">
        <v>1.28</v>
      </c>
      <c r="I43" s="12">
        <v>0</v>
      </c>
    </row>
    <row r="44" spans="2:9" ht="15" customHeight="1" x14ac:dyDescent="0.2">
      <c r="B44" t="s">
        <v>61</v>
      </c>
      <c r="C44" s="12">
        <v>8</v>
      </c>
      <c r="D44" s="8">
        <v>1.08</v>
      </c>
      <c r="E44" s="12">
        <v>3</v>
      </c>
      <c r="F44" s="8">
        <v>0.73</v>
      </c>
      <c r="G44" s="12">
        <v>5</v>
      </c>
      <c r="H44" s="8">
        <v>1.6</v>
      </c>
      <c r="I44" s="12">
        <v>0</v>
      </c>
    </row>
    <row r="45" spans="2:9" ht="15" customHeight="1" x14ac:dyDescent="0.2">
      <c r="B45" t="s">
        <v>84</v>
      </c>
      <c r="C45" s="12">
        <v>8</v>
      </c>
      <c r="D45" s="8">
        <v>1.08</v>
      </c>
      <c r="E45" s="12">
        <v>5</v>
      </c>
      <c r="F45" s="8">
        <v>1.21</v>
      </c>
      <c r="G45" s="12">
        <v>3</v>
      </c>
      <c r="H45" s="8">
        <v>0.96</v>
      </c>
      <c r="I45" s="12">
        <v>0</v>
      </c>
    </row>
    <row r="46" spans="2:9" ht="15" customHeight="1" x14ac:dyDescent="0.2">
      <c r="B46" t="s">
        <v>86</v>
      </c>
      <c r="C46" s="12">
        <v>8</v>
      </c>
      <c r="D46" s="8">
        <v>1.08</v>
      </c>
      <c r="E46" s="12">
        <v>5</v>
      </c>
      <c r="F46" s="8">
        <v>1.21</v>
      </c>
      <c r="G46" s="12">
        <v>3</v>
      </c>
      <c r="H46" s="8">
        <v>0.96</v>
      </c>
      <c r="I46" s="12">
        <v>0</v>
      </c>
    </row>
    <row r="49" spans="2:9" ht="33" customHeight="1" x14ac:dyDescent="0.2">
      <c r="B49" t="s">
        <v>184</v>
      </c>
      <c r="C49" s="10" t="s">
        <v>48</v>
      </c>
      <c r="D49" s="10" t="s">
        <v>49</v>
      </c>
      <c r="E49" s="10" t="s">
        <v>50</v>
      </c>
      <c r="F49" s="10" t="s">
        <v>51</v>
      </c>
      <c r="G49" s="10" t="s">
        <v>52</v>
      </c>
      <c r="H49" s="10" t="s">
        <v>53</v>
      </c>
      <c r="I49" s="10" t="s">
        <v>54</v>
      </c>
    </row>
    <row r="50" spans="2:9" ht="15" customHeight="1" x14ac:dyDescent="0.2">
      <c r="B50" t="s">
        <v>118</v>
      </c>
      <c r="C50" s="12">
        <v>30</v>
      </c>
      <c r="D50" s="8">
        <v>4.03</v>
      </c>
      <c r="E50" s="12">
        <v>27</v>
      </c>
      <c r="F50" s="8">
        <v>6.54</v>
      </c>
      <c r="G50" s="12">
        <v>3</v>
      </c>
      <c r="H50" s="8">
        <v>0.96</v>
      </c>
      <c r="I50" s="12">
        <v>0</v>
      </c>
    </row>
    <row r="51" spans="2:9" ht="15" customHeight="1" x14ac:dyDescent="0.2">
      <c r="B51" t="s">
        <v>102</v>
      </c>
      <c r="C51" s="12">
        <v>28</v>
      </c>
      <c r="D51" s="8">
        <v>3.76</v>
      </c>
      <c r="E51" s="12">
        <v>8</v>
      </c>
      <c r="F51" s="8">
        <v>1.94</v>
      </c>
      <c r="G51" s="12">
        <v>20</v>
      </c>
      <c r="H51" s="8">
        <v>6.39</v>
      </c>
      <c r="I51" s="12">
        <v>0</v>
      </c>
    </row>
    <row r="52" spans="2:9" ht="15" customHeight="1" x14ac:dyDescent="0.2">
      <c r="B52" t="s">
        <v>110</v>
      </c>
      <c r="C52" s="12">
        <v>28</v>
      </c>
      <c r="D52" s="8">
        <v>3.76</v>
      </c>
      <c r="E52" s="12">
        <v>15</v>
      </c>
      <c r="F52" s="8">
        <v>3.63</v>
      </c>
      <c r="G52" s="12">
        <v>12</v>
      </c>
      <c r="H52" s="8">
        <v>3.83</v>
      </c>
      <c r="I52" s="12">
        <v>0</v>
      </c>
    </row>
    <row r="53" spans="2:9" ht="15" customHeight="1" x14ac:dyDescent="0.2">
      <c r="B53" t="s">
        <v>117</v>
      </c>
      <c r="C53" s="12">
        <v>28</v>
      </c>
      <c r="D53" s="8">
        <v>3.76</v>
      </c>
      <c r="E53" s="12">
        <v>25</v>
      </c>
      <c r="F53" s="8">
        <v>6.05</v>
      </c>
      <c r="G53" s="12">
        <v>3</v>
      </c>
      <c r="H53" s="8">
        <v>0.96</v>
      </c>
      <c r="I53" s="12">
        <v>0</v>
      </c>
    </row>
    <row r="54" spans="2:9" ht="15" customHeight="1" x14ac:dyDescent="0.2">
      <c r="B54" t="s">
        <v>112</v>
      </c>
      <c r="C54" s="12">
        <v>21</v>
      </c>
      <c r="D54" s="8">
        <v>2.82</v>
      </c>
      <c r="E54" s="12">
        <v>14</v>
      </c>
      <c r="F54" s="8">
        <v>3.39</v>
      </c>
      <c r="G54" s="12">
        <v>7</v>
      </c>
      <c r="H54" s="8">
        <v>2.2400000000000002</v>
      </c>
      <c r="I54" s="12">
        <v>0</v>
      </c>
    </row>
    <row r="55" spans="2:9" ht="15" customHeight="1" x14ac:dyDescent="0.2">
      <c r="B55" t="s">
        <v>107</v>
      </c>
      <c r="C55" s="12">
        <v>19</v>
      </c>
      <c r="D55" s="8">
        <v>2.5499999999999998</v>
      </c>
      <c r="E55" s="12">
        <v>7</v>
      </c>
      <c r="F55" s="8">
        <v>1.69</v>
      </c>
      <c r="G55" s="12">
        <v>12</v>
      </c>
      <c r="H55" s="8">
        <v>3.83</v>
      </c>
      <c r="I55" s="12">
        <v>0</v>
      </c>
    </row>
    <row r="56" spans="2:9" ht="15" customHeight="1" x14ac:dyDescent="0.2">
      <c r="B56" t="s">
        <v>115</v>
      </c>
      <c r="C56" s="12">
        <v>19</v>
      </c>
      <c r="D56" s="8">
        <v>2.5499999999999998</v>
      </c>
      <c r="E56" s="12">
        <v>17</v>
      </c>
      <c r="F56" s="8">
        <v>4.12</v>
      </c>
      <c r="G56" s="12">
        <v>2</v>
      </c>
      <c r="H56" s="8">
        <v>0.64</v>
      </c>
      <c r="I56" s="12">
        <v>0</v>
      </c>
    </row>
    <row r="57" spans="2:9" ht="15" customHeight="1" x14ac:dyDescent="0.2">
      <c r="B57" t="s">
        <v>106</v>
      </c>
      <c r="C57" s="12">
        <v>18</v>
      </c>
      <c r="D57" s="8">
        <v>2.42</v>
      </c>
      <c r="E57" s="12">
        <v>10</v>
      </c>
      <c r="F57" s="8">
        <v>2.42</v>
      </c>
      <c r="G57" s="12">
        <v>8</v>
      </c>
      <c r="H57" s="8">
        <v>2.56</v>
      </c>
      <c r="I57" s="12">
        <v>0</v>
      </c>
    </row>
    <row r="58" spans="2:9" ht="15" customHeight="1" x14ac:dyDescent="0.2">
      <c r="B58" t="s">
        <v>108</v>
      </c>
      <c r="C58" s="12">
        <v>17</v>
      </c>
      <c r="D58" s="8">
        <v>2.2799999999999998</v>
      </c>
      <c r="E58" s="12">
        <v>9</v>
      </c>
      <c r="F58" s="8">
        <v>2.1800000000000002</v>
      </c>
      <c r="G58" s="12">
        <v>8</v>
      </c>
      <c r="H58" s="8">
        <v>2.56</v>
      </c>
      <c r="I58" s="12">
        <v>0</v>
      </c>
    </row>
    <row r="59" spans="2:9" ht="15" customHeight="1" x14ac:dyDescent="0.2">
      <c r="B59" t="s">
        <v>104</v>
      </c>
      <c r="C59" s="12">
        <v>15</v>
      </c>
      <c r="D59" s="8">
        <v>2.02</v>
      </c>
      <c r="E59" s="12">
        <v>8</v>
      </c>
      <c r="F59" s="8">
        <v>1.94</v>
      </c>
      <c r="G59" s="12">
        <v>7</v>
      </c>
      <c r="H59" s="8">
        <v>2.2400000000000002</v>
      </c>
      <c r="I59" s="12">
        <v>0</v>
      </c>
    </row>
    <row r="60" spans="2:9" ht="15" customHeight="1" x14ac:dyDescent="0.2">
      <c r="B60" t="s">
        <v>116</v>
      </c>
      <c r="C60" s="12">
        <v>15</v>
      </c>
      <c r="D60" s="8">
        <v>2.02</v>
      </c>
      <c r="E60" s="12">
        <v>13</v>
      </c>
      <c r="F60" s="8">
        <v>3.15</v>
      </c>
      <c r="G60" s="12">
        <v>2</v>
      </c>
      <c r="H60" s="8">
        <v>0.64</v>
      </c>
      <c r="I60" s="12">
        <v>0</v>
      </c>
    </row>
    <row r="61" spans="2:9" ht="15" customHeight="1" x14ac:dyDescent="0.2">
      <c r="B61" t="s">
        <v>142</v>
      </c>
      <c r="C61" s="12">
        <v>15</v>
      </c>
      <c r="D61" s="8">
        <v>2.02</v>
      </c>
      <c r="E61" s="12">
        <v>0</v>
      </c>
      <c r="F61" s="8">
        <v>0</v>
      </c>
      <c r="G61" s="12">
        <v>1</v>
      </c>
      <c r="H61" s="8">
        <v>0.32</v>
      </c>
      <c r="I61" s="12">
        <v>0</v>
      </c>
    </row>
    <row r="62" spans="2:9" ht="15" customHeight="1" x14ac:dyDescent="0.2">
      <c r="B62" t="s">
        <v>105</v>
      </c>
      <c r="C62" s="12">
        <v>12</v>
      </c>
      <c r="D62" s="8">
        <v>1.61</v>
      </c>
      <c r="E62" s="12">
        <v>3</v>
      </c>
      <c r="F62" s="8">
        <v>0.73</v>
      </c>
      <c r="G62" s="12">
        <v>9</v>
      </c>
      <c r="H62" s="8">
        <v>2.88</v>
      </c>
      <c r="I62" s="12">
        <v>0</v>
      </c>
    </row>
    <row r="63" spans="2:9" ht="15" customHeight="1" x14ac:dyDescent="0.2">
      <c r="B63" t="s">
        <v>139</v>
      </c>
      <c r="C63" s="12">
        <v>12</v>
      </c>
      <c r="D63" s="8">
        <v>1.61</v>
      </c>
      <c r="E63" s="12">
        <v>7</v>
      </c>
      <c r="F63" s="8">
        <v>1.69</v>
      </c>
      <c r="G63" s="12">
        <v>5</v>
      </c>
      <c r="H63" s="8">
        <v>1.6</v>
      </c>
      <c r="I63" s="12">
        <v>0</v>
      </c>
    </row>
    <row r="64" spans="2:9" ht="15" customHeight="1" x14ac:dyDescent="0.2">
      <c r="B64" t="s">
        <v>137</v>
      </c>
      <c r="C64" s="12">
        <v>12</v>
      </c>
      <c r="D64" s="8">
        <v>1.61</v>
      </c>
      <c r="E64" s="12">
        <v>9</v>
      </c>
      <c r="F64" s="8">
        <v>2.1800000000000002</v>
      </c>
      <c r="G64" s="12">
        <v>3</v>
      </c>
      <c r="H64" s="8">
        <v>0.96</v>
      </c>
      <c r="I64" s="12">
        <v>0</v>
      </c>
    </row>
    <row r="65" spans="2:9" ht="15" customHeight="1" x14ac:dyDescent="0.2">
      <c r="B65" t="s">
        <v>141</v>
      </c>
      <c r="C65" s="12">
        <v>12</v>
      </c>
      <c r="D65" s="8">
        <v>1.61</v>
      </c>
      <c r="E65" s="12">
        <v>0</v>
      </c>
      <c r="F65" s="8">
        <v>0</v>
      </c>
      <c r="G65" s="12">
        <v>11</v>
      </c>
      <c r="H65" s="8">
        <v>3.51</v>
      </c>
      <c r="I65" s="12">
        <v>0</v>
      </c>
    </row>
    <row r="66" spans="2:9" ht="15" customHeight="1" x14ac:dyDescent="0.2">
      <c r="B66" t="s">
        <v>136</v>
      </c>
      <c r="C66" s="12">
        <v>11</v>
      </c>
      <c r="D66" s="8">
        <v>1.48</v>
      </c>
      <c r="E66" s="12">
        <v>7</v>
      </c>
      <c r="F66" s="8">
        <v>1.69</v>
      </c>
      <c r="G66" s="12">
        <v>4</v>
      </c>
      <c r="H66" s="8">
        <v>1.28</v>
      </c>
      <c r="I66" s="12">
        <v>0</v>
      </c>
    </row>
    <row r="67" spans="2:9" ht="15" customHeight="1" x14ac:dyDescent="0.2">
      <c r="B67" t="s">
        <v>114</v>
      </c>
      <c r="C67" s="12">
        <v>11</v>
      </c>
      <c r="D67" s="8">
        <v>1.48</v>
      </c>
      <c r="E67" s="12">
        <v>11</v>
      </c>
      <c r="F67" s="8">
        <v>2.66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132</v>
      </c>
      <c r="C68" s="12">
        <v>11</v>
      </c>
      <c r="D68" s="8">
        <v>1.48</v>
      </c>
      <c r="E68" s="12">
        <v>9</v>
      </c>
      <c r="F68" s="8">
        <v>2.1800000000000002</v>
      </c>
      <c r="G68" s="12">
        <v>2</v>
      </c>
      <c r="H68" s="8">
        <v>0.64</v>
      </c>
      <c r="I68" s="12">
        <v>0</v>
      </c>
    </row>
    <row r="69" spans="2:9" ht="15" customHeight="1" x14ac:dyDescent="0.2">
      <c r="B69" t="s">
        <v>140</v>
      </c>
      <c r="C69" s="12">
        <v>10</v>
      </c>
      <c r="D69" s="8">
        <v>1.34</v>
      </c>
      <c r="E69" s="12">
        <v>1</v>
      </c>
      <c r="F69" s="8">
        <v>0.24</v>
      </c>
      <c r="G69" s="12">
        <v>9</v>
      </c>
      <c r="H69" s="8">
        <v>2.88</v>
      </c>
      <c r="I69" s="12">
        <v>0</v>
      </c>
    </row>
    <row r="70" spans="2:9" ht="15" customHeight="1" x14ac:dyDescent="0.2">
      <c r="B70" t="s">
        <v>109</v>
      </c>
      <c r="C70" s="12">
        <v>10</v>
      </c>
      <c r="D70" s="8">
        <v>1.34</v>
      </c>
      <c r="E70" s="12">
        <v>4</v>
      </c>
      <c r="F70" s="8">
        <v>0.97</v>
      </c>
      <c r="G70" s="12">
        <v>6</v>
      </c>
      <c r="H70" s="8">
        <v>1.92</v>
      </c>
      <c r="I70" s="12">
        <v>0</v>
      </c>
    </row>
    <row r="72" spans="2:9" ht="15" customHeight="1" x14ac:dyDescent="0.2">
      <c r="B72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8744-CA84-4615-9C1D-272364894A7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197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286</v>
      </c>
      <c r="D6" s="8">
        <v>11.74</v>
      </c>
      <c r="E6" s="12">
        <v>75</v>
      </c>
      <c r="F6" s="8">
        <v>5.79</v>
      </c>
      <c r="G6" s="12">
        <v>210</v>
      </c>
      <c r="H6" s="8">
        <v>19.059999999999999</v>
      </c>
      <c r="I6" s="12">
        <v>1</v>
      </c>
    </row>
    <row r="7" spans="2:9" ht="15" customHeight="1" x14ac:dyDescent="0.2">
      <c r="B7" t="s">
        <v>34</v>
      </c>
      <c r="C7" s="12">
        <v>181</v>
      </c>
      <c r="D7" s="8">
        <v>7.43</v>
      </c>
      <c r="E7" s="12">
        <v>43</v>
      </c>
      <c r="F7" s="8">
        <v>3.32</v>
      </c>
      <c r="G7" s="12">
        <v>136</v>
      </c>
      <c r="H7" s="8">
        <v>12.34</v>
      </c>
      <c r="I7" s="12">
        <v>2</v>
      </c>
    </row>
    <row r="8" spans="2:9" ht="15" customHeight="1" x14ac:dyDescent="0.2">
      <c r="B8" t="s">
        <v>35</v>
      </c>
      <c r="C8" s="12">
        <v>3</v>
      </c>
      <c r="D8" s="8">
        <v>0.12</v>
      </c>
      <c r="E8" s="12">
        <v>1</v>
      </c>
      <c r="F8" s="8">
        <v>0.08</v>
      </c>
      <c r="G8" s="12">
        <v>1</v>
      </c>
      <c r="H8" s="8">
        <v>0.09</v>
      </c>
      <c r="I8" s="12">
        <v>0</v>
      </c>
    </row>
    <row r="9" spans="2:9" ht="15" customHeight="1" x14ac:dyDescent="0.2">
      <c r="B9" t="s">
        <v>36</v>
      </c>
      <c r="C9" s="12">
        <v>13</v>
      </c>
      <c r="D9" s="8">
        <v>0.53</v>
      </c>
      <c r="E9" s="12">
        <v>0</v>
      </c>
      <c r="F9" s="8">
        <v>0</v>
      </c>
      <c r="G9" s="12">
        <v>13</v>
      </c>
      <c r="H9" s="8">
        <v>1.18</v>
      </c>
      <c r="I9" s="12">
        <v>0</v>
      </c>
    </row>
    <row r="10" spans="2:9" ht="15" customHeight="1" x14ac:dyDescent="0.2">
      <c r="B10" t="s">
        <v>37</v>
      </c>
      <c r="C10" s="12">
        <v>46</v>
      </c>
      <c r="D10" s="8">
        <v>1.89</v>
      </c>
      <c r="E10" s="12">
        <v>16</v>
      </c>
      <c r="F10" s="8">
        <v>1.24</v>
      </c>
      <c r="G10" s="12">
        <v>29</v>
      </c>
      <c r="H10" s="8">
        <v>2.63</v>
      </c>
      <c r="I10" s="12">
        <v>1</v>
      </c>
    </row>
    <row r="11" spans="2:9" ht="15" customHeight="1" x14ac:dyDescent="0.2">
      <c r="B11" t="s">
        <v>38</v>
      </c>
      <c r="C11" s="12">
        <v>595</v>
      </c>
      <c r="D11" s="8">
        <v>24.42</v>
      </c>
      <c r="E11" s="12">
        <v>267</v>
      </c>
      <c r="F11" s="8">
        <v>20.62</v>
      </c>
      <c r="G11" s="12">
        <v>327</v>
      </c>
      <c r="H11" s="8">
        <v>29.67</v>
      </c>
      <c r="I11" s="12">
        <v>1</v>
      </c>
    </row>
    <row r="12" spans="2:9" ht="15" customHeight="1" x14ac:dyDescent="0.2">
      <c r="B12" t="s">
        <v>39</v>
      </c>
      <c r="C12" s="12">
        <v>9</v>
      </c>
      <c r="D12" s="8">
        <v>0.37</v>
      </c>
      <c r="E12" s="12">
        <v>1</v>
      </c>
      <c r="F12" s="8">
        <v>0.08</v>
      </c>
      <c r="G12" s="12">
        <v>8</v>
      </c>
      <c r="H12" s="8">
        <v>0.73</v>
      </c>
      <c r="I12" s="12">
        <v>0</v>
      </c>
    </row>
    <row r="13" spans="2:9" ht="15" customHeight="1" x14ac:dyDescent="0.2">
      <c r="B13" t="s">
        <v>40</v>
      </c>
      <c r="C13" s="12">
        <v>295</v>
      </c>
      <c r="D13" s="8">
        <v>12.11</v>
      </c>
      <c r="E13" s="12">
        <v>186</v>
      </c>
      <c r="F13" s="8">
        <v>14.36</v>
      </c>
      <c r="G13" s="12">
        <v>109</v>
      </c>
      <c r="H13" s="8">
        <v>9.89</v>
      </c>
      <c r="I13" s="12">
        <v>0</v>
      </c>
    </row>
    <row r="14" spans="2:9" ht="15" customHeight="1" x14ac:dyDescent="0.2">
      <c r="B14" t="s">
        <v>41</v>
      </c>
      <c r="C14" s="12">
        <v>128</v>
      </c>
      <c r="D14" s="8">
        <v>5.25</v>
      </c>
      <c r="E14" s="12">
        <v>82</v>
      </c>
      <c r="F14" s="8">
        <v>6.33</v>
      </c>
      <c r="G14" s="12">
        <v>44</v>
      </c>
      <c r="H14" s="8">
        <v>3.99</v>
      </c>
      <c r="I14" s="12">
        <v>0</v>
      </c>
    </row>
    <row r="15" spans="2:9" ht="15" customHeight="1" x14ac:dyDescent="0.2">
      <c r="B15" t="s">
        <v>42</v>
      </c>
      <c r="C15" s="12">
        <v>294</v>
      </c>
      <c r="D15" s="8">
        <v>12.06</v>
      </c>
      <c r="E15" s="12">
        <v>236</v>
      </c>
      <c r="F15" s="8">
        <v>18.22</v>
      </c>
      <c r="G15" s="12">
        <v>56</v>
      </c>
      <c r="H15" s="8">
        <v>5.08</v>
      </c>
      <c r="I15" s="12">
        <v>1</v>
      </c>
    </row>
    <row r="16" spans="2:9" ht="15" customHeight="1" x14ac:dyDescent="0.2">
      <c r="B16" t="s">
        <v>43</v>
      </c>
      <c r="C16" s="12">
        <v>305</v>
      </c>
      <c r="D16" s="8">
        <v>12.52</v>
      </c>
      <c r="E16" s="12">
        <v>237</v>
      </c>
      <c r="F16" s="8">
        <v>18.3</v>
      </c>
      <c r="G16" s="12">
        <v>68</v>
      </c>
      <c r="H16" s="8">
        <v>6.17</v>
      </c>
      <c r="I16" s="12">
        <v>0</v>
      </c>
    </row>
    <row r="17" spans="2:9" ht="15" customHeight="1" x14ac:dyDescent="0.2">
      <c r="B17" t="s">
        <v>44</v>
      </c>
      <c r="C17" s="12">
        <v>101</v>
      </c>
      <c r="D17" s="8">
        <v>4.1399999999999997</v>
      </c>
      <c r="E17" s="12">
        <v>65</v>
      </c>
      <c r="F17" s="8">
        <v>5.0199999999999996</v>
      </c>
      <c r="G17" s="12">
        <v>13</v>
      </c>
      <c r="H17" s="8">
        <v>1.18</v>
      </c>
      <c r="I17" s="12">
        <v>3</v>
      </c>
    </row>
    <row r="18" spans="2:9" ht="15" customHeight="1" x14ac:dyDescent="0.2">
      <c r="B18" t="s">
        <v>45</v>
      </c>
      <c r="C18" s="12">
        <v>112</v>
      </c>
      <c r="D18" s="8">
        <v>4.5999999999999996</v>
      </c>
      <c r="E18" s="12">
        <v>71</v>
      </c>
      <c r="F18" s="8">
        <v>5.48</v>
      </c>
      <c r="G18" s="12">
        <v>37</v>
      </c>
      <c r="H18" s="8">
        <v>3.36</v>
      </c>
      <c r="I18" s="12">
        <v>0</v>
      </c>
    </row>
    <row r="19" spans="2:9" ht="15" customHeight="1" x14ac:dyDescent="0.2">
      <c r="B19" t="s">
        <v>46</v>
      </c>
      <c r="C19" s="12">
        <v>69</v>
      </c>
      <c r="D19" s="8">
        <v>2.83</v>
      </c>
      <c r="E19" s="12">
        <v>15</v>
      </c>
      <c r="F19" s="8">
        <v>1.1599999999999999</v>
      </c>
      <c r="G19" s="12">
        <v>51</v>
      </c>
      <c r="H19" s="8">
        <v>4.63</v>
      </c>
      <c r="I19" s="12">
        <v>0</v>
      </c>
    </row>
    <row r="20" spans="2:9" ht="15" customHeight="1" x14ac:dyDescent="0.2">
      <c r="B20" s="9" t="s">
        <v>182</v>
      </c>
      <c r="C20" s="12">
        <f>SUM(LTBL_34204[総数／事業所数])</f>
        <v>2437</v>
      </c>
      <c r="E20" s="12">
        <f>SUBTOTAL(109,LTBL_34204[個人／事業所数])</f>
        <v>1295</v>
      </c>
      <c r="G20" s="12">
        <f>SUBTOTAL(109,LTBL_34204[法人／事業所数])</f>
        <v>1102</v>
      </c>
      <c r="I20" s="12">
        <f>SUBTOTAL(109,LTBL_34204[法人以外の団体／事業所数])</f>
        <v>9</v>
      </c>
    </row>
    <row r="21" spans="2:9" ht="15" customHeight="1" x14ac:dyDescent="0.2">
      <c r="E21" s="11">
        <f>LTBL_34204[[#Totals],[個人／事業所数]]/LTBL_34204[[#Totals],[総数／事業所数]]</f>
        <v>0.53139105457529745</v>
      </c>
      <c r="G21" s="11">
        <f>LTBL_34204[[#Totals],[法人／事業所数]]/LTBL_34204[[#Totals],[総数／事業所数]]</f>
        <v>0.45219532211735741</v>
      </c>
      <c r="I21" s="11">
        <f>LTBL_34204[[#Totals],[法人以外の団体／事業所数]]/LTBL_34204[[#Totals],[総数／事業所数]]</f>
        <v>3.6930652441526466E-3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265</v>
      </c>
      <c r="D24" s="8">
        <v>10.87</v>
      </c>
      <c r="E24" s="12">
        <v>226</v>
      </c>
      <c r="F24" s="8">
        <v>17.45</v>
      </c>
      <c r="G24" s="12">
        <v>39</v>
      </c>
      <c r="H24" s="8">
        <v>3.54</v>
      </c>
      <c r="I24" s="12">
        <v>0</v>
      </c>
    </row>
    <row r="25" spans="2:9" ht="15" customHeight="1" x14ac:dyDescent="0.2">
      <c r="B25" t="s">
        <v>70</v>
      </c>
      <c r="C25" s="12">
        <v>263</v>
      </c>
      <c r="D25" s="8">
        <v>10.79</v>
      </c>
      <c r="E25" s="12">
        <v>228</v>
      </c>
      <c r="F25" s="8">
        <v>17.61</v>
      </c>
      <c r="G25" s="12">
        <v>34</v>
      </c>
      <c r="H25" s="8">
        <v>3.09</v>
      </c>
      <c r="I25" s="12">
        <v>1</v>
      </c>
    </row>
    <row r="26" spans="2:9" ht="15" customHeight="1" x14ac:dyDescent="0.2">
      <c r="B26" t="s">
        <v>67</v>
      </c>
      <c r="C26" s="12">
        <v>245</v>
      </c>
      <c r="D26" s="8">
        <v>10.050000000000001</v>
      </c>
      <c r="E26" s="12">
        <v>172</v>
      </c>
      <c r="F26" s="8">
        <v>13.28</v>
      </c>
      <c r="G26" s="12">
        <v>73</v>
      </c>
      <c r="H26" s="8">
        <v>6.62</v>
      </c>
      <c r="I26" s="12">
        <v>0</v>
      </c>
    </row>
    <row r="27" spans="2:9" ht="15" customHeight="1" x14ac:dyDescent="0.2">
      <c r="B27" t="s">
        <v>65</v>
      </c>
      <c r="C27" s="12">
        <v>197</v>
      </c>
      <c r="D27" s="8">
        <v>8.08</v>
      </c>
      <c r="E27" s="12">
        <v>90</v>
      </c>
      <c r="F27" s="8">
        <v>6.95</v>
      </c>
      <c r="G27" s="12">
        <v>106</v>
      </c>
      <c r="H27" s="8">
        <v>9.6199999999999992</v>
      </c>
      <c r="I27" s="12">
        <v>1</v>
      </c>
    </row>
    <row r="28" spans="2:9" ht="15" customHeight="1" x14ac:dyDescent="0.2">
      <c r="B28" t="s">
        <v>55</v>
      </c>
      <c r="C28" s="12">
        <v>129</v>
      </c>
      <c r="D28" s="8">
        <v>5.29</v>
      </c>
      <c r="E28" s="12">
        <v>26</v>
      </c>
      <c r="F28" s="8">
        <v>2.0099999999999998</v>
      </c>
      <c r="G28" s="12">
        <v>102</v>
      </c>
      <c r="H28" s="8">
        <v>9.26</v>
      </c>
      <c r="I28" s="12">
        <v>1</v>
      </c>
    </row>
    <row r="29" spans="2:9" ht="15" customHeight="1" x14ac:dyDescent="0.2">
      <c r="B29" t="s">
        <v>64</v>
      </c>
      <c r="C29" s="12">
        <v>101</v>
      </c>
      <c r="D29" s="8">
        <v>4.1399999999999997</v>
      </c>
      <c r="E29" s="12">
        <v>59</v>
      </c>
      <c r="F29" s="8">
        <v>4.5599999999999996</v>
      </c>
      <c r="G29" s="12">
        <v>42</v>
      </c>
      <c r="H29" s="8">
        <v>3.81</v>
      </c>
      <c r="I29" s="12">
        <v>0</v>
      </c>
    </row>
    <row r="30" spans="2:9" ht="15" customHeight="1" x14ac:dyDescent="0.2">
      <c r="B30" t="s">
        <v>72</v>
      </c>
      <c r="C30" s="12">
        <v>101</v>
      </c>
      <c r="D30" s="8">
        <v>4.1399999999999997</v>
      </c>
      <c r="E30" s="12">
        <v>65</v>
      </c>
      <c r="F30" s="8">
        <v>5.0199999999999996</v>
      </c>
      <c r="G30" s="12">
        <v>13</v>
      </c>
      <c r="H30" s="8">
        <v>1.18</v>
      </c>
      <c r="I30" s="12">
        <v>3</v>
      </c>
    </row>
    <row r="31" spans="2:9" ht="15" customHeight="1" x14ac:dyDescent="0.2">
      <c r="B31" t="s">
        <v>56</v>
      </c>
      <c r="C31" s="12">
        <v>98</v>
      </c>
      <c r="D31" s="8">
        <v>4.0199999999999996</v>
      </c>
      <c r="E31" s="12">
        <v>41</v>
      </c>
      <c r="F31" s="8">
        <v>3.17</v>
      </c>
      <c r="G31" s="12">
        <v>57</v>
      </c>
      <c r="H31" s="8">
        <v>5.17</v>
      </c>
      <c r="I31" s="12">
        <v>0</v>
      </c>
    </row>
    <row r="32" spans="2:9" ht="15" customHeight="1" x14ac:dyDescent="0.2">
      <c r="B32" t="s">
        <v>63</v>
      </c>
      <c r="C32" s="12">
        <v>95</v>
      </c>
      <c r="D32" s="8">
        <v>3.9</v>
      </c>
      <c r="E32" s="12">
        <v>66</v>
      </c>
      <c r="F32" s="8">
        <v>5.0999999999999996</v>
      </c>
      <c r="G32" s="12">
        <v>29</v>
      </c>
      <c r="H32" s="8">
        <v>2.63</v>
      </c>
      <c r="I32" s="12">
        <v>0</v>
      </c>
    </row>
    <row r="33" spans="2:9" ht="15" customHeight="1" x14ac:dyDescent="0.2">
      <c r="B33" t="s">
        <v>73</v>
      </c>
      <c r="C33" s="12">
        <v>82</v>
      </c>
      <c r="D33" s="8">
        <v>3.36</v>
      </c>
      <c r="E33" s="12">
        <v>71</v>
      </c>
      <c r="F33" s="8">
        <v>5.48</v>
      </c>
      <c r="G33" s="12">
        <v>11</v>
      </c>
      <c r="H33" s="8">
        <v>1</v>
      </c>
      <c r="I33" s="12">
        <v>0</v>
      </c>
    </row>
    <row r="34" spans="2:9" ht="15" customHeight="1" x14ac:dyDescent="0.2">
      <c r="B34" t="s">
        <v>62</v>
      </c>
      <c r="C34" s="12">
        <v>63</v>
      </c>
      <c r="D34" s="8">
        <v>2.59</v>
      </c>
      <c r="E34" s="12">
        <v>30</v>
      </c>
      <c r="F34" s="8">
        <v>2.3199999999999998</v>
      </c>
      <c r="G34" s="12">
        <v>33</v>
      </c>
      <c r="H34" s="8">
        <v>2.99</v>
      </c>
      <c r="I34" s="12">
        <v>0</v>
      </c>
    </row>
    <row r="35" spans="2:9" ht="15" customHeight="1" x14ac:dyDescent="0.2">
      <c r="B35" t="s">
        <v>68</v>
      </c>
      <c r="C35" s="12">
        <v>63</v>
      </c>
      <c r="D35" s="8">
        <v>2.59</v>
      </c>
      <c r="E35" s="12">
        <v>53</v>
      </c>
      <c r="F35" s="8">
        <v>4.09</v>
      </c>
      <c r="G35" s="12">
        <v>10</v>
      </c>
      <c r="H35" s="8">
        <v>0.91</v>
      </c>
      <c r="I35" s="12">
        <v>0</v>
      </c>
    </row>
    <row r="36" spans="2:9" ht="15" customHeight="1" x14ac:dyDescent="0.2">
      <c r="B36" t="s">
        <v>69</v>
      </c>
      <c r="C36" s="12">
        <v>60</v>
      </c>
      <c r="D36" s="8">
        <v>2.46</v>
      </c>
      <c r="E36" s="12">
        <v>27</v>
      </c>
      <c r="F36" s="8">
        <v>2.08</v>
      </c>
      <c r="G36" s="12">
        <v>31</v>
      </c>
      <c r="H36" s="8">
        <v>2.81</v>
      </c>
      <c r="I36" s="12">
        <v>0</v>
      </c>
    </row>
    <row r="37" spans="2:9" ht="15" customHeight="1" x14ac:dyDescent="0.2">
      <c r="B37" t="s">
        <v>57</v>
      </c>
      <c r="C37" s="12">
        <v>59</v>
      </c>
      <c r="D37" s="8">
        <v>2.42</v>
      </c>
      <c r="E37" s="12">
        <v>8</v>
      </c>
      <c r="F37" s="8">
        <v>0.62</v>
      </c>
      <c r="G37" s="12">
        <v>51</v>
      </c>
      <c r="H37" s="8">
        <v>4.63</v>
      </c>
      <c r="I37" s="12">
        <v>0</v>
      </c>
    </row>
    <row r="38" spans="2:9" ht="15" customHeight="1" x14ac:dyDescent="0.2">
      <c r="B38" t="s">
        <v>61</v>
      </c>
      <c r="C38" s="12">
        <v>39</v>
      </c>
      <c r="D38" s="8">
        <v>1.6</v>
      </c>
      <c r="E38" s="12">
        <v>8</v>
      </c>
      <c r="F38" s="8">
        <v>0.62</v>
      </c>
      <c r="G38" s="12">
        <v>31</v>
      </c>
      <c r="H38" s="8">
        <v>2.81</v>
      </c>
      <c r="I38" s="12">
        <v>0</v>
      </c>
    </row>
    <row r="39" spans="2:9" ht="15" customHeight="1" x14ac:dyDescent="0.2">
      <c r="B39" t="s">
        <v>66</v>
      </c>
      <c r="C39" s="12">
        <v>37</v>
      </c>
      <c r="D39" s="8">
        <v>1.52</v>
      </c>
      <c r="E39" s="12">
        <v>12</v>
      </c>
      <c r="F39" s="8">
        <v>0.93</v>
      </c>
      <c r="G39" s="12">
        <v>25</v>
      </c>
      <c r="H39" s="8">
        <v>2.27</v>
      </c>
      <c r="I39" s="12">
        <v>0</v>
      </c>
    </row>
    <row r="40" spans="2:9" ht="15" customHeight="1" x14ac:dyDescent="0.2">
      <c r="B40" t="s">
        <v>74</v>
      </c>
      <c r="C40" s="12">
        <v>30</v>
      </c>
      <c r="D40" s="8">
        <v>1.23</v>
      </c>
      <c r="E40" s="12">
        <v>0</v>
      </c>
      <c r="F40" s="8">
        <v>0</v>
      </c>
      <c r="G40" s="12">
        <v>26</v>
      </c>
      <c r="H40" s="8">
        <v>2.36</v>
      </c>
      <c r="I40" s="12">
        <v>0</v>
      </c>
    </row>
    <row r="41" spans="2:9" ht="15" customHeight="1" x14ac:dyDescent="0.2">
      <c r="B41" t="s">
        <v>59</v>
      </c>
      <c r="C41" s="12">
        <v>29</v>
      </c>
      <c r="D41" s="8">
        <v>1.19</v>
      </c>
      <c r="E41" s="12">
        <v>5</v>
      </c>
      <c r="F41" s="8">
        <v>0.39</v>
      </c>
      <c r="G41" s="12">
        <v>24</v>
      </c>
      <c r="H41" s="8">
        <v>2.1800000000000002</v>
      </c>
      <c r="I41" s="12">
        <v>0</v>
      </c>
    </row>
    <row r="42" spans="2:9" ht="15" customHeight="1" x14ac:dyDescent="0.2">
      <c r="B42" t="s">
        <v>79</v>
      </c>
      <c r="C42" s="12">
        <v>28</v>
      </c>
      <c r="D42" s="8">
        <v>1.1499999999999999</v>
      </c>
      <c r="E42" s="12">
        <v>3</v>
      </c>
      <c r="F42" s="8">
        <v>0.23</v>
      </c>
      <c r="G42" s="12">
        <v>25</v>
      </c>
      <c r="H42" s="8">
        <v>2.27</v>
      </c>
      <c r="I42" s="12">
        <v>0</v>
      </c>
    </row>
    <row r="43" spans="2:9" ht="15" customHeight="1" x14ac:dyDescent="0.2">
      <c r="B43" t="s">
        <v>60</v>
      </c>
      <c r="C43" s="12">
        <v>25</v>
      </c>
      <c r="D43" s="8">
        <v>1.03</v>
      </c>
      <c r="E43" s="12">
        <v>3</v>
      </c>
      <c r="F43" s="8">
        <v>0.23</v>
      </c>
      <c r="G43" s="12">
        <v>22</v>
      </c>
      <c r="H43" s="8">
        <v>2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170</v>
      </c>
      <c r="D47" s="8">
        <v>6.98</v>
      </c>
      <c r="E47" s="12">
        <v>141</v>
      </c>
      <c r="F47" s="8">
        <v>10.89</v>
      </c>
      <c r="G47" s="12">
        <v>29</v>
      </c>
      <c r="H47" s="8">
        <v>2.63</v>
      </c>
      <c r="I47" s="12">
        <v>0</v>
      </c>
    </row>
    <row r="48" spans="2:9" ht="15" customHeight="1" x14ac:dyDescent="0.2">
      <c r="B48" t="s">
        <v>118</v>
      </c>
      <c r="C48" s="12">
        <v>155</v>
      </c>
      <c r="D48" s="8">
        <v>6.36</v>
      </c>
      <c r="E48" s="12">
        <v>136</v>
      </c>
      <c r="F48" s="8">
        <v>10.5</v>
      </c>
      <c r="G48" s="12">
        <v>19</v>
      </c>
      <c r="H48" s="8">
        <v>1.72</v>
      </c>
      <c r="I48" s="12">
        <v>0</v>
      </c>
    </row>
    <row r="49" spans="2:9" ht="15" customHeight="1" x14ac:dyDescent="0.2">
      <c r="B49" t="s">
        <v>117</v>
      </c>
      <c r="C49" s="12">
        <v>68</v>
      </c>
      <c r="D49" s="8">
        <v>2.79</v>
      </c>
      <c r="E49" s="12">
        <v>64</v>
      </c>
      <c r="F49" s="8">
        <v>4.9400000000000004</v>
      </c>
      <c r="G49" s="12">
        <v>4</v>
      </c>
      <c r="H49" s="8">
        <v>0.36</v>
      </c>
      <c r="I49" s="12">
        <v>0</v>
      </c>
    </row>
    <row r="50" spans="2:9" ht="15" customHeight="1" x14ac:dyDescent="0.2">
      <c r="B50" t="s">
        <v>106</v>
      </c>
      <c r="C50" s="12">
        <v>66</v>
      </c>
      <c r="D50" s="8">
        <v>2.71</v>
      </c>
      <c r="E50" s="12">
        <v>40</v>
      </c>
      <c r="F50" s="8">
        <v>3.09</v>
      </c>
      <c r="G50" s="12">
        <v>26</v>
      </c>
      <c r="H50" s="8">
        <v>2.36</v>
      </c>
      <c r="I50" s="12">
        <v>0</v>
      </c>
    </row>
    <row r="51" spans="2:9" ht="15" customHeight="1" x14ac:dyDescent="0.2">
      <c r="B51" t="s">
        <v>108</v>
      </c>
      <c r="C51" s="12">
        <v>60</v>
      </c>
      <c r="D51" s="8">
        <v>2.46</v>
      </c>
      <c r="E51" s="12">
        <v>34</v>
      </c>
      <c r="F51" s="8">
        <v>2.63</v>
      </c>
      <c r="G51" s="12">
        <v>26</v>
      </c>
      <c r="H51" s="8">
        <v>2.36</v>
      </c>
      <c r="I51" s="12">
        <v>0</v>
      </c>
    </row>
    <row r="52" spans="2:9" ht="15" customHeight="1" x14ac:dyDescent="0.2">
      <c r="B52" t="s">
        <v>112</v>
      </c>
      <c r="C52" s="12">
        <v>59</v>
      </c>
      <c r="D52" s="8">
        <v>2.42</v>
      </c>
      <c r="E52" s="12">
        <v>42</v>
      </c>
      <c r="F52" s="8">
        <v>3.24</v>
      </c>
      <c r="G52" s="12">
        <v>17</v>
      </c>
      <c r="H52" s="8">
        <v>1.54</v>
      </c>
      <c r="I52" s="12">
        <v>0</v>
      </c>
    </row>
    <row r="53" spans="2:9" ht="15" customHeight="1" x14ac:dyDescent="0.2">
      <c r="B53" t="s">
        <v>121</v>
      </c>
      <c r="C53" s="12">
        <v>57</v>
      </c>
      <c r="D53" s="8">
        <v>2.34</v>
      </c>
      <c r="E53" s="12">
        <v>50</v>
      </c>
      <c r="F53" s="8">
        <v>3.86</v>
      </c>
      <c r="G53" s="12">
        <v>7</v>
      </c>
      <c r="H53" s="8">
        <v>0.64</v>
      </c>
      <c r="I53" s="12">
        <v>0</v>
      </c>
    </row>
    <row r="54" spans="2:9" ht="15" customHeight="1" x14ac:dyDescent="0.2">
      <c r="B54" t="s">
        <v>107</v>
      </c>
      <c r="C54" s="12">
        <v>55</v>
      </c>
      <c r="D54" s="8">
        <v>2.2599999999999998</v>
      </c>
      <c r="E54" s="12">
        <v>26</v>
      </c>
      <c r="F54" s="8">
        <v>2.0099999999999998</v>
      </c>
      <c r="G54" s="12">
        <v>29</v>
      </c>
      <c r="H54" s="8">
        <v>2.63</v>
      </c>
      <c r="I54" s="12">
        <v>0</v>
      </c>
    </row>
    <row r="55" spans="2:9" ht="15" customHeight="1" x14ac:dyDescent="0.2">
      <c r="B55" t="s">
        <v>114</v>
      </c>
      <c r="C55" s="12">
        <v>55</v>
      </c>
      <c r="D55" s="8">
        <v>2.2599999999999998</v>
      </c>
      <c r="E55" s="12">
        <v>51</v>
      </c>
      <c r="F55" s="8">
        <v>3.94</v>
      </c>
      <c r="G55" s="12">
        <v>4</v>
      </c>
      <c r="H55" s="8">
        <v>0.36</v>
      </c>
      <c r="I55" s="12">
        <v>0</v>
      </c>
    </row>
    <row r="56" spans="2:9" ht="15" customHeight="1" x14ac:dyDescent="0.2">
      <c r="B56" t="s">
        <v>102</v>
      </c>
      <c r="C56" s="12">
        <v>54</v>
      </c>
      <c r="D56" s="8">
        <v>2.2200000000000002</v>
      </c>
      <c r="E56" s="12">
        <v>6</v>
      </c>
      <c r="F56" s="8">
        <v>0.46</v>
      </c>
      <c r="G56" s="12">
        <v>48</v>
      </c>
      <c r="H56" s="8">
        <v>4.3600000000000003</v>
      </c>
      <c r="I56" s="12">
        <v>0</v>
      </c>
    </row>
    <row r="57" spans="2:9" ht="15" customHeight="1" x14ac:dyDescent="0.2">
      <c r="B57" t="s">
        <v>116</v>
      </c>
      <c r="C57" s="12">
        <v>48</v>
      </c>
      <c r="D57" s="8">
        <v>1.97</v>
      </c>
      <c r="E57" s="12">
        <v>45</v>
      </c>
      <c r="F57" s="8">
        <v>3.47</v>
      </c>
      <c r="G57" s="12">
        <v>3</v>
      </c>
      <c r="H57" s="8">
        <v>0.27</v>
      </c>
      <c r="I57" s="12">
        <v>0</v>
      </c>
    </row>
    <row r="58" spans="2:9" ht="15" customHeight="1" x14ac:dyDescent="0.2">
      <c r="B58" t="s">
        <v>115</v>
      </c>
      <c r="C58" s="12">
        <v>42</v>
      </c>
      <c r="D58" s="8">
        <v>1.72</v>
      </c>
      <c r="E58" s="12">
        <v>41</v>
      </c>
      <c r="F58" s="8">
        <v>3.17</v>
      </c>
      <c r="G58" s="12">
        <v>0</v>
      </c>
      <c r="H58" s="8">
        <v>0</v>
      </c>
      <c r="I58" s="12">
        <v>1</v>
      </c>
    </row>
    <row r="59" spans="2:9" ht="15" customHeight="1" x14ac:dyDescent="0.2">
      <c r="B59" t="s">
        <v>120</v>
      </c>
      <c r="C59" s="12">
        <v>39</v>
      </c>
      <c r="D59" s="8">
        <v>1.6</v>
      </c>
      <c r="E59" s="12">
        <v>30</v>
      </c>
      <c r="F59" s="8">
        <v>2.3199999999999998</v>
      </c>
      <c r="G59" s="12">
        <v>9</v>
      </c>
      <c r="H59" s="8">
        <v>0.82</v>
      </c>
      <c r="I59" s="12">
        <v>0</v>
      </c>
    </row>
    <row r="60" spans="2:9" ht="15" customHeight="1" x14ac:dyDescent="0.2">
      <c r="B60" t="s">
        <v>119</v>
      </c>
      <c r="C60" s="12">
        <v>37</v>
      </c>
      <c r="D60" s="8">
        <v>1.52</v>
      </c>
      <c r="E60" s="12">
        <v>34</v>
      </c>
      <c r="F60" s="8">
        <v>2.63</v>
      </c>
      <c r="G60" s="12">
        <v>3</v>
      </c>
      <c r="H60" s="8">
        <v>0.27</v>
      </c>
      <c r="I60" s="12">
        <v>0</v>
      </c>
    </row>
    <row r="61" spans="2:9" ht="15" customHeight="1" x14ac:dyDescent="0.2">
      <c r="B61" t="s">
        <v>109</v>
      </c>
      <c r="C61" s="12">
        <v>36</v>
      </c>
      <c r="D61" s="8">
        <v>1.48</v>
      </c>
      <c r="E61" s="12">
        <v>9</v>
      </c>
      <c r="F61" s="8">
        <v>0.69</v>
      </c>
      <c r="G61" s="12">
        <v>27</v>
      </c>
      <c r="H61" s="8">
        <v>2.4500000000000002</v>
      </c>
      <c r="I61" s="12">
        <v>0</v>
      </c>
    </row>
    <row r="62" spans="2:9" ht="15" customHeight="1" x14ac:dyDescent="0.2">
      <c r="B62" t="s">
        <v>113</v>
      </c>
      <c r="C62" s="12">
        <v>35</v>
      </c>
      <c r="D62" s="8">
        <v>1.44</v>
      </c>
      <c r="E62" s="12">
        <v>29</v>
      </c>
      <c r="F62" s="8">
        <v>2.2400000000000002</v>
      </c>
      <c r="G62" s="12">
        <v>6</v>
      </c>
      <c r="H62" s="8">
        <v>0.54</v>
      </c>
      <c r="I62" s="12">
        <v>0</v>
      </c>
    </row>
    <row r="63" spans="2:9" ht="15" customHeight="1" x14ac:dyDescent="0.2">
      <c r="B63" t="s">
        <v>139</v>
      </c>
      <c r="C63" s="12">
        <v>34</v>
      </c>
      <c r="D63" s="8">
        <v>1.4</v>
      </c>
      <c r="E63" s="12">
        <v>20</v>
      </c>
      <c r="F63" s="8">
        <v>1.54</v>
      </c>
      <c r="G63" s="12">
        <v>14</v>
      </c>
      <c r="H63" s="8">
        <v>1.27</v>
      </c>
      <c r="I63" s="12">
        <v>0</v>
      </c>
    </row>
    <row r="64" spans="2:9" ht="15" customHeight="1" x14ac:dyDescent="0.2">
      <c r="B64" t="s">
        <v>111</v>
      </c>
      <c r="C64" s="12">
        <v>33</v>
      </c>
      <c r="D64" s="8">
        <v>1.35</v>
      </c>
      <c r="E64" s="12">
        <v>11</v>
      </c>
      <c r="F64" s="8">
        <v>0.85</v>
      </c>
      <c r="G64" s="12">
        <v>20</v>
      </c>
      <c r="H64" s="8">
        <v>1.81</v>
      </c>
      <c r="I64" s="12">
        <v>0</v>
      </c>
    </row>
    <row r="65" spans="2:9" ht="15" customHeight="1" x14ac:dyDescent="0.2">
      <c r="B65" t="s">
        <v>124</v>
      </c>
      <c r="C65" s="12">
        <v>32</v>
      </c>
      <c r="D65" s="8">
        <v>1.31</v>
      </c>
      <c r="E65" s="12">
        <v>19</v>
      </c>
      <c r="F65" s="8">
        <v>1.47</v>
      </c>
      <c r="G65" s="12">
        <v>13</v>
      </c>
      <c r="H65" s="8">
        <v>1.18</v>
      </c>
      <c r="I65" s="12">
        <v>0</v>
      </c>
    </row>
    <row r="66" spans="2:9" ht="15" customHeight="1" x14ac:dyDescent="0.2">
      <c r="B66" t="s">
        <v>137</v>
      </c>
      <c r="C66" s="12">
        <v>32</v>
      </c>
      <c r="D66" s="8">
        <v>1.31</v>
      </c>
      <c r="E66" s="12">
        <v>17</v>
      </c>
      <c r="F66" s="8">
        <v>1.31</v>
      </c>
      <c r="G66" s="12">
        <v>15</v>
      </c>
      <c r="H66" s="8">
        <v>1.36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40BD-62FB-4BD2-9678-78BACEA779D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198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0.02</v>
      </c>
      <c r="E5" s="12">
        <v>0</v>
      </c>
      <c r="F5" s="8">
        <v>0</v>
      </c>
      <c r="G5" s="12">
        <v>1</v>
      </c>
      <c r="H5" s="8">
        <v>0.06</v>
      </c>
      <c r="I5" s="12">
        <v>0</v>
      </c>
    </row>
    <row r="6" spans="2:9" ht="15" customHeight="1" x14ac:dyDescent="0.2">
      <c r="B6" t="s">
        <v>33</v>
      </c>
      <c r="C6" s="12">
        <v>463</v>
      </c>
      <c r="D6" s="8">
        <v>10.89</v>
      </c>
      <c r="E6" s="12">
        <v>157</v>
      </c>
      <c r="F6" s="8">
        <v>6.48</v>
      </c>
      <c r="G6" s="12">
        <v>306</v>
      </c>
      <c r="H6" s="8">
        <v>17.170000000000002</v>
      </c>
      <c r="I6" s="12">
        <v>0</v>
      </c>
    </row>
    <row r="7" spans="2:9" ht="15" customHeight="1" x14ac:dyDescent="0.2">
      <c r="B7" t="s">
        <v>34</v>
      </c>
      <c r="C7" s="12">
        <v>432</v>
      </c>
      <c r="D7" s="8">
        <v>10.16</v>
      </c>
      <c r="E7" s="12">
        <v>108</v>
      </c>
      <c r="F7" s="8">
        <v>4.46</v>
      </c>
      <c r="G7" s="12">
        <v>324</v>
      </c>
      <c r="H7" s="8">
        <v>18.18</v>
      </c>
      <c r="I7" s="12">
        <v>0</v>
      </c>
    </row>
    <row r="8" spans="2:9" ht="15" customHeight="1" x14ac:dyDescent="0.2">
      <c r="B8" t="s">
        <v>35</v>
      </c>
      <c r="C8" s="12">
        <v>7</v>
      </c>
      <c r="D8" s="8">
        <v>0.16</v>
      </c>
      <c r="E8" s="12">
        <v>0</v>
      </c>
      <c r="F8" s="8">
        <v>0</v>
      </c>
      <c r="G8" s="12">
        <v>5</v>
      </c>
      <c r="H8" s="8">
        <v>0.28000000000000003</v>
      </c>
      <c r="I8" s="12">
        <v>0</v>
      </c>
    </row>
    <row r="9" spans="2:9" ht="15" customHeight="1" x14ac:dyDescent="0.2">
      <c r="B9" t="s">
        <v>36</v>
      </c>
      <c r="C9" s="12">
        <v>26</v>
      </c>
      <c r="D9" s="8">
        <v>0.61</v>
      </c>
      <c r="E9" s="12">
        <v>2</v>
      </c>
      <c r="F9" s="8">
        <v>0.08</v>
      </c>
      <c r="G9" s="12">
        <v>24</v>
      </c>
      <c r="H9" s="8">
        <v>1.35</v>
      </c>
      <c r="I9" s="12">
        <v>0</v>
      </c>
    </row>
    <row r="10" spans="2:9" ht="15" customHeight="1" x14ac:dyDescent="0.2">
      <c r="B10" t="s">
        <v>37</v>
      </c>
      <c r="C10" s="12">
        <v>59</v>
      </c>
      <c r="D10" s="8">
        <v>1.39</v>
      </c>
      <c r="E10" s="12">
        <v>15</v>
      </c>
      <c r="F10" s="8">
        <v>0.62</v>
      </c>
      <c r="G10" s="12">
        <v>44</v>
      </c>
      <c r="H10" s="8">
        <v>2.4700000000000002</v>
      </c>
      <c r="I10" s="12">
        <v>0</v>
      </c>
    </row>
    <row r="11" spans="2:9" ht="15" customHeight="1" x14ac:dyDescent="0.2">
      <c r="B11" t="s">
        <v>38</v>
      </c>
      <c r="C11" s="12">
        <v>1136</v>
      </c>
      <c r="D11" s="8">
        <v>26.71</v>
      </c>
      <c r="E11" s="12">
        <v>576</v>
      </c>
      <c r="F11" s="8">
        <v>23.79</v>
      </c>
      <c r="G11" s="12">
        <v>558</v>
      </c>
      <c r="H11" s="8">
        <v>31.31</v>
      </c>
      <c r="I11" s="12">
        <v>2</v>
      </c>
    </row>
    <row r="12" spans="2:9" ht="15" customHeight="1" x14ac:dyDescent="0.2">
      <c r="B12" t="s">
        <v>39</v>
      </c>
      <c r="C12" s="12">
        <v>32</v>
      </c>
      <c r="D12" s="8">
        <v>0.75</v>
      </c>
      <c r="E12" s="12">
        <v>4</v>
      </c>
      <c r="F12" s="8">
        <v>0.17</v>
      </c>
      <c r="G12" s="12">
        <v>28</v>
      </c>
      <c r="H12" s="8">
        <v>1.57</v>
      </c>
      <c r="I12" s="12">
        <v>0</v>
      </c>
    </row>
    <row r="13" spans="2:9" ht="15" customHeight="1" x14ac:dyDescent="0.2">
      <c r="B13" t="s">
        <v>40</v>
      </c>
      <c r="C13" s="12">
        <v>422</v>
      </c>
      <c r="D13" s="8">
        <v>9.92</v>
      </c>
      <c r="E13" s="12">
        <v>270</v>
      </c>
      <c r="F13" s="8">
        <v>11.15</v>
      </c>
      <c r="G13" s="12">
        <v>152</v>
      </c>
      <c r="H13" s="8">
        <v>8.5299999999999994</v>
      </c>
      <c r="I13" s="12">
        <v>0</v>
      </c>
    </row>
    <row r="14" spans="2:9" ht="15" customHeight="1" x14ac:dyDescent="0.2">
      <c r="B14" t="s">
        <v>41</v>
      </c>
      <c r="C14" s="12">
        <v>161</v>
      </c>
      <c r="D14" s="8">
        <v>3.79</v>
      </c>
      <c r="E14" s="12">
        <v>104</v>
      </c>
      <c r="F14" s="8">
        <v>4.3</v>
      </c>
      <c r="G14" s="12">
        <v>56</v>
      </c>
      <c r="H14" s="8">
        <v>3.14</v>
      </c>
      <c r="I14" s="12">
        <v>0</v>
      </c>
    </row>
    <row r="15" spans="2:9" ht="15" customHeight="1" x14ac:dyDescent="0.2">
      <c r="B15" t="s">
        <v>42</v>
      </c>
      <c r="C15" s="12">
        <v>574</v>
      </c>
      <c r="D15" s="8">
        <v>13.5</v>
      </c>
      <c r="E15" s="12">
        <v>497</v>
      </c>
      <c r="F15" s="8">
        <v>20.53</v>
      </c>
      <c r="G15" s="12">
        <v>77</v>
      </c>
      <c r="H15" s="8">
        <v>4.32</v>
      </c>
      <c r="I15" s="12">
        <v>0</v>
      </c>
    </row>
    <row r="16" spans="2:9" ht="15" customHeight="1" x14ac:dyDescent="0.2">
      <c r="B16" t="s">
        <v>43</v>
      </c>
      <c r="C16" s="12">
        <v>456</v>
      </c>
      <c r="D16" s="8">
        <v>10.72</v>
      </c>
      <c r="E16" s="12">
        <v>396</v>
      </c>
      <c r="F16" s="8">
        <v>16.36</v>
      </c>
      <c r="G16" s="12">
        <v>60</v>
      </c>
      <c r="H16" s="8">
        <v>3.37</v>
      </c>
      <c r="I16" s="12">
        <v>0</v>
      </c>
    </row>
    <row r="17" spans="2:9" ht="15" customHeight="1" x14ac:dyDescent="0.2">
      <c r="B17" t="s">
        <v>44</v>
      </c>
      <c r="C17" s="12">
        <v>183</v>
      </c>
      <c r="D17" s="8">
        <v>4.3</v>
      </c>
      <c r="E17" s="12">
        <v>124</v>
      </c>
      <c r="F17" s="8">
        <v>5.12</v>
      </c>
      <c r="G17" s="12">
        <v>25</v>
      </c>
      <c r="H17" s="8">
        <v>1.4</v>
      </c>
      <c r="I17" s="12">
        <v>4</v>
      </c>
    </row>
    <row r="18" spans="2:9" ht="15" customHeight="1" x14ac:dyDescent="0.2">
      <c r="B18" t="s">
        <v>45</v>
      </c>
      <c r="C18" s="12">
        <v>183</v>
      </c>
      <c r="D18" s="8">
        <v>4.3</v>
      </c>
      <c r="E18" s="12">
        <v>116</v>
      </c>
      <c r="F18" s="8">
        <v>4.79</v>
      </c>
      <c r="G18" s="12">
        <v>59</v>
      </c>
      <c r="H18" s="8">
        <v>3.31</v>
      </c>
      <c r="I18" s="12">
        <v>2</v>
      </c>
    </row>
    <row r="19" spans="2:9" ht="15" customHeight="1" x14ac:dyDescent="0.2">
      <c r="B19" t="s">
        <v>46</v>
      </c>
      <c r="C19" s="12">
        <v>118</v>
      </c>
      <c r="D19" s="8">
        <v>2.77</v>
      </c>
      <c r="E19" s="12">
        <v>52</v>
      </c>
      <c r="F19" s="8">
        <v>2.15</v>
      </c>
      <c r="G19" s="12">
        <v>63</v>
      </c>
      <c r="H19" s="8">
        <v>3.54</v>
      </c>
      <c r="I19" s="12">
        <v>0</v>
      </c>
    </row>
    <row r="20" spans="2:9" ht="15" customHeight="1" x14ac:dyDescent="0.2">
      <c r="B20" s="9" t="s">
        <v>182</v>
      </c>
      <c r="C20" s="12">
        <f>SUM(LTBL_34205[総数／事業所数])</f>
        <v>4253</v>
      </c>
      <c r="E20" s="12">
        <f>SUBTOTAL(109,LTBL_34205[個人／事業所数])</f>
        <v>2421</v>
      </c>
      <c r="G20" s="12">
        <f>SUBTOTAL(109,LTBL_34205[法人／事業所数])</f>
        <v>1782</v>
      </c>
      <c r="I20" s="12">
        <f>SUBTOTAL(109,LTBL_34205[法人以外の団体／事業所数])</f>
        <v>8</v>
      </c>
    </row>
    <row r="21" spans="2:9" ht="15" customHeight="1" x14ac:dyDescent="0.2">
      <c r="E21" s="11">
        <f>LTBL_34205[[#Totals],[個人／事業所数]]/LTBL_34205[[#Totals],[総数／事業所数]]</f>
        <v>0.56924523865506704</v>
      </c>
      <c r="G21" s="11">
        <f>LTBL_34205[[#Totals],[法人／事業所数]]/LTBL_34205[[#Totals],[総数／事業所数]]</f>
        <v>0.41899835410298614</v>
      </c>
      <c r="I21" s="11">
        <f>LTBL_34205[[#Totals],[法人以外の団体／事業所数]]/LTBL_34205[[#Totals],[総数／事業所数]]</f>
        <v>1.8810251587114979E-3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512</v>
      </c>
      <c r="D24" s="8">
        <v>12.04</v>
      </c>
      <c r="E24" s="12">
        <v>457</v>
      </c>
      <c r="F24" s="8">
        <v>18.88</v>
      </c>
      <c r="G24" s="12">
        <v>55</v>
      </c>
      <c r="H24" s="8">
        <v>3.09</v>
      </c>
      <c r="I24" s="12">
        <v>0</v>
      </c>
    </row>
    <row r="25" spans="2:9" ht="15" customHeight="1" x14ac:dyDescent="0.2">
      <c r="B25" t="s">
        <v>71</v>
      </c>
      <c r="C25" s="12">
        <v>401</v>
      </c>
      <c r="D25" s="8">
        <v>9.43</v>
      </c>
      <c r="E25" s="12">
        <v>367</v>
      </c>
      <c r="F25" s="8">
        <v>15.16</v>
      </c>
      <c r="G25" s="12">
        <v>34</v>
      </c>
      <c r="H25" s="8">
        <v>1.91</v>
      </c>
      <c r="I25" s="12">
        <v>0</v>
      </c>
    </row>
    <row r="26" spans="2:9" ht="15" customHeight="1" x14ac:dyDescent="0.2">
      <c r="B26" t="s">
        <v>67</v>
      </c>
      <c r="C26" s="12">
        <v>364</v>
      </c>
      <c r="D26" s="8">
        <v>8.56</v>
      </c>
      <c r="E26" s="12">
        <v>257</v>
      </c>
      <c r="F26" s="8">
        <v>10.62</v>
      </c>
      <c r="G26" s="12">
        <v>107</v>
      </c>
      <c r="H26" s="8">
        <v>6</v>
      </c>
      <c r="I26" s="12">
        <v>0</v>
      </c>
    </row>
    <row r="27" spans="2:9" ht="15" customHeight="1" x14ac:dyDescent="0.2">
      <c r="B27" t="s">
        <v>65</v>
      </c>
      <c r="C27" s="12">
        <v>353</v>
      </c>
      <c r="D27" s="8">
        <v>8.3000000000000007</v>
      </c>
      <c r="E27" s="12">
        <v>203</v>
      </c>
      <c r="F27" s="8">
        <v>8.3800000000000008</v>
      </c>
      <c r="G27" s="12">
        <v>150</v>
      </c>
      <c r="H27" s="8">
        <v>8.42</v>
      </c>
      <c r="I27" s="12">
        <v>0</v>
      </c>
    </row>
    <row r="28" spans="2:9" ht="15" customHeight="1" x14ac:dyDescent="0.2">
      <c r="B28" t="s">
        <v>63</v>
      </c>
      <c r="C28" s="12">
        <v>242</v>
      </c>
      <c r="D28" s="8">
        <v>5.69</v>
      </c>
      <c r="E28" s="12">
        <v>162</v>
      </c>
      <c r="F28" s="8">
        <v>6.69</v>
      </c>
      <c r="G28" s="12">
        <v>79</v>
      </c>
      <c r="H28" s="8">
        <v>4.43</v>
      </c>
      <c r="I28" s="12">
        <v>1</v>
      </c>
    </row>
    <row r="29" spans="2:9" ht="15" customHeight="1" x14ac:dyDescent="0.2">
      <c r="B29" t="s">
        <v>55</v>
      </c>
      <c r="C29" s="12">
        <v>210</v>
      </c>
      <c r="D29" s="8">
        <v>4.9400000000000004</v>
      </c>
      <c r="E29" s="12">
        <v>58</v>
      </c>
      <c r="F29" s="8">
        <v>2.4</v>
      </c>
      <c r="G29" s="12">
        <v>152</v>
      </c>
      <c r="H29" s="8">
        <v>8.5299999999999994</v>
      </c>
      <c r="I29" s="12">
        <v>0</v>
      </c>
    </row>
    <row r="30" spans="2:9" ht="15" customHeight="1" x14ac:dyDescent="0.2">
      <c r="B30" t="s">
        <v>72</v>
      </c>
      <c r="C30" s="12">
        <v>183</v>
      </c>
      <c r="D30" s="8">
        <v>4.3</v>
      </c>
      <c r="E30" s="12">
        <v>124</v>
      </c>
      <c r="F30" s="8">
        <v>5.12</v>
      </c>
      <c r="G30" s="12">
        <v>25</v>
      </c>
      <c r="H30" s="8">
        <v>1.4</v>
      </c>
      <c r="I30" s="12">
        <v>4</v>
      </c>
    </row>
    <row r="31" spans="2:9" ht="15" customHeight="1" x14ac:dyDescent="0.2">
      <c r="B31" t="s">
        <v>56</v>
      </c>
      <c r="C31" s="12">
        <v>147</v>
      </c>
      <c r="D31" s="8">
        <v>3.46</v>
      </c>
      <c r="E31" s="12">
        <v>69</v>
      </c>
      <c r="F31" s="8">
        <v>2.85</v>
      </c>
      <c r="G31" s="12">
        <v>78</v>
      </c>
      <c r="H31" s="8">
        <v>4.38</v>
      </c>
      <c r="I31" s="12">
        <v>0</v>
      </c>
    </row>
    <row r="32" spans="2:9" ht="15" customHeight="1" x14ac:dyDescent="0.2">
      <c r="B32" t="s">
        <v>64</v>
      </c>
      <c r="C32" s="12">
        <v>144</v>
      </c>
      <c r="D32" s="8">
        <v>3.39</v>
      </c>
      <c r="E32" s="12">
        <v>87</v>
      </c>
      <c r="F32" s="8">
        <v>3.59</v>
      </c>
      <c r="G32" s="12">
        <v>57</v>
      </c>
      <c r="H32" s="8">
        <v>3.2</v>
      </c>
      <c r="I32" s="12">
        <v>0</v>
      </c>
    </row>
    <row r="33" spans="2:9" ht="15" customHeight="1" x14ac:dyDescent="0.2">
      <c r="B33" t="s">
        <v>73</v>
      </c>
      <c r="C33" s="12">
        <v>129</v>
      </c>
      <c r="D33" s="8">
        <v>3.03</v>
      </c>
      <c r="E33" s="12">
        <v>114</v>
      </c>
      <c r="F33" s="8">
        <v>4.71</v>
      </c>
      <c r="G33" s="12">
        <v>15</v>
      </c>
      <c r="H33" s="8">
        <v>0.84</v>
      </c>
      <c r="I33" s="12">
        <v>0</v>
      </c>
    </row>
    <row r="34" spans="2:9" ht="15" customHeight="1" x14ac:dyDescent="0.2">
      <c r="B34" t="s">
        <v>62</v>
      </c>
      <c r="C34" s="12">
        <v>112</v>
      </c>
      <c r="D34" s="8">
        <v>2.63</v>
      </c>
      <c r="E34" s="12">
        <v>70</v>
      </c>
      <c r="F34" s="8">
        <v>2.89</v>
      </c>
      <c r="G34" s="12">
        <v>42</v>
      </c>
      <c r="H34" s="8">
        <v>2.36</v>
      </c>
      <c r="I34" s="12">
        <v>0</v>
      </c>
    </row>
    <row r="35" spans="2:9" ht="15" customHeight="1" x14ac:dyDescent="0.2">
      <c r="B35" t="s">
        <v>57</v>
      </c>
      <c r="C35" s="12">
        <v>106</v>
      </c>
      <c r="D35" s="8">
        <v>2.4900000000000002</v>
      </c>
      <c r="E35" s="12">
        <v>30</v>
      </c>
      <c r="F35" s="8">
        <v>1.24</v>
      </c>
      <c r="G35" s="12">
        <v>76</v>
      </c>
      <c r="H35" s="8">
        <v>4.26</v>
      </c>
      <c r="I35" s="12">
        <v>0</v>
      </c>
    </row>
    <row r="36" spans="2:9" ht="15" customHeight="1" x14ac:dyDescent="0.2">
      <c r="B36" t="s">
        <v>82</v>
      </c>
      <c r="C36" s="12">
        <v>103</v>
      </c>
      <c r="D36" s="8">
        <v>2.42</v>
      </c>
      <c r="E36" s="12">
        <v>13</v>
      </c>
      <c r="F36" s="8">
        <v>0.54</v>
      </c>
      <c r="G36" s="12">
        <v>90</v>
      </c>
      <c r="H36" s="8">
        <v>5.05</v>
      </c>
      <c r="I36" s="12">
        <v>0</v>
      </c>
    </row>
    <row r="37" spans="2:9" ht="15" customHeight="1" x14ac:dyDescent="0.2">
      <c r="B37" t="s">
        <v>68</v>
      </c>
      <c r="C37" s="12">
        <v>81</v>
      </c>
      <c r="D37" s="8">
        <v>1.9</v>
      </c>
      <c r="E37" s="12">
        <v>60</v>
      </c>
      <c r="F37" s="8">
        <v>2.48</v>
      </c>
      <c r="G37" s="12">
        <v>21</v>
      </c>
      <c r="H37" s="8">
        <v>1.18</v>
      </c>
      <c r="I37" s="12">
        <v>0</v>
      </c>
    </row>
    <row r="38" spans="2:9" ht="15" customHeight="1" x14ac:dyDescent="0.2">
      <c r="B38" t="s">
        <v>69</v>
      </c>
      <c r="C38" s="12">
        <v>78</v>
      </c>
      <c r="D38" s="8">
        <v>1.83</v>
      </c>
      <c r="E38" s="12">
        <v>44</v>
      </c>
      <c r="F38" s="8">
        <v>1.82</v>
      </c>
      <c r="G38" s="12">
        <v>34</v>
      </c>
      <c r="H38" s="8">
        <v>1.91</v>
      </c>
      <c r="I38" s="12">
        <v>0</v>
      </c>
    </row>
    <row r="39" spans="2:9" ht="15" customHeight="1" x14ac:dyDescent="0.2">
      <c r="B39" t="s">
        <v>59</v>
      </c>
      <c r="C39" s="12">
        <v>76</v>
      </c>
      <c r="D39" s="8">
        <v>1.79</v>
      </c>
      <c r="E39" s="12">
        <v>14</v>
      </c>
      <c r="F39" s="8">
        <v>0.57999999999999996</v>
      </c>
      <c r="G39" s="12">
        <v>62</v>
      </c>
      <c r="H39" s="8">
        <v>3.48</v>
      </c>
      <c r="I39" s="12">
        <v>0</v>
      </c>
    </row>
    <row r="40" spans="2:9" ht="15" customHeight="1" x14ac:dyDescent="0.2">
      <c r="B40" t="s">
        <v>58</v>
      </c>
      <c r="C40" s="12">
        <v>75</v>
      </c>
      <c r="D40" s="8">
        <v>1.76</v>
      </c>
      <c r="E40" s="12">
        <v>14</v>
      </c>
      <c r="F40" s="8">
        <v>0.57999999999999996</v>
      </c>
      <c r="G40" s="12">
        <v>61</v>
      </c>
      <c r="H40" s="8">
        <v>3.42</v>
      </c>
      <c r="I40" s="12">
        <v>0</v>
      </c>
    </row>
    <row r="41" spans="2:9" ht="15" customHeight="1" x14ac:dyDescent="0.2">
      <c r="B41" t="s">
        <v>79</v>
      </c>
      <c r="C41" s="12">
        <v>60</v>
      </c>
      <c r="D41" s="8">
        <v>1.41</v>
      </c>
      <c r="E41" s="12">
        <v>10</v>
      </c>
      <c r="F41" s="8">
        <v>0.41</v>
      </c>
      <c r="G41" s="12">
        <v>49</v>
      </c>
      <c r="H41" s="8">
        <v>2.75</v>
      </c>
      <c r="I41" s="12">
        <v>1</v>
      </c>
    </row>
    <row r="42" spans="2:9" ht="15" customHeight="1" x14ac:dyDescent="0.2">
      <c r="B42" t="s">
        <v>83</v>
      </c>
      <c r="C42" s="12">
        <v>55</v>
      </c>
      <c r="D42" s="8">
        <v>1.29</v>
      </c>
      <c r="E42" s="12">
        <v>12</v>
      </c>
      <c r="F42" s="8">
        <v>0.5</v>
      </c>
      <c r="G42" s="12">
        <v>43</v>
      </c>
      <c r="H42" s="8">
        <v>2.41</v>
      </c>
      <c r="I42" s="12">
        <v>0</v>
      </c>
    </row>
    <row r="43" spans="2:9" ht="15" customHeight="1" x14ac:dyDescent="0.2">
      <c r="B43" t="s">
        <v>61</v>
      </c>
      <c r="C43" s="12">
        <v>55</v>
      </c>
      <c r="D43" s="8">
        <v>1.29</v>
      </c>
      <c r="E43" s="12">
        <v>18</v>
      </c>
      <c r="F43" s="8">
        <v>0.74</v>
      </c>
      <c r="G43" s="12">
        <v>37</v>
      </c>
      <c r="H43" s="8">
        <v>2.08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267</v>
      </c>
      <c r="D47" s="8">
        <v>6.28</v>
      </c>
      <c r="E47" s="12">
        <v>207</v>
      </c>
      <c r="F47" s="8">
        <v>8.5500000000000007</v>
      </c>
      <c r="G47" s="12">
        <v>60</v>
      </c>
      <c r="H47" s="8">
        <v>3.37</v>
      </c>
      <c r="I47" s="12">
        <v>0</v>
      </c>
    </row>
    <row r="48" spans="2:9" ht="15" customHeight="1" x14ac:dyDescent="0.2">
      <c r="B48" t="s">
        <v>118</v>
      </c>
      <c r="C48" s="12">
        <v>213</v>
      </c>
      <c r="D48" s="8">
        <v>5.01</v>
      </c>
      <c r="E48" s="12">
        <v>200</v>
      </c>
      <c r="F48" s="8">
        <v>8.26</v>
      </c>
      <c r="G48" s="12">
        <v>13</v>
      </c>
      <c r="H48" s="8">
        <v>0.73</v>
      </c>
      <c r="I48" s="12">
        <v>0</v>
      </c>
    </row>
    <row r="49" spans="2:9" ht="15" customHeight="1" x14ac:dyDescent="0.2">
      <c r="B49" t="s">
        <v>117</v>
      </c>
      <c r="C49" s="12">
        <v>120</v>
      </c>
      <c r="D49" s="8">
        <v>2.82</v>
      </c>
      <c r="E49" s="12">
        <v>120</v>
      </c>
      <c r="F49" s="8">
        <v>4.96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112</v>
      </c>
      <c r="C50" s="12">
        <v>115</v>
      </c>
      <c r="D50" s="8">
        <v>2.7</v>
      </c>
      <c r="E50" s="12">
        <v>88</v>
      </c>
      <c r="F50" s="8">
        <v>3.63</v>
      </c>
      <c r="G50" s="12">
        <v>27</v>
      </c>
      <c r="H50" s="8">
        <v>1.52</v>
      </c>
      <c r="I50" s="12">
        <v>0</v>
      </c>
    </row>
    <row r="51" spans="2:9" ht="15" customHeight="1" x14ac:dyDescent="0.2">
      <c r="B51" t="s">
        <v>108</v>
      </c>
      <c r="C51" s="12">
        <v>112</v>
      </c>
      <c r="D51" s="8">
        <v>2.63</v>
      </c>
      <c r="E51" s="12">
        <v>79</v>
      </c>
      <c r="F51" s="8">
        <v>3.26</v>
      </c>
      <c r="G51" s="12">
        <v>33</v>
      </c>
      <c r="H51" s="8">
        <v>1.85</v>
      </c>
      <c r="I51" s="12">
        <v>0</v>
      </c>
    </row>
    <row r="52" spans="2:9" ht="15" customHeight="1" x14ac:dyDescent="0.2">
      <c r="B52" t="s">
        <v>115</v>
      </c>
      <c r="C52" s="12">
        <v>104</v>
      </c>
      <c r="D52" s="8">
        <v>2.4500000000000002</v>
      </c>
      <c r="E52" s="12">
        <v>94</v>
      </c>
      <c r="F52" s="8">
        <v>3.88</v>
      </c>
      <c r="G52" s="12">
        <v>10</v>
      </c>
      <c r="H52" s="8">
        <v>0.56000000000000005</v>
      </c>
      <c r="I52" s="12">
        <v>0</v>
      </c>
    </row>
    <row r="53" spans="2:9" ht="15" customHeight="1" x14ac:dyDescent="0.2">
      <c r="B53" t="s">
        <v>121</v>
      </c>
      <c r="C53" s="12">
        <v>103</v>
      </c>
      <c r="D53" s="8">
        <v>2.42</v>
      </c>
      <c r="E53" s="12">
        <v>92</v>
      </c>
      <c r="F53" s="8">
        <v>3.8</v>
      </c>
      <c r="G53" s="12">
        <v>11</v>
      </c>
      <c r="H53" s="8">
        <v>0.62</v>
      </c>
      <c r="I53" s="12">
        <v>0</v>
      </c>
    </row>
    <row r="54" spans="2:9" ht="15" customHeight="1" x14ac:dyDescent="0.2">
      <c r="B54" t="s">
        <v>114</v>
      </c>
      <c r="C54" s="12">
        <v>101</v>
      </c>
      <c r="D54" s="8">
        <v>2.37</v>
      </c>
      <c r="E54" s="12">
        <v>100</v>
      </c>
      <c r="F54" s="8">
        <v>4.13</v>
      </c>
      <c r="G54" s="12">
        <v>1</v>
      </c>
      <c r="H54" s="8">
        <v>0.06</v>
      </c>
      <c r="I54" s="12">
        <v>0</v>
      </c>
    </row>
    <row r="55" spans="2:9" ht="15" customHeight="1" x14ac:dyDescent="0.2">
      <c r="B55" t="s">
        <v>143</v>
      </c>
      <c r="C55" s="12">
        <v>94</v>
      </c>
      <c r="D55" s="8">
        <v>2.21</v>
      </c>
      <c r="E55" s="12">
        <v>12</v>
      </c>
      <c r="F55" s="8">
        <v>0.5</v>
      </c>
      <c r="G55" s="12">
        <v>82</v>
      </c>
      <c r="H55" s="8">
        <v>4.5999999999999996</v>
      </c>
      <c r="I55" s="12">
        <v>0</v>
      </c>
    </row>
    <row r="56" spans="2:9" ht="15" customHeight="1" x14ac:dyDescent="0.2">
      <c r="B56" t="s">
        <v>107</v>
      </c>
      <c r="C56" s="12">
        <v>91</v>
      </c>
      <c r="D56" s="8">
        <v>2.14</v>
      </c>
      <c r="E56" s="12">
        <v>38</v>
      </c>
      <c r="F56" s="8">
        <v>1.57</v>
      </c>
      <c r="G56" s="12">
        <v>53</v>
      </c>
      <c r="H56" s="8">
        <v>2.97</v>
      </c>
      <c r="I56" s="12">
        <v>0</v>
      </c>
    </row>
    <row r="57" spans="2:9" ht="15" customHeight="1" x14ac:dyDescent="0.2">
      <c r="B57" t="s">
        <v>116</v>
      </c>
      <c r="C57" s="12">
        <v>79</v>
      </c>
      <c r="D57" s="8">
        <v>1.86</v>
      </c>
      <c r="E57" s="12">
        <v>77</v>
      </c>
      <c r="F57" s="8">
        <v>3.18</v>
      </c>
      <c r="G57" s="12">
        <v>2</v>
      </c>
      <c r="H57" s="8">
        <v>0.11</v>
      </c>
      <c r="I57" s="12">
        <v>0</v>
      </c>
    </row>
    <row r="58" spans="2:9" ht="15" customHeight="1" x14ac:dyDescent="0.2">
      <c r="B58" t="s">
        <v>106</v>
      </c>
      <c r="C58" s="12">
        <v>75</v>
      </c>
      <c r="D58" s="8">
        <v>1.76</v>
      </c>
      <c r="E58" s="12">
        <v>42</v>
      </c>
      <c r="F58" s="8">
        <v>1.73</v>
      </c>
      <c r="G58" s="12">
        <v>33</v>
      </c>
      <c r="H58" s="8">
        <v>1.85</v>
      </c>
      <c r="I58" s="12">
        <v>0</v>
      </c>
    </row>
    <row r="59" spans="2:9" ht="15" customHeight="1" x14ac:dyDescent="0.2">
      <c r="B59" t="s">
        <v>119</v>
      </c>
      <c r="C59" s="12">
        <v>75</v>
      </c>
      <c r="D59" s="8">
        <v>1.76</v>
      </c>
      <c r="E59" s="12">
        <v>65</v>
      </c>
      <c r="F59" s="8">
        <v>2.68</v>
      </c>
      <c r="G59" s="12">
        <v>10</v>
      </c>
      <c r="H59" s="8">
        <v>0.56000000000000005</v>
      </c>
      <c r="I59" s="12">
        <v>0</v>
      </c>
    </row>
    <row r="60" spans="2:9" ht="15" customHeight="1" x14ac:dyDescent="0.2">
      <c r="B60" t="s">
        <v>139</v>
      </c>
      <c r="C60" s="12">
        <v>68</v>
      </c>
      <c r="D60" s="8">
        <v>1.6</v>
      </c>
      <c r="E60" s="12">
        <v>42</v>
      </c>
      <c r="F60" s="8">
        <v>1.73</v>
      </c>
      <c r="G60" s="12">
        <v>26</v>
      </c>
      <c r="H60" s="8">
        <v>1.46</v>
      </c>
      <c r="I60" s="12">
        <v>0</v>
      </c>
    </row>
    <row r="61" spans="2:9" ht="15" customHeight="1" x14ac:dyDescent="0.2">
      <c r="B61" t="s">
        <v>120</v>
      </c>
      <c r="C61" s="12">
        <v>68</v>
      </c>
      <c r="D61" s="8">
        <v>1.6</v>
      </c>
      <c r="E61" s="12">
        <v>58</v>
      </c>
      <c r="F61" s="8">
        <v>2.4</v>
      </c>
      <c r="G61" s="12">
        <v>10</v>
      </c>
      <c r="H61" s="8">
        <v>0.56000000000000005</v>
      </c>
      <c r="I61" s="12">
        <v>0</v>
      </c>
    </row>
    <row r="62" spans="2:9" ht="15" customHeight="1" x14ac:dyDescent="0.2">
      <c r="B62" t="s">
        <v>113</v>
      </c>
      <c r="C62" s="12">
        <v>64</v>
      </c>
      <c r="D62" s="8">
        <v>1.5</v>
      </c>
      <c r="E62" s="12">
        <v>57</v>
      </c>
      <c r="F62" s="8">
        <v>2.35</v>
      </c>
      <c r="G62" s="12">
        <v>7</v>
      </c>
      <c r="H62" s="8">
        <v>0.39</v>
      </c>
      <c r="I62" s="12">
        <v>0</v>
      </c>
    </row>
    <row r="63" spans="2:9" ht="15" customHeight="1" x14ac:dyDescent="0.2">
      <c r="B63" t="s">
        <v>144</v>
      </c>
      <c r="C63" s="12">
        <v>62</v>
      </c>
      <c r="D63" s="8">
        <v>1.46</v>
      </c>
      <c r="E63" s="12">
        <v>38</v>
      </c>
      <c r="F63" s="8">
        <v>1.57</v>
      </c>
      <c r="G63" s="12">
        <v>23</v>
      </c>
      <c r="H63" s="8">
        <v>1.29</v>
      </c>
      <c r="I63" s="12">
        <v>1</v>
      </c>
    </row>
    <row r="64" spans="2:9" ht="15" customHeight="1" x14ac:dyDescent="0.2">
      <c r="B64" t="s">
        <v>102</v>
      </c>
      <c r="C64" s="12">
        <v>60</v>
      </c>
      <c r="D64" s="8">
        <v>1.41</v>
      </c>
      <c r="E64" s="12">
        <v>6</v>
      </c>
      <c r="F64" s="8">
        <v>0.25</v>
      </c>
      <c r="G64" s="12">
        <v>54</v>
      </c>
      <c r="H64" s="8">
        <v>3.03</v>
      </c>
      <c r="I64" s="12">
        <v>0</v>
      </c>
    </row>
    <row r="65" spans="2:9" ht="15" customHeight="1" x14ac:dyDescent="0.2">
      <c r="B65" t="s">
        <v>137</v>
      </c>
      <c r="C65" s="12">
        <v>60</v>
      </c>
      <c r="D65" s="8">
        <v>1.41</v>
      </c>
      <c r="E65" s="12">
        <v>37</v>
      </c>
      <c r="F65" s="8">
        <v>1.53</v>
      </c>
      <c r="G65" s="12">
        <v>23</v>
      </c>
      <c r="H65" s="8">
        <v>1.29</v>
      </c>
      <c r="I65" s="12">
        <v>0</v>
      </c>
    </row>
    <row r="66" spans="2:9" ht="15" customHeight="1" x14ac:dyDescent="0.2">
      <c r="B66" t="s">
        <v>136</v>
      </c>
      <c r="C66" s="12">
        <v>58</v>
      </c>
      <c r="D66" s="8">
        <v>1.36</v>
      </c>
      <c r="E66" s="12">
        <v>27</v>
      </c>
      <c r="F66" s="8">
        <v>1.1200000000000001</v>
      </c>
      <c r="G66" s="12">
        <v>31</v>
      </c>
      <c r="H66" s="8">
        <v>1.74</v>
      </c>
      <c r="I66" s="12">
        <v>0</v>
      </c>
    </row>
    <row r="67" spans="2:9" ht="15" customHeight="1" x14ac:dyDescent="0.2">
      <c r="B67" t="s">
        <v>124</v>
      </c>
      <c r="C67" s="12">
        <v>58</v>
      </c>
      <c r="D67" s="8">
        <v>1.36</v>
      </c>
      <c r="E67" s="12">
        <v>32</v>
      </c>
      <c r="F67" s="8">
        <v>1.32</v>
      </c>
      <c r="G67" s="12">
        <v>26</v>
      </c>
      <c r="H67" s="8">
        <v>1.46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FB62-0B8C-47CB-A54A-A285B15ED80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199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33</v>
      </c>
      <c r="C6" s="12">
        <v>1400</v>
      </c>
      <c r="D6" s="8">
        <v>11.71</v>
      </c>
      <c r="E6" s="12">
        <v>256</v>
      </c>
      <c r="F6" s="8">
        <v>4.53</v>
      </c>
      <c r="G6" s="12">
        <v>1143</v>
      </c>
      <c r="H6" s="8">
        <v>18.649999999999999</v>
      </c>
      <c r="I6" s="12">
        <v>1</v>
      </c>
    </row>
    <row r="7" spans="2:9" ht="15" customHeight="1" x14ac:dyDescent="0.2">
      <c r="B7" t="s">
        <v>34</v>
      </c>
      <c r="C7" s="12">
        <v>1478</v>
      </c>
      <c r="D7" s="8">
        <v>12.36</v>
      </c>
      <c r="E7" s="12">
        <v>460</v>
      </c>
      <c r="F7" s="8">
        <v>8.14</v>
      </c>
      <c r="G7" s="12">
        <v>1018</v>
      </c>
      <c r="H7" s="8">
        <v>16.61</v>
      </c>
      <c r="I7" s="12">
        <v>0</v>
      </c>
    </row>
    <row r="8" spans="2:9" ht="15" customHeight="1" x14ac:dyDescent="0.2">
      <c r="B8" t="s">
        <v>35</v>
      </c>
      <c r="C8" s="12">
        <v>22</v>
      </c>
      <c r="D8" s="8">
        <v>0.18</v>
      </c>
      <c r="E8" s="12">
        <v>1</v>
      </c>
      <c r="F8" s="8">
        <v>0.02</v>
      </c>
      <c r="G8" s="12">
        <v>21</v>
      </c>
      <c r="H8" s="8">
        <v>0.34</v>
      </c>
      <c r="I8" s="12">
        <v>0</v>
      </c>
    </row>
    <row r="9" spans="2:9" ht="15" customHeight="1" x14ac:dyDescent="0.2">
      <c r="B9" t="s">
        <v>36</v>
      </c>
      <c r="C9" s="12">
        <v>76</v>
      </c>
      <c r="D9" s="8">
        <v>0.64</v>
      </c>
      <c r="E9" s="12">
        <v>4</v>
      </c>
      <c r="F9" s="8">
        <v>7.0000000000000007E-2</v>
      </c>
      <c r="G9" s="12">
        <v>72</v>
      </c>
      <c r="H9" s="8">
        <v>1.17</v>
      </c>
      <c r="I9" s="12">
        <v>0</v>
      </c>
    </row>
    <row r="10" spans="2:9" ht="15" customHeight="1" x14ac:dyDescent="0.2">
      <c r="B10" t="s">
        <v>37</v>
      </c>
      <c r="C10" s="12">
        <v>134</v>
      </c>
      <c r="D10" s="8">
        <v>1.1200000000000001</v>
      </c>
      <c r="E10" s="12">
        <v>33</v>
      </c>
      <c r="F10" s="8">
        <v>0.57999999999999996</v>
      </c>
      <c r="G10" s="12">
        <v>101</v>
      </c>
      <c r="H10" s="8">
        <v>1.65</v>
      </c>
      <c r="I10" s="12">
        <v>0</v>
      </c>
    </row>
    <row r="11" spans="2:9" ht="15" customHeight="1" x14ac:dyDescent="0.2">
      <c r="B11" t="s">
        <v>38</v>
      </c>
      <c r="C11" s="12">
        <v>2665</v>
      </c>
      <c r="D11" s="8">
        <v>22.29</v>
      </c>
      <c r="E11" s="12">
        <v>1121</v>
      </c>
      <c r="F11" s="8">
        <v>19.84</v>
      </c>
      <c r="G11" s="12">
        <v>1542</v>
      </c>
      <c r="H11" s="8">
        <v>25.15</v>
      </c>
      <c r="I11" s="12">
        <v>2</v>
      </c>
    </row>
    <row r="12" spans="2:9" ht="15" customHeight="1" x14ac:dyDescent="0.2">
      <c r="B12" t="s">
        <v>39</v>
      </c>
      <c r="C12" s="12">
        <v>98</v>
      </c>
      <c r="D12" s="8">
        <v>0.82</v>
      </c>
      <c r="E12" s="12">
        <v>19</v>
      </c>
      <c r="F12" s="8">
        <v>0.34</v>
      </c>
      <c r="G12" s="12">
        <v>79</v>
      </c>
      <c r="H12" s="8">
        <v>1.29</v>
      </c>
      <c r="I12" s="12">
        <v>0</v>
      </c>
    </row>
    <row r="13" spans="2:9" ht="15" customHeight="1" x14ac:dyDescent="0.2">
      <c r="B13" t="s">
        <v>40</v>
      </c>
      <c r="C13" s="12">
        <v>1346</v>
      </c>
      <c r="D13" s="8">
        <v>11.26</v>
      </c>
      <c r="E13" s="12">
        <v>557</v>
      </c>
      <c r="F13" s="8">
        <v>9.86</v>
      </c>
      <c r="G13" s="12">
        <v>787</v>
      </c>
      <c r="H13" s="8">
        <v>12.84</v>
      </c>
      <c r="I13" s="12">
        <v>2</v>
      </c>
    </row>
    <row r="14" spans="2:9" ht="15" customHeight="1" x14ac:dyDescent="0.2">
      <c r="B14" t="s">
        <v>41</v>
      </c>
      <c r="C14" s="12">
        <v>597</v>
      </c>
      <c r="D14" s="8">
        <v>4.99</v>
      </c>
      <c r="E14" s="12">
        <v>320</v>
      </c>
      <c r="F14" s="8">
        <v>5.66</v>
      </c>
      <c r="G14" s="12">
        <v>273</v>
      </c>
      <c r="H14" s="8">
        <v>4.45</v>
      </c>
      <c r="I14" s="12">
        <v>2</v>
      </c>
    </row>
    <row r="15" spans="2:9" ht="15" customHeight="1" x14ac:dyDescent="0.2">
      <c r="B15" t="s">
        <v>42</v>
      </c>
      <c r="C15" s="12">
        <v>1197</v>
      </c>
      <c r="D15" s="8">
        <v>10.01</v>
      </c>
      <c r="E15" s="12">
        <v>985</v>
      </c>
      <c r="F15" s="8">
        <v>17.43</v>
      </c>
      <c r="G15" s="12">
        <v>211</v>
      </c>
      <c r="H15" s="8">
        <v>3.44</v>
      </c>
      <c r="I15" s="12">
        <v>1</v>
      </c>
    </row>
    <row r="16" spans="2:9" ht="15" customHeight="1" x14ac:dyDescent="0.2">
      <c r="B16" t="s">
        <v>43</v>
      </c>
      <c r="C16" s="12">
        <v>1474</v>
      </c>
      <c r="D16" s="8">
        <v>12.33</v>
      </c>
      <c r="E16" s="12">
        <v>1155</v>
      </c>
      <c r="F16" s="8">
        <v>20.440000000000001</v>
      </c>
      <c r="G16" s="12">
        <v>316</v>
      </c>
      <c r="H16" s="8">
        <v>5.15</v>
      </c>
      <c r="I16" s="12">
        <v>3</v>
      </c>
    </row>
    <row r="17" spans="2:9" ht="15" customHeight="1" x14ac:dyDescent="0.2">
      <c r="B17" t="s">
        <v>44</v>
      </c>
      <c r="C17" s="12">
        <v>508</v>
      </c>
      <c r="D17" s="8">
        <v>4.25</v>
      </c>
      <c r="E17" s="12">
        <v>295</v>
      </c>
      <c r="F17" s="8">
        <v>5.22</v>
      </c>
      <c r="G17" s="12">
        <v>131</v>
      </c>
      <c r="H17" s="8">
        <v>2.14</v>
      </c>
      <c r="I17" s="12">
        <v>1</v>
      </c>
    </row>
    <row r="18" spans="2:9" ht="15" customHeight="1" x14ac:dyDescent="0.2">
      <c r="B18" t="s">
        <v>45</v>
      </c>
      <c r="C18" s="12">
        <v>550</v>
      </c>
      <c r="D18" s="8">
        <v>4.5999999999999996</v>
      </c>
      <c r="E18" s="12">
        <v>329</v>
      </c>
      <c r="F18" s="8">
        <v>5.82</v>
      </c>
      <c r="G18" s="12">
        <v>159</v>
      </c>
      <c r="H18" s="8">
        <v>2.59</v>
      </c>
      <c r="I18" s="12">
        <v>15</v>
      </c>
    </row>
    <row r="19" spans="2:9" ht="15" customHeight="1" x14ac:dyDescent="0.2">
      <c r="B19" t="s">
        <v>46</v>
      </c>
      <c r="C19" s="12">
        <v>412</v>
      </c>
      <c r="D19" s="8">
        <v>3.45</v>
      </c>
      <c r="E19" s="12">
        <v>116</v>
      </c>
      <c r="F19" s="8">
        <v>2.0499999999999998</v>
      </c>
      <c r="G19" s="12">
        <v>276</v>
      </c>
      <c r="H19" s="8">
        <v>4.5</v>
      </c>
      <c r="I19" s="12">
        <v>18</v>
      </c>
    </row>
    <row r="20" spans="2:9" ht="15" customHeight="1" x14ac:dyDescent="0.2">
      <c r="B20" s="9" t="s">
        <v>182</v>
      </c>
      <c r="C20" s="12">
        <f>SUM(LTBL_34207[総数／事業所数])</f>
        <v>11958</v>
      </c>
      <c r="E20" s="12">
        <f>SUBTOTAL(109,LTBL_34207[個人／事業所数])</f>
        <v>5651</v>
      </c>
      <c r="G20" s="12">
        <f>SUBTOTAL(109,LTBL_34207[法人／事業所数])</f>
        <v>6130</v>
      </c>
      <c r="I20" s="12">
        <f>SUBTOTAL(109,LTBL_34207[法人以外の団体／事業所数])</f>
        <v>45</v>
      </c>
    </row>
    <row r="21" spans="2:9" ht="15" customHeight="1" x14ac:dyDescent="0.2">
      <c r="E21" s="11">
        <f>LTBL_34207[[#Totals],[個人／事業所数]]/LTBL_34207[[#Totals],[総数／事業所数]]</f>
        <v>0.47257066399063391</v>
      </c>
      <c r="G21" s="11">
        <f>LTBL_34207[[#Totals],[法人／事業所数]]/LTBL_34207[[#Totals],[総数／事業所数]]</f>
        <v>0.51262752968723868</v>
      </c>
      <c r="I21" s="11">
        <f>LTBL_34207[[#Totals],[法人以外の団体／事業所数]]/LTBL_34207[[#Totals],[総数／事業所数]]</f>
        <v>3.763171098845961E-3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1277</v>
      </c>
      <c r="D24" s="8">
        <v>10.68</v>
      </c>
      <c r="E24" s="12">
        <v>1067</v>
      </c>
      <c r="F24" s="8">
        <v>18.88</v>
      </c>
      <c r="G24" s="12">
        <v>210</v>
      </c>
      <c r="H24" s="8">
        <v>3.43</v>
      </c>
      <c r="I24" s="12">
        <v>0</v>
      </c>
    </row>
    <row r="25" spans="2:9" ht="15" customHeight="1" x14ac:dyDescent="0.2">
      <c r="B25" t="s">
        <v>67</v>
      </c>
      <c r="C25" s="12">
        <v>1138</v>
      </c>
      <c r="D25" s="8">
        <v>9.52</v>
      </c>
      <c r="E25" s="12">
        <v>523</v>
      </c>
      <c r="F25" s="8">
        <v>9.25</v>
      </c>
      <c r="G25" s="12">
        <v>613</v>
      </c>
      <c r="H25" s="8">
        <v>10</v>
      </c>
      <c r="I25" s="12">
        <v>2</v>
      </c>
    </row>
    <row r="26" spans="2:9" ht="15" customHeight="1" x14ac:dyDescent="0.2">
      <c r="B26" t="s">
        <v>70</v>
      </c>
      <c r="C26" s="12">
        <v>1097</v>
      </c>
      <c r="D26" s="8">
        <v>9.17</v>
      </c>
      <c r="E26" s="12">
        <v>939</v>
      </c>
      <c r="F26" s="8">
        <v>16.62</v>
      </c>
      <c r="G26" s="12">
        <v>157</v>
      </c>
      <c r="H26" s="8">
        <v>2.56</v>
      </c>
      <c r="I26" s="12">
        <v>1</v>
      </c>
    </row>
    <row r="27" spans="2:9" ht="15" customHeight="1" x14ac:dyDescent="0.2">
      <c r="B27" t="s">
        <v>65</v>
      </c>
      <c r="C27" s="12">
        <v>721</v>
      </c>
      <c r="D27" s="8">
        <v>6.03</v>
      </c>
      <c r="E27" s="12">
        <v>358</v>
      </c>
      <c r="F27" s="8">
        <v>6.34</v>
      </c>
      <c r="G27" s="12">
        <v>363</v>
      </c>
      <c r="H27" s="8">
        <v>5.92</v>
      </c>
      <c r="I27" s="12">
        <v>0</v>
      </c>
    </row>
    <row r="28" spans="2:9" ht="15" customHeight="1" x14ac:dyDescent="0.2">
      <c r="B28" t="s">
        <v>55</v>
      </c>
      <c r="C28" s="12">
        <v>578</v>
      </c>
      <c r="D28" s="8">
        <v>4.83</v>
      </c>
      <c r="E28" s="12">
        <v>83</v>
      </c>
      <c r="F28" s="8">
        <v>1.47</v>
      </c>
      <c r="G28" s="12">
        <v>494</v>
      </c>
      <c r="H28" s="8">
        <v>8.06</v>
      </c>
      <c r="I28" s="12">
        <v>1</v>
      </c>
    </row>
    <row r="29" spans="2:9" ht="15" customHeight="1" x14ac:dyDescent="0.2">
      <c r="B29" t="s">
        <v>72</v>
      </c>
      <c r="C29" s="12">
        <v>508</v>
      </c>
      <c r="D29" s="8">
        <v>4.25</v>
      </c>
      <c r="E29" s="12">
        <v>295</v>
      </c>
      <c r="F29" s="8">
        <v>5.22</v>
      </c>
      <c r="G29" s="12">
        <v>131</v>
      </c>
      <c r="H29" s="8">
        <v>2.14</v>
      </c>
      <c r="I29" s="12">
        <v>1</v>
      </c>
    </row>
    <row r="30" spans="2:9" ht="15" customHeight="1" x14ac:dyDescent="0.2">
      <c r="B30" t="s">
        <v>56</v>
      </c>
      <c r="C30" s="12">
        <v>483</v>
      </c>
      <c r="D30" s="8">
        <v>4.04</v>
      </c>
      <c r="E30" s="12">
        <v>129</v>
      </c>
      <c r="F30" s="8">
        <v>2.2799999999999998</v>
      </c>
      <c r="G30" s="12">
        <v>354</v>
      </c>
      <c r="H30" s="8">
        <v>5.77</v>
      </c>
      <c r="I30" s="12">
        <v>0</v>
      </c>
    </row>
    <row r="31" spans="2:9" ht="15" customHeight="1" x14ac:dyDescent="0.2">
      <c r="B31" t="s">
        <v>64</v>
      </c>
      <c r="C31" s="12">
        <v>458</v>
      </c>
      <c r="D31" s="8">
        <v>3.83</v>
      </c>
      <c r="E31" s="12">
        <v>261</v>
      </c>
      <c r="F31" s="8">
        <v>4.62</v>
      </c>
      <c r="G31" s="12">
        <v>197</v>
      </c>
      <c r="H31" s="8">
        <v>3.21</v>
      </c>
      <c r="I31" s="12">
        <v>0</v>
      </c>
    </row>
    <row r="32" spans="2:9" ht="15" customHeight="1" x14ac:dyDescent="0.2">
      <c r="B32" t="s">
        <v>73</v>
      </c>
      <c r="C32" s="12">
        <v>376</v>
      </c>
      <c r="D32" s="8">
        <v>3.14</v>
      </c>
      <c r="E32" s="12">
        <v>327</v>
      </c>
      <c r="F32" s="8">
        <v>5.79</v>
      </c>
      <c r="G32" s="12">
        <v>49</v>
      </c>
      <c r="H32" s="8">
        <v>0.8</v>
      </c>
      <c r="I32" s="12">
        <v>0</v>
      </c>
    </row>
    <row r="33" spans="2:9" ht="15" customHeight="1" x14ac:dyDescent="0.2">
      <c r="B33" t="s">
        <v>63</v>
      </c>
      <c r="C33" s="12">
        <v>359</v>
      </c>
      <c r="D33" s="8">
        <v>3</v>
      </c>
      <c r="E33" s="12">
        <v>233</v>
      </c>
      <c r="F33" s="8">
        <v>4.12</v>
      </c>
      <c r="G33" s="12">
        <v>125</v>
      </c>
      <c r="H33" s="8">
        <v>2.04</v>
      </c>
      <c r="I33" s="12">
        <v>1</v>
      </c>
    </row>
    <row r="34" spans="2:9" ht="15" customHeight="1" x14ac:dyDescent="0.2">
      <c r="B34" t="s">
        <v>57</v>
      </c>
      <c r="C34" s="12">
        <v>339</v>
      </c>
      <c r="D34" s="8">
        <v>2.83</v>
      </c>
      <c r="E34" s="12">
        <v>44</v>
      </c>
      <c r="F34" s="8">
        <v>0.78</v>
      </c>
      <c r="G34" s="12">
        <v>295</v>
      </c>
      <c r="H34" s="8">
        <v>4.8099999999999996</v>
      </c>
      <c r="I34" s="12">
        <v>0</v>
      </c>
    </row>
    <row r="35" spans="2:9" ht="15" customHeight="1" x14ac:dyDescent="0.2">
      <c r="B35" t="s">
        <v>68</v>
      </c>
      <c r="C35" s="12">
        <v>335</v>
      </c>
      <c r="D35" s="8">
        <v>2.8</v>
      </c>
      <c r="E35" s="12">
        <v>215</v>
      </c>
      <c r="F35" s="8">
        <v>3.8</v>
      </c>
      <c r="G35" s="12">
        <v>119</v>
      </c>
      <c r="H35" s="8">
        <v>1.94</v>
      </c>
      <c r="I35" s="12">
        <v>1</v>
      </c>
    </row>
    <row r="36" spans="2:9" ht="15" customHeight="1" x14ac:dyDescent="0.2">
      <c r="B36" t="s">
        <v>87</v>
      </c>
      <c r="C36" s="12">
        <v>306</v>
      </c>
      <c r="D36" s="8">
        <v>2.56</v>
      </c>
      <c r="E36" s="12">
        <v>146</v>
      </c>
      <c r="F36" s="8">
        <v>2.58</v>
      </c>
      <c r="G36" s="12">
        <v>160</v>
      </c>
      <c r="H36" s="8">
        <v>2.61</v>
      </c>
      <c r="I36" s="12">
        <v>0</v>
      </c>
    </row>
    <row r="37" spans="2:9" ht="15" customHeight="1" x14ac:dyDescent="0.2">
      <c r="B37" t="s">
        <v>62</v>
      </c>
      <c r="C37" s="12">
        <v>294</v>
      </c>
      <c r="D37" s="8">
        <v>2.46</v>
      </c>
      <c r="E37" s="12">
        <v>136</v>
      </c>
      <c r="F37" s="8">
        <v>2.41</v>
      </c>
      <c r="G37" s="12">
        <v>157</v>
      </c>
      <c r="H37" s="8">
        <v>2.56</v>
      </c>
      <c r="I37" s="12">
        <v>1</v>
      </c>
    </row>
    <row r="38" spans="2:9" ht="15" customHeight="1" x14ac:dyDescent="0.2">
      <c r="B38" t="s">
        <v>69</v>
      </c>
      <c r="C38" s="12">
        <v>235</v>
      </c>
      <c r="D38" s="8">
        <v>1.97</v>
      </c>
      <c r="E38" s="12">
        <v>103</v>
      </c>
      <c r="F38" s="8">
        <v>1.82</v>
      </c>
      <c r="G38" s="12">
        <v>129</v>
      </c>
      <c r="H38" s="8">
        <v>2.1</v>
      </c>
      <c r="I38" s="12">
        <v>1</v>
      </c>
    </row>
    <row r="39" spans="2:9" ht="15" customHeight="1" x14ac:dyDescent="0.2">
      <c r="B39" t="s">
        <v>58</v>
      </c>
      <c r="C39" s="12">
        <v>222</v>
      </c>
      <c r="D39" s="8">
        <v>1.86</v>
      </c>
      <c r="E39" s="12">
        <v>60</v>
      </c>
      <c r="F39" s="8">
        <v>1.06</v>
      </c>
      <c r="G39" s="12">
        <v>162</v>
      </c>
      <c r="H39" s="8">
        <v>2.64</v>
      </c>
      <c r="I39" s="12">
        <v>0</v>
      </c>
    </row>
    <row r="40" spans="2:9" ht="15" customHeight="1" x14ac:dyDescent="0.2">
      <c r="B40" t="s">
        <v>60</v>
      </c>
      <c r="C40" s="12">
        <v>199</v>
      </c>
      <c r="D40" s="8">
        <v>1.66</v>
      </c>
      <c r="E40" s="12">
        <v>25</v>
      </c>
      <c r="F40" s="8">
        <v>0.44</v>
      </c>
      <c r="G40" s="12">
        <v>174</v>
      </c>
      <c r="H40" s="8">
        <v>2.84</v>
      </c>
      <c r="I40" s="12">
        <v>0</v>
      </c>
    </row>
    <row r="41" spans="2:9" ht="15" customHeight="1" x14ac:dyDescent="0.2">
      <c r="B41" t="s">
        <v>59</v>
      </c>
      <c r="C41" s="12">
        <v>191</v>
      </c>
      <c r="D41" s="8">
        <v>1.6</v>
      </c>
      <c r="E41" s="12">
        <v>27</v>
      </c>
      <c r="F41" s="8">
        <v>0.48</v>
      </c>
      <c r="G41" s="12">
        <v>164</v>
      </c>
      <c r="H41" s="8">
        <v>2.68</v>
      </c>
      <c r="I41" s="12">
        <v>0</v>
      </c>
    </row>
    <row r="42" spans="2:9" ht="15" customHeight="1" x14ac:dyDescent="0.2">
      <c r="B42" t="s">
        <v>61</v>
      </c>
      <c r="C42" s="12">
        <v>187</v>
      </c>
      <c r="D42" s="8">
        <v>1.56</v>
      </c>
      <c r="E42" s="12">
        <v>39</v>
      </c>
      <c r="F42" s="8">
        <v>0.69</v>
      </c>
      <c r="G42" s="12">
        <v>148</v>
      </c>
      <c r="H42" s="8">
        <v>2.41</v>
      </c>
      <c r="I42" s="12">
        <v>0</v>
      </c>
    </row>
    <row r="43" spans="2:9" ht="15" customHeight="1" x14ac:dyDescent="0.2">
      <c r="B43" t="s">
        <v>80</v>
      </c>
      <c r="C43" s="12">
        <v>186</v>
      </c>
      <c r="D43" s="8">
        <v>1.56</v>
      </c>
      <c r="E43" s="12">
        <v>36</v>
      </c>
      <c r="F43" s="8">
        <v>0.64</v>
      </c>
      <c r="G43" s="12">
        <v>150</v>
      </c>
      <c r="H43" s="8">
        <v>2.4500000000000002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735</v>
      </c>
      <c r="D47" s="8">
        <v>6.15</v>
      </c>
      <c r="E47" s="12">
        <v>417</v>
      </c>
      <c r="F47" s="8">
        <v>7.38</v>
      </c>
      <c r="G47" s="12">
        <v>318</v>
      </c>
      <c r="H47" s="8">
        <v>5.19</v>
      </c>
      <c r="I47" s="12">
        <v>0</v>
      </c>
    </row>
    <row r="48" spans="2:9" ht="15" customHeight="1" x14ac:dyDescent="0.2">
      <c r="B48" t="s">
        <v>118</v>
      </c>
      <c r="C48" s="12">
        <v>725</v>
      </c>
      <c r="D48" s="8">
        <v>6.06</v>
      </c>
      <c r="E48" s="12">
        <v>630</v>
      </c>
      <c r="F48" s="8">
        <v>11.15</v>
      </c>
      <c r="G48" s="12">
        <v>95</v>
      </c>
      <c r="H48" s="8">
        <v>1.55</v>
      </c>
      <c r="I48" s="12">
        <v>0</v>
      </c>
    </row>
    <row r="49" spans="2:9" ht="15" customHeight="1" x14ac:dyDescent="0.2">
      <c r="B49" t="s">
        <v>117</v>
      </c>
      <c r="C49" s="12">
        <v>337</v>
      </c>
      <c r="D49" s="8">
        <v>2.82</v>
      </c>
      <c r="E49" s="12">
        <v>327</v>
      </c>
      <c r="F49" s="8">
        <v>5.79</v>
      </c>
      <c r="G49" s="12">
        <v>10</v>
      </c>
      <c r="H49" s="8">
        <v>0.16</v>
      </c>
      <c r="I49" s="12">
        <v>0</v>
      </c>
    </row>
    <row r="50" spans="2:9" ht="15" customHeight="1" x14ac:dyDescent="0.2">
      <c r="B50" t="s">
        <v>121</v>
      </c>
      <c r="C50" s="12">
        <v>287</v>
      </c>
      <c r="D50" s="8">
        <v>2.4</v>
      </c>
      <c r="E50" s="12">
        <v>254</v>
      </c>
      <c r="F50" s="8">
        <v>4.49</v>
      </c>
      <c r="G50" s="12">
        <v>33</v>
      </c>
      <c r="H50" s="8">
        <v>0.54</v>
      </c>
      <c r="I50" s="12">
        <v>0</v>
      </c>
    </row>
    <row r="51" spans="2:9" ht="15" customHeight="1" x14ac:dyDescent="0.2">
      <c r="B51" t="s">
        <v>106</v>
      </c>
      <c r="C51" s="12">
        <v>285</v>
      </c>
      <c r="D51" s="8">
        <v>2.38</v>
      </c>
      <c r="E51" s="12">
        <v>162</v>
      </c>
      <c r="F51" s="8">
        <v>2.87</v>
      </c>
      <c r="G51" s="12">
        <v>123</v>
      </c>
      <c r="H51" s="8">
        <v>2.0099999999999998</v>
      </c>
      <c r="I51" s="12">
        <v>0</v>
      </c>
    </row>
    <row r="52" spans="2:9" ht="15" customHeight="1" x14ac:dyDescent="0.2">
      <c r="B52" t="s">
        <v>112</v>
      </c>
      <c r="C52" s="12">
        <v>249</v>
      </c>
      <c r="D52" s="8">
        <v>2.08</v>
      </c>
      <c r="E52" s="12">
        <v>200</v>
      </c>
      <c r="F52" s="8">
        <v>3.54</v>
      </c>
      <c r="G52" s="12">
        <v>49</v>
      </c>
      <c r="H52" s="8">
        <v>0.8</v>
      </c>
      <c r="I52" s="12">
        <v>0</v>
      </c>
    </row>
    <row r="53" spans="2:9" ht="15" customHeight="1" x14ac:dyDescent="0.2">
      <c r="B53" t="s">
        <v>114</v>
      </c>
      <c r="C53" s="12">
        <v>242</v>
      </c>
      <c r="D53" s="8">
        <v>2.02</v>
      </c>
      <c r="E53" s="12">
        <v>224</v>
      </c>
      <c r="F53" s="8">
        <v>3.96</v>
      </c>
      <c r="G53" s="12">
        <v>18</v>
      </c>
      <c r="H53" s="8">
        <v>0.28999999999999998</v>
      </c>
      <c r="I53" s="12">
        <v>0</v>
      </c>
    </row>
    <row r="54" spans="2:9" ht="15" customHeight="1" x14ac:dyDescent="0.2">
      <c r="B54" t="s">
        <v>120</v>
      </c>
      <c r="C54" s="12">
        <v>218</v>
      </c>
      <c r="D54" s="8">
        <v>1.82</v>
      </c>
      <c r="E54" s="12">
        <v>172</v>
      </c>
      <c r="F54" s="8">
        <v>3.04</v>
      </c>
      <c r="G54" s="12">
        <v>45</v>
      </c>
      <c r="H54" s="8">
        <v>0.73</v>
      </c>
      <c r="I54" s="12">
        <v>1</v>
      </c>
    </row>
    <row r="55" spans="2:9" ht="15" customHeight="1" x14ac:dyDescent="0.2">
      <c r="B55" t="s">
        <v>108</v>
      </c>
      <c r="C55" s="12">
        <v>215</v>
      </c>
      <c r="D55" s="8">
        <v>1.8</v>
      </c>
      <c r="E55" s="12">
        <v>128</v>
      </c>
      <c r="F55" s="8">
        <v>2.27</v>
      </c>
      <c r="G55" s="12">
        <v>87</v>
      </c>
      <c r="H55" s="8">
        <v>1.42</v>
      </c>
      <c r="I55" s="12">
        <v>0</v>
      </c>
    </row>
    <row r="56" spans="2:9" ht="15" customHeight="1" x14ac:dyDescent="0.2">
      <c r="B56" t="s">
        <v>145</v>
      </c>
      <c r="C56" s="12">
        <v>204</v>
      </c>
      <c r="D56" s="8">
        <v>1.71</v>
      </c>
      <c r="E56" s="12">
        <v>100</v>
      </c>
      <c r="F56" s="8">
        <v>1.77</v>
      </c>
      <c r="G56" s="12">
        <v>104</v>
      </c>
      <c r="H56" s="8">
        <v>1.7</v>
      </c>
      <c r="I56" s="12">
        <v>0</v>
      </c>
    </row>
    <row r="57" spans="2:9" ht="15" customHeight="1" x14ac:dyDescent="0.2">
      <c r="B57" t="s">
        <v>109</v>
      </c>
      <c r="C57" s="12">
        <v>199</v>
      </c>
      <c r="D57" s="8">
        <v>1.66</v>
      </c>
      <c r="E57" s="12">
        <v>38</v>
      </c>
      <c r="F57" s="8">
        <v>0.67</v>
      </c>
      <c r="G57" s="12">
        <v>160</v>
      </c>
      <c r="H57" s="8">
        <v>2.61</v>
      </c>
      <c r="I57" s="12">
        <v>1</v>
      </c>
    </row>
    <row r="58" spans="2:9" ht="15" customHeight="1" x14ac:dyDescent="0.2">
      <c r="B58" t="s">
        <v>115</v>
      </c>
      <c r="C58" s="12">
        <v>199</v>
      </c>
      <c r="D58" s="8">
        <v>1.66</v>
      </c>
      <c r="E58" s="12">
        <v>176</v>
      </c>
      <c r="F58" s="8">
        <v>3.11</v>
      </c>
      <c r="G58" s="12">
        <v>22</v>
      </c>
      <c r="H58" s="8">
        <v>0.36</v>
      </c>
      <c r="I58" s="12">
        <v>1</v>
      </c>
    </row>
    <row r="59" spans="2:9" ht="15" customHeight="1" x14ac:dyDescent="0.2">
      <c r="B59" t="s">
        <v>119</v>
      </c>
      <c r="C59" s="12">
        <v>183</v>
      </c>
      <c r="D59" s="8">
        <v>1.53</v>
      </c>
      <c r="E59" s="12">
        <v>119</v>
      </c>
      <c r="F59" s="8">
        <v>2.11</v>
      </c>
      <c r="G59" s="12">
        <v>64</v>
      </c>
      <c r="H59" s="8">
        <v>1.04</v>
      </c>
      <c r="I59" s="12">
        <v>0</v>
      </c>
    </row>
    <row r="60" spans="2:9" ht="15" customHeight="1" x14ac:dyDescent="0.2">
      <c r="B60" t="s">
        <v>102</v>
      </c>
      <c r="C60" s="12">
        <v>182</v>
      </c>
      <c r="D60" s="8">
        <v>1.52</v>
      </c>
      <c r="E60" s="12">
        <v>19</v>
      </c>
      <c r="F60" s="8">
        <v>0.34</v>
      </c>
      <c r="G60" s="12">
        <v>163</v>
      </c>
      <c r="H60" s="8">
        <v>2.66</v>
      </c>
      <c r="I60" s="12">
        <v>0</v>
      </c>
    </row>
    <row r="61" spans="2:9" ht="15" customHeight="1" x14ac:dyDescent="0.2">
      <c r="B61" t="s">
        <v>113</v>
      </c>
      <c r="C61" s="12">
        <v>177</v>
      </c>
      <c r="D61" s="8">
        <v>1.48</v>
      </c>
      <c r="E61" s="12">
        <v>150</v>
      </c>
      <c r="F61" s="8">
        <v>2.65</v>
      </c>
      <c r="G61" s="12">
        <v>27</v>
      </c>
      <c r="H61" s="8">
        <v>0.44</v>
      </c>
      <c r="I61" s="12">
        <v>0</v>
      </c>
    </row>
    <row r="62" spans="2:9" ht="15" customHeight="1" x14ac:dyDescent="0.2">
      <c r="B62" t="s">
        <v>107</v>
      </c>
      <c r="C62" s="12">
        <v>175</v>
      </c>
      <c r="D62" s="8">
        <v>1.46</v>
      </c>
      <c r="E62" s="12">
        <v>72</v>
      </c>
      <c r="F62" s="8">
        <v>1.27</v>
      </c>
      <c r="G62" s="12">
        <v>103</v>
      </c>
      <c r="H62" s="8">
        <v>1.68</v>
      </c>
      <c r="I62" s="12">
        <v>0</v>
      </c>
    </row>
    <row r="63" spans="2:9" ht="15" customHeight="1" x14ac:dyDescent="0.2">
      <c r="B63" t="s">
        <v>124</v>
      </c>
      <c r="C63" s="12">
        <v>154</v>
      </c>
      <c r="D63" s="8">
        <v>1.29</v>
      </c>
      <c r="E63" s="12">
        <v>67</v>
      </c>
      <c r="F63" s="8">
        <v>1.19</v>
      </c>
      <c r="G63" s="12">
        <v>87</v>
      </c>
      <c r="H63" s="8">
        <v>1.42</v>
      </c>
      <c r="I63" s="12">
        <v>0</v>
      </c>
    </row>
    <row r="64" spans="2:9" ht="15" customHeight="1" x14ac:dyDescent="0.2">
      <c r="B64" t="s">
        <v>111</v>
      </c>
      <c r="C64" s="12">
        <v>149</v>
      </c>
      <c r="D64" s="8">
        <v>1.25</v>
      </c>
      <c r="E64" s="12">
        <v>65</v>
      </c>
      <c r="F64" s="8">
        <v>1.1499999999999999</v>
      </c>
      <c r="G64" s="12">
        <v>82</v>
      </c>
      <c r="H64" s="8">
        <v>1.34</v>
      </c>
      <c r="I64" s="12">
        <v>0</v>
      </c>
    </row>
    <row r="65" spans="2:9" ht="15" customHeight="1" x14ac:dyDescent="0.2">
      <c r="B65" t="s">
        <v>105</v>
      </c>
      <c r="C65" s="12">
        <v>143</v>
      </c>
      <c r="D65" s="8">
        <v>1.2</v>
      </c>
      <c r="E65" s="12">
        <v>24</v>
      </c>
      <c r="F65" s="8">
        <v>0.42</v>
      </c>
      <c r="G65" s="12">
        <v>119</v>
      </c>
      <c r="H65" s="8">
        <v>1.94</v>
      </c>
      <c r="I65" s="12">
        <v>0</v>
      </c>
    </row>
    <row r="66" spans="2:9" ht="15" customHeight="1" x14ac:dyDescent="0.2">
      <c r="B66" t="s">
        <v>103</v>
      </c>
      <c r="C66" s="12">
        <v>142</v>
      </c>
      <c r="D66" s="8">
        <v>1.19</v>
      </c>
      <c r="E66" s="12">
        <v>18</v>
      </c>
      <c r="F66" s="8">
        <v>0.32</v>
      </c>
      <c r="G66" s="12">
        <v>124</v>
      </c>
      <c r="H66" s="8">
        <v>2.02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240F-6EDB-4D30-8720-2B0AE0583D33}">
  <sheetPr>
    <pageSetUpPr fitToPage="1"/>
  </sheetPr>
  <dimension ref="A1:H513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47</v>
      </c>
      <c r="B1" s="7" t="s">
        <v>48</v>
      </c>
      <c r="C1" s="7" t="s">
        <v>49</v>
      </c>
      <c r="D1" s="7" t="s">
        <v>50</v>
      </c>
      <c r="E1" s="7" t="s">
        <v>51</v>
      </c>
      <c r="F1" s="7" t="s">
        <v>52</v>
      </c>
      <c r="G1" s="7" t="s">
        <v>53</v>
      </c>
      <c r="H1" s="7" t="s">
        <v>54</v>
      </c>
    </row>
    <row r="2" spans="1:8" x14ac:dyDescent="0.2">
      <c r="A2" s="1" t="s">
        <v>0</v>
      </c>
      <c r="B2" s="4">
        <v>70067</v>
      </c>
      <c r="C2" s="5">
        <v>100.00999999999999</v>
      </c>
      <c r="D2" s="4">
        <v>31880</v>
      </c>
      <c r="E2" s="5">
        <v>100</v>
      </c>
      <c r="F2" s="4">
        <v>37442</v>
      </c>
      <c r="G2" s="5">
        <v>99.999999999999986</v>
      </c>
      <c r="H2" s="4">
        <v>162</v>
      </c>
    </row>
    <row r="3" spans="1:8" x14ac:dyDescent="0.2">
      <c r="A3" s="2" t="s">
        <v>32</v>
      </c>
      <c r="B3" s="4">
        <v>8</v>
      </c>
      <c r="C3" s="5">
        <v>0.01</v>
      </c>
      <c r="D3" s="4">
        <v>1</v>
      </c>
      <c r="E3" s="5">
        <v>0</v>
      </c>
      <c r="F3" s="4">
        <v>7</v>
      </c>
      <c r="G3" s="5">
        <v>0.02</v>
      </c>
      <c r="H3" s="4">
        <v>0</v>
      </c>
    </row>
    <row r="4" spans="1:8" x14ac:dyDescent="0.2">
      <c r="A4" s="2" t="s">
        <v>33</v>
      </c>
      <c r="B4" s="4">
        <v>9099</v>
      </c>
      <c r="C4" s="5">
        <v>12.99</v>
      </c>
      <c r="D4" s="4">
        <v>1906</v>
      </c>
      <c r="E4" s="5">
        <v>5.98</v>
      </c>
      <c r="F4" s="4">
        <v>7191</v>
      </c>
      <c r="G4" s="5">
        <v>19.21</v>
      </c>
      <c r="H4" s="4">
        <v>2</v>
      </c>
    </row>
    <row r="5" spans="1:8" x14ac:dyDescent="0.2">
      <c r="A5" s="2" t="s">
        <v>34</v>
      </c>
      <c r="B5" s="4">
        <v>5716</v>
      </c>
      <c r="C5" s="5">
        <v>8.16</v>
      </c>
      <c r="D5" s="4">
        <v>1591</v>
      </c>
      <c r="E5" s="5">
        <v>4.99</v>
      </c>
      <c r="F5" s="4">
        <v>4114</v>
      </c>
      <c r="G5" s="5">
        <v>10.99</v>
      </c>
      <c r="H5" s="4">
        <v>11</v>
      </c>
    </row>
    <row r="6" spans="1:8" x14ac:dyDescent="0.2">
      <c r="A6" s="2" t="s">
        <v>35</v>
      </c>
      <c r="B6" s="4">
        <v>151</v>
      </c>
      <c r="C6" s="5">
        <v>0.22</v>
      </c>
      <c r="D6" s="4">
        <v>2</v>
      </c>
      <c r="E6" s="5">
        <v>0.01</v>
      </c>
      <c r="F6" s="4">
        <v>140</v>
      </c>
      <c r="G6" s="5">
        <v>0.37</v>
      </c>
      <c r="H6" s="4">
        <v>1</v>
      </c>
    </row>
    <row r="7" spans="1:8" x14ac:dyDescent="0.2">
      <c r="A7" s="2" t="s">
        <v>36</v>
      </c>
      <c r="B7" s="4">
        <v>659</v>
      </c>
      <c r="C7" s="5">
        <v>0.94</v>
      </c>
      <c r="D7" s="4">
        <v>37</v>
      </c>
      <c r="E7" s="5">
        <v>0.12</v>
      </c>
      <c r="F7" s="4">
        <v>622</v>
      </c>
      <c r="G7" s="5">
        <v>1.66</v>
      </c>
      <c r="H7" s="4">
        <v>0</v>
      </c>
    </row>
    <row r="8" spans="1:8" x14ac:dyDescent="0.2">
      <c r="A8" s="2" t="s">
        <v>37</v>
      </c>
      <c r="B8" s="4">
        <v>1050</v>
      </c>
      <c r="C8" s="5">
        <v>1.5</v>
      </c>
      <c r="D8" s="4">
        <v>335</v>
      </c>
      <c r="E8" s="5">
        <v>1.05</v>
      </c>
      <c r="F8" s="4">
        <v>705</v>
      </c>
      <c r="G8" s="5">
        <v>1.88</v>
      </c>
      <c r="H8" s="4">
        <v>6</v>
      </c>
    </row>
    <row r="9" spans="1:8" x14ac:dyDescent="0.2">
      <c r="A9" s="2" t="s">
        <v>38</v>
      </c>
      <c r="B9" s="4">
        <v>16323</v>
      </c>
      <c r="C9" s="5">
        <v>23.3</v>
      </c>
      <c r="D9" s="4">
        <v>6454</v>
      </c>
      <c r="E9" s="5">
        <v>20.239999999999998</v>
      </c>
      <c r="F9" s="4">
        <v>9843</v>
      </c>
      <c r="G9" s="5">
        <v>26.29</v>
      </c>
      <c r="H9" s="4">
        <v>26</v>
      </c>
    </row>
    <row r="10" spans="1:8" x14ac:dyDescent="0.2">
      <c r="A10" s="2" t="s">
        <v>39</v>
      </c>
      <c r="B10" s="4">
        <v>563</v>
      </c>
      <c r="C10" s="5">
        <v>0.8</v>
      </c>
      <c r="D10" s="4">
        <v>80</v>
      </c>
      <c r="E10" s="5">
        <v>0.25</v>
      </c>
      <c r="F10" s="4">
        <v>483</v>
      </c>
      <c r="G10" s="5">
        <v>1.29</v>
      </c>
      <c r="H10" s="4">
        <v>0</v>
      </c>
    </row>
    <row r="11" spans="1:8" x14ac:dyDescent="0.2">
      <c r="A11" s="2" t="s">
        <v>40</v>
      </c>
      <c r="B11" s="4">
        <v>8037</v>
      </c>
      <c r="C11" s="5">
        <v>11.47</v>
      </c>
      <c r="D11" s="4">
        <v>2627</v>
      </c>
      <c r="E11" s="5">
        <v>8.24</v>
      </c>
      <c r="F11" s="4">
        <v>5389</v>
      </c>
      <c r="G11" s="5">
        <v>14.39</v>
      </c>
      <c r="H11" s="4">
        <v>5</v>
      </c>
    </row>
    <row r="12" spans="1:8" x14ac:dyDescent="0.2">
      <c r="A12" s="2" t="s">
        <v>41</v>
      </c>
      <c r="B12" s="4">
        <v>3923</v>
      </c>
      <c r="C12" s="5">
        <v>5.6</v>
      </c>
      <c r="D12" s="4">
        <v>1962</v>
      </c>
      <c r="E12" s="5">
        <v>6.15</v>
      </c>
      <c r="F12" s="4">
        <v>1934</v>
      </c>
      <c r="G12" s="5">
        <v>5.17</v>
      </c>
      <c r="H12" s="4">
        <v>5</v>
      </c>
    </row>
    <row r="13" spans="1:8" x14ac:dyDescent="0.2">
      <c r="A13" s="2" t="s">
        <v>42</v>
      </c>
      <c r="B13" s="4">
        <v>8300</v>
      </c>
      <c r="C13" s="5">
        <v>11.85</v>
      </c>
      <c r="D13" s="4">
        <v>6567</v>
      </c>
      <c r="E13" s="5">
        <v>20.6</v>
      </c>
      <c r="F13" s="4">
        <v>1713</v>
      </c>
      <c r="G13" s="5">
        <v>4.58</v>
      </c>
      <c r="H13" s="4">
        <v>7</v>
      </c>
    </row>
    <row r="14" spans="1:8" x14ac:dyDescent="0.2">
      <c r="A14" s="2" t="s">
        <v>43</v>
      </c>
      <c r="B14" s="4">
        <v>8026</v>
      </c>
      <c r="C14" s="5">
        <v>11.45</v>
      </c>
      <c r="D14" s="4">
        <v>6139</v>
      </c>
      <c r="E14" s="5">
        <v>19.260000000000002</v>
      </c>
      <c r="F14" s="4">
        <v>1870</v>
      </c>
      <c r="G14" s="5">
        <v>4.99</v>
      </c>
      <c r="H14" s="4">
        <v>7</v>
      </c>
    </row>
    <row r="15" spans="1:8" x14ac:dyDescent="0.2">
      <c r="A15" s="2" t="s">
        <v>44</v>
      </c>
      <c r="B15" s="4">
        <v>2654</v>
      </c>
      <c r="C15" s="5">
        <v>3.79</v>
      </c>
      <c r="D15" s="4">
        <v>1680</v>
      </c>
      <c r="E15" s="5">
        <v>5.27</v>
      </c>
      <c r="F15" s="4">
        <v>728</v>
      </c>
      <c r="G15" s="5">
        <v>1.94</v>
      </c>
      <c r="H15" s="4">
        <v>20</v>
      </c>
    </row>
    <row r="16" spans="1:8" x14ac:dyDescent="0.2">
      <c r="A16" s="2" t="s">
        <v>45</v>
      </c>
      <c r="B16" s="4">
        <v>3286</v>
      </c>
      <c r="C16" s="5">
        <v>4.6900000000000004</v>
      </c>
      <c r="D16" s="4">
        <v>1937</v>
      </c>
      <c r="E16" s="5">
        <v>6.08</v>
      </c>
      <c r="F16" s="4">
        <v>1093</v>
      </c>
      <c r="G16" s="5">
        <v>2.92</v>
      </c>
      <c r="H16" s="4">
        <v>21</v>
      </c>
    </row>
    <row r="17" spans="1:8" x14ac:dyDescent="0.2">
      <c r="A17" s="2" t="s">
        <v>46</v>
      </c>
      <c r="B17" s="4">
        <v>2272</v>
      </c>
      <c r="C17" s="5">
        <v>3.24</v>
      </c>
      <c r="D17" s="4">
        <v>562</v>
      </c>
      <c r="E17" s="5">
        <v>1.76</v>
      </c>
      <c r="F17" s="4">
        <v>1610</v>
      </c>
      <c r="G17" s="5">
        <v>4.3</v>
      </c>
      <c r="H17" s="4">
        <v>51</v>
      </c>
    </row>
    <row r="18" spans="1:8" x14ac:dyDescent="0.2">
      <c r="A18" s="1" t="s">
        <v>1</v>
      </c>
      <c r="B18" s="4">
        <v>29066</v>
      </c>
      <c r="C18" s="5">
        <v>100.00999999999999</v>
      </c>
      <c r="D18" s="4">
        <v>11051</v>
      </c>
      <c r="E18" s="5">
        <v>99.990000000000023</v>
      </c>
      <c r="F18" s="4">
        <v>17907</v>
      </c>
      <c r="G18" s="5">
        <v>100</v>
      </c>
      <c r="H18" s="4">
        <v>37</v>
      </c>
    </row>
    <row r="19" spans="1:8" x14ac:dyDescent="0.2">
      <c r="A19" s="2" t="s">
        <v>32</v>
      </c>
      <c r="B19" s="4">
        <v>1</v>
      </c>
      <c r="C19" s="5">
        <v>0</v>
      </c>
      <c r="D19" s="4">
        <v>0</v>
      </c>
      <c r="E19" s="5">
        <v>0</v>
      </c>
      <c r="F19" s="4">
        <v>1</v>
      </c>
      <c r="G19" s="5">
        <v>0.01</v>
      </c>
      <c r="H19" s="4">
        <v>0</v>
      </c>
    </row>
    <row r="20" spans="1:8" x14ac:dyDescent="0.2">
      <c r="A20" s="2" t="s">
        <v>33</v>
      </c>
      <c r="B20" s="4">
        <v>3847</v>
      </c>
      <c r="C20" s="5">
        <v>13.24</v>
      </c>
      <c r="D20" s="4">
        <v>432</v>
      </c>
      <c r="E20" s="5">
        <v>3.91</v>
      </c>
      <c r="F20" s="4">
        <v>3415</v>
      </c>
      <c r="G20" s="5">
        <v>19.07</v>
      </c>
      <c r="H20" s="4">
        <v>0</v>
      </c>
    </row>
    <row r="21" spans="1:8" x14ac:dyDescent="0.2">
      <c r="A21" s="2" t="s">
        <v>34</v>
      </c>
      <c r="B21" s="4">
        <v>1495</v>
      </c>
      <c r="C21" s="5">
        <v>5.14</v>
      </c>
      <c r="D21" s="4">
        <v>324</v>
      </c>
      <c r="E21" s="5">
        <v>2.93</v>
      </c>
      <c r="F21" s="4">
        <v>1171</v>
      </c>
      <c r="G21" s="5">
        <v>6.54</v>
      </c>
      <c r="H21" s="4">
        <v>0</v>
      </c>
    </row>
    <row r="22" spans="1:8" x14ac:dyDescent="0.2">
      <c r="A22" s="2" t="s">
        <v>35</v>
      </c>
      <c r="B22" s="4">
        <v>38</v>
      </c>
      <c r="C22" s="5">
        <v>0.13</v>
      </c>
      <c r="D22" s="4">
        <v>0</v>
      </c>
      <c r="E22" s="5">
        <v>0</v>
      </c>
      <c r="F22" s="4">
        <v>36</v>
      </c>
      <c r="G22" s="5">
        <v>0.2</v>
      </c>
      <c r="H22" s="4">
        <v>0</v>
      </c>
    </row>
    <row r="23" spans="1:8" x14ac:dyDescent="0.2">
      <c r="A23" s="2" t="s">
        <v>36</v>
      </c>
      <c r="B23" s="4">
        <v>413</v>
      </c>
      <c r="C23" s="5">
        <v>1.42</v>
      </c>
      <c r="D23" s="4">
        <v>15</v>
      </c>
      <c r="E23" s="5">
        <v>0.14000000000000001</v>
      </c>
      <c r="F23" s="4">
        <v>398</v>
      </c>
      <c r="G23" s="5">
        <v>2.2200000000000002</v>
      </c>
      <c r="H23" s="4">
        <v>0</v>
      </c>
    </row>
    <row r="24" spans="1:8" x14ac:dyDescent="0.2">
      <c r="A24" s="2" t="s">
        <v>37</v>
      </c>
      <c r="B24" s="4">
        <v>404</v>
      </c>
      <c r="C24" s="5">
        <v>1.39</v>
      </c>
      <c r="D24" s="4">
        <v>164</v>
      </c>
      <c r="E24" s="5">
        <v>1.48</v>
      </c>
      <c r="F24" s="4">
        <v>237</v>
      </c>
      <c r="G24" s="5">
        <v>1.32</v>
      </c>
      <c r="H24" s="4">
        <v>2</v>
      </c>
    </row>
    <row r="25" spans="1:8" x14ac:dyDescent="0.2">
      <c r="A25" s="2" t="s">
        <v>38</v>
      </c>
      <c r="B25" s="4">
        <v>6305</v>
      </c>
      <c r="C25" s="5">
        <v>21.69</v>
      </c>
      <c r="D25" s="4">
        <v>1700</v>
      </c>
      <c r="E25" s="5">
        <v>15.38</v>
      </c>
      <c r="F25" s="4">
        <v>4596</v>
      </c>
      <c r="G25" s="5">
        <v>25.67</v>
      </c>
      <c r="H25" s="4">
        <v>9</v>
      </c>
    </row>
    <row r="26" spans="1:8" x14ac:dyDescent="0.2">
      <c r="A26" s="2" t="s">
        <v>39</v>
      </c>
      <c r="B26" s="4">
        <v>294</v>
      </c>
      <c r="C26" s="5">
        <v>1.01</v>
      </c>
      <c r="D26" s="4">
        <v>30</v>
      </c>
      <c r="E26" s="5">
        <v>0.27</v>
      </c>
      <c r="F26" s="4">
        <v>264</v>
      </c>
      <c r="G26" s="5">
        <v>1.47</v>
      </c>
      <c r="H26" s="4">
        <v>0</v>
      </c>
    </row>
    <row r="27" spans="1:8" x14ac:dyDescent="0.2">
      <c r="A27" s="2" t="s">
        <v>40</v>
      </c>
      <c r="B27" s="4">
        <v>4019</v>
      </c>
      <c r="C27" s="5">
        <v>13.83</v>
      </c>
      <c r="D27" s="4">
        <v>792</v>
      </c>
      <c r="E27" s="5">
        <v>7.17</v>
      </c>
      <c r="F27" s="4">
        <v>3217</v>
      </c>
      <c r="G27" s="5">
        <v>17.97</v>
      </c>
      <c r="H27" s="4">
        <v>1</v>
      </c>
    </row>
    <row r="28" spans="1:8" x14ac:dyDescent="0.2">
      <c r="A28" s="2" t="s">
        <v>41</v>
      </c>
      <c r="B28" s="4">
        <v>2086</v>
      </c>
      <c r="C28" s="5">
        <v>7.18</v>
      </c>
      <c r="D28" s="4">
        <v>958</v>
      </c>
      <c r="E28" s="5">
        <v>8.67</v>
      </c>
      <c r="F28" s="4">
        <v>1119</v>
      </c>
      <c r="G28" s="5">
        <v>6.25</v>
      </c>
      <c r="H28" s="4">
        <v>3</v>
      </c>
    </row>
    <row r="29" spans="1:8" x14ac:dyDescent="0.2">
      <c r="A29" s="2" t="s">
        <v>42</v>
      </c>
      <c r="B29" s="4">
        <v>3799</v>
      </c>
      <c r="C29" s="5">
        <v>13.07</v>
      </c>
      <c r="D29" s="4">
        <v>2871</v>
      </c>
      <c r="E29" s="5">
        <v>25.98</v>
      </c>
      <c r="F29" s="4">
        <v>924</v>
      </c>
      <c r="G29" s="5">
        <v>5.16</v>
      </c>
      <c r="H29" s="4">
        <v>2</v>
      </c>
    </row>
    <row r="30" spans="1:8" x14ac:dyDescent="0.2">
      <c r="A30" s="2" t="s">
        <v>43</v>
      </c>
      <c r="B30" s="4">
        <v>3129</v>
      </c>
      <c r="C30" s="5">
        <v>10.77</v>
      </c>
      <c r="D30" s="4">
        <v>2206</v>
      </c>
      <c r="E30" s="5">
        <v>19.96</v>
      </c>
      <c r="F30" s="4">
        <v>921</v>
      </c>
      <c r="G30" s="5">
        <v>5.14</v>
      </c>
      <c r="H30" s="4">
        <v>1</v>
      </c>
    </row>
    <row r="31" spans="1:8" x14ac:dyDescent="0.2">
      <c r="A31" s="2" t="s">
        <v>44</v>
      </c>
      <c r="B31" s="4">
        <v>994</v>
      </c>
      <c r="C31" s="5">
        <v>3.42</v>
      </c>
      <c r="D31" s="4">
        <v>628</v>
      </c>
      <c r="E31" s="5">
        <v>5.68</v>
      </c>
      <c r="F31" s="4">
        <v>359</v>
      </c>
      <c r="G31" s="5">
        <v>2</v>
      </c>
      <c r="H31" s="4">
        <v>5</v>
      </c>
    </row>
    <row r="32" spans="1:8" x14ac:dyDescent="0.2">
      <c r="A32" s="2" t="s">
        <v>45</v>
      </c>
      <c r="B32" s="4">
        <v>1290</v>
      </c>
      <c r="C32" s="5">
        <v>4.4400000000000004</v>
      </c>
      <c r="D32" s="4">
        <v>766</v>
      </c>
      <c r="E32" s="5">
        <v>6.93</v>
      </c>
      <c r="F32" s="4">
        <v>474</v>
      </c>
      <c r="G32" s="5">
        <v>2.65</v>
      </c>
      <c r="H32" s="4">
        <v>3</v>
      </c>
    </row>
    <row r="33" spans="1:8" x14ac:dyDescent="0.2">
      <c r="A33" s="2" t="s">
        <v>46</v>
      </c>
      <c r="B33" s="4">
        <v>952</v>
      </c>
      <c r="C33" s="5">
        <v>3.28</v>
      </c>
      <c r="D33" s="4">
        <v>165</v>
      </c>
      <c r="E33" s="5">
        <v>1.49</v>
      </c>
      <c r="F33" s="4">
        <v>775</v>
      </c>
      <c r="G33" s="5">
        <v>4.33</v>
      </c>
      <c r="H33" s="4">
        <v>11</v>
      </c>
    </row>
    <row r="34" spans="1:8" x14ac:dyDescent="0.2">
      <c r="A34" s="1" t="s">
        <v>2</v>
      </c>
      <c r="B34" s="4">
        <v>7993</v>
      </c>
      <c r="C34" s="5">
        <v>99.99</v>
      </c>
      <c r="D34" s="4">
        <v>3259</v>
      </c>
      <c r="E34" s="5">
        <v>99.99</v>
      </c>
      <c r="F34" s="4">
        <v>4707</v>
      </c>
      <c r="G34" s="5">
        <v>99.990000000000009</v>
      </c>
      <c r="H34" s="4">
        <v>15</v>
      </c>
    </row>
    <row r="35" spans="1:8" x14ac:dyDescent="0.2">
      <c r="A35" s="2" t="s">
        <v>32</v>
      </c>
      <c r="B35" s="4">
        <v>1</v>
      </c>
      <c r="C35" s="5">
        <v>0.01</v>
      </c>
      <c r="D35" s="4">
        <v>0</v>
      </c>
      <c r="E35" s="5">
        <v>0</v>
      </c>
      <c r="F35" s="4">
        <v>1</v>
      </c>
      <c r="G35" s="5">
        <v>0.02</v>
      </c>
      <c r="H35" s="4">
        <v>0</v>
      </c>
    </row>
    <row r="36" spans="1:8" x14ac:dyDescent="0.2">
      <c r="A36" s="2" t="s">
        <v>33</v>
      </c>
      <c r="B36" s="4">
        <v>427</v>
      </c>
      <c r="C36" s="5">
        <v>5.34</v>
      </c>
      <c r="D36" s="4">
        <v>20</v>
      </c>
      <c r="E36" s="5">
        <v>0.61</v>
      </c>
      <c r="F36" s="4">
        <v>407</v>
      </c>
      <c r="G36" s="5">
        <v>8.65</v>
      </c>
      <c r="H36" s="4">
        <v>0</v>
      </c>
    </row>
    <row r="37" spans="1:8" x14ac:dyDescent="0.2">
      <c r="A37" s="2" t="s">
        <v>34</v>
      </c>
      <c r="B37" s="4">
        <v>203</v>
      </c>
      <c r="C37" s="5">
        <v>2.54</v>
      </c>
      <c r="D37" s="4">
        <v>37</v>
      </c>
      <c r="E37" s="5">
        <v>1.1399999999999999</v>
      </c>
      <c r="F37" s="4">
        <v>166</v>
      </c>
      <c r="G37" s="5">
        <v>3.53</v>
      </c>
      <c r="H37" s="4">
        <v>0</v>
      </c>
    </row>
    <row r="38" spans="1:8" x14ac:dyDescent="0.2">
      <c r="A38" s="2" t="s">
        <v>35</v>
      </c>
      <c r="B38" s="4">
        <v>7</v>
      </c>
      <c r="C38" s="5">
        <v>0.09</v>
      </c>
      <c r="D38" s="4">
        <v>0</v>
      </c>
      <c r="E38" s="5">
        <v>0</v>
      </c>
      <c r="F38" s="4">
        <v>7</v>
      </c>
      <c r="G38" s="5">
        <v>0.15</v>
      </c>
      <c r="H38" s="4">
        <v>0</v>
      </c>
    </row>
    <row r="39" spans="1:8" x14ac:dyDescent="0.2">
      <c r="A39" s="2" t="s">
        <v>36</v>
      </c>
      <c r="B39" s="4">
        <v>184</v>
      </c>
      <c r="C39" s="5">
        <v>2.2999999999999998</v>
      </c>
      <c r="D39" s="4">
        <v>6</v>
      </c>
      <c r="E39" s="5">
        <v>0.18</v>
      </c>
      <c r="F39" s="4">
        <v>178</v>
      </c>
      <c r="G39" s="5">
        <v>3.78</v>
      </c>
      <c r="H39" s="4">
        <v>0</v>
      </c>
    </row>
    <row r="40" spans="1:8" x14ac:dyDescent="0.2">
      <c r="A40" s="2" t="s">
        <v>37</v>
      </c>
      <c r="B40" s="4">
        <v>43</v>
      </c>
      <c r="C40" s="5">
        <v>0.54</v>
      </c>
      <c r="D40" s="4">
        <v>6</v>
      </c>
      <c r="E40" s="5">
        <v>0.18</v>
      </c>
      <c r="F40" s="4">
        <v>35</v>
      </c>
      <c r="G40" s="5">
        <v>0.74</v>
      </c>
      <c r="H40" s="4">
        <v>1</v>
      </c>
    </row>
    <row r="41" spans="1:8" x14ac:dyDescent="0.2">
      <c r="A41" s="2" t="s">
        <v>38</v>
      </c>
      <c r="B41" s="4">
        <v>1698</v>
      </c>
      <c r="C41" s="5">
        <v>21.24</v>
      </c>
      <c r="D41" s="4">
        <v>383</v>
      </c>
      <c r="E41" s="5">
        <v>11.75</v>
      </c>
      <c r="F41" s="4">
        <v>1313</v>
      </c>
      <c r="G41" s="5">
        <v>27.89</v>
      </c>
      <c r="H41" s="4">
        <v>2</v>
      </c>
    </row>
    <row r="42" spans="1:8" x14ac:dyDescent="0.2">
      <c r="A42" s="2" t="s">
        <v>39</v>
      </c>
      <c r="B42" s="4">
        <v>112</v>
      </c>
      <c r="C42" s="5">
        <v>1.4</v>
      </c>
      <c r="D42" s="4">
        <v>7</v>
      </c>
      <c r="E42" s="5">
        <v>0.21</v>
      </c>
      <c r="F42" s="4">
        <v>105</v>
      </c>
      <c r="G42" s="5">
        <v>2.23</v>
      </c>
      <c r="H42" s="4">
        <v>0</v>
      </c>
    </row>
    <row r="43" spans="1:8" x14ac:dyDescent="0.2">
      <c r="A43" s="2" t="s">
        <v>40</v>
      </c>
      <c r="B43" s="4">
        <v>1100</v>
      </c>
      <c r="C43" s="5">
        <v>13.76</v>
      </c>
      <c r="D43" s="4">
        <v>207</v>
      </c>
      <c r="E43" s="5">
        <v>6.35</v>
      </c>
      <c r="F43" s="4">
        <v>892</v>
      </c>
      <c r="G43" s="5">
        <v>18.95</v>
      </c>
      <c r="H43" s="4">
        <v>0</v>
      </c>
    </row>
    <row r="44" spans="1:8" x14ac:dyDescent="0.2">
      <c r="A44" s="2" t="s">
        <v>41</v>
      </c>
      <c r="B44" s="4">
        <v>866</v>
      </c>
      <c r="C44" s="5">
        <v>10.83</v>
      </c>
      <c r="D44" s="4">
        <v>440</v>
      </c>
      <c r="E44" s="5">
        <v>13.5</v>
      </c>
      <c r="F44" s="4">
        <v>424</v>
      </c>
      <c r="G44" s="5">
        <v>9.01</v>
      </c>
      <c r="H44" s="4">
        <v>1</v>
      </c>
    </row>
    <row r="45" spans="1:8" x14ac:dyDescent="0.2">
      <c r="A45" s="2" t="s">
        <v>42</v>
      </c>
      <c r="B45" s="4">
        <v>1820</v>
      </c>
      <c r="C45" s="5">
        <v>22.77</v>
      </c>
      <c r="D45" s="4">
        <v>1360</v>
      </c>
      <c r="E45" s="5">
        <v>41.73</v>
      </c>
      <c r="F45" s="4">
        <v>459</v>
      </c>
      <c r="G45" s="5">
        <v>9.75</v>
      </c>
      <c r="H45" s="4">
        <v>1</v>
      </c>
    </row>
    <row r="46" spans="1:8" x14ac:dyDescent="0.2">
      <c r="A46" s="2" t="s">
        <v>43</v>
      </c>
      <c r="B46" s="4">
        <v>774</v>
      </c>
      <c r="C46" s="5">
        <v>9.68</v>
      </c>
      <c r="D46" s="4">
        <v>482</v>
      </c>
      <c r="E46" s="5">
        <v>14.79</v>
      </c>
      <c r="F46" s="4">
        <v>290</v>
      </c>
      <c r="G46" s="5">
        <v>6.16</v>
      </c>
      <c r="H46" s="4">
        <v>1</v>
      </c>
    </row>
    <row r="47" spans="1:8" x14ac:dyDescent="0.2">
      <c r="A47" s="2" t="s">
        <v>44</v>
      </c>
      <c r="B47" s="4">
        <v>199</v>
      </c>
      <c r="C47" s="5">
        <v>2.4900000000000002</v>
      </c>
      <c r="D47" s="4">
        <v>111</v>
      </c>
      <c r="E47" s="5">
        <v>3.41</v>
      </c>
      <c r="F47" s="4">
        <v>83</v>
      </c>
      <c r="G47" s="5">
        <v>1.76</v>
      </c>
      <c r="H47" s="4">
        <v>3</v>
      </c>
    </row>
    <row r="48" spans="1:8" x14ac:dyDescent="0.2">
      <c r="A48" s="2" t="s">
        <v>45</v>
      </c>
      <c r="B48" s="4">
        <v>294</v>
      </c>
      <c r="C48" s="5">
        <v>3.68</v>
      </c>
      <c r="D48" s="4">
        <v>169</v>
      </c>
      <c r="E48" s="5">
        <v>5.19</v>
      </c>
      <c r="F48" s="4">
        <v>119</v>
      </c>
      <c r="G48" s="5">
        <v>2.5299999999999998</v>
      </c>
      <c r="H48" s="4">
        <v>0</v>
      </c>
    </row>
    <row r="49" spans="1:8" x14ac:dyDescent="0.2">
      <c r="A49" s="2" t="s">
        <v>46</v>
      </c>
      <c r="B49" s="4">
        <v>265</v>
      </c>
      <c r="C49" s="5">
        <v>3.32</v>
      </c>
      <c r="D49" s="4">
        <v>31</v>
      </c>
      <c r="E49" s="5">
        <v>0.95</v>
      </c>
      <c r="F49" s="4">
        <v>228</v>
      </c>
      <c r="G49" s="5">
        <v>4.84</v>
      </c>
      <c r="H49" s="4">
        <v>6</v>
      </c>
    </row>
    <row r="50" spans="1:8" x14ac:dyDescent="0.2">
      <c r="A50" s="1" t="s">
        <v>3</v>
      </c>
      <c r="B50" s="4">
        <v>2110</v>
      </c>
      <c r="C50" s="5">
        <v>99.989999999999981</v>
      </c>
      <c r="D50" s="4">
        <v>696</v>
      </c>
      <c r="E50" s="5">
        <v>100.01</v>
      </c>
      <c r="F50" s="4">
        <v>1400</v>
      </c>
      <c r="G50" s="5">
        <v>100.01</v>
      </c>
      <c r="H50" s="4">
        <v>4</v>
      </c>
    </row>
    <row r="51" spans="1:8" x14ac:dyDescent="0.2">
      <c r="A51" s="2" t="s">
        <v>32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33</v>
      </c>
      <c r="B52" s="4">
        <v>371</v>
      </c>
      <c r="C52" s="5">
        <v>17.579999999999998</v>
      </c>
      <c r="D52" s="4">
        <v>31</v>
      </c>
      <c r="E52" s="5">
        <v>4.45</v>
      </c>
      <c r="F52" s="4">
        <v>340</v>
      </c>
      <c r="G52" s="5">
        <v>24.29</v>
      </c>
      <c r="H52" s="4">
        <v>0</v>
      </c>
    </row>
    <row r="53" spans="1:8" x14ac:dyDescent="0.2">
      <c r="A53" s="2" t="s">
        <v>34</v>
      </c>
      <c r="B53" s="4">
        <v>69</v>
      </c>
      <c r="C53" s="5">
        <v>3.27</v>
      </c>
      <c r="D53" s="4">
        <v>15</v>
      </c>
      <c r="E53" s="5">
        <v>2.16</v>
      </c>
      <c r="F53" s="4">
        <v>54</v>
      </c>
      <c r="G53" s="5">
        <v>3.86</v>
      </c>
      <c r="H53" s="4">
        <v>0</v>
      </c>
    </row>
    <row r="54" spans="1:8" x14ac:dyDescent="0.2">
      <c r="A54" s="2" t="s">
        <v>35</v>
      </c>
      <c r="B54" s="4">
        <v>3</v>
      </c>
      <c r="C54" s="5">
        <v>0.14000000000000001</v>
      </c>
      <c r="D54" s="4">
        <v>0</v>
      </c>
      <c r="E54" s="5">
        <v>0</v>
      </c>
      <c r="F54" s="4">
        <v>1</v>
      </c>
      <c r="G54" s="5">
        <v>7.0000000000000007E-2</v>
      </c>
      <c r="H54" s="4">
        <v>0</v>
      </c>
    </row>
    <row r="55" spans="1:8" x14ac:dyDescent="0.2">
      <c r="A55" s="2" t="s">
        <v>36</v>
      </c>
      <c r="B55" s="4">
        <v>40</v>
      </c>
      <c r="C55" s="5">
        <v>1.9</v>
      </c>
      <c r="D55" s="4">
        <v>2</v>
      </c>
      <c r="E55" s="5">
        <v>0.28999999999999998</v>
      </c>
      <c r="F55" s="4">
        <v>38</v>
      </c>
      <c r="G55" s="5">
        <v>2.71</v>
      </c>
      <c r="H55" s="4">
        <v>0</v>
      </c>
    </row>
    <row r="56" spans="1:8" x14ac:dyDescent="0.2">
      <c r="A56" s="2" t="s">
        <v>37</v>
      </c>
      <c r="B56" s="4">
        <v>33</v>
      </c>
      <c r="C56" s="5">
        <v>1.56</v>
      </c>
      <c r="D56" s="4">
        <v>20</v>
      </c>
      <c r="E56" s="5">
        <v>2.87</v>
      </c>
      <c r="F56" s="4">
        <v>13</v>
      </c>
      <c r="G56" s="5">
        <v>0.93</v>
      </c>
      <c r="H56" s="4">
        <v>0</v>
      </c>
    </row>
    <row r="57" spans="1:8" x14ac:dyDescent="0.2">
      <c r="A57" s="2" t="s">
        <v>38</v>
      </c>
      <c r="B57" s="4">
        <v>430</v>
      </c>
      <c r="C57" s="5">
        <v>20.38</v>
      </c>
      <c r="D57" s="4">
        <v>105</v>
      </c>
      <c r="E57" s="5">
        <v>15.09</v>
      </c>
      <c r="F57" s="4">
        <v>323</v>
      </c>
      <c r="G57" s="5">
        <v>23.07</v>
      </c>
      <c r="H57" s="4">
        <v>2</v>
      </c>
    </row>
    <row r="58" spans="1:8" x14ac:dyDescent="0.2">
      <c r="A58" s="2" t="s">
        <v>39</v>
      </c>
      <c r="B58" s="4">
        <v>26</v>
      </c>
      <c r="C58" s="5">
        <v>1.23</v>
      </c>
      <c r="D58" s="4">
        <v>2</v>
      </c>
      <c r="E58" s="5">
        <v>0.28999999999999998</v>
      </c>
      <c r="F58" s="4">
        <v>24</v>
      </c>
      <c r="G58" s="5">
        <v>1.71</v>
      </c>
      <c r="H58" s="4">
        <v>0</v>
      </c>
    </row>
    <row r="59" spans="1:8" x14ac:dyDescent="0.2">
      <c r="A59" s="2" t="s">
        <v>40</v>
      </c>
      <c r="B59" s="4">
        <v>298</v>
      </c>
      <c r="C59" s="5">
        <v>14.12</v>
      </c>
      <c r="D59" s="4">
        <v>41</v>
      </c>
      <c r="E59" s="5">
        <v>5.89</v>
      </c>
      <c r="F59" s="4">
        <v>256</v>
      </c>
      <c r="G59" s="5">
        <v>18.29</v>
      </c>
      <c r="H59" s="4">
        <v>0</v>
      </c>
    </row>
    <row r="60" spans="1:8" x14ac:dyDescent="0.2">
      <c r="A60" s="2" t="s">
        <v>41</v>
      </c>
      <c r="B60" s="4">
        <v>185</v>
      </c>
      <c r="C60" s="5">
        <v>8.77</v>
      </c>
      <c r="D60" s="4">
        <v>68</v>
      </c>
      <c r="E60" s="5">
        <v>9.77</v>
      </c>
      <c r="F60" s="4">
        <v>116</v>
      </c>
      <c r="G60" s="5">
        <v>8.2899999999999991</v>
      </c>
      <c r="H60" s="4">
        <v>1</v>
      </c>
    </row>
    <row r="61" spans="1:8" x14ac:dyDescent="0.2">
      <c r="A61" s="2" t="s">
        <v>42</v>
      </c>
      <c r="B61" s="4">
        <v>183</v>
      </c>
      <c r="C61" s="5">
        <v>8.67</v>
      </c>
      <c r="D61" s="4">
        <v>136</v>
      </c>
      <c r="E61" s="5">
        <v>19.54</v>
      </c>
      <c r="F61" s="4">
        <v>47</v>
      </c>
      <c r="G61" s="5">
        <v>3.36</v>
      </c>
      <c r="H61" s="4">
        <v>0</v>
      </c>
    </row>
    <row r="62" spans="1:8" x14ac:dyDescent="0.2">
      <c r="A62" s="2" t="s">
        <v>43</v>
      </c>
      <c r="B62" s="4">
        <v>230</v>
      </c>
      <c r="C62" s="5">
        <v>10.9</v>
      </c>
      <c r="D62" s="4">
        <v>164</v>
      </c>
      <c r="E62" s="5">
        <v>23.56</v>
      </c>
      <c r="F62" s="4">
        <v>66</v>
      </c>
      <c r="G62" s="5">
        <v>4.71</v>
      </c>
      <c r="H62" s="4">
        <v>0</v>
      </c>
    </row>
    <row r="63" spans="1:8" x14ac:dyDescent="0.2">
      <c r="A63" s="2" t="s">
        <v>44</v>
      </c>
      <c r="B63" s="4">
        <v>75</v>
      </c>
      <c r="C63" s="5">
        <v>3.55</v>
      </c>
      <c r="D63" s="4">
        <v>54</v>
      </c>
      <c r="E63" s="5">
        <v>7.76</v>
      </c>
      <c r="F63" s="4">
        <v>21</v>
      </c>
      <c r="G63" s="5">
        <v>1.5</v>
      </c>
      <c r="H63" s="4">
        <v>0</v>
      </c>
    </row>
    <row r="64" spans="1:8" x14ac:dyDescent="0.2">
      <c r="A64" s="2" t="s">
        <v>45</v>
      </c>
      <c r="B64" s="4">
        <v>97</v>
      </c>
      <c r="C64" s="5">
        <v>4.5999999999999996</v>
      </c>
      <c r="D64" s="4">
        <v>48</v>
      </c>
      <c r="E64" s="5">
        <v>6.9</v>
      </c>
      <c r="F64" s="4">
        <v>41</v>
      </c>
      <c r="G64" s="5">
        <v>2.93</v>
      </c>
      <c r="H64" s="4">
        <v>1</v>
      </c>
    </row>
    <row r="65" spans="1:8" x14ac:dyDescent="0.2">
      <c r="A65" s="2" t="s">
        <v>46</v>
      </c>
      <c r="B65" s="4">
        <v>70</v>
      </c>
      <c r="C65" s="5">
        <v>3.32</v>
      </c>
      <c r="D65" s="4">
        <v>10</v>
      </c>
      <c r="E65" s="5">
        <v>1.44</v>
      </c>
      <c r="F65" s="4">
        <v>60</v>
      </c>
      <c r="G65" s="5">
        <v>4.29</v>
      </c>
      <c r="H65" s="4">
        <v>0</v>
      </c>
    </row>
    <row r="66" spans="1:8" x14ac:dyDescent="0.2">
      <c r="A66" s="1" t="s">
        <v>4</v>
      </c>
      <c r="B66" s="4">
        <v>3730</v>
      </c>
      <c r="C66" s="5">
        <v>100</v>
      </c>
      <c r="D66" s="4">
        <v>1301</v>
      </c>
      <c r="E66" s="5">
        <v>99.990000000000009</v>
      </c>
      <c r="F66" s="4">
        <v>2415</v>
      </c>
      <c r="G66" s="5">
        <v>100</v>
      </c>
      <c r="H66" s="4">
        <v>7</v>
      </c>
    </row>
    <row r="67" spans="1:8" x14ac:dyDescent="0.2">
      <c r="A67" s="2" t="s">
        <v>32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33</v>
      </c>
      <c r="B68" s="4">
        <v>411</v>
      </c>
      <c r="C68" s="5">
        <v>11.02</v>
      </c>
      <c r="D68" s="4">
        <v>28</v>
      </c>
      <c r="E68" s="5">
        <v>2.15</v>
      </c>
      <c r="F68" s="4">
        <v>383</v>
      </c>
      <c r="G68" s="5">
        <v>15.86</v>
      </c>
      <c r="H68" s="4">
        <v>0</v>
      </c>
    </row>
    <row r="69" spans="1:8" x14ac:dyDescent="0.2">
      <c r="A69" s="2" t="s">
        <v>34</v>
      </c>
      <c r="B69" s="4">
        <v>271</v>
      </c>
      <c r="C69" s="5">
        <v>7.27</v>
      </c>
      <c r="D69" s="4">
        <v>58</v>
      </c>
      <c r="E69" s="5">
        <v>4.46</v>
      </c>
      <c r="F69" s="4">
        <v>213</v>
      </c>
      <c r="G69" s="5">
        <v>8.82</v>
      </c>
      <c r="H69" s="4">
        <v>0</v>
      </c>
    </row>
    <row r="70" spans="1:8" x14ac:dyDescent="0.2">
      <c r="A70" s="2" t="s">
        <v>35</v>
      </c>
      <c r="B70" s="4">
        <v>5</v>
      </c>
      <c r="C70" s="5">
        <v>0.13</v>
      </c>
      <c r="D70" s="4">
        <v>0</v>
      </c>
      <c r="E70" s="5">
        <v>0</v>
      </c>
      <c r="F70" s="4">
        <v>5</v>
      </c>
      <c r="G70" s="5">
        <v>0.21</v>
      </c>
      <c r="H70" s="4">
        <v>0</v>
      </c>
    </row>
    <row r="71" spans="1:8" x14ac:dyDescent="0.2">
      <c r="A71" s="2" t="s">
        <v>36</v>
      </c>
      <c r="B71" s="4">
        <v>63</v>
      </c>
      <c r="C71" s="5">
        <v>1.69</v>
      </c>
      <c r="D71" s="4">
        <v>2</v>
      </c>
      <c r="E71" s="5">
        <v>0.15</v>
      </c>
      <c r="F71" s="4">
        <v>61</v>
      </c>
      <c r="G71" s="5">
        <v>2.5299999999999998</v>
      </c>
      <c r="H71" s="4">
        <v>0</v>
      </c>
    </row>
    <row r="72" spans="1:8" x14ac:dyDescent="0.2">
      <c r="A72" s="2" t="s">
        <v>37</v>
      </c>
      <c r="B72" s="4">
        <v>57</v>
      </c>
      <c r="C72" s="5">
        <v>1.53</v>
      </c>
      <c r="D72" s="4">
        <v>5</v>
      </c>
      <c r="E72" s="5">
        <v>0.38</v>
      </c>
      <c r="F72" s="4">
        <v>51</v>
      </c>
      <c r="G72" s="5">
        <v>2.11</v>
      </c>
      <c r="H72" s="4">
        <v>1</v>
      </c>
    </row>
    <row r="73" spans="1:8" x14ac:dyDescent="0.2">
      <c r="A73" s="2" t="s">
        <v>38</v>
      </c>
      <c r="B73" s="4">
        <v>875</v>
      </c>
      <c r="C73" s="5">
        <v>23.46</v>
      </c>
      <c r="D73" s="4">
        <v>226</v>
      </c>
      <c r="E73" s="5">
        <v>17.37</v>
      </c>
      <c r="F73" s="4">
        <v>648</v>
      </c>
      <c r="G73" s="5">
        <v>26.83</v>
      </c>
      <c r="H73" s="4">
        <v>1</v>
      </c>
    </row>
    <row r="74" spans="1:8" x14ac:dyDescent="0.2">
      <c r="A74" s="2" t="s">
        <v>39</v>
      </c>
      <c r="B74" s="4">
        <v>37</v>
      </c>
      <c r="C74" s="5">
        <v>0.99</v>
      </c>
      <c r="D74" s="4">
        <v>0</v>
      </c>
      <c r="E74" s="5">
        <v>0</v>
      </c>
      <c r="F74" s="4">
        <v>37</v>
      </c>
      <c r="G74" s="5">
        <v>1.53</v>
      </c>
      <c r="H74" s="4">
        <v>0</v>
      </c>
    </row>
    <row r="75" spans="1:8" x14ac:dyDescent="0.2">
      <c r="A75" s="2" t="s">
        <v>40</v>
      </c>
      <c r="B75" s="4">
        <v>543</v>
      </c>
      <c r="C75" s="5">
        <v>14.56</v>
      </c>
      <c r="D75" s="4">
        <v>77</v>
      </c>
      <c r="E75" s="5">
        <v>5.92</v>
      </c>
      <c r="F75" s="4">
        <v>465</v>
      </c>
      <c r="G75" s="5">
        <v>19.25</v>
      </c>
      <c r="H75" s="4">
        <v>0</v>
      </c>
    </row>
    <row r="76" spans="1:8" x14ac:dyDescent="0.2">
      <c r="A76" s="2" t="s">
        <v>41</v>
      </c>
      <c r="B76" s="4">
        <v>217</v>
      </c>
      <c r="C76" s="5">
        <v>5.82</v>
      </c>
      <c r="D76" s="4">
        <v>99</v>
      </c>
      <c r="E76" s="5">
        <v>7.61</v>
      </c>
      <c r="F76" s="4">
        <v>118</v>
      </c>
      <c r="G76" s="5">
        <v>4.8899999999999997</v>
      </c>
      <c r="H76" s="4">
        <v>0</v>
      </c>
    </row>
    <row r="77" spans="1:8" x14ac:dyDescent="0.2">
      <c r="A77" s="2" t="s">
        <v>42</v>
      </c>
      <c r="B77" s="4">
        <v>447</v>
      </c>
      <c r="C77" s="5">
        <v>11.98</v>
      </c>
      <c r="D77" s="4">
        <v>332</v>
      </c>
      <c r="E77" s="5">
        <v>25.52</v>
      </c>
      <c r="F77" s="4">
        <v>114</v>
      </c>
      <c r="G77" s="5">
        <v>4.72</v>
      </c>
      <c r="H77" s="4">
        <v>1</v>
      </c>
    </row>
    <row r="78" spans="1:8" x14ac:dyDescent="0.2">
      <c r="A78" s="2" t="s">
        <v>43</v>
      </c>
      <c r="B78" s="4">
        <v>385</v>
      </c>
      <c r="C78" s="5">
        <v>10.32</v>
      </c>
      <c r="D78" s="4">
        <v>286</v>
      </c>
      <c r="E78" s="5">
        <v>21.98</v>
      </c>
      <c r="F78" s="4">
        <v>99</v>
      </c>
      <c r="G78" s="5">
        <v>4.0999999999999996</v>
      </c>
      <c r="H78" s="4">
        <v>0</v>
      </c>
    </row>
    <row r="79" spans="1:8" x14ac:dyDescent="0.2">
      <c r="A79" s="2" t="s">
        <v>44</v>
      </c>
      <c r="B79" s="4">
        <v>109</v>
      </c>
      <c r="C79" s="5">
        <v>2.92</v>
      </c>
      <c r="D79" s="4">
        <v>69</v>
      </c>
      <c r="E79" s="5">
        <v>5.3</v>
      </c>
      <c r="F79" s="4">
        <v>39</v>
      </c>
      <c r="G79" s="5">
        <v>1.61</v>
      </c>
      <c r="H79" s="4">
        <v>1</v>
      </c>
    </row>
    <row r="80" spans="1:8" x14ac:dyDescent="0.2">
      <c r="A80" s="2" t="s">
        <v>45</v>
      </c>
      <c r="B80" s="4">
        <v>185</v>
      </c>
      <c r="C80" s="5">
        <v>4.96</v>
      </c>
      <c r="D80" s="4">
        <v>103</v>
      </c>
      <c r="E80" s="5">
        <v>7.92</v>
      </c>
      <c r="F80" s="4">
        <v>76</v>
      </c>
      <c r="G80" s="5">
        <v>3.15</v>
      </c>
      <c r="H80" s="4">
        <v>0</v>
      </c>
    </row>
    <row r="81" spans="1:8" x14ac:dyDescent="0.2">
      <c r="A81" s="2" t="s">
        <v>46</v>
      </c>
      <c r="B81" s="4">
        <v>125</v>
      </c>
      <c r="C81" s="5">
        <v>3.35</v>
      </c>
      <c r="D81" s="4">
        <v>16</v>
      </c>
      <c r="E81" s="5">
        <v>1.23</v>
      </c>
      <c r="F81" s="4">
        <v>106</v>
      </c>
      <c r="G81" s="5">
        <v>4.3899999999999997</v>
      </c>
      <c r="H81" s="4">
        <v>3</v>
      </c>
    </row>
    <row r="82" spans="1:8" x14ac:dyDescent="0.2">
      <c r="A82" s="1" t="s">
        <v>5</v>
      </c>
      <c r="B82" s="4">
        <v>4806</v>
      </c>
      <c r="C82" s="5">
        <v>99.990000000000009</v>
      </c>
      <c r="D82" s="4">
        <v>1561</v>
      </c>
      <c r="E82" s="5">
        <v>100</v>
      </c>
      <c r="F82" s="4">
        <v>3236</v>
      </c>
      <c r="G82" s="5">
        <v>100.00000000000001</v>
      </c>
      <c r="H82" s="4">
        <v>2</v>
      </c>
    </row>
    <row r="83" spans="1:8" x14ac:dyDescent="0.2">
      <c r="A83" s="2" t="s">
        <v>32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33</v>
      </c>
      <c r="B84" s="4">
        <v>657</v>
      </c>
      <c r="C84" s="5">
        <v>13.67</v>
      </c>
      <c r="D84" s="4">
        <v>57</v>
      </c>
      <c r="E84" s="5">
        <v>3.65</v>
      </c>
      <c r="F84" s="4">
        <v>600</v>
      </c>
      <c r="G84" s="5">
        <v>18.54</v>
      </c>
      <c r="H84" s="4">
        <v>0</v>
      </c>
    </row>
    <row r="85" spans="1:8" x14ac:dyDescent="0.2">
      <c r="A85" s="2" t="s">
        <v>34</v>
      </c>
      <c r="B85" s="4">
        <v>262</v>
      </c>
      <c r="C85" s="5">
        <v>5.45</v>
      </c>
      <c r="D85" s="4">
        <v>42</v>
      </c>
      <c r="E85" s="5">
        <v>2.69</v>
      </c>
      <c r="F85" s="4">
        <v>220</v>
      </c>
      <c r="G85" s="5">
        <v>6.8</v>
      </c>
      <c r="H85" s="4">
        <v>0</v>
      </c>
    </row>
    <row r="86" spans="1:8" x14ac:dyDescent="0.2">
      <c r="A86" s="2" t="s">
        <v>35</v>
      </c>
      <c r="B86" s="4">
        <v>5</v>
      </c>
      <c r="C86" s="5">
        <v>0.1</v>
      </c>
      <c r="D86" s="4">
        <v>0</v>
      </c>
      <c r="E86" s="5">
        <v>0</v>
      </c>
      <c r="F86" s="4">
        <v>5</v>
      </c>
      <c r="G86" s="5">
        <v>0.15</v>
      </c>
      <c r="H86" s="4">
        <v>0</v>
      </c>
    </row>
    <row r="87" spans="1:8" x14ac:dyDescent="0.2">
      <c r="A87" s="2" t="s">
        <v>36</v>
      </c>
      <c r="B87" s="4">
        <v>56</v>
      </c>
      <c r="C87" s="5">
        <v>1.17</v>
      </c>
      <c r="D87" s="4">
        <v>2</v>
      </c>
      <c r="E87" s="5">
        <v>0.13</v>
      </c>
      <c r="F87" s="4">
        <v>54</v>
      </c>
      <c r="G87" s="5">
        <v>1.67</v>
      </c>
      <c r="H87" s="4">
        <v>0</v>
      </c>
    </row>
    <row r="88" spans="1:8" x14ac:dyDescent="0.2">
      <c r="A88" s="2" t="s">
        <v>37</v>
      </c>
      <c r="B88" s="4">
        <v>62</v>
      </c>
      <c r="C88" s="5">
        <v>1.29</v>
      </c>
      <c r="D88" s="4">
        <v>28</v>
      </c>
      <c r="E88" s="5">
        <v>1.79</v>
      </c>
      <c r="F88" s="4">
        <v>34</v>
      </c>
      <c r="G88" s="5">
        <v>1.05</v>
      </c>
      <c r="H88" s="4">
        <v>0</v>
      </c>
    </row>
    <row r="89" spans="1:8" x14ac:dyDescent="0.2">
      <c r="A89" s="2" t="s">
        <v>38</v>
      </c>
      <c r="B89" s="4">
        <v>1201</v>
      </c>
      <c r="C89" s="5">
        <v>24.99</v>
      </c>
      <c r="D89" s="4">
        <v>308</v>
      </c>
      <c r="E89" s="5">
        <v>19.73</v>
      </c>
      <c r="F89" s="4">
        <v>893</v>
      </c>
      <c r="G89" s="5">
        <v>27.6</v>
      </c>
      <c r="H89" s="4">
        <v>0</v>
      </c>
    </row>
    <row r="90" spans="1:8" x14ac:dyDescent="0.2">
      <c r="A90" s="2" t="s">
        <v>39</v>
      </c>
      <c r="B90" s="4">
        <v>46</v>
      </c>
      <c r="C90" s="5">
        <v>0.96</v>
      </c>
      <c r="D90" s="4">
        <v>8</v>
      </c>
      <c r="E90" s="5">
        <v>0.51</v>
      </c>
      <c r="F90" s="4">
        <v>38</v>
      </c>
      <c r="G90" s="5">
        <v>1.17</v>
      </c>
      <c r="H90" s="4">
        <v>0</v>
      </c>
    </row>
    <row r="91" spans="1:8" x14ac:dyDescent="0.2">
      <c r="A91" s="2" t="s">
        <v>40</v>
      </c>
      <c r="B91" s="4">
        <v>682</v>
      </c>
      <c r="C91" s="5">
        <v>14.19</v>
      </c>
      <c r="D91" s="4">
        <v>21</v>
      </c>
      <c r="E91" s="5">
        <v>1.35</v>
      </c>
      <c r="F91" s="4">
        <v>660</v>
      </c>
      <c r="G91" s="5">
        <v>20.399999999999999</v>
      </c>
      <c r="H91" s="4">
        <v>0</v>
      </c>
    </row>
    <row r="92" spans="1:8" x14ac:dyDescent="0.2">
      <c r="A92" s="2" t="s">
        <v>41</v>
      </c>
      <c r="B92" s="4">
        <v>328</v>
      </c>
      <c r="C92" s="5">
        <v>6.82</v>
      </c>
      <c r="D92" s="4">
        <v>137</v>
      </c>
      <c r="E92" s="5">
        <v>8.7799999999999994</v>
      </c>
      <c r="F92" s="4">
        <v>189</v>
      </c>
      <c r="G92" s="5">
        <v>5.84</v>
      </c>
      <c r="H92" s="4">
        <v>0</v>
      </c>
    </row>
    <row r="93" spans="1:8" x14ac:dyDescent="0.2">
      <c r="A93" s="2" t="s">
        <v>42</v>
      </c>
      <c r="B93" s="4">
        <v>462</v>
      </c>
      <c r="C93" s="5">
        <v>9.61</v>
      </c>
      <c r="D93" s="4">
        <v>345</v>
      </c>
      <c r="E93" s="5">
        <v>22.1</v>
      </c>
      <c r="F93" s="4">
        <v>117</v>
      </c>
      <c r="G93" s="5">
        <v>3.62</v>
      </c>
      <c r="H93" s="4">
        <v>0</v>
      </c>
    </row>
    <row r="94" spans="1:8" x14ac:dyDescent="0.2">
      <c r="A94" s="2" t="s">
        <v>43</v>
      </c>
      <c r="B94" s="4">
        <v>488</v>
      </c>
      <c r="C94" s="5">
        <v>10.15</v>
      </c>
      <c r="D94" s="4">
        <v>333</v>
      </c>
      <c r="E94" s="5">
        <v>21.33</v>
      </c>
      <c r="F94" s="4">
        <v>155</v>
      </c>
      <c r="G94" s="5">
        <v>4.79</v>
      </c>
      <c r="H94" s="4">
        <v>0</v>
      </c>
    </row>
    <row r="95" spans="1:8" x14ac:dyDescent="0.2">
      <c r="A95" s="2" t="s">
        <v>44</v>
      </c>
      <c r="B95" s="4">
        <v>174</v>
      </c>
      <c r="C95" s="5">
        <v>3.62</v>
      </c>
      <c r="D95" s="4">
        <v>109</v>
      </c>
      <c r="E95" s="5">
        <v>6.98</v>
      </c>
      <c r="F95" s="4">
        <v>64</v>
      </c>
      <c r="G95" s="5">
        <v>1.98</v>
      </c>
      <c r="H95" s="4">
        <v>1</v>
      </c>
    </row>
    <row r="96" spans="1:8" x14ac:dyDescent="0.2">
      <c r="A96" s="2" t="s">
        <v>45</v>
      </c>
      <c r="B96" s="4">
        <v>227</v>
      </c>
      <c r="C96" s="5">
        <v>4.72</v>
      </c>
      <c r="D96" s="4">
        <v>142</v>
      </c>
      <c r="E96" s="5">
        <v>9.1</v>
      </c>
      <c r="F96" s="4">
        <v>81</v>
      </c>
      <c r="G96" s="5">
        <v>2.5</v>
      </c>
      <c r="H96" s="4">
        <v>0</v>
      </c>
    </row>
    <row r="97" spans="1:8" x14ac:dyDescent="0.2">
      <c r="A97" s="2" t="s">
        <v>46</v>
      </c>
      <c r="B97" s="4">
        <v>156</v>
      </c>
      <c r="C97" s="5">
        <v>3.25</v>
      </c>
      <c r="D97" s="4">
        <v>29</v>
      </c>
      <c r="E97" s="5">
        <v>1.86</v>
      </c>
      <c r="F97" s="4">
        <v>126</v>
      </c>
      <c r="G97" s="5">
        <v>3.89</v>
      </c>
      <c r="H97" s="4">
        <v>1</v>
      </c>
    </row>
    <row r="98" spans="1:8" x14ac:dyDescent="0.2">
      <c r="A98" s="1" t="s">
        <v>6</v>
      </c>
      <c r="B98" s="4">
        <v>3946</v>
      </c>
      <c r="C98" s="5">
        <v>100</v>
      </c>
      <c r="D98" s="4">
        <v>1539</v>
      </c>
      <c r="E98" s="5">
        <v>100.01</v>
      </c>
      <c r="F98" s="4">
        <v>2393</v>
      </c>
      <c r="G98" s="5">
        <v>100.01</v>
      </c>
      <c r="H98" s="4">
        <v>7</v>
      </c>
    </row>
    <row r="99" spans="1:8" x14ac:dyDescent="0.2">
      <c r="A99" s="2" t="s">
        <v>32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33</v>
      </c>
      <c r="B100" s="4">
        <v>738</v>
      </c>
      <c r="C100" s="5">
        <v>18.7</v>
      </c>
      <c r="D100" s="4">
        <v>86</v>
      </c>
      <c r="E100" s="5">
        <v>5.59</v>
      </c>
      <c r="F100" s="4">
        <v>652</v>
      </c>
      <c r="G100" s="5">
        <v>27.25</v>
      </c>
      <c r="H100" s="4">
        <v>0</v>
      </c>
    </row>
    <row r="101" spans="1:8" x14ac:dyDescent="0.2">
      <c r="A101" s="2" t="s">
        <v>34</v>
      </c>
      <c r="B101" s="4">
        <v>163</v>
      </c>
      <c r="C101" s="5">
        <v>4.13</v>
      </c>
      <c r="D101" s="4">
        <v>44</v>
      </c>
      <c r="E101" s="5">
        <v>2.86</v>
      </c>
      <c r="F101" s="4">
        <v>119</v>
      </c>
      <c r="G101" s="5">
        <v>4.97</v>
      </c>
      <c r="H101" s="4">
        <v>0</v>
      </c>
    </row>
    <row r="102" spans="1:8" x14ac:dyDescent="0.2">
      <c r="A102" s="2" t="s">
        <v>35</v>
      </c>
      <c r="B102" s="4">
        <v>5</v>
      </c>
      <c r="C102" s="5">
        <v>0.13</v>
      </c>
      <c r="D102" s="4">
        <v>0</v>
      </c>
      <c r="E102" s="5">
        <v>0</v>
      </c>
      <c r="F102" s="4">
        <v>5</v>
      </c>
      <c r="G102" s="5">
        <v>0.21</v>
      </c>
      <c r="H102" s="4">
        <v>0</v>
      </c>
    </row>
    <row r="103" spans="1:8" x14ac:dyDescent="0.2">
      <c r="A103" s="2" t="s">
        <v>36</v>
      </c>
      <c r="B103" s="4">
        <v>24</v>
      </c>
      <c r="C103" s="5">
        <v>0.61</v>
      </c>
      <c r="D103" s="4">
        <v>0</v>
      </c>
      <c r="E103" s="5">
        <v>0</v>
      </c>
      <c r="F103" s="4">
        <v>24</v>
      </c>
      <c r="G103" s="5">
        <v>1</v>
      </c>
      <c r="H103" s="4">
        <v>0</v>
      </c>
    </row>
    <row r="104" spans="1:8" x14ac:dyDescent="0.2">
      <c r="A104" s="2" t="s">
        <v>37</v>
      </c>
      <c r="B104" s="4">
        <v>76</v>
      </c>
      <c r="C104" s="5">
        <v>1.93</v>
      </c>
      <c r="D104" s="4">
        <v>44</v>
      </c>
      <c r="E104" s="5">
        <v>2.86</v>
      </c>
      <c r="F104" s="4">
        <v>32</v>
      </c>
      <c r="G104" s="5">
        <v>1.34</v>
      </c>
      <c r="H104" s="4">
        <v>0</v>
      </c>
    </row>
    <row r="105" spans="1:8" x14ac:dyDescent="0.2">
      <c r="A105" s="2" t="s">
        <v>38</v>
      </c>
      <c r="B105" s="4">
        <v>779</v>
      </c>
      <c r="C105" s="5">
        <v>19.739999999999998</v>
      </c>
      <c r="D105" s="4">
        <v>237</v>
      </c>
      <c r="E105" s="5">
        <v>15.4</v>
      </c>
      <c r="F105" s="4">
        <v>538</v>
      </c>
      <c r="G105" s="5">
        <v>22.48</v>
      </c>
      <c r="H105" s="4">
        <v>4</v>
      </c>
    </row>
    <row r="106" spans="1:8" x14ac:dyDescent="0.2">
      <c r="A106" s="2" t="s">
        <v>39</v>
      </c>
      <c r="B106" s="4">
        <v>23</v>
      </c>
      <c r="C106" s="5">
        <v>0.57999999999999996</v>
      </c>
      <c r="D106" s="4">
        <v>6</v>
      </c>
      <c r="E106" s="5">
        <v>0.39</v>
      </c>
      <c r="F106" s="4">
        <v>17</v>
      </c>
      <c r="G106" s="5">
        <v>0.71</v>
      </c>
      <c r="H106" s="4">
        <v>0</v>
      </c>
    </row>
    <row r="107" spans="1:8" x14ac:dyDescent="0.2">
      <c r="A107" s="2" t="s">
        <v>40</v>
      </c>
      <c r="B107" s="4">
        <v>672</v>
      </c>
      <c r="C107" s="5">
        <v>17.03</v>
      </c>
      <c r="D107" s="4">
        <v>207</v>
      </c>
      <c r="E107" s="5">
        <v>13.45</v>
      </c>
      <c r="F107" s="4">
        <v>463</v>
      </c>
      <c r="G107" s="5">
        <v>19.350000000000001</v>
      </c>
      <c r="H107" s="4">
        <v>1</v>
      </c>
    </row>
    <row r="108" spans="1:8" x14ac:dyDescent="0.2">
      <c r="A108" s="2" t="s">
        <v>41</v>
      </c>
      <c r="B108" s="4">
        <v>201</v>
      </c>
      <c r="C108" s="5">
        <v>5.09</v>
      </c>
      <c r="D108" s="4">
        <v>84</v>
      </c>
      <c r="E108" s="5">
        <v>5.46</v>
      </c>
      <c r="F108" s="4">
        <v>115</v>
      </c>
      <c r="G108" s="5">
        <v>4.8099999999999996</v>
      </c>
      <c r="H108" s="4">
        <v>1</v>
      </c>
    </row>
    <row r="109" spans="1:8" x14ac:dyDescent="0.2">
      <c r="A109" s="2" t="s">
        <v>42</v>
      </c>
      <c r="B109" s="4">
        <v>311</v>
      </c>
      <c r="C109" s="5">
        <v>7.88</v>
      </c>
      <c r="D109" s="4">
        <v>227</v>
      </c>
      <c r="E109" s="5">
        <v>14.75</v>
      </c>
      <c r="F109" s="4">
        <v>84</v>
      </c>
      <c r="G109" s="5">
        <v>3.51</v>
      </c>
      <c r="H109" s="4">
        <v>0</v>
      </c>
    </row>
    <row r="110" spans="1:8" x14ac:dyDescent="0.2">
      <c r="A110" s="2" t="s">
        <v>43</v>
      </c>
      <c r="B110" s="4">
        <v>474</v>
      </c>
      <c r="C110" s="5">
        <v>12.01</v>
      </c>
      <c r="D110" s="4">
        <v>361</v>
      </c>
      <c r="E110" s="5">
        <v>23.46</v>
      </c>
      <c r="F110" s="4">
        <v>113</v>
      </c>
      <c r="G110" s="5">
        <v>4.72</v>
      </c>
      <c r="H110" s="4">
        <v>0</v>
      </c>
    </row>
    <row r="111" spans="1:8" x14ac:dyDescent="0.2">
      <c r="A111" s="2" t="s">
        <v>44</v>
      </c>
      <c r="B111" s="4">
        <v>162</v>
      </c>
      <c r="C111" s="5">
        <v>4.1100000000000003</v>
      </c>
      <c r="D111" s="4">
        <v>90</v>
      </c>
      <c r="E111" s="5">
        <v>5.85</v>
      </c>
      <c r="F111" s="4">
        <v>72</v>
      </c>
      <c r="G111" s="5">
        <v>3.01</v>
      </c>
      <c r="H111" s="4">
        <v>0</v>
      </c>
    </row>
    <row r="112" spans="1:8" x14ac:dyDescent="0.2">
      <c r="A112" s="2" t="s">
        <v>45</v>
      </c>
      <c r="B112" s="4">
        <v>183</v>
      </c>
      <c r="C112" s="5">
        <v>4.6399999999999997</v>
      </c>
      <c r="D112" s="4">
        <v>122</v>
      </c>
      <c r="E112" s="5">
        <v>7.93</v>
      </c>
      <c r="F112" s="4">
        <v>55</v>
      </c>
      <c r="G112" s="5">
        <v>2.2999999999999998</v>
      </c>
      <c r="H112" s="4">
        <v>1</v>
      </c>
    </row>
    <row r="113" spans="1:8" x14ac:dyDescent="0.2">
      <c r="A113" s="2" t="s">
        <v>46</v>
      </c>
      <c r="B113" s="4">
        <v>135</v>
      </c>
      <c r="C113" s="5">
        <v>3.42</v>
      </c>
      <c r="D113" s="4">
        <v>31</v>
      </c>
      <c r="E113" s="5">
        <v>2.0099999999999998</v>
      </c>
      <c r="F113" s="4">
        <v>104</v>
      </c>
      <c r="G113" s="5">
        <v>4.3499999999999996</v>
      </c>
      <c r="H113" s="4">
        <v>0</v>
      </c>
    </row>
    <row r="114" spans="1:8" x14ac:dyDescent="0.2">
      <c r="A114" s="1" t="s">
        <v>7</v>
      </c>
      <c r="B114" s="4">
        <v>2696</v>
      </c>
      <c r="C114" s="5">
        <v>100</v>
      </c>
      <c r="D114" s="4">
        <v>1095</v>
      </c>
      <c r="E114" s="5">
        <v>99.99</v>
      </c>
      <c r="F114" s="4">
        <v>1584</v>
      </c>
      <c r="G114" s="5">
        <v>100.00000000000001</v>
      </c>
      <c r="H114" s="4">
        <v>1</v>
      </c>
    </row>
    <row r="115" spans="1:8" x14ac:dyDescent="0.2">
      <c r="A115" s="2" t="s">
        <v>32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33</v>
      </c>
      <c r="B116" s="4">
        <v>600</v>
      </c>
      <c r="C116" s="5">
        <v>22.26</v>
      </c>
      <c r="D116" s="4">
        <v>106</v>
      </c>
      <c r="E116" s="5">
        <v>9.68</v>
      </c>
      <c r="F116" s="4">
        <v>494</v>
      </c>
      <c r="G116" s="5">
        <v>31.19</v>
      </c>
      <c r="H116" s="4">
        <v>0</v>
      </c>
    </row>
    <row r="117" spans="1:8" x14ac:dyDescent="0.2">
      <c r="A117" s="2" t="s">
        <v>34</v>
      </c>
      <c r="B117" s="4">
        <v>302</v>
      </c>
      <c r="C117" s="5">
        <v>11.2</v>
      </c>
      <c r="D117" s="4">
        <v>69</v>
      </c>
      <c r="E117" s="5">
        <v>6.3</v>
      </c>
      <c r="F117" s="4">
        <v>233</v>
      </c>
      <c r="G117" s="5">
        <v>14.71</v>
      </c>
      <c r="H117" s="4">
        <v>0</v>
      </c>
    </row>
    <row r="118" spans="1:8" x14ac:dyDescent="0.2">
      <c r="A118" s="2" t="s">
        <v>35</v>
      </c>
      <c r="B118" s="4">
        <v>4</v>
      </c>
      <c r="C118" s="5">
        <v>0.15</v>
      </c>
      <c r="D118" s="4">
        <v>0</v>
      </c>
      <c r="E118" s="5">
        <v>0</v>
      </c>
      <c r="F118" s="4">
        <v>4</v>
      </c>
      <c r="G118" s="5">
        <v>0.25</v>
      </c>
      <c r="H118" s="4">
        <v>0</v>
      </c>
    </row>
    <row r="119" spans="1:8" x14ac:dyDescent="0.2">
      <c r="A119" s="2" t="s">
        <v>36</v>
      </c>
      <c r="B119" s="4">
        <v>17</v>
      </c>
      <c r="C119" s="5">
        <v>0.63</v>
      </c>
      <c r="D119" s="4">
        <v>0</v>
      </c>
      <c r="E119" s="5">
        <v>0</v>
      </c>
      <c r="F119" s="4">
        <v>17</v>
      </c>
      <c r="G119" s="5">
        <v>1.07</v>
      </c>
      <c r="H119" s="4">
        <v>0</v>
      </c>
    </row>
    <row r="120" spans="1:8" x14ac:dyDescent="0.2">
      <c r="A120" s="2" t="s">
        <v>37</v>
      </c>
      <c r="B120" s="4">
        <v>66</v>
      </c>
      <c r="C120" s="5">
        <v>2.4500000000000002</v>
      </c>
      <c r="D120" s="4">
        <v>35</v>
      </c>
      <c r="E120" s="5">
        <v>3.2</v>
      </c>
      <c r="F120" s="4">
        <v>31</v>
      </c>
      <c r="G120" s="5">
        <v>1.96</v>
      </c>
      <c r="H120" s="4">
        <v>0</v>
      </c>
    </row>
    <row r="121" spans="1:8" x14ac:dyDescent="0.2">
      <c r="A121" s="2" t="s">
        <v>38</v>
      </c>
      <c r="B121" s="4">
        <v>524</v>
      </c>
      <c r="C121" s="5">
        <v>19.440000000000001</v>
      </c>
      <c r="D121" s="4">
        <v>186</v>
      </c>
      <c r="E121" s="5">
        <v>16.989999999999998</v>
      </c>
      <c r="F121" s="4">
        <v>338</v>
      </c>
      <c r="G121" s="5">
        <v>21.34</v>
      </c>
      <c r="H121" s="4">
        <v>0</v>
      </c>
    </row>
    <row r="122" spans="1:8" x14ac:dyDescent="0.2">
      <c r="A122" s="2" t="s">
        <v>39</v>
      </c>
      <c r="B122" s="4">
        <v>13</v>
      </c>
      <c r="C122" s="5">
        <v>0.48</v>
      </c>
      <c r="D122" s="4">
        <v>1</v>
      </c>
      <c r="E122" s="5">
        <v>0.09</v>
      </c>
      <c r="F122" s="4">
        <v>12</v>
      </c>
      <c r="G122" s="5">
        <v>0.76</v>
      </c>
      <c r="H122" s="4">
        <v>0</v>
      </c>
    </row>
    <row r="123" spans="1:8" x14ac:dyDescent="0.2">
      <c r="A123" s="2" t="s">
        <v>40</v>
      </c>
      <c r="B123" s="4">
        <v>206</v>
      </c>
      <c r="C123" s="5">
        <v>7.64</v>
      </c>
      <c r="D123" s="4">
        <v>26</v>
      </c>
      <c r="E123" s="5">
        <v>2.37</v>
      </c>
      <c r="F123" s="4">
        <v>179</v>
      </c>
      <c r="G123" s="5">
        <v>11.3</v>
      </c>
      <c r="H123" s="4">
        <v>0</v>
      </c>
    </row>
    <row r="124" spans="1:8" x14ac:dyDescent="0.2">
      <c r="A124" s="2" t="s">
        <v>41</v>
      </c>
      <c r="B124" s="4">
        <v>104</v>
      </c>
      <c r="C124" s="5">
        <v>3.86</v>
      </c>
      <c r="D124" s="4">
        <v>49</v>
      </c>
      <c r="E124" s="5">
        <v>4.47</v>
      </c>
      <c r="F124" s="4">
        <v>53</v>
      </c>
      <c r="G124" s="5">
        <v>3.35</v>
      </c>
      <c r="H124" s="4">
        <v>0</v>
      </c>
    </row>
    <row r="125" spans="1:8" x14ac:dyDescent="0.2">
      <c r="A125" s="2" t="s">
        <v>42</v>
      </c>
      <c r="B125" s="4">
        <v>240</v>
      </c>
      <c r="C125" s="5">
        <v>8.9</v>
      </c>
      <c r="D125" s="4">
        <v>197</v>
      </c>
      <c r="E125" s="5">
        <v>17.989999999999998</v>
      </c>
      <c r="F125" s="4">
        <v>42</v>
      </c>
      <c r="G125" s="5">
        <v>2.65</v>
      </c>
      <c r="H125" s="4">
        <v>0</v>
      </c>
    </row>
    <row r="126" spans="1:8" x14ac:dyDescent="0.2">
      <c r="A126" s="2" t="s">
        <v>43</v>
      </c>
      <c r="B126" s="4">
        <v>322</v>
      </c>
      <c r="C126" s="5">
        <v>11.94</v>
      </c>
      <c r="D126" s="4">
        <v>259</v>
      </c>
      <c r="E126" s="5">
        <v>23.65</v>
      </c>
      <c r="F126" s="4">
        <v>63</v>
      </c>
      <c r="G126" s="5">
        <v>3.98</v>
      </c>
      <c r="H126" s="4">
        <v>0</v>
      </c>
    </row>
    <row r="127" spans="1:8" x14ac:dyDescent="0.2">
      <c r="A127" s="2" t="s">
        <v>44</v>
      </c>
      <c r="B127" s="4">
        <v>95</v>
      </c>
      <c r="C127" s="5">
        <v>3.52</v>
      </c>
      <c r="D127" s="4">
        <v>68</v>
      </c>
      <c r="E127" s="5">
        <v>6.21</v>
      </c>
      <c r="F127" s="4">
        <v>27</v>
      </c>
      <c r="G127" s="5">
        <v>1.7</v>
      </c>
      <c r="H127" s="4">
        <v>0</v>
      </c>
    </row>
    <row r="128" spans="1:8" x14ac:dyDescent="0.2">
      <c r="A128" s="2" t="s">
        <v>45</v>
      </c>
      <c r="B128" s="4">
        <v>126</v>
      </c>
      <c r="C128" s="5">
        <v>4.67</v>
      </c>
      <c r="D128" s="4">
        <v>76</v>
      </c>
      <c r="E128" s="5">
        <v>6.94</v>
      </c>
      <c r="F128" s="4">
        <v>39</v>
      </c>
      <c r="G128" s="5">
        <v>2.46</v>
      </c>
      <c r="H128" s="4">
        <v>0</v>
      </c>
    </row>
    <row r="129" spans="1:8" x14ac:dyDescent="0.2">
      <c r="A129" s="2" t="s">
        <v>46</v>
      </c>
      <c r="B129" s="4">
        <v>77</v>
      </c>
      <c r="C129" s="5">
        <v>2.86</v>
      </c>
      <c r="D129" s="4">
        <v>23</v>
      </c>
      <c r="E129" s="5">
        <v>2.1</v>
      </c>
      <c r="F129" s="4">
        <v>52</v>
      </c>
      <c r="G129" s="5">
        <v>3.28</v>
      </c>
      <c r="H129" s="4">
        <v>1</v>
      </c>
    </row>
    <row r="130" spans="1:8" x14ac:dyDescent="0.2">
      <c r="A130" s="1" t="s">
        <v>8</v>
      </c>
      <c r="B130" s="4">
        <v>1077</v>
      </c>
      <c r="C130" s="5">
        <v>100.01</v>
      </c>
      <c r="D130" s="4">
        <v>488</v>
      </c>
      <c r="E130" s="5">
        <v>99.999999999999986</v>
      </c>
      <c r="F130" s="4">
        <v>584</v>
      </c>
      <c r="G130" s="5">
        <v>99.999999999999986</v>
      </c>
      <c r="H130" s="4">
        <v>0</v>
      </c>
    </row>
    <row r="131" spans="1:8" x14ac:dyDescent="0.2">
      <c r="A131" s="2" t="s">
        <v>32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33</v>
      </c>
      <c r="B132" s="4">
        <v>152</v>
      </c>
      <c r="C132" s="5">
        <v>14.11</v>
      </c>
      <c r="D132" s="4">
        <v>31</v>
      </c>
      <c r="E132" s="5">
        <v>6.35</v>
      </c>
      <c r="F132" s="4">
        <v>121</v>
      </c>
      <c r="G132" s="5">
        <v>20.72</v>
      </c>
      <c r="H132" s="4">
        <v>0</v>
      </c>
    </row>
    <row r="133" spans="1:8" x14ac:dyDescent="0.2">
      <c r="A133" s="2" t="s">
        <v>34</v>
      </c>
      <c r="B133" s="4">
        <v>105</v>
      </c>
      <c r="C133" s="5">
        <v>9.75</v>
      </c>
      <c r="D133" s="4">
        <v>30</v>
      </c>
      <c r="E133" s="5">
        <v>6.15</v>
      </c>
      <c r="F133" s="4">
        <v>75</v>
      </c>
      <c r="G133" s="5">
        <v>12.84</v>
      </c>
      <c r="H133" s="4">
        <v>0</v>
      </c>
    </row>
    <row r="134" spans="1:8" x14ac:dyDescent="0.2">
      <c r="A134" s="2" t="s">
        <v>35</v>
      </c>
      <c r="B134" s="4">
        <v>2</v>
      </c>
      <c r="C134" s="5">
        <v>0.19</v>
      </c>
      <c r="D134" s="4">
        <v>0</v>
      </c>
      <c r="E134" s="5">
        <v>0</v>
      </c>
      <c r="F134" s="4">
        <v>2</v>
      </c>
      <c r="G134" s="5">
        <v>0.34</v>
      </c>
      <c r="H134" s="4">
        <v>0</v>
      </c>
    </row>
    <row r="135" spans="1:8" x14ac:dyDescent="0.2">
      <c r="A135" s="2" t="s">
        <v>36</v>
      </c>
      <c r="B135" s="4">
        <v>7</v>
      </c>
      <c r="C135" s="5">
        <v>0.65</v>
      </c>
      <c r="D135" s="4">
        <v>1</v>
      </c>
      <c r="E135" s="5">
        <v>0.2</v>
      </c>
      <c r="F135" s="4">
        <v>6</v>
      </c>
      <c r="G135" s="5">
        <v>1.03</v>
      </c>
      <c r="H135" s="4">
        <v>0</v>
      </c>
    </row>
    <row r="136" spans="1:8" x14ac:dyDescent="0.2">
      <c r="A136" s="2" t="s">
        <v>37</v>
      </c>
      <c r="B136" s="4">
        <v>20</v>
      </c>
      <c r="C136" s="5">
        <v>1.86</v>
      </c>
      <c r="D136" s="4">
        <v>8</v>
      </c>
      <c r="E136" s="5">
        <v>1.64</v>
      </c>
      <c r="F136" s="4">
        <v>12</v>
      </c>
      <c r="G136" s="5">
        <v>2.0499999999999998</v>
      </c>
      <c r="H136" s="4">
        <v>0</v>
      </c>
    </row>
    <row r="137" spans="1:8" x14ac:dyDescent="0.2">
      <c r="A137" s="2" t="s">
        <v>38</v>
      </c>
      <c r="B137" s="4">
        <v>237</v>
      </c>
      <c r="C137" s="5">
        <v>22.01</v>
      </c>
      <c r="D137" s="4">
        <v>91</v>
      </c>
      <c r="E137" s="5">
        <v>18.649999999999999</v>
      </c>
      <c r="F137" s="4">
        <v>146</v>
      </c>
      <c r="G137" s="5">
        <v>25</v>
      </c>
      <c r="H137" s="4">
        <v>0</v>
      </c>
    </row>
    <row r="138" spans="1:8" x14ac:dyDescent="0.2">
      <c r="A138" s="2" t="s">
        <v>39</v>
      </c>
      <c r="B138" s="4">
        <v>10</v>
      </c>
      <c r="C138" s="5">
        <v>0.93</v>
      </c>
      <c r="D138" s="4">
        <v>2</v>
      </c>
      <c r="E138" s="5">
        <v>0.41</v>
      </c>
      <c r="F138" s="4">
        <v>8</v>
      </c>
      <c r="G138" s="5">
        <v>1.37</v>
      </c>
      <c r="H138" s="4">
        <v>0</v>
      </c>
    </row>
    <row r="139" spans="1:8" x14ac:dyDescent="0.2">
      <c r="A139" s="2" t="s">
        <v>40</v>
      </c>
      <c r="B139" s="4">
        <v>145</v>
      </c>
      <c r="C139" s="5">
        <v>13.46</v>
      </c>
      <c r="D139" s="4">
        <v>61</v>
      </c>
      <c r="E139" s="5">
        <v>12.5</v>
      </c>
      <c r="F139" s="4">
        <v>82</v>
      </c>
      <c r="G139" s="5">
        <v>14.04</v>
      </c>
      <c r="H139" s="4">
        <v>0</v>
      </c>
    </row>
    <row r="140" spans="1:8" x14ac:dyDescent="0.2">
      <c r="A140" s="2" t="s">
        <v>41</v>
      </c>
      <c r="B140" s="4">
        <v>49</v>
      </c>
      <c r="C140" s="5">
        <v>4.55</v>
      </c>
      <c r="D140" s="4">
        <v>20</v>
      </c>
      <c r="E140" s="5">
        <v>4.0999999999999996</v>
      </c>
      <c r="F140" s="4">
        <v>29</v>
      </c>
      <c r="G140" s="5">
        <v>4.97</v>
      </c>
      <c r="H140" s="4">
        <v>0</v>
      </c>
    </row>
    <row r="141" spans="1:8" x14ac:dyDescent="0.2">
      <c r="A141" s="2" t="s">
        <v>42</v>
      </c>
      <c r="B141" s="4">
        <v>91</v>
      </c>
      <c r="C141" s="5">
        <v>8.4499999999999993</v>
      </c>
      <c r="D141" s="4">
        <v>75</v>
      </c>
      <c r="E141" s="5">
        <v>15.37</v>
      </c>
      <c r="F141" s="4">
        <v>15</v>
      </c>
      <c r="G141" s="5">
        <v>2.57</v>
      </c>
      <c r="H141" s="4">
        <v>0</v>
      </c>
    </row>
    <row r="142" spans="1:8" x14ac:dyDescent="0.2">
      <c r="A142" s="2" t="s">
        <v>43</v>
      </c>
      <c r="B142" s="4">
        <v>113</v>
      </c>
      <c r="C142" s="5">
        <v>10.49</v>
      </c>
      <c r="D142" s="4">
        <v>91</v>
      </c>
      <c r="E142" s="5">
        <v>18.649999999999999</v>
      </c>
      <c r="F142" s="4">
        <v>22</v>
      </c>
      <c r="G142" s="5">
        <v>3.77</v>
      </c>
      <c r="H142" s="4">
        <v>0</v>
      </c>
    </row>
    <row r="143" spans="1:8" x14ac:dyDescent="0.2">
      <c r="A143" s="2" t="s">
        <v>44</v>
      </c>
      <c r="B143" s="4">
        <v>58</v>
      </c>
      <c r="C143" s="5">
        <v>5.39</v>
      </c>
      <c r="D143" s="4">
        <v>41</v>
      </c>
      <c r="E143" s="5">
        <v>8.4</v>
      </c>
      <c r="F143" s="4">
        <v>17</v>
      </c>
      <c r="G143" s="5">
        <v>2.91</v>
      </c>
      <c r="H143" s="4">
        <v>0</v>
      </c>
    </row>
    <row r="144" spans="1:8" x14ac:dyDescent="0.2">
      <c r="A144" s="2" t="s">
        <v>45</v>
      </c>
      <c r="B144" s="4">
        <v>46</v>
      </c>
      <c r="C144" s="5">
        <v>4.2699999999999996</v>
      </c>
      <c r="D144" s="4">
        <v>28</v>
      </c>
      <c r="E144" s="5">
        <v>5.74</v>
      </c>
      <c r="F144" s="4">
        <v>16</v>
      </c>
      <c r="G144" s="5">
        <v>2.74</v>
      </c>
      <c r="H144" s="4">
        <v>0</v>
      </c>
    </row>
    <row r="145" spans="1:8" x14ac:dyDescent="0.2">
      <c r="A145" s="2" t="s">
        <v>46</v>
      </c>
      <c r="B145" s="4">
        <v>42</v>
      </c>
      <c r="C145" s="5">
        <v>3.9</v>
      </c>
      <c r="D145" s="4">
        <v>9</v>
      </c>
      <c r="E145" s="5">
        <v>1.84</v>
      </c>
      <c r="F145" s="4">
        <v>33</v>
      </c>
      <c r="G145" s="5">
        <v>5.65</v>
      </c>
      <c r="H145" s="4">
        <v>0</v>
      </c>
    </row>
    <row r="146" spans="1:8" x14ac:dyDescent="0.2">
      <c r="A146" s="1" t="s">
        <v>9</v>
      </c>
      <c r="B146" s="4">
        <v>2708</v>
      </c>
      <c r="C146" s="5">
        <v>100.01</v>
      </c>
      <c r="D146" s="4">
        <v>1112</v>
      </c>
      <c r="E146" s="5">
        <v>100</v>
      </c>
      <c r="F146" s="4">
        <v>1588</v>
      </c>
      <c r="G146" s="5">
        <v>100.00999999999999</v>
      </c>
      <c r="H146" s="4">
        <v>1</v>
      </c>
    </row>
    <row r="147" spans="1:8" x14ac:dyDescent="0.2">
      <c r="A147" s="2" t="s">
        <v>32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33</v>
      </c>
      <c r="B148" s="4">
        <v>491</v>
      </c>
      <c r="C148" s="5">
        <v>18.13</v>
      </c>
      <c r="D148" s="4">
        <v>73</v>
      </c>
      <c r="E148" s="5">
        <v>6.56</v>
      </c>
      <c r="F148" s="4">
        <v>418</v>
      </c>
      <c r="G148" s="5">
        <v>26.32</v>
      </c>
      <c r="H148" s="4">
        <v>0</v>
      </c>
    </row>
    <row r="149" spans="1:8" x14ac:dyDescent="0.2">
      <c r="A149" s="2" t="s">
        <v>34</v>
      </c>
      <c r="B149" s="4">
        <v>120</v>
      </c>
      <c r="C149" s="5">
        <v>4.43</v>
      </c>
      <c r="D149" s="4">
        <v>29</v>
      </c>
      <c r="E149" s="5">
        <v>2.61</v>
      </c>
      <c r="F149" s="4">
        <v>91</v>
      </c>
      <c r="G149" s="5">
        <v>5.73</v>
      </c>
      <c r="H149" s="4">
        <v>0</v>
      </c>
    </row>
    <row r="150" spans="1:8" x14ac:dyDescent="0.2">
      <c r="A150" s="2" t="s">
        <v>35</v>
      </c>
      <c r="B150" s="4">
        <v>7</v>
      </c>
      <c r="C150" s="5">
        <v>0.26</v>
      </c>
      <c r="D150" s="4">
        <v>0</v>
      </c>
      <c r="E150" s="5">
        <v>0</v>
      </c>
      <c r="F150" s="4">
        <v>7</v>
      </c>
      <c r="G150" s="5">
        <v>0.44</v>
      </c>
      <c r="H150" s="4">
        <v>0</v>
      </c>
    </row>
    <row r="151" spans="1:8" x14ac:dyDescent="0.2">
      <c r="A151" s="2" t="s">
        <v>36</v>
      </c>
      <c r="B151" s="4">
        <v>22</v>
      </c>
      <c r="C151" s="5">
        <v>0.81</v>
      </c>
      <c r="D151" s="4">
        <v>2</v>
      </c>
      <c r="E151" s="5">
        <v>0.18</v>
      </c>
      <c r="F151" s="4">
        <v>20</v>
      </c>
      <c r="G151" s="5">
        <v>1.26</v>
      </c>
      <c r="H151" s="4">
        <v>0</v>
      </c>
    </row>
    <row r="152" spans="1:8" x14ac:dyDescent="0.2">
      <c r="A152" s="2" t="s">
        <v>37</v>
      </c>
      <c r="B152" s="4">
        <v>47</v>
      </c>
      <c r="C152" s="5">
        <v>1.74</v>
      </c>
      <c r="D152" s="4">
        <v>18</v>
      </c>
      <c r="E152" s="5">
        <v>1.62</v>
      </c>
      <c r="F152" s="4">
        <v>29</v>
      </c>
      <c r="G152" s="5">
        <v>1.83</v>
      </c>
      <c r="H152" s="4">
        <v>0</v>
      </c>
    </row>
    <row r="153" spans="1:8" x14ac:dyDescent="0.2">
      <c r="A153" s="2" t="s">
        <v>38</v>
      </c>
      <c r="B153" s="4">
        <v>561</v>
      </c>
      <c r="C153" s="5">
        <v>20.72</v>
      </c>
      <c r="D153" s="4">
        <v>164</v>
      </c>
      <c r="E153" s="5">
        <v>14.75</v>
      </c>
      <c r="F153" s="4">
        <v>397</v>
      </c>
      <c r="G153" s="5">
        <v>25</v>
      </c>
      <c r="H153" s="4">
        <v>0</v>
      </c>
    </row>
    <row r="154" spans="1:8" x14ac:dyDescent="0.2">
      <c r="A154" s="2" t="s">
        <v>39</v>
      </c>
      <c r="B154" s="4">
        <v>27</v>
      </c>
      <c r="C154" s="5">
        <v>1</v>
      </c>
      <c r="D154" s="4">
        <v>4</v>
      </c>
      <c r="E154" s="5">
        <v>0.36</v>
      </c>
      <c r="F154" s="4">
        <v>23</v>
      </c>
      <c r="G154" s="5">
        <v>1.45</v>
      </c>
      <c r="H154" s="4">
        <v>0</v>
      </c>
    </row>
    <row r="155" spans="1:8" x14ac:dyDescent="0.2">
      <c r="A155" s="2" t="s">
        <v>40</v>
      </c>
      <c r="B155" s="4">
        <v>373</v>
      </c>
      <c r="C155" s="5">
        <v>13.77</v>
      </c>
      <c r="D155" s="4">
        <v>152</v>
      </c>
      <c r="E155" s="5">
        <v>13.67</v>
      </c>
      <c r="F155" s="4">
        <v>220</v>
      </c>
      <c r="G155" s="5">
        <v>13.85</v>
      </c>
      <c r="H155" s="4">
        <v>0</v>
      </c>
    </row>
    <row r="156" spans="1:8" x14ac:dyDescent="0.2">
      <c r="A156" s="2" t="s">
        <v>41</v>
      </c>
      <c r="B156" s="4">
        <v>136</v>
      </c>
      <c r="C156" s="5">
        <v>5.0199999999999996</v>
      </c>
      <c r="D156" s="4">
        <v>61</v>
      </c>
      <c r="E156" s="5">
        <v>5.49</v>
      </c>
      <c r="F156" s="4">
        <v>75</v>
      </c>
      <c r="G156" s="5">
        <v>4.72</v>
      </c>
      <c r="H156" s="4">
        <v>0</v>
      </c>
    </row>
    <row r="157" spans="1:8" x14ac:dyDescent="0.2">
      <c r="A157" s="2" t="s">
        <v>42</v>
      </c>
      <c r="B157" s="4">
        <v>245</v>
      </c>
      <c r="C157" s="5">
        <v>9.0500000000000007</v>
      </c>
      <c r="D157" s="4">
        <v>199</v>
      </c>
      <c r="E157" s="5">
        <v>17.899999999999999</v>
      </c>
      <c r="F157" s="4">
        <v>46</v>
      </c>
      <c r="G157" s="5">
        <v>2.9</v>
      </c>
      <c r="H157" s="4">
        <v>0</v>
      </c>
    </row>
    <row r="158" spans="1:8" x14ac:dyDescent="0.2">
      <c r="A158" s="2" t="s">
        <v>43</v>
      </c>
      <c r="B158" s="4">
        <v>343</v>
      </c>
      <c r="C158" s="5">
        <v>12.67</v>
      </c>
      <c r="D158" s="4">
        <v>230</v>
      </c>
      <c r="E158" s="5">
        <v>20.68</v>
      </c>
      <c r="F158" s="4">
        <v>113</v>
      </c>
      <c r="G158" s="5">
        <v>7.12</v>
      </c>
      <c r="H158" s="4">
        <v>0</v>
      </c>
    </row>
    <row r="159" spans="1:8" x14ac:dyDescent="0.2">
      <c r="A159" s="2" t="s">
        <v>44</v>
      </c>
      <c r="B159" s="4">
        <v>122</v>
      </c>
      <c r="C159" s="5">
        <v>4.51</v>
      </c>
      <c r="D159" s="4">
        <v>86</v>
      </c>
      <c r="E159" s="5">
        <v>7.73</v>
      </c>
      <c r="F159" s="4">
        <v>36</v>
      </c>
      <c r="G159" s="5">
        <v>2.27</v>
      </c>
      <c r="H159" s="4">
        <v>0</v>
      </c>
    </row>
    <row r="160" spans="1:8" x14ac:dyDescent="0.2">
      <c r="A160" s="2" t="s">
        <v>45</v>
      </c>
      <c r="B160" s="4">
        <v>132</v>
      </c>
      <c r="C160" s="5">
        <v>4.87</v>
      </c>
      <c r="D160" s="4">
        <v>78</v>
      </c>
      <c r="E160" s="5">
        <v>7.01</v>
      </c>
      <c r="F160" s="4">
        <v>47</v>
      </c>
      <c r="G160" s="5">
        <v>2.96</v>
      </c>
      <c r="H160" s="4">
        <v>1</v>
      </c>
    </row>
    <row r="161" spans="1:8" x14ac:dyDescent="0.2">
      <c r="A161" s="2" t="s">
        <v>46</v>
      </c>
      <c r="B161" s="4">
        <v>82</v>
      </c>
      <c r="C161" s="5">
        <v>3.03</v>
      </c>
      <c r="D161" s="4">
        <v>16</v>
      </c>
      <c r="E161" s="5">
        <v>1.44</v>
      </c>
      <c r="F161" s="4">
        <v>66</v>
      </c>
      <c r="G161" s="5">
        <v>4.16</v>
      </c>
      <c r="H161" s="4">
        <v>0</v>
      </c>
    </row>
    <row r="162" spans="1:8" x14ac:dyDescent="0.2">
      <c r="A162" s="1" t="s">
        <v>10</v>
      </c>
      <c r="B162" s="4">
        <v>5239</v>
      </c>
      <c r="C162" s="5">
        <v>100.02000000000001</v>
      </c>
      <c r="D162" s="4">
        <v>2716</v>
      </c>
      <c r="E162" s="5">
        <v>100</v>
      </c>
      <c r="F162" s="4">
        <v>2489</v>
      </c>
      <c r="G162" s="5">
        <v>100</v>
      </c>
      <c r="H162" s="4">
        <v>5</v>
      </c>
    </row>
    <row r="163" spans="1:8" x14ac:dyDescent="0.2">
      <c r="A163" s="2" t="s">
        <v>32</v>
      </c>
      <c r="B163" s="4">
        <v>1</v>
      </c>
      <c r="C163" s="5">
        <v>0.02</v>
      </c>
      <c r="D163" s="4">
        <v>0</v>
      </c>
      <c r="E163" s="5">
        <v>0</v>
      </c>
      <c r="F163" s="4">
        <v>1</v>
      </c>
      <c r="G163" s="5">
        <v>0.04</v>
      </c>
      <c r="H163" s="4">
        <v>0</v>
      </c>
    </row>
    <row r="164" spans="1:8" x14ac:dyDescent="0.2">
      <c r="A164" s="2" t="s">
        <v>33</v>
      </c>
      <c r="B164" s="4">
        <v>684</v>
      </c>
      <c r="C164" s="5">
        <v>13.06</v>
      </c>
      <c r="D164" s="4">
        <v>179</v>
      </c>
      <c r="E164" s="5">
        <v>6.59</v>
      </c>
      <c r="F164" s="4">
        <v>505</v>
      </c>
      <c r="G164" s="5">
        <v>20.29</v>
      </c>
      <c r="H164" s="4">
        <v>0</v>
      </c>
    </row>
    <row r="165" spans="1:8" x14ac:dyDescent="0.2">
      <c r="A165" s="2" t="s">
        <v>34</v>
      </c>
      <c r="B165" s="4">
        <v>486</v>
      </c>
      <c r="C165" s="5">
        <v>9.2799999999999994</v>
      </c>
      <c r="D165" s="4">
        <v>133</v>
      </c>
      <c r="E165" s="5">
        <v>4.9000000000000004</v>
      </c>
      <c r="F165" s="4">
        <v>353</v>
      </c>
      <c r="G165" s="5">
        <v>14.18</v>
      </c>
      <c r="H165" s="4">
        <v>0</v>
      </c>
    </row>
    <row r="166" spans="1:8" x14ac:dyDescent="0.2">
      <c r="A166" s="2" t="s">
        <v>35</v>
      </c>
      <c r="B166" s="4">
        <v>13</v>
      </c>
      <c r="C166" s="5">
        <v>0.25</v>
      </c>
      <c r="D166" s="4">
        <v>0</v>
      </c>
      <c r="E166" s="5">
        <v>0</v>
      </c>
      <c r="F166" s="4">
        <v>12</v>
      </c>
      <c r="G166" s="5">
        <v>0.48</v>
      </c>
      <c r="H166" s="4">
        <v>0</v>
      </c>
    </row>
    <row r="167" spans="1:8" x14ac:dyDescent="0.2">
      <c r="A167" s="2" t="s">
        <v>36</v>
      </c>
      <c r="B167" s="4">
        <v>27</v>
      </c>
      <c r="C167" s="5">
        <v>0.52</v>
      </c>
      <c r="D167" s="4">
        <v>2</v>
      </c>
      <c r="E167" s="5">
        <v>7.0000000000000007E-2</v>
      </c>
      <c r="F167" s="4">
        <v>25</v>
      </c>
      <c r="G167" s="5">
        <v>1</v>
      </c>
      <c r="H167" s="4">
        <v>0</v>
      </c>
    </row>
    <row r="168" spans="1:8" x14ac:dyDescent="0.2">
      <c r="A168" s="2" t="s">
        <v>37</v>
      </c>
      <c r="B168" s="4">
        <v>110</v>
      </c>
      <c r="C168" s="5">
        <v>2.1</v>
      </c>
      <c r="D168" s="4">
        <v>23</v>
      </c>
      <c r="E168" s="5">
        <v>0.85</v>
      </c>
      <c r="F168" s="4">
        <v>85</v>
      </c>
      <c r="G168" s="5">
        <v>3.42</v>
      </c>
      <c r="H168" s="4">
        <v>1</v>
      </c>
    </row>
    <row r="169" spans="1:8" x14ac:dyDescent="0.2">
      <c r="A169" s="2" t="s">
        <v>38</v>
      </c>
      <c r="B169" s="4">
        <v>1392</v>
      </c>
      <c r="C169" s="5">
        <v>26.57</v>
      </c>
      <c r="D169" s="4">
        <v>730</v>
      </c>
      <c r="E169" s="5">
        <v>26.88</v>
      </c>
      <c r="F169" s="4">
        <v>662</v>
      </c>
      <c r="G169" s="5">
        <v>26.6</v>
      </c>
      <c r="H169" s="4">
        <v>0</v>
      </c>
    </row>
    <row r="170" spans="1:8" x14ac:dyDescent="0.2">
      <c r="A170" s="2" t="s">
        <v>39</v>
      </c>
      <c r="B170" s="4">
        <v>31</v>
      </c>
      <c r="C170" s="5">
        <v>0.59</v>
      </c>
      <c r="D170" s="4">
        <v>8</v>
      </c>
      <c r="E170" s="5">
        <v>0.28999999999999998</v>
      </c>
      <c r="F170" s="4">
        <v>23</v>
      </c>
      <c r="G170" s="5">
        <v>0.92</v>
      </c>
      <c r="H170" s="4">
        <v>0</v>
      </c>
    </row>
    <row r="171" spans="1:8" x14ac:dyDescent="0.2">
      <c r="A171" s="2" t="s">
        <v>40</v>
      </c>
      <c r="B171" s="4">
        <v>311</v>
      </c>
      <c r="C171" s="5">
        <v>5.94</v>
      </c>
      <c r="D171" s="4">
        <v>46</v>
      </c>
      <c r="E171" s="5">
        <v>1.69</v>
      </c>
      <c r="F171" s="4">
        <v>262</v>
      </c>
      <c r="G171" s="5">
        <v>10.53</v>
      </c>
      <c r="H171" s="4">
        <v>1</v>
      </c>
    </row>
    <row r="172" spans="1:8" x14ac:dyDescent="0.2">
      <c r="A172" s="2" t="s">
        <v>41</v>
      </c>
      <c r="B172" s="4">
        <v>210</v>
      </c>
      <c r="C172" s="5">
        <v>4.01</v>
      </c>
      <c r="D172" s="4">
        <v>124</v>
      </c>
      <c r="E172" s="5">
        <v>4.57</v>
      </c>
      <c r="F172" s="4">
        <v>85</v>
      </c>
      <c r="G172" s="5">
        <v>3.42</v>
      </c>
      <c r="H172" s="4">
        <v>0</v>
      </c>
    </row>
    <row r="173" spans="1:8" x14ac:dyDescent="0.2">
      <c r="A173" s="2" t="s">
        <v>42</v>
      </c>
      <c r="B173" s="4">
        <v>688</v>
      </c>
      <c r="C173" s="5">
        <v>13.13</v>
      </c>
      <c r="D173" s="4">
        <v>556</v>
      </c>
      <c r="E173" s="5">
        <v>20.47</v>
      </c>
      <c r="F173" s="4">
        <v>132</v>
      </c>
      <c r="G173" s="5">
        <v>5.3</v>
      </c>
      <c r="H173" s="4">
        <v>0</v>
      </c>
    </row>
    <row r="174" spans="1:8" x14ac:dyDescent="0.2">
      <c r="A174" s="2" t="s">
        <v>43</v>
      </c>
      <c r="B174" s="4">
        <v>684</v>
      </c>
      <c r="C174" s="5">
        <v>13.06</v>
      </c>
      <c r="D174" s="4">
        <v>556</v>
      </c>
      <c r="E174" s="5">
        <v>20.47</v>
      </c>
      <c r="F174" s="4">
        <v>125</v>
      </c>
      <c r="G174" s="5">
        <v>5.0199999999999996</v>
      </c>
      <c r="H174" s="4">
        <v>2</v>
      </c>
    </row>
    <row r="175" spans="1:8" x14ac:dyDescent="0.2">
      <c r="A175" s="2" t="s">
        <v>44</v>
      </c>
      <c r="B175" s="4">
        <v>198</v>
      </c>
      <c r="C175" s="5">
        <v>3.78</v>
      </c>
      <c r="D175" s="4">
        <v>130</v>
      </c>
      <c r="E175" s="5">
        <v>4.79</v>
      </c>
      <c r="F175" s="4">
        <v>54</v>
      </c>
      <c r="G175" s="5">
        <v>2.17</v>
      </c>
      <c r="H175" s="4">
        <v>0</v>
      </c>
    </row>
    <row r="176" spans="1:8" x14ac:dyDescent="0.2">
      <c r="A176" s="2" t="s">
        <v>45</v>
      </c>
      <c r="B176" s="4">
        <v>271</v>
      </c>
      <c r="C176" s="5">
        <v>5.17</v>
      </c>
      <c r="D176" s="4">
        <v>186</v>
      </c>
      <c r="E176" s="5">
        <v>6.85</v>
      </c>
      <c r="F176" s="4">
        <v>77</v>
      </c>
      <c r="G176" s="5">
        <v>3.09</v>
      </c>
      <c r="H176" s="4">
        <v>0</v>
      </c>
    </row>
    <row r="177" spans="1:8" x14ac:dyDescent="0.2">
      <c r="A177" s="2" t="s">
        <v>46</v>
      </c>
      <c r="B177" s="4">
        <v>133</v>
      </c>
      <c r="C177" s="5">
        <v>2.54</v>
      </c>
      <c r="D177" s="4">
        <v>43</v>
      </c>
      <c r="E177" s="5">
        <v>1.58</v>
      </c>
      <c r="F177" s="4">
        <v>88</v>
      </c>
      <c r="G177" s="5">
        <v>3.54</v>
      </c>
      <c r="H177" s="4">
        <v>1</v>
      </c>
    </row>
    <row r="178" spans="1:8" x14ac:dyDescent="0.2">
      <c r="A178" s="1" t="s">
        <v>11</v>
      </c>
      <c r="B178" s="4">
        <v>744</v>
      </c>
      <c r="C178" s="5">
        <v>99.979999999999976</v>
      </c>
      <c r="D178" s="4">
        <v>413</v>
      </c>
      <c r="E178" s="5">
        <v>99.98</v>
      </c>
      <c r="F178" s="4">
        <v>313</v>
      </c>
      <c r="G178" s="5">
        <v>100.01</v>
      </c>
      <c r="H178" s="4">
        <v>0</v>
      </c>
    </row>
    <row r="179" spans="1:8" x14ac:dyDescent="0.2">
      <c r="A179" s="2" t="s">
        <v>32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H179" s="4">
        <v>0</v>
      </c>
    </row>
    <row r="180" spans="1:8" x14ac:dyDescent="0.2">
      <c r="A180" s="2" t="s">
        <v>33</v>
      </c>
      <c r="B180" s="4">
        <v>116</v>
      </c>
      <c r="C180" s="5">
        <v>15.59</v>
      </c>
      <c r="D180" s="4">
        <v>48</v>
      </c>
      <c r="E180" s="5">
        <v>11.62</v>
      </c>
      <c r="F180" s="4">
        <v>68</v>
      </c>
      <c r="G180" s="5">
        <v>21.73</v>
      </c>
      <c r="H180" s="4">
        <v>0</v>
      </c>
    </row>
    <row r="181" spans="1:8" x14ac:dyDescent="0.2">
      <c r="A181" s="2" t="s">
        <v>34</v>
      </c>
      <c r="B181" s="4">
        <v>52</v>
      </c>
      <c r="C181" s="5">
        <v>6.99</v>
      </c>
      <c r="D181" s="4">
        <v>21</v>
      </c>
      <c r="E181" s="5">
        <v>5.08</v>
      </c>
      <c r="F181" s="4">
        <v>31</v>
      </c>
      <c r="G181" s="5">
        <v>9.9</v>
      </c>
      <c r="H181" s="4">
        <v>0</v>
      </c>
    </row>
    <row r="182" spans="1:8" x14ac:dyDescent="0.2">
      <c r="A182" s="2" t="s">
        <v>35</v>
      </c>
      <c r="B182" s="4">
        <v>3</v>
      </c>
      <c r="C182" s="5">
        <v>0.4</v>
      </c>
      <c r="D182" s="4">
        <v>0</v>
      </c>
      <c r="E182" s="5">
        <v>0</v>
      </c>
      <c r="F182" s="4">
        <v>3</v>
      </c>
      <c r="G182" s="5">
        <v>0.96</v>
      </c>
      <c r="H182" s="4">
        <v>0</v>
      </c>
    </row>
    <row r="183" spans="1:8" x14ac:dyDescent="0.2">
      <c r="A183" s="2" t="s">
        <v>36</v>
      </c>
      <c r="B183" s="4">
        <v>2</v>
      </c>
      <c r="C183" s="5">
        <v>0.27</v>
      </c>
      <c r="D183" s="4">
        <v>1</v>
      </c>
      <c r="E183" s="5">
        <v>0.24</v>
      </c>
      <c r="F183" s="4">
        <v>1</v>
      </c>
      <c r="G183" s="5">
        <v>0.32</v>
      </c>
      <c r="H183" s="4">
        <v>0</v>
      </c>
    </row>
    <row r="184" spans="1:8" x14ac:dyDescent="0.2">
      <c r="A184" s="2" t="s">
        <v>37</v>
      </c>
      <c r="B184" s="4">
        <v>11</v>
      </c>
      <c r="C184" s="5">
        <v>1.48</v>
      </c>
      <c r="D184" s="4">
        <v>2</v>
      </c>
      <c r="E184" s="5">
        <v>0.48</v>
      </c>
      <c r="F184" s="4">
        <v>8</v>
      </c>
      <c r="G184" s="5">
        <v>2.56</v>
      </c>
      <c r="H184" s="4">
        <v>0</v>
      </c>
    </row>
    <row r="185" spans="1:8" x14ac:dyDescent="0.2">
      <c r="A185" s="2" t="s">
        <v>38</v>
      </c>
      <c r="B185" s="4">
        <v>200</v>
      </c>
      <c r="C185" s="5">
        <v>26.88</v>
      </c>
      <c r="D185" s="4">
        <v>109</v>
      </c>
      <c r="E185" s="5">
        <v>26.39</v>
      </c>
      <c r="F185" s="4">
        <v>91</v>
      </c>
      <c r="G185" s="5">
        <v>29.07</v>
      </c>
      <c r="H185" s="4">
        <v>0</v>
      </c>
    </row>
    <row r="186" spans="1:8" x14ac:dyDescent="0.2">
      <c r="A186" s="2" t="s">
        <v>39</v>
      </c>
      <c r="B186" s="4">
        <v>5</v>
      </c>
      <c r="C186" s="5">
        <v>0.67</v>
      </c>
      <c r="D186" s="4">
        <v>1</v>
      </c>
      <c r="E186" s="5">
        <v>0.24</v>
      </c>
      <c r="F186" s="4">
        <v>4</v>
      </c>
      <c r="G186" s="5">
        <v>1.28</v>
      </c>
      <c r="H186" s="4">
        <v>0</v>
      </c>
    </row>
    <row r="187" spans="1:8" x14ac:dyDescent="0.2">
      <c r="A187" s="2" t="s">
        <v>40</v>
      </c>
      <c r="B187" s="4">
        <v>50</v>
      </c>
      <c r="C187" s="5">
        <v>6.72</v>
      </c>
      <c r="D187" s="4">
        <v>24</v>
      </c>
      <c r="E187" s="5">
        <v>5.81</v>
      </c>
      <c r="F187" s="4">
        <v>25</v>
      </c>
      <c r="G187" s="5">
        <v>7.99</v>
      </c>
      <c r="H187" s="4">
        <v>0</v>
      </c>
    </row>
    <row r="188" spans="1:8" x14ac:dyDescent="0.2">
      <c r="A188" s="2" t="s">
        <v>41</v>
      </c>
      <c r="B188" s="4">
        <v>28</v>
      </c>
      <c r="C188" s="5">
        <v>3.76</v>
      </c>
      <c r="D188" s="4">
        <v>19</v>
      </c>
      <c r="E188" s="5">
        <v>4.5999999999999996</v>
      </c>
      <c r="F188" s="4">
        <v>9</v>
      </c>
      <c r="G188" s="5">
        <v>2.88</v>
      </c>
      <c r="H188" s="4">
        <v>0</v>
      </c>
    </row>
    <row r="189" spans="1:8" x14ac:dyDescent="0.2">
      <c r="A189" s="2" t="s">
        <v>42</v>
      </c>
      <c r="B189" s="4">
        <v>110</v>
      </c>
      <c r="C189" s="5">
        <v>14.78</v>
      </c>
      <c r="D189" s="4">
        <v>83</v>
      </c>
      <c r="E189" s="5">
        <v>20.100000000000001</v>
      </c>
      <c r="F189" s="4">
        <v>26</v>
      </c>
      <c r="G189" s="5">
        <v>8.31</v>
      </c>
      <c r="H189" s="4">
        <v>0</v>
      </c>
    </row>
    <row r="190" spans="1:8" x14ac:dyDescent="0.2">
      <c r="A190" s="2" t="s">
        <v>43</v>
      </c>
      <c r="B190" s="4">
        <v>87</v>
      </c>
      <c r="C190" s="5">
        <v>11.69</v>
      </c>
      <c r="D190" s="4">
        <v>71</v>
      </c>
      <c r="E190" s="5">
        <v>17.190000000000001</v>
      </c>
      <c r="F190" s="4">
        <v>16</v>
      </c>
      <c r="G190" s="5">
        <v>5.1100000000000003</v>
      </c>
      <c r="H190" s="4">
        <v>0</v>
      </c>
    </row>
    <row r="191" spans="1:8" x14ac:dyDescent="0.2">
      <c r="A191" s="2" t="s">
        <v>44</v>
      </c>
      <c r="B191" s="4">
        <v>33</v>
      </c>
      <c r="C191" s="5">
        <v>4.4400000000000004</v>
      </c>
      <c r="D191" s="4">
        <v>15</v>
      </c>
      <c r="E191" s="5">
        <v>3.63</v>
      </c>
      <c r="F191" s="4">
        <v>4</v>
      </c>
      <c r="G191" s="5">
        <v>1.28</v>
      </c>
      <c r="H191" s="4">
        <v>0</v>
      </c>
    </row>
    <row r="192" spans="1:8" x14ac:dyDescent="0.2">
      <c r="A192" s="2" t="s">
        <v>45</v>
      </c>
      <c r="B192" s="4">
        <v>21</v>
      </c>
      <c r="C192" s="5">
        <v>2.82</v>
      </c>
      <c r="D192" s="4">
        <v>10</v>
      </c>
      <c r="E192" s="5">
        <v>2.42</v>
      </c>
      <c r="F192" s="4">
        <v>11</v>
      </c>
      <c r="G192" s="5">
        <v>3.51</v>
      </c>
      <c r="H192" s="4">
        <v>0</v>
      </c>
    </row>
    <row r="193" spans="1:8" x14ac:dyDescent="0.2">
      <c r="A193" s="2" t="s">
        <v>46</v>
      </c>
      <c r="B193" s="4">
        <v>26</v>
      </c>
      <c r="C193" s="5">
        <v>3.49</v>
      </c>
      <c r="D193" s="4">
        <v>9</v>
      </c>
      <c r="E193" s="5">
        <v>2.1800000000000002</v>
      </c>
      <c r="F193" s="4">
        <v>16</v>
      </c>
      <c r="G193" s="5">
        <v>5.1100000000000003</v>
      </c>
      <c r="H193" s="4">
        <v>0</v>
      </c>
    </row>
    <row r="194" spans="1:8" x14ac:dyDescent="0.2">
      <c r="A194" s="1" t="s">
        <v>12</v>
      </c>
      <c r="B194" s="4">
        <v>2437</v>
      </c>
      <c r="C194" s="5">
        <v>100.00999999999999</v>
      </c>
      <c r="D194" s="4">
        <v>1295</v>
      </c>
      <c r="E194" s="5">
        <v>99.999999999999986</v>
      </c>
      <c r="F194" s="4">
        <v>1102</v>
      </c>
      <c r="G194" s="5">
        <v>100</v>
      </c>
      <c r="H194" s="4">
        <v>9</v>
      </c>
    </row>
    <row r="195" spans="1:8" x14ac:dyDescent="0.2">
      <c r="A195" s="2" t="s">
        <v>32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33</v>
      </c>
      <c r="B196" s="4">
        <v>286</v>
      </c>
      <c r="C196" s="5">
        <v>11.74</v>
      </c>
      <c r="D196" s="4">
        <v>75</v>
      </c>
      <c r="E196" s="5">
        <v>5.79</v>
      </c>
      <c r="F196" s="4">
        <v>210</v>
      </c>
      <c r="G196" s="5">
        <v>19.059999999999999</v>
      </c>
      <c r="H196" s="4">
        <v>1</v>
      </c>
    </row>
    <row r="197" spans="1:8" x14ac:dyDescent="0.2">
      <c r="A197" s="2" t="s">
        <v>34</v>
      </c>
      <c r="B197" s="4">
        <v>181</v>
      </c>
      <c r="C197" s="5">
        <v>7.43</v>
      </c>
      <c r="D197" s="4">
        <v>43</v>
      </c>
      <c r="E197" s="5">
        <v>3.32</v>
      </c>
      <c r="F197" s="4">
        <v>136</v>
      </c>
      <c r="G197" s="5">
        <v>12.34</v>
      </c>
      <c r="H197" s="4">
        <v>2</v>
      </c>
    </row>
    <row r="198" spans="1:8" x14ac:dyDescent="0.2">
      <c r="A198" s="2" t="s">
        <v>35</v>
      </c>
      <c r="B198" s="4">
        <v>3</v>
      </c>
      <c r="C198" s="5">
        <v>0.12</v>
      </c>
      <c r="D198" s="4">
        <v>1</v>
      </c>
      <c r="E198" s="5">
        <v>0.08</v>
      </c>
      <c r="F198" s="4">
        <v>1</v>
      </c>
      <c r="G198" s="5">
        <v>0.09</v>
      </c>
      <c r="H198" s="4">
        <v>0</v>
      </c>
    </row>
    <row r="199" spans="1:8" x14ac:dyDescent="0.2">
      <c r="A199" s="2" t="s">
        <v>36</v>
      </c>
      <c r="B199" s="4">
        <v>13</v>
      </c>
      <c r="C199" s="5">
        <v>0.53</v>
      </c>
      <c r="D199" s="4">
        <v>0</v>
      </c>
      <c r="E199" s="5">
        <v>0</v>
      </c>
      <c r="F199" s="4">
        <v>13</v>
      </c>
      <c r="G199" s="5">
        <v>1.18</v>
      </c>
      <c r="H199" s="4">
        <v>0</v>
      </c>
    </row>
    <row r="200" spans="1:8" x14ac:dyDescent="0.2">
      <c r="A200" s="2" t="s">
        <v>37</v>
      </c>
      <c r="B200" s="4">
        <v>46</v>
      </c>
      <c r="C200" s="5">
        <v>1.89</v>
      </c>
      <c r="D200" s="4">
        <v>16</v>
      </c>
      <c r="E200" s="5">
        <v>1.24</v>
      </c>
      <c r="F200" s="4">
        <v>29</v>
      </c>
      <c r="G200" s="5">
        <v>2.63</v>
      </c>
      <c r="H200" s="4">
        <v>1</v>
      </c>
    </row>
    <row r="201" spans="1:8" x14ac:dyDescent="0.2">
      <c r="A201" s="2" t="s">
        <v>38</v>
      </c>
      <c r="B201" s="4">
        <v>595</v>
      </c>
      <c r="C201" s="5">
        <v>24.42</v>
      </c>
      <c r="D201" s="4">
        <v>267</v>
      </c>
      <c r="E201" s="5">
        <v>20.62</v>
      </c>
      <c r="F201" s="4">
        <v>327</v>
      </c>
      <c r="G201" s="5">
        <v>29.67</v>
      </c>
      <c r="H201" s="4">
        <v>1</v>
      </c>
    </row>
    <row r="202" spans="1:8" x14ac:dyDescent="0.2">
      <c r="A202" s="2" t="s">
        <v>39</v>
      </c>
      <c r="B202" s="4">
        <v>9</v>
      </c>
      <c r="C202" s="5">
        <v>0.37</v>
      </c>
      <c r="D202" s="4">
        <v>1</v>
      </c>
      <c r="E202" s="5">
        <v>0.08</v>
      </c>
      <c r="F202" s="4">
        <v>8</v>
      </c>
      <c r="G202" s="5">
        <v>0.73</v>
      </c>
      <c r="H202" s="4">
        <v>0</v>
      </c>
    </row>
    <row r="203" spans="1:8" x14ac:dyDescent="0.2">
      <c r="A203" s="2" t="s">
        <v>40</v>
      </c>
      <c r="B203" s="4">
        <v>295</v>
      </c>
      <c r="C203" s="5">
        <v>12.11</v>
      </c>
      <c r="D203" s="4">
        <v>186</v>
      </c>
      <c r="E203" s="5">
        <v>14.36</v>
      </c>
      <c r="F203" s="4">
        <v>109</v>
      </c>
      <c r="G203" s="5">
        <v>9.89</v>
      </c>
      <c r="H203" s="4">
        <v>0</v>
      </c>
    </row>
    <row r="204" spans="1:8" x14ac:dyDescent="0.2">
      <c r="A204" s="2" t="s">
        <v>41</v>
      </c>
      <c r="B204" s="4">
        <v>128</v>
      </c>
      <c r="C204" s="5">
        <v>5.25</v>
      </c>
      <c r="D204" s="4">
        <v>82</v>
      </c>
      <c r="E204" s="5">
        <v>6.33</v>
      </c>
      <c r="F204" s="4">
        <v>44</v>
      </c>
      <c r="G204" s="5">
        <v>3.99</v>
      </c>
      <c r="H204" s="4">
        <v>0</v>
      </c>
    </row>
    <row r="205" spans="1:8" x14ac:dyDescent="0.2">
      <c r="A205" s="2" t="s">
        <v>42</v>
      </c>
      <c r="B205" s="4">
        <v>294</v>
      </c>
      <c r="C205" s="5">
        <v>12.06</v>
      </c>
      <c r="D205" s="4">
        <v>236</v>
      </c>
      <c r="E205" s="5">
        <v>18.22</v>
      </c>
      <c r="F205" s="4">
        <v>56</v>
      </c>
      <c r="G205" s="5">
        <v>5.08</v>
      </c>
      <c r="H205" s="4">
        <v>1</v>
      </c>
    </row>
    <row r="206" spans="1:8" x14ac:dyDescent="0.2">
      <c r="A206" s="2" t="s">
        <v>43</v>
      </c>
      <c r="B206" s="4">
        <v>305</v>
      </c>
      <c r="C206" s="5">
        <v>12.52</v>
      </c>
      <c r="D206" s="4">
        <v>237</v>
      </c>
      <c r="E206" s="5">
        <v>18.3</v>
      </c>
      <c r="F206" s="4">
        <v>68</v>
      </c>
      <c r="G206" s="5">
        <v>6.17</v>
      </c>
      <c r="H206" s="4">
        <v>0</v>
      </c>
    </row>
    <row r="207" spans="1:8" x14ac:dyDescent="0.2">
      <c r="A207" s="2" t="s">
        <v>44</v>
      </c>
      <c r="B207" s="4">
        <v>101</v>
      </c>
      <c r="C207" s="5">
        <v>4.1399999999999997</v>
      </c>
      <c r="D207" s="4">
        <v>65</v>
      </c>
      <c r="E207" s="5">
        <v>5.0199999999999996</v>
      </c>
      <c r="F207" s="4">
        <v>13</v>
      </c>
      <c r="G207" s="5">
        <v>1.18</v>
      </c>
      <c r="H207" s="4">
        <v>3</v>
      </c>
    </row>
    <row r="208" spans="1:8" x14ac:dyDescent="0.2">
      <c r="A208" s="2" t="s">
        <v>45</v>
      </c>
      <c r="B208" s="4">
        <v>112</v>
      </c>
      <c r="C208" s="5">
        <v>4.5999999999999996</v>
      </c>
      <c r="D208" s="4">
        <v>71</v>
      </c>
      <c r="E208" s="5">
        <v>5.48</v>
      </c>
      <c r="F208" s="4">
        <v>37</v>
      </c>
      <c r="G208" s="5">
        <v>3.36</v>
      </c>
      <c r="H208" s="4">
        <v>0</v>
      </c>
    </row>
    <row r="209" spans="1:8" x14ac:dyDescent="0.2">
      <c r="A209" s="2" t="s">
        <v>46</v>
      </c>
      <c r="B209" s="4">
        <v>69</v>
      </c>
      <c r="C209" s="5">
        <v>2.83</v>
      </c>
      <c r="D209" s="4">
        <v>15</v>
      </c>
      <c r="E209" s="5">
        <v>1.1599999999999999</v>
      </c>
      <c r="F209" s="4">
        <v>51</v>
      </c>
      <c r="G209" s="5">
        <v>4.63</v>
      </c>
      <c r="H209" s="4">
        <v>0</v>
      </c>
    </row>
    <row r="210" spans="1:8" x14ac:dyDescent="0.2">
      <c r="A210" s="1" t="s">
        <v>13</v>
      </c>
      <c r="B210" s="4">
        <v>4253</v>
      </c>
      <c r="C210" s="5">
        <v>99.99</v>
      </c>
      <c r="D210" s="4">
        <v>2421</v>
      </c>
      <c r="E210" s="5">
        <v>100.00000000000001</v>
      </c>
      <c r="F210" s="4">
        <v>1782</v>
      </c>
      <c r="G210" s="5">
        <v>100.00000000000001</v>
      </c>
      <c r="H210" s="4">
        <v>8</v>
      </c>
    </row>
    <row r="211" spans="1:8" x14ac:dyDescent="0.2">
      <c r="A211" s="2" t="s">
        <v>32</v>
      </c>
      <c r="B211" s="4">
        <v>1</v>
      </c>
      <c r="C211" s="5">
        <v>0.02</v>
      </c>
      <c r="D211" s="4">
        <v>0</v>
      </c>
      <c r="E211" s="5">
        <v>0</v>
      </c>
      <c r="F211" s="4">
        <v>1</v>
      </c>
      <c r="G211" s="5">
        <v>0.06</v>
      </c>
      <c r="H211" s="4">
        <v>0</v>
      </c>
    </row>
    <row r="212" spans="1:8" x14ac:dyDescent="0.2">
      <c r="A212" s="2" t="s">
        <v>33</v>
      </c>
      <c r="B212" s="4">
        <v>463</v>
      </c>
      <c r="C212" s="5">
        <v>10.89</v>
      </c>
      <c r="D212" s="4">
        <v>157</v>
      </c>
      <c r="E212" s="5">
        <v>6.48</v>
      </c>
      <c r="F212" s="4">
        <v>306</v>
      </c>
      <c r="G212" s="5">
        <v>17.170000000000002</v>
      </c>
      <c r="H212" s="4">
        <v>0</v>
      </c>
    </row>
    <row r="213" spans="1:8" x14ac:dyDescent="0.2">
      <c r="A213" s="2" t="s">
        <v>34</v>
      </c>
      <c r="B213" s="4">
        <v>432</v>
      </c>
      <c r="C213" s="5">
        <v>10.16</v>
      </c>
      <c r="D213" s="4">
        <v>108</v>
      </c>
      <c r="E213" s="5">
        <v>4.46</v>
      </c>
      <c r="F213" s="4">
        <v>324</v>
      </c>
      <c r="G213" s="5">
        <v>18.18</v>
      </c>
      <c r="H213" s="4">
        <v>0</v>
      </c>
    </row>
    <row r="214" spans="1:8" x14ac:dyDescent="0.2">
      <c r="A214" s="2" t="s">
        <v>35</v>
      </c>
      <c r="B214" s="4">
        <v>7</v>
      </c>
      <c r="C214" s="5">
        <v>0.16</v>
      </c>
      <c r="D214" s="4">
        <v>0</v>
      </c>
      <c r="E214" s="5">
        <v>0</v>
      </c>
      <c r="F214" s="4">
        <v>5</v>
      </c>
      <c r="G214" s="5">
        <v>0.28000000000000003</v>
      </c>
      <c r="H214" s="4">
        <v>0</v>
      </c>
    </row>
    <row r="215" spans="1:8" x14ac:dyDescent="0.2">
      <c r="A215" s="2" t="s">
        <v>36</v>
      </c>
      <c r="B215" s="4">
        <v>26</v>
      </c>
      <c r="C215" s="5">
        <v>0.61</v>
      </c>
      <c r="D215" s="4">
        <v>2</v>
      </c>
      <c r="E215" s="5">
        <v>0.08</v>
      </c>
      <c r="F215" s="4">
        <v>24</v>
      </c>
      <c r="G215" s="5">
        <v>1.35</v>
      </c>
      <c r="H215" s="4">
        <v>0</v>
      </c>
    </row>
    <row r="216" spans="1:8" x14ac:dyDescent="0.2">
      <c r="A216" s="2" t="s">
        <v>37</v>
      </c>
      <c r="B216" s="4">
        <v>59</v>
      </c>
      <c r="C216" s="5">
        <v>1.39</v>
      </c>
      <c r="D216" s="4">
        <v>15</v>
      </c>
      <c r="E216" s="5">
        <v>0.62</v>
      </c>
      <c r="F216" s="4">
        <v>44</v>
      </c>
      <c r="G216" s="5">
        <v>2.4700000000000002</v>
      </c>
      <c r="H216" s="4">
        <v>0</v>
      </c>
    </row>
    <row r="217" spans="1:8" x14ac:dyDescent="0.2">
      <c r="A217" s="2" t="s">
        <v>38</v>
      </c>
      <c r="B217" s="4">
        <v>1136</v>
      </c>
      <c r="C217" s="5">
        <v>26.71</v>
      </c>
      <c r="D217" s="4">
        <v>576</v>
      </c>
      <c r="E217" s="5">
        <v>23.79</v>
      </c>
      <c r="F217" s="4">
        <v>558</v>
      </c>
      <c r="G217" s="5">
        <v>31.31</v>
      </c>
      <c r="H217" s="4">
        <v>2</v>
      </c>
    </row>
    <row r="218" spans="1:8" x14ac:dyDescent="0.2">
      <c r="A218" s="2" t="s">
        <v>39</v>
      </c>
      <c r="B218" s="4">
        <v>32</v>
      </c>
      <c r="C218" s="5">
        <v>0.75</v>
      </c>
      <c r="D218" s="4">
        <v>4</v>
      </c>
      <c r="E218" s="5">
        <v>0.17</v>
      </c>
      <c r="F218" s="4">
        <v>28</v>
      </c>
      <c r="G218" s="5">
        <v>1.57</v>
      </c>
      <c r="H218" s="4">
        <v>0</v>
      </c>
    </row>
    <row r="219" spans="1:8" x14ac:dyDescent="0.2">
      <c r="A219" s="2" t="s">
        <v>40</v>
      </c>
      <c r="B219" s="4">
        <v>422</v>
      </c>
      <c r="C219" s="5">
        <v>9.92</v>
      </c>
      <c r="D219" s="4">
        <v>270</v>
      </c>
      <c r="E219" s="5">
        <v>11.15</v>
      </c>
      <c r="F219" s="4">
        <v>152</v>
      </c>
      <c r="G219" s="5">
        <v>8.5299999999999994</v>
      </c>
      <c r="H219" s="4">
        <v>0</v>
      </c>
    </row>
    <row r="220" spans="1:8" x14ac:dyDescent="0.2">
      <c r="A220" s="2" t="s">
        <v>41</v>
      </c>
      <c r="B220" s="4">
        <v>161</v>
      </c>
      <c r="C220" s="5">
        <v>3.79</v>
      </c>
      <c r="D220" s="4">
        <v>104</v>
      </c>
      <c r="E220" s="5">
        <v>4.3</v>
      </c>
      <c r="F220" s="4">
        <v>56</v>
      </c>
      <c r="G220" s="5">
        <v>3.14</v>
      </c>
      <c r="H220" s="4">
        <v>0</v>
      </c>
    </row>
    <row r="221" spans="1:8" x14ac:dyDescent="0.2">
      <c r="A221" s="2" t="s">
        <v>42</v>
      </c>
      <c r="B221" s="4">
        <v>574</v>
      </c>
      <c r="C221" s="5">
        <v>13.5</v>
      </c>
      <c r="D221" s="4">
        <v>497</v>
      </c>
      <c r="E221" s="5">
        <v>20.53</v>
      </c>
      <c r="F221" s="4">
        <v>77</v>
      </c>
      <c r="G221" s="5">
        <v>4.32</v>
      </c>
      <c r="H221" s="4">
        <v>0</v>
      </c>
    </row>
    <row r="222" spans="1:8" x14ac:dyDescent="0.2">
      <c r="A222" s="2" t="s">
        <v>43</v>
      </c>
      <c r="B222" s="4">
        <v>456</v>
      </c>
      <c r="C222" s="5">
        <v>10.72</v>
      </c>
      <c r="D222" s="4">
        <v>396</v>
      </c>
      <c r="E222" s="5">
        <v>16.36</v>
      </c>
      <c r="F222" s="4">
        <v>60</v>
      </c>
      <c r="G222" s="5">
        <v>3.37</v>
      </c>
      <c r="H222" s="4">
        <v>0</v>
      </c>
    </row>
    <row r="223" spans="1:8" x14ac:dyDescent="0.2">
      <c r="A223" s="2" t="s">
        <v>44</v>
      </c>
      <c r="B223" s="4">
        <v>183</v>
      </c>
      <c r="C223" s="5">
        <v>4.3</v>
      </c>
      <c r="D223" s="4">
        <v>124</v>
      </c>
      <c r="E223" s="5">
        <v>5.12</v>
      </c>
      <c r="F223" s="4">
        <v>25</v>
      </c>
      <c r="G223" s="5">
        <v>1.4</v>
      </c>
      <c r="H223" s="4">
        <v>4</v>
      </c>
    </row>
    <row r="224" spans="1:8" x14ac:dyDescent="0.2">
      <c r="A224" s="2" t="s">
        <v>45</v>
      </c>
      <c r="B224" s="4">
        <v>183</v>
      </c>
      <c r="C224" s="5">
        <v>4.3</v>
      </c>
      <c r="D224" s="4">
        <v>116</v>
      </c>
      <c r="E224" s="5">
        <v>4.79</v>
      </c>
      <c r="F224" s="4">
        <v>59</v>
      </c>
      <c r="G224" s="5">
        <v>3.31</v>
      </c>
      <c r="H224" s="4">
        <v>2</v>
      </c>
    </row>
    <row r="225" spans="1:8" x14ac:dyDescent="0.2">
      <c r="A225" s="2" t="s">
        <v>46</v>
      </c>
      <c r="B225" s="4">
        <v>118</v>
      </c>
      <c r="C225" s="5">
        <v>2.77</v>
      </c>
      <c r="D225" s="4">
        <v>52</v>
      </c>
      <c r="E225" s="5">
        <v>2.15</v>
      </c>
      <c r="F225" s="4">
        <v>63</v>
      </c>
      <c r="G225" s="5">
        <v>3.54</v>
      </c>
      <c r="H225" s="4">
        <v>0</v>
      </c>
    </row>
    <row r="226" spans="1:8" x14ac:dyDescent="0.2">
      <c r="A226" s="1" t="s">
        <v>14</v>
      </c>
      <c r="B226" s="4">
        <v>11958</v>
      </c>
      <c r="C226" s="5">
        <v>100.02</v>
      </c>
      <c r="D226" s="4">
        <v>5651</v>
      </c>
      <c r="E226" s="5">
        <v>99.999999999999986</v>
      </c>
      <c r="F226" s="4">
        <v>6130</v>
      </c>
      <c r="G226" s="5">
        <v>99.990000000000023</v>
      </c>
      <c r="H226" s="4">
        <v>45</v>
      </c>
    </row>
    <row r="227" spans="1:8" x14ac:dyDescent="0.2">
      <c r="A227" s="2" t="s">
        <v>32</v>
      </c>
      <c r="B227" s="4">
        <v>1</v>
      </c>
      <c r="C227" s="5">
        <v>0.01</v>
      </c>
      <c r="D227" s="4">
        <v>0</v>
      </c>
      <c r="E227" s="5">
        <v>0</v>
      </c>
      <c r="F227" s="4">
        <v>1</v>
      </c>
      <c r="G227" s="5">
        <v>0.02</v>
      </c>
      <c r="H227" s="4">
        <v>0</v>
      </c>
    </row>
    <row r="228" spans="1:8" x14ac:dyDescent="0.2">
      <c r="A228" s="2" t="s">
        <v>33</v>
      </c>
      <c r="B228" s="4">
        <v>1400</v>
      </c>
      <c r="C228" s="5">
        <v>11.71</v>
      </c>
      <c r="D228" s="4">
        <v>256</v>
      </c>
      <c r="E228" s="5">
        <v>4.53</v>
      </c>
      <c r="F228" s="4">
        <v>1143</v>
      </c>
      <c r="G228" s="5">
        <v>18.649999999999999</v>
      </c>
      <c r="H228" s="4">
        <v>1</v>
      </c>
    </row>
    <row r="229" spans="1:8" x14ac:dyDescent="0.2">
      <c r="A229" s="2" t="s">
        <v>34</v>
      </c>
      <c r="B229" s="4">
        <v>1478</v>
      </c>
      <c r="C229" s="5">
        <v>12.36</v>
      </c>
      <c r="D229" s="4">
        <v>460</v>
      </c>
      <c r="E229" s="5">
        <v>8.14</v>
      </c>
      <c r="F229" s="4">
        <v>1018</v>
      </c>
      <c r="G229" s="5">
        <v>16.61</v>
      </c>
      <c r="H229" s="4">
        <v>0</v>
      </c>
    </row>
    <row r="230" spans="1:8" x14ac:dyDescent="0.2">
      <c r="A230" s="2" t="s">
        <v>35</v>
      </c>
      <c r="B230" s="4">
        <v>22</v>
      </c>
      <c r="C230" s="5">
        <v>0.18</v>
      </c>
      <c r="D230" s="4">
        <v>1</v>
      </c>
      <c r="E230" s="5">
        <v>0.02</v>
      </c>
      <c r="F230" s="4">
        <v>21</v>
      </c>
      <c r="G230" s="5">
        <v>0.34</v>
      </c>
      <c r="H230" s="4">
        <v>0</v>
      </c>
    </row>
    <row r="231" spans="1:8" x14ac:dyDescent="0.2">
      <c r="A231" s="2" t="s">
        <v>36</v>
      </c>
      <c r="B231" s="4">
        <v>76</v>
      </c>
      <c r="C231" s="5">
        <v>0.64</v>
      </c>
      <c r="D231" s="4">
        <v>4</v>
      </c>
      <c r="E231" s="5">
        <v>7.0000000000000007E-2</v>
      </c>
      <c r="F231" s="4">
        <v>72</v>
      </c>
      <c r="G231" s="5">
        <v>1.17</v>
      </c>
      <c r="H231" s="4">
        <v>0</v>
      </c>
    </row>
    <row r="232" spans="1:8" x14ac:dyDescent="0.2">
      <c r="A232" s="2" t="s">
        <v>37</v>
      </c>
      <c r="B232" s="4">
        <v>134</v>
      </c>
      <c r="C232" s="5">
        <v>1.1200000000000001</v>
      </c>
      <c r="D232" s="4">
        <v>33</v>
      </c>
      <c r="E232" s="5">
        <v>0.57999999999999996</v>
      </c>
      <c r="F232" s="4">
        <v>101</v>
      </c>
      <c r="G232" s="5">
        <v>1.65</v>
      </c>
      <c r="H232" s="4">
        <v>0</v>
      </c>
    </row>
    <row r="233" spans="1:8" x14ac:dyDescent="0.2">
      <c r="A233" s="2" t="s">
        <v>38</v>
      </c>
      <c r="B233" s="4">
        <v>2665</v>
      </c>
      <c r="C233" s="5">
        <v>22.29</v>
      </c>
      <c r="D233" s="4">
        <v>1121</v>
      </c>
      <c r="E233" s="5">
        <v>19.84</v>
      </c>
      <c r="F233" s="4">
        <v>1542</v>
      </c>
      <c r="G233" s="5">
        <v>25.15</v>
      </c>
      <c r="H233" s="4">
        <v>2</v>
      </c>
    </row>
    <row r="234" spans="1:8" x14ac:dyDescent="0.2">
      <c r="A234" s="2" t="s">
        <v>39</v>
      </c>
      <c r="B234" s="4">
        <v>98</v>
      </c>
      <c r="C234" s="5">
        <v>0.82</v>
      </c>
      <c r="D234" s="4">
        <v>19</v>
      </c>
      <c r="E234" s="5">
        <v>0.34</v>
      </c>
      <c r="F234" s="4">
        <v>79</v>
      </c>
      <c r="G234" s="5">
        <v>1.29</v>
      </c>
      <c r="H234" s="4">
        <v>0</v>
      </c>
    </row>
    <row r="235" spans="1:8" x14ac:dyDescent="0.2">
      <c r="A235" s="2" t="s">
        <v>40</v>
      </c>
      <c r="B235" s="4">
        <v>1346</v>
      </c>
      <c r="C235" s="5">
        <v>11.26</v>
      </c>
      <c r="D235" s="4">
        <v>557</v>
      </c>
      <c r="E235" s="5">
        <v>9.86</v>
      </c>
      <c r="F235" s="4">
        <v>787</v>
      </c>
      <c r="G235" s="5">
        <v>12.84</v>
      </c>
      <c r="H235" s="4">
        <v>2</v>
      </c>
    </row>
    <row r="236" spans="1:8" x14ac:dyDescent="0.2">
      <c r="A236" s="2" t="s">
        <v>41</v>
      </c>
      <c r="B236" s="4">
        <v>597</v>
      </c>
      <c r="C236" s="5">
        <v>4.99</v>
      </c>
      <c r="D236" s="4">
        <v>320</v>
      </c>
      <c r="E236" s="5">
        <v>5.66</v>
      </c>
      <c r="F236" s="4">
        <v>273</v>
      </c>
      <c r="G236" s="5">
        <v>4.45</v>
      </c>
      <c r="H236" s="4">
        <v>2</v>
      </c>
    </row>
    <row r="237" spans="1:8" x14ac:dyDescent="0.2">
      <c r="A237" s="2" t="s">
        <v>42</v>
      </c>
      <c r="B237" s="4">
        <v>1197</v>
      </c>
      <c r="C237" s="5">
        <v>10.01</v>
      </c>
      <c r="D237" s="4">
        <v>985</v>
      </c>
      <c r="E237" s="5">
        <v>17.43</v>
      </c>
      <c r="F237" s="4">
        <v>211</v>
      </c>
      <c r="G237" s="5">
        <v>3.44</v>
      </c>
      <c r="H237" s="4">
        <v>1</v>
      </c>
    </row>
    <row r="238" spans="1:8" x14ac:dyDescent="0.2">
      <c r="A238" s="2" t="s">
        <v>43</v>
      </c>
      <c r="B238" s="4">
        <v>1474</v>
      </c>
      <c r="C238" s="5">
        <v>12.33</v>
      </c>
      <c r="D238" s="4">
        <v>1155</v>
      </c>
      <c r="E238" s="5">
        <v>20.440000000000001</v>
      </c>
      <c r="F238" s="4">
        <v>316</v>
      </c>
      <c r="G238" s="5">
        <v>5.15</v>
      </c>
      <c r="H238" s="4">
        <v>3</v>
      </c>
    </row>
    <row r="239" spans="1:8" x14ac:dyDescent="0.2">
      <c r="A239" s="2" t="s">
        <v>44</v>
      </c>
      <c r="B239" s="4">
        <v>508</v>
      </c>
      <c r="C239" s="5">
        <v>4.25</v>
      </c>
      <c r="D239" s="4">
        <v>295</v>
      </c>
      <c r="E239" s="5">
        <v>5.22</v>
      </c>
      <c r="F239" s="4">
        <v>131</v>
      </c>
      <c r="G239" s="5">
        <v>2.14</v>
      </c>
      <c r="H239" s="4">
        <v>1</v>
      </c>
    </row>
    <row r="240" spans="1:8" x14ac:dyDescent="0.2">
      <c r="A240" s="2" t="s">
        <v>45</v>
      </c>
      <c r="B240" s="4">
        <v>550</v>
      </c>
      <c r="C240" s="5">
        <v>4.5999999999999996</v>
      </c>
      <c r="D240" s="4">
        <v>329</v>
      </c>
      <c r="E240" s="5">
        <v>5.82</v>
      </c>
      <c r="F240" s="4">
        <v>159</v>
      </c>
      <c r="G240" s="5">
        <v>2.59</v>
      </c>
      <c r="H240" s="4">
        <v>15</v>
      </c>
    </row>
    <row r="241" spans="1:8" x14ac:dyDescent="0.2">
      <c r="A241" s="2" t="s">
        <v>46</v>
      </c>
      <c r="B241" s="4">
        <v>412</v>
      </c>
      <c r="C241" s="5">
        <v>3.45</v>
      </c>
      <c r="D241" s="4">
        <v>116</v>
      </c>
      <c r="E241" s="5">
        <v>2.0499999999999998</v>
      </c>
      <c r="F241" s="4">
        <v>276</v>
      </c>
      <c r="G241" s="5">
        <v>4.5</v>
      </c>
      <c r="H241" s="4">
        <v>18</v>
      </c>
    </row>
    <row r="242" spans="1:8" x14ac:dyDescent="0.2">
      <c r="A242" s="1" t="s">
        <v>15</v>
      </c>
      <c r="B242" s="4">
        <v>1375</v>
      </c>
      <c r="C242" s="5">
        <v>100.00999999999999</v>
      </c>
      <c r="D242" s="4">
        <v>802</v>
      </c>
      <c r="E242" s="5">
        <v>99.990000000000009</v>
      </c>
      <c r="F242" s="4">
        <v>556</v>
      </c>
      <c r="G242" s="5">
        <v>100.00999999999999</v>
      </c>
      <c r="H242" s="4">
        <v>4</v>
      </c>
    </row>
    <row r="243" spans="1:8" x14ac:dyDescent="0.2">
      <c r="A243" s="2" t="s">
        <v>32</v>
      </c>
      <c r="B243" s="4">
        <v>1</v>
      </c>
      <c r="C243" s="5">
        <v>7.0000000000000007E-2</v>
      </c>
      <c r="D243" s="4">
        <v>0</v>
      </c>
      <c r="E243" s="5">
        <v>0</v>
      </c>
      <c r="F243" s="4">
        <v>1</v>
      </c>
      <c r="G243" s="5">
        <v>0.18</v>
      </c>
      <c r="H243" s="4">
        <v>0</v>
      </c>
    </row>
    <row r="244" spans="1:8" x14ac:dyDescent="0.2">
      <c r="A244" s="2" t="s">
        <v>33</v>
      </c>
      <c r="B244" s="4">
        <v>116</v>
      </c>
      <c r="C244" s="5">
        <v>8.44</v>
      </c>
      <c r="D244" s="4">
        <v>49</v>
      </c>
      <c r="E244" s="5">
        <v>6.11</v>
      </c>
      <c r="F244" s="4">
        <v>67</v>
      </c>
      <c r="G244" s="5">
        <v>12.05</v>
      </c>
      <c r="H244" s="4">
        <v>0</v>
      </c>
    </row>
    <row r="245" spans="1:8" x14ac:dyDescent="0.2">
      <c r="A245" s="2" t="s">
        <v>34</v>
      </c>
      <c r="B245" s="4">
        <v>270</v>
      </c>
      <c r="C245" s="5">
        <v>19.64</v>
      </c>
      <c r="D245" s="4">
        <v>95</v>
      </c>
      <c r="E245" s="5">
        <v>11.85</v>
      </c>
      <c r="F245" s="4">
        <v>174</v>
      </c>
      <c r="G245" s="5">
        <v>31.29</v>
      </c>
      <c r="H245" s="4">
        <v>1</v>
      </c>
    </row>
    <row r="246" spans="1:8" x14ac:dyDescent="0.2">
      <c r="A246" s="2" t="s">
        <v>35</v>
      </c>
      <c r="B246" s="4">
        <v>1</v>
      </c>
      <c r="C246" s="5">
        <v>7.0000000000000007E-2</v>
      </c>
      <c r="D246" s="4">
        <v>0</v>
      </c>
      <c r="E246" s="5">
        <v>0</v>
      </c>
      <c r="F246" s="4">
        <v>1</v>
      </c>
      <c r="G246" s="5">
        <v>0.18</v>
      </c>
      <c r="H246" s="4">
        <v>0</v>
      </c>
    </row>
    <row r="247" spans="1:8" x14ac:dyDescent="0.2">
      <c r="A247" s="2" t="s">
        <v>36</v>
      </c>
      <c r="B247" s="4">
        <v>6</v>
      </c>
      <c r="C247" s="5">
        <v>0.44</v>
      </c>
      <c r="D247" s="4">
        <v>1</v>
      </c>
      <c r="E247" s="5">
        <v>0.12</v>
      </c>
      <c r="F247" s="4">
        <v>5</v>
      </c>
      <c r="G247" s="5">
        <v>0.9</v>
      </c>
      <c r="H247" s="4">
        <v>0</v>
      </c>
    </row>
    <row r="248" spans="1:8" x14ac:dyDescent="0.2">
      <c r="A248" s="2" t="s">
        <v>37</v>
      </c>
      <c r="B248" s="4">
        <v>8</v>
      </c>
      <c r="C248" s="5">
        <v>0.57999999999999996</v>
      </c>
      <c r="D248" s="4">
        <v>2</v>
      </c>
      <c r="E248" s="5">
        <v>0.25</v>
      </c>
      <c r="F248" s="4">
        <v>6</v>
      </c>
      <c r="G248" s="5">
        <v>1.08</v>
      </c>
      <c r="H248" s="4">
        <v>0</v>
      </c>
    </row>
    <row r="249" spans="1:8" x14ac:dyDescent="0.2">
      <c r="A249" s="2" t="s">
        <v>38</v>
      </c>
      <c r="B249" s="4">
        <v>329</v>
      </c>
      <c r="C249" s="5">
        <v>23.93</v>
      </c>
      <c r="D249" s="4">
        <v>188</v>
      </c>
      <c r="E249" s="5">
        <v>23.44</v>
      </c>
      <c r="F249" s="4">
        <v>140</v>
      </c>
      <c r="G249" s="5">
        <v>25.18</v>
      </c>
      <c r="H249" s="4">
        <v>1</v>
      </c>
    </row>
    <row r="250" spans="1:8" x14ac:dyDescent="0.2">
      <c r="A250" s="2" t="s">
        <v>39</v>
      </c>
      <c r="B250" s="4">
        <v>6</v>
      </c>
      <c r="C250" s="5">
        <v>0.44</v>
      </c>
      <c r="D250" s="4">
        <v>1</v>
      </c>
      <c r="E250" s="5">
        <v>0.12</v>
      </c>
      <c r="F250" s="4">
        <v>5</v>
      </c>
      <c r="G250" s="5">
        <v>0.9</v>
      </c>
      <c r="H250" s="4">
        <v>0</v>
      </c>
    </row>
    <row r="251" spans="1:8" x14ac:dyDescent="0.2">
      <c r="A251" s="2" t="s">
        <v>40</v>
      </c>
      <c r="B251" s="4">
        <v>154</v>
      </c>
      <c r="C251" s="5">
        <v>11.2</v>
      </c>
      <c r="D251" s="4">
        <v>99</v>
      </c>
      <c r="E251" s="5">
        <v>12.34</v>
      </c>
      <c r="F251" s="4">
        <v>55</v>
      </c>
      <c r="G251" s="5">
        <v>9.89</v>
      </c>
      <c r="H251" s="4">
        <v>0</v>
      </c>
    </row>
    <row r="252" spans="1:8" x14ac:dyDescent="0.2">
      <c r="A252" s="2" t="s">
        <v>41</v>
      </c>
      <c r="B252" s="4">
        <v>46</v>
      </c>
      <c r="C252" s="5">
        <v>3.35</v>
      </c>
      <c r="D252" s="4">
        <v>31</v>
      </c>
      <c r="E252" s="5">
        <v>3.87</v>
      </c>
      <c r="F252" s="4">
        <v>15</v>
      </c>
      <c r="G252" s="5">
        <v>2.7</v>
      </c>
      <c r="H252" s="4">
        <v>0</v>
      </c>
    </row>
    <row r="253" spans="1:8" x14ac:dyDescent="0.2">
      <c r="A253" s="2" t="s">
        <v>42</v>
      </c>
      <c r="B253" s="4">
        <v>141</v>
      </c>
      <c r="C253" s="5">
        <v>10.25</v>
      </c>
      <c r="D253" s="4">
        <v>120</v>
      </c>
      <c r="E253" s="5">
        <v>14.96</v>
      </c>
      <c r="F253" s="4">
        <v>21</v>
      </c>
      <c r="G253" s="5">
        <v>3.78</v>
      </c>
      <c r="H253" s="4">
        <v>0</v>
      </c>
    </row>
    <row r="254" spans="1:8" x14ac:dyDescent="0.2">
      <c r="A254" s="2" t="s">
        <v>43</v>
      </c>
      <c r="B254" s="4">
        <v>165</v>
      </c>
      <c r="C254" s="5">
        <v>12</v>
      </c>
      <c r="D254" s="4">
        <v>140</v>
      </c>
      <c r="E254" s="5">
        <v>17.46</v>
      </c>
      <c r="F254" s="4">
        <v>25</v>
      </c>
      <c r="G254" s="5">
        <v>4.5</v>
      </c>
      <c r="H254" s="4">
        <v>0</v>
      </c>
    </row>
    <row r="255" spans="1:8" x14ac:dyDescent="0.2">
      <c r="A255" s="2" t="s">
        <v>44</v>
      </c>
      <c r="B255" s="4">
        <v>58</v>
      </c>
      <c r="C255" s="5">
        <v>4.22</v>
      </c>
      <c r="D255" s="4">
        <v>35</v>
      </c>
      <c r="E255" s="5">
        <v>4.3600000000000003</v>
      </c>
      <c r="F255" s="4">
        <v>13</v>
      </c>
      <c r="G255" s="5">
        <v>2.34</v>
      </c>
      <c r="H255" s="4">
        <v>1</v>
      </c>
    </row>
    <row r="256" spans="1:8" x14ac:dyDescent="0.2">
      <c r="A256" s="2" t="s">
        <v>45</v>
      </c>
      <c r="B256" s="4">
        <v>43</v>
      </c>
      <c r="C256" s="5">
        <v>3.13</v>
      </c>
      <c r="D256" s="4">
        <v>26</v>
      </c>
      <c r="E256" s="5">
        <v>3.24</v>
      </c>
      <c r="F256" s="4">
        <v>16</v>
      </c>
      <c r="G256" s="5">
        <v>2.88</v>
      </c>
      <c r="H256" s="4">
        <v>1</v>
      </c>
    </row>
    <row r="257" spans="1:8" x14ac:dyDescent="0.2">
      <c r="A257" s="2" t="s">
        <v>46</v>
      </c>
      <c r="B257" s="4">
        <v>31</v>
      </c>
      <c r="C257" s="5">
        <v>2.25</v>
      </c>
      <c r="D257" s="4">
        <v>15</v>
      </c>
      <c r="E257" s="5">
        <v>1.87</v>
      </c>
      <c r="F257" s="4">
        <v>12</v>
      </c>
      <c r="G257" s="5">
        <v>2.16</v>
      </c>
      <c r="H257" s="4">
        <v>0</v>
      </c>
    </row>
    <row r="258" spans="1:8" x14ac:dyDescent="0.2">
      <c r="A258" s="1" t="s">
        <v>16</v>
      </c>
      <c r="B258" s="4">
        <v>1567</v>
      </c>
      <c r="C258" s="5">
        <v>99.989999999999981</v>
      </c>
      <c r="D258" s="4">
        <v>837</v>
      </c>
      <c r="E258" s="5">
        <v>99.990000000000009</v>
      </c>
      <c r="F258" s="4">
        <v>693</v>
      </c>
      <c r="G258" s="5">
        <v>100.00999999999999</v>
      </c>
      <c r="H258" s="4">
        <v>9</v>
      </c>
    </row>
    <row r="259" spans="1:8" x14ac:dyDescent="0.2">
      <c r="A259" s="2" t="s">
        <v>32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33</v>
      </c>
      <c r="B260" s="4">
        <v>226</v>
      </c>
      <c r="C260" s="5">
        <v>14.42</v>
      </c>
      <c r="D260" s="4">
        <v>84</v>
      </c>
      <c r="E260" s="5">
        <v>10.039999999999999</v>
      </c>
      <c r="F260" s="4">
        <v>142</v>
      </c>
      <c r="G260" s="5">
        <v>20.49</v>
      </c>
      <c r="H260" s="4">
        <v>0</v>
      </c>
    </row>
    <row r="261" spans="1:8" x14ac:dyDescent="0.2">
      <c r="A261" s="2" t="s">
        <v>34</v>
      </c>
      <c r="B261" s="4">
        <v>89</v>
      </c>
      <c r="C261" s="5">
        <v>5.68</v>
      </c>
      <c r="D261" s="4">
        <v>30</v>
      </c>
      <c r="E261" s="5">
        <v>3.58</v>
      </c>
      <c r="F261" s="4">
        <v>58</v>
      </c>
      <c r="G261" s="5">
        <v>8.3699999999999992</v>
      </c>
      <c r="H261" s="4">
        <v>1</v>
      </c>
    </row>
    <row r="262" spans="1:8" x14ac:dyDescent="0.2">
      <c r="A262" s="2" t="s">
        <v>35</v>
      </c>
      <c r="B262" s="4">
        <v>5</v>
      </c>
      <c r="C262" s="5">
        <v>0.32</v>
      </c>
      <c r="D262" s="4">
        <v>0</v>
      </c>
      <c r="E262" s="5">
        <v>0</v>
      </c>
      <c r="F262" s="4">
        <v>4</v>
      </c>
      <c r="G262" s="5">
        <v>0.57999999999999996</v>
      </c>
      <c r="H262" s="4">
        <v>1</v>
      </c>
    </row>
    <row r="263" spans="1:8" x14ac:dyDescent="0.2">
      <c r="A263" s="2" t="s">
        <v>36</v>
      </c>
      <c r="B263" s="4">
        <v>5</v>
      </c>
      <c r="C263" s="5">
        <v>0.32</v>
      </c>
      <c r="D263" s="4">
        <v>1</v>
      </c>
      <c r="E263" s="5">
        <v>0.12</v>
      </c>
      <c r="F263" s="4">
        <v>4</v>
      </c>
      <c r="G263" s="5">
        <v>0.57999999999999996</v>
      </c>
      <c r="H263" s="4">
        <v>0</v>
      </c>
    </row>
    <row r="264" spans="1:8" x14ac:dyDescent="0.2">
      <c r="A264" s="2" t="s">
        <v>37</v>
      </c>
      <c r="B264" s="4">
        <v>18</v>
      </c>
      <c r="C264" s="5">
        <v>1.1499999999999999</v>
      </c>
      <c r="D264" s="4">
        <v>4</v>
      </c>
      <c r="E264" s="5">
        <v>0.48</v>
      </c>
      <c r="F264" s="4">
        <v>14</v>
      </c>
      <c r="G264" s="5">
        <v>2.02</v>
      </c>
      <c r="H264" s="4">
        <v>0</v>
      </c>
    </row>
    <row r="265" spans="1:8" x14ac:dyDescent="0.2">
      <c r="A265" s="2" t="s">
        <v>38</v>
      </c>
      <c r="B265" s="4">
        <v>443</v>
      </c>
      <c r="C265" s="5">
        <v>28.27</v>
      </c>
      <c r="D265" s="4">
        <v>228</v>
      </c>
      <c r="E265" s="5">
        <v>27.24</v>
      </c>
      <c r="F265" s="4">
        <v>213</v>
      </c>
      <c r="G265" s="5">
        <v>30.74</v>
      </c>
      <c r="H265" s="4">
        <v>2</v>
      </c>
    </row>
    <row r="266" spans="1:8" x14ac:dyDescent="0.2">
      <c r="A266" s="2" t="s">
        <v>39</v>
      </c>
      <c r="B266" s="4">
        <v>12</v>
      </c>
      <c r="C266" s="5">
        <v>0.77</v>
      </c>
      <c r="D266" s="4">
        <v>3</v>
      </c>
      <c r="E266" s="5">
        <v>0.36</v>
      </c>
      <c r="F266" s="4">
        <v>9</v>
      </c>
      <c r="G266" s="5">
        <v>1.3</v>
      </c>
      <c r="H266" s="4">
        <v>0</v>
      </c>
    </row>
    <row r="267" spans="1:8" x14ac:dyDescent="0.2">
      <c r="A267" s="2" t="s">
        <v>40</v>
      </c>
      <c r="B267" s="4">
        <v>72</v>
      </c>
      <c r="C267" s="5">
        <v>4.59</v>
      </c>
      <c r="D267" s="4">
        <v>11</v>
      </c>
      <c r="E267" s="5">
        <v>1.31</v>
      </c>
      <c r="F267" s="4">
        <v>61</v>
      </c>
      <c r="G267" s="5">
        <v>8.8000000000000007</v>
      </c>
      <c r="H267" s="4">
        <v>0</v>
      </c>
    </row>
    <row r="268" spans="1:8" x14ac:dyDescent="0.2">
      <c r="A268" s="2" t="s">
        <v>41</v>
      </c>
      <c r="B268" s="4">
        <v>74</v>
      </c>
      <c r="C268" s="5">
        <v>4.72</v>
      </c>
      <c r="D268" s="4">
        <v>32</v>
      </c>
      <c r="E268" s="5">
        <v>3.82</v>
      </c>
      <c r="F268" s="4">
        <v>40</v>
      </c>
      <c r="G268" s="5">
        <v>5.77</v>
      </c>
      <c r="H268" s="4">
        <v>0</v>
      </c>
    </row>
    <row r="269" spans="1:8" x14ac:dyDescent="0.2">
      <c r="A269" s="2" t="s">
        <v>42</v>
      </c>
      <c r="B269" s="4">
        <v>211</v>
      </c>
      <c r="C269" s="5">
        <v>13.47</v>
      </c>
      <c r="D269" s="4">
        <v>173</v>
      </c>
      <c r="E269" s="5">
        <v>20.67</v>
      </c>
      <c r="F269" s="4">
        <v>32</v>
      </c>
      <c r="G269" s="5">
        <v>4.62</v>
      </c>
      <c r="H269" s="4">
        <v>2</v>
      </c>
    </row>
    <row r="270" spans="1:8" x14ac:dyDescent="0.2">
      <c r="A270" s="2" t="s">
        <v>43</v>
      </c>
      <c r="B270" s="4">
        <v>207</v>
      </c>
      <c r="C270" s="5">
        <v>13.21</v>
      </c>
      <c r="D270" s="4">
        <v>167</v>
      </c>
      <c r="E270" s="5">
        <v>19.95</v>
      </c>
      <c r="F270" s="4">
        <v>40</v>
      </c>
      <c r="G270" s="5">
        <v>5.77</v>
      </c>
      <c r="H270" s="4">
        <v>0</v>
      </c>
    </row>
    <row r="271" spans="1:8" x14ac:dyDescent="0.2">
      <c r="A271" s="2" t="s">
        <v>44</v>
      </c>
      <c r="B271" s="4">
        <v>51</v>
      </c>
      <c r="C271" s="5">
        <v>3.25</v>
      </c>
      <c r="D271" s="4">
        <v>36</v>
      </c>
      <c r="E271" s="5">
        <v>4.3</v>
      </c>
      <c r="F271" s="4">
        <v>14</v>
      </c>
      <c r="G271" s="5">
        <v>2.02</v>
      </c>
      <c r="H271" s="4">
        <v>1</v>
      </c>
    </row>
    <row r="272" spans="1:8" x14ac:dyDescent="0.2">
      <c r="A272" s="2" t="s">
        <v>45</v>
      </c>
      <c r="B272" s="4">
        <v>98</v>
      </c>
      <c r="C272" s="5">
        <v>6.25</v>
      </c>
      <c r="D272" s="4">
        <v>50</v>
      </c>
      <c r="E272" s="5">
        <v>5.97</v>
      </c>
      <c r="F272" s="4">
        <v>27</v>
      </c>
      <c r="G272" s="5">
        <v>3.9</v>
      </c>
      <c r="H272" s="4">
        <v>0</v>
      </c>
    </row>
    <row r="273" spans="1:8" x14ac:dyDescent="0.2">
      <c r="A273" s="2" t="s">
        <v>46</v>
      </c>
      <c r="B273" s="4">
        <v>56</v>
      </c>
      <c r="C273" s="5">
        <v>3.57</v>
      </c>
      <c r="D273" s="4">
        <v>18</v>
      </c>
      <c r="E273" s="5">
        <v>2.15</v>
      </c>
      <c r="F273" s="4">
        <v>35</v>
      </c>
      <c r="G273" s="5">
        <v>5.05</v>
      </c>
      <c r="H273" s="4">
        <v>2</v>
      </c>
    </row>
    <row r="274" spans="1:8" x14ac:dyDescent="0.2">
      <c r="A274" s="1" t="s">
        <v>17</v>
      </c>
      <c r="B274" s="4">
        <v>984</v>
      </c>
      <c r="C274" s="5">
        <v>99.97999999999999</v>
      </c>
      <c r="D274" s="4">
        <v>551</v>
      </c>
      <c r="E274" s="5">
        <v>100</v>
      </c>
      <c r="F274" s="4">
        <v>409</v>
      </c>
      <c r="G274" s="5">
        <v>100.01</v>
      </c>
      <c r="H274" s="4">
        <v>6</v>
      </c>
    </row>
    <row r="275" spans="1:8" x14ac:dyDescent="0.2">
      <c r="A275" s="2" t="s">
        <v>32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33</v>
      </c>
      <c r="B276" s="4">
        <v>137</v>
      </c>
      <c r="C276" s="5">
        <v>13.92</v>
      </c>
      <c r="D276" s="4">
        <v>61</v>
      </c>
      <c r="E276" s="5">
        <v>11.07</v>
      </c>
      <c r="F276" s="4">
        <v>76</v>
      </c>
      <c r="G276" s="5">
        <v>18.579999999999998</v>
      </c>
      <c r="H276" s="4">
        <v>0</v>
      </c>
    </row>
    <row r="277" spans="1:8" x14ac:dyDescent="0.2">
      <c r="A277" s="2" t="s">
        <v>34</v>
      </c>
      <c r="B277" s="4">
        <v>86</v>
      </c>
      <c r="C277" s="5">
        <v>8.74</v>
      </c>
      <c r="D277" s="4">
        <v>35</v>
      </c>
      <c r="E277" s="5">
        <v>6.35</v>
      </c>
      <c r="F277" s="4">
        <v>47</v>
      </c>
      <c r="G277" s="5">
        <v>11.49</v>
      </c>
      <c r="H277" s="4">
        <v>4</v>
      </c>
    </row>
    <row r="278" spans="1:8" x14ac:dyDescent="0.2">
      <c r="A278" s="2" t="s">
        <v>35</v>
      </c>
      <c r="B278" s="4">
        <v>3</v>
      </c>
      <c r="C278" s="5">
        <v>0.3</v>
      </c>
      <c r="D278" s="4">
        <v>0</v>
      </c>
      <c r="E278" s="5">
        <v>0</v>
      </c>
      <c r="F278" s="4">
        <v>2</v>
      </c>
      <c r="G278" s="5">
        <v>0.49</v>
      </c>
      <c r="H278" s="4">
        <v>0</v>
      </c>
    </row>
    <row r="279" spans="1:8" x14ac:dyDescent="0.2">
      <c r="A279" s="2" t="s">
        <v>36</v>
      </c>
      <c r="B279" s="4">
        <v>3</v>
      </c>
      <c r="C279" s="5">
        <v>0.3</v>
      </c>
      <c r="D279" s="4">
        <v>1</v>
      </c>
      <c r="E279" s="5">
        <v>0.18</v>
      </c>
      <c r="F279" s="4">
        <v>2</v>
      </c>
      <c r="G279" s="5">
        <v>0.49</v>
      </c>
      <c r="H279" s="4">
        <v>0</v>
      </c>
    </row>
    <row r="280" spans="1:8" x14ac:dyDescent="0.2">
      <c r="A280" s="2" t="s">
        <v>37</v>
      </c>
      <c r="B280" s="4">
        <v>21</v>
      </c>
      <c r="C280" s="5">
        <v>2.13</v>
      </c>
      <c r="D280" s="4">
        <v>7</v>
      </c>
      <c r="E280" s="5">
        <v>1.27</v>
      </c>
      <c r="F280" s="4">
        <v>14</v>
      </c>
      <c r="G280" s="5">
        <v>3.42</v>
      </c>
      <c r="H280" s="4">
        <v>0</v>
      </c>
    </row>
    <row r="281" spans="1:8" x14ac:dyDescent="0.2">
      <c r="A281" s="2" t="s">
        <v>38</v>
      </c>
      <c r="B281" s="4">
        <v>309</v>
      </c>
      <c r="C281" s="5">
        <v>31.4</v>
      </c>
      <c r="D281" s="4">
        <v>154</v>
      </c>
      <c r="E281" s="5">
        <v>27.95</v>
      </c>
      <c r="F281" s="4">
        <v>153</v>
      </c>
      <c r="G281" s="5">
        <v>37.409999999999997</v>
      </c>
      <c r="H281" s="4">
        <v>2</v>
      </c>
    </row>
    <row r="282" spans="1:8" x14ac:dyDescent="0.2">
      <c r="A282" s="2" t="s">
        <v>39</v>
      </c>
      <c r="B282" s="4">
        <v>4</v>
      </c>
      <c r="C282" s="5">
        <v>0.41</v>
      </c>
      <c r="D282" s="4">
        <v>0</v>
      </c>
      <c r="E282" s="5">
        <v>0</v>
      </c>
      <c r="F282" s="4">
        <v>4</v>
      </c>
      <c r="G282" s="5">
        <v>0.98</v>
      </c>
      <c r="H282" s="4">
        <v>0</v>
      </c>
    </row>
    <row r="283" spans="1:8" x14ac:dyDescent="0.2">
      <c r="A283" s="2" t="s">
        <v>40</v>
      </c>
      <c r="B283" s="4">
        <v>52</v>
      </c>
      <c r="C283" s="5">
        <v>5.28</v>
      </c>
      <c r="D283" s="4">
        <v>33</v>
      </c>
      <c r="E283" s="5">
        <v>5.99</v>
      </c>
      <c r="F283" s="4">
        <v>19</v>
      </c>
      <c r="G283" s="5">
        <v>4.6500000000000004</v>
      </c>
      <c r="H283" s="4">
        <v>0</v>
      </c>
    </row>
    <row r="284" spans="1:8" x14ac:dyDescent="0.2">
      <c r="A284" s="2" t="s">
        <v>41</v>
      </c>
      <c r="B284" s="4">
        <v>27</v>
      </c>
      <c r="C284" s="5">
        <v>2.74</v>
      </c>
      <c r="D284" s="4">
        <v>12</v>
      </c>
      <c r="E284" s="5">
        <v>2.1800000000000002</v>
      </c>
      <c r="F284" s="4">
        <v>13</v>
      </c>
      <c r="G284" s="5">
        <v>3.18</v>
      </c>
      <c r="H284" s="4">
        <v>0</v>
      </c>
    </row>
    <row r="285" spans="1:8" x14ac:dyDescent="0.2">
      <c r="A285" s="2" t="s">
        <v>42</v>
      </c>
      <c r="B285" s="4">
        <v>106</v>
      </c>
      <c r="C285" s="5">
        <v>10.77</v>
      </c>
      <c r="D285" s="4">
        <v>93</v>
      </c>
      <c r="E285" s="5">
        <v>16.88</v>
      </c>
      <c r="F285" s="4">
        <v>12</v>
      </c>
      <c r="G285" s="5">
        <v>2.93</v>
      </c>
      <c r="H285" s="4">
        <v>0</v>
      </c>
    </row>
    <row r="286" spans="1:8" x14ac:dyDescent="0.2">
      <c r="A286" s="2" t="s">
        <v>43</v>
      </c>
      <c r="B286" s="4">
        <v>129</v>
      </c>
      <c r="C286" s="5">
        <v>13.11</v>
      </c>
      <c r="D286" s="4">
        <v>114</v>
      </c>
      <c r="E286" s="5">
        <v>20.69</v>
      </c>
      <c r="F286" s="4">
        <v>15</v>
      </c>
      <c r="G286" s="5">
        <v>3.67</v>
      </c>
      <c r="H286" s="4">
        <v>0</v>
      </c>
    </row>
    <row r="287" spans="1:8" x14ac:dyDescent="0.2">
      <c r="A287" s="2" t="s">
        <v>44</v>
      </c>
      <c r="B287" s="4">
        <v>29</v>
      </c>
      <c r="C287" s="5">
        <v>2.95</v>
      </c>
      <c r="D287" s="4">
        <v>15</v>
      </c>
      <c r="E287" s="5">
        <v>2.72</v>
      </c>
      <c r="F287" s="4">
        <v>8</v>
      </c>
      <c r="G287" s="5">
        <v>1.96</v>
      </c>
      <c r="H287" s="4">
        <v>0</v>
      </c>
    </row>
    <row r="288" spans="1:8" x14ac:dyDescent="0.2">
      <c r="A288" s="2" t="s">
        <v>45</v>
      </c>
      <c r="B288" s="4">
        <v>48</v>
      </c>
      <c r="C288" s="5">
        <v>4.88</v>
      </c>
      <c r="D288" s="4">
        <v>20</v>
      </c>
      <c r="E288" s="5">
        <v>3.63</v>
      </c>
      <c r="F288" s="4">
        <v>22</v>
      </c>
      <c r="G288" s="5">
        <v>5.38</v>
      </c>
      <c r="H288" s="4">
        <v>0</v>
      </c>
    </row>
    <row r="289" spans="1:8" x14ac:dyDescent="0.2">
      <c r="A289" s="2" t="s">
        <v>46</v>
      </c>
      <c r="B289" s="4">
        <v>30</v>
      </c>
      <c r="C289" s="5">
        <v>3.05</v>
      </c>
      <c r="D289" s="4">
        <v>6</v>
      </c>
      <c r="E289" s="5">
        <v>1.0900000000000001</v>
      </c>
      <c r="F289" s="4">
        <v>22</v>
      </c>
      <c r="G289" s="5">
        <v>5.38</v>
      </c>
      <c r="H289" s="4">
        <v>0</v>
      </c>
    </row>
    <row r="290" spans="1:8" x14ac:dyDescent="0.2">
      <c r="A290" s="1" t="s">
        <v>18</v>
      </c>
      <c r="B290" s="4">
        <v>581</v>
      </c>
      <c r="C290" s="5">
        <v>100</v>
      </c>
      <c r="D290" s="4">
        <v>305</v>
      </c>
      <c r="E290" s="5">
        <v>100.01</v>
      </c>
      <c r="F290" s="4">
        <v>266</v>
      </c>
      <c r="G290" s="5">
        <v>100</v>
      </c>
      <c r="H290" s="4">
        <v>2</v>
      </c>
    </row>
    <row r="291" spans="1:8" x14ac:dyDescent="0.2">
      <c r="A291" s="2" t="s">
        <v>32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33</v>
      </c>
      <c r="B292" s="4">
        <v>92</v>
      </c>
      <c r="C292" s="5">
        <v>15.83</v>
      </c>
      <c r="D292" s="4">
        <v>27</v>
      </c>
      <c r="E292" s="5">
        <v>8.85</v>
      </c>
      <c r="F292" s="4">
        <v>65</v>
      </c>
      <c r="G292" s="5">
        <v>24.44</v>
      </c>
      <c r="H292" s="4">
        <v>0</v>
      </c>
    </row>
    <row r="293" spans="1:8" x14ac:dyDescent="0.2">
      <c r="A293" s="2" t="s">
        <v>34</v>
      </c>
      <c r="B293" s="4">
        <v>43</v>
      </c>
      <c r="C293" s="5">
        <v>7.4</v>
      </c>
      <c r="D293" s="4">
        <v>15</v>
      </c>
      <c r="E293" s="5">
        <v>4.92</v>
      </c>
      <c r="F293" s="4">
        <v>28</v>
      </c>
      <c r="G293" s="5">
        <v>10.53</v>
      </c>
      <c r="H293" s="4">
        <v>0</v>
      </c>
    </row>
    <row r="294" spans="1:8" x14ac:dyDescent="0.2">
      <c r="A294" s="2" t="s">
        <v>35</v>
      </c>
      <c r="B294" s="4">
        <v>0</v>
      </c>
      <c r="C294" s="5">
        <v>0</v>
      </c>
      <c r="D294" s="4">
        <v>0</v>
      </c>
      <c r="E294" s="5">
        <v>0</v>
      </c>
      <c r="F294" s="4">
        <v>0</v>
      </c>
      <c r="G294" s="5">
        <v>0</v>
      </c>
      <c r="H294" s="4">
        <v>0</v>
      </c>
    </row>
    <row r="295" spans="1:8" x14ac:dyDescent="0.2">
      <c r="A295" s="2" t="s">
        <v>36</v>
      </c>
      <c r="B295" s="4">
        <v>4</v>
      </c>
      <c r="C295" s="5">
        <v>0.69</v>
      </c>
      <c r="D295" s="4">
        <v>0</v>
      </c>
      <c r="E295" s="5">
        <v>0</v>
      </c>
      <c r="F295" s="4">
        <v>4</v>
      </c>
      <c r="G295" s="5">
        <v>1.5</v>
      </c>
      <c r="H295" s="4">
        <v>0</v>
      </c>
    </row>
    <row r="296" spans="1:8" x14ac:dyDescent="0.2">
      <c r="A296" s="2" t="s">
        <v>37</v>
      </c>
      <c r="B296" s="4">
        <v>11</v>
      </c>
      <c r="C296" s="5">
        <v>1.89</v>
      </c>
      <c r="D296" s="4">
        <v>0</v>
      </c>
      <c r="E296" s="5">
        <v>0</v>
      </c>
      <c r="F296" s="4">
        <v>11</v>
      </c>
      <c r="G296" s="5">
        <v>4.1399999999999997</v>
      </c>
      <c r="H296" s="4">
        <v>0</v>
      </c>
    </row>
    <row r="297" spans="1:8" x14ac:dyDescent="0.2">
      <c r="A297" s="2" t="s">
        <v>38</v>
      </c>
      <c r="B297" s="4">
        <v>164</v>
      </c>
      <c r="C297" s="5">
        <v>28.23</v>
      </c>
      <c r="D297" s="4">
        <v>89</v>
      </c>
      <c r="E297" s="5">
        <v>29.18</v>
      </c>
      <c r="F297" s="4">
        <v>73</v>
      </c>
      <c r="G297" s="5">
        <v>27.44</v>
      </c>
      <c r="H297" s="4">
        <v>2</v>
      </c>
    </row>
    <row r="298" spans="1:8" x14ac:dyDescent="0.2">
      <c r="A298" s="2" t="s">
        <v>39</v>
      </c>
      <c r="B298" s="4">
        <v>5</v>
      </c>
      <c r="C298" s="5">
        <v>0.86</v>
      </c>
      <c r="D298" s="4">
        <v>0</v>
      </c>
      <c r="E298" s="5">
        <v>0</v>
      </c>
      <c r="F298" s="4">
        <v>5</v>
      </c>
      <c r="G298" s="5">
        <v>1.88</v>
      </c>
      <c r="H298" s="4">
        <v>0</v>
      </c>
    </row>
    <row r="299" spans="1:8" x14ac:dyDescent="0.2">
      <c r="A299" s="2" t="s">
        <v>40</v>
      </c>
      <c r="B299" s="4">
        <v>38</v>
      </c>
      <c r="C299" s="5">
        <v>6.54</v>
      </c>
      <c r="D299" s="4">
        <v>11</v>
      </c>
      <c r="E299" s="5">
        <v>3.61</v>
      </c>
      <c r="F299" s="4">
        <v>27</v>
      </c>
      <c r="G299" s="5">
        <v>10.15</v>
      </c>
      <c r="H299" s="4">
        <v>0</v>
      </c>
    </row>
    <row r="300" spans="1:8" x14ac:dyDescent="0.2">
      <c r="A300" s="2" t="s">
        <v>41</v>
      </c>
      <c r="B300" s="4">
        <v>23</v>
      </c>
      <c r="C300" s="5">
        <v>3.96</v>
      </c>
      <c r="D300" s="4">
        <v>13</v>
      </c>
      <c r="E300" s="5">
        <v>4.26</v>
      </c>
      <c r="F300" s="4">
        <v>10</v>
      </c>
      <c r="G300" s="5">
        <v>3.76</v>
      </c>
      <c r="H300" s="4">
        <v>0</v>
      </c>
    </row>
    <row r="301" spans="1:8" x14ac:dyDescent="0.2">
      <c r="A301" s="2" t="s">
        <v>42</v>
      </c>
      <c r="B301" s="4">
        <v>47</v>
      </c>
      <c r="C301" s="5">
        <v>8.09</v>
      </c>
      <c r="D301" s="4">
        <v>37</v>
      </c>
      <c r="E301" s="5">
        <v>12.13</v>
      </c>
      <c r="F301" s="4">
        <v>9</v>
      </c>
      <c r="G301" s="5">
        <v>3.38</v>
      </c>
      <c r="H301" s="4">
        <v>0</v>
      </c>
    </row>
    <row r="302" spans="1:8" x14ac:dyDescent="0.2">
      <c r="A302" s="2" t="s">
        <v>43</v>
      </c>
      <c r="B302" s="4">
        <v>85</v>
      </c>
      <c r="C302" s="5">
        <v>14.63</v>
      </c>
      <c r="D302" s="4">
        <v>72</v>
      </c>
      <c r="E302" s="5">
        <v>23.61</v>
      </c>
      <c r="F302" s="4">
        <v>11</v>
      </c>
      <c r="G302" s="5">
        <v>4.1399999999999997</v>
      </c>
      <c r="H302" s="4">
        <v>0</v>
      </c>
    </row>
    <row r="303" spans="1:8" x14ac:dyDescent="0.2">
      <c r="A303" s="2" t="s">
        <v>44</v>
      </c>
      <c r="B303" s="4">
        <v>23</v>
      </c>
      <c r="C303" s="5">
        <v>3.96</v>
      </c>
      <c r="D303" s="4">
        <v>16</v>
      </c>
      <c r="E303" s="5">
        <v>5.25</v>
      </c>
      <c r="F303" s="4">
        <v>4</v>
      </c>
      <c r="G303" s="5">
        <v>1.5</v>
      </c>
      <c r="H303" s="4">
        <v>0</v>
      </c>
    </row>
    <row r="304" spans="1:8" x14ac:dyDescent="0.2">
      <c r="A304" s="2" t="s">
        <v>45</v>
      </c>
      <c r="B304" s="4">
        <v>29</v>
      </c>
      <c r="C304" s="5">
        <v>4.99</v>
      </c>
      <c r="D304" s="4">
        <v>19</v>
      </c>
      <c r="E304" s="5">
        <v>6.23</v>
      </c>
      <c r="F304" s="4">
        <v>9</v>
      </c>
      <c r="G304" s="5">
        <v>3.38</v>
      </c>
      <c r="H304" s="4">
        <v>0</v>
      </c>
    </row>
    <row r="305" spans="1:8" x14ac:dyDescent="0.2">
      <c r="A305" s="2" t="s">
        <v>46</v>
      </c>
      <c r="B305" s="4">
        <v>17</v>
      </c>
      <c r="C305" s="5">
        <v>2.93</v>
      </c>
      <c r="D305" s="4">
        <v>6</v>
      </c>
      <c r="E305" s="5">
        <v>1.97</v>
      </c>
      <c r="F305" s="4">
        <v>10</v>
      </c>
      <c r="G305" s="5">
        <v>3.76</v>
      </c>
      <c r="H305" s="4">
        <v>0</v>
      </c>
    </row>
    <row r="306" spans="1:8" x14ac:dyDescent="0.2">
      <c r="A306" s="1" t="s">
        <v>19</v>
      </c>
      <c r="B306" s="4">
        <v>3864</v>
      </c>
      <c r="C306" s="5">
        <v>100</v>
      </c>
      <c r="D306" s="4">
        <v>1667</v>
      </c>
      <c r="E306" s="5">
        <v>100.02</v>
      </c>
      <c r="F306" s="4">
        <v>2107</v>
      </c>
      <c r="G306" s="5">
        <v>99.999999999999986</v>
      </c>
      <c r="H306" s="4">
        <v>10</v>
      </c>
    </row>
    <row r="307" spans="1:8" x14ac:dyDescent="0.2">
      <c r="A307" s="2" t="s">
        <v>32</v>
      </c>
      <c r="B307" s="4">
        <v>1</v>
      </c>
      <c r="C307" s="5">
        <v>0.03</v>
      </c>
      <c r="D307" s="4">
        <v>1</v>
      </c>
      <c r="E307" s="5">
        <v>0.06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33</v>
      </c>
      <c r="B308" s="4">
        <v>554</v>
      </c>
      <c r="C308" s="5">
        <v>14.34</v>
      </c>
      <c r="D308" s="4">
        <v>133</v>
      </c>
      <c r="E308" s="5">
        <v>7.98</v>
      </c>
      <c r="F308" s="4">
        <v>421</v>
      </c>
      <c r="G308" s="5">
        <v>19.98</v>
      </c>
      <c r="H308" s="4">
        <v>0</v>
      </c>
    </row>
    <row r="309" spans="1:8" x14ac:dyDescent="0.2">
      <c r="A309" s="2" t="s">
        <v>34</v>
      </c>
      <c r="B309" s="4">
        <v>389</v>
      </c>
      <c r="C309" s="5">
        <v>10.07</v>
      </c>
      <c r="D309" s="4">
        <v>85</v>
      </c>
      <c r="E309" s="5">
        <v>5.0999999999999996</v>
      </c>
      <c r="F309" s="4">
        <v>304</v>
      </c>
      <c r="G309" s="5">
        <v>14.43</v>
      </c>
      <c r="H309" s="4">
        <v>0</v>
      </c>
    </row>
    <row r="310" spans="1:8" x14ac:dyDescent="0.2">
      <c r="A310" s="2" t="s">
        <v>35</v>
      </c>
      <c r="B310" s="4">
        <v>22</v>
      </c>
      <c r="C310" s="5">
        <v>0.56999999999999995</v>
      </c>
      <c r="D310" s="4">
        <v>0</v>
      </c>
      <c r="E310" s="5">
        <v>0</v>
      </c>
      <c r="F310" s="4">
        <v>21</v>
      </c>
      <c r="G310" s="5">
        <v>1</v>
      </c>
      <c r="H310" s="4">
        <v>0</v>
      </c>
    </row>
    <row r="311" spans="1:8" x14ac:dyDescent="0.2">
      <c r="A311" s="2" t="s">
        <v>36</v>
      </c>
      <c r="B311" s="4">
        <v>33</v>
      </c>
      <c r="C311" s="5">
        <v>0.85</v>
      </c>
      <c r="D311" s="4">
        <v>1</v>
      </c>
      <c r="E311" s="5">
        <v>0.06</v>
      </c>
      <c r="F311" s="4">
        <v>32</v>
      </c>
      <c r="G311" s="5">
        <v>1.52</v>
      </c>
      <c r="H311" s="4">
        <v>0</v>
      </c>
    </row>
    <row r="312" spans="1:8" x14ac:dyDescent="0.2">
      <c r="A312" s="2" t="s">
        <v>37</v>
      </c>
      <c r="B312" s="4">
        <v>65</v>
      </c>
      <c r="C312" s="5">
        <v>1.68</v>
      </c>
      <c r="D312" s="4">
        <v>9</v>
      </c>
      <c r="E312" s="5">
        <v>0.54</v>
      </c>
      <c r="F312" s="4">
        <v>55</v>
      </c>
      <c r="G312" s="5">
        <v>2.61</v>
      </c>
      <c r="H312" s="4">
        <v>0</v>
      </c>
    </row>
    <row r="313" spans="1:8" x14ac:dyDescent="0.2">
      <c r="A313" s="2" t="s">
        <v>38</v>
      </c>
      <c r="B313" s="4">
        <v>800</v>
      </c>
      <c r="C313" s="5">
        <v>20.7</v>
      </c>
      <c r="D313" s="4">
        <v>303</v>
      </c>
      <c r="E313" s="5">
        <v>18.18</v>
      </c>
      <c r="F313" s="4">
        <v>496</v>
      </c>
      <c r="G313" s="5">
        <v>23.54</v>
      </c>
      <c r="H313" s="4">
        <v>1</v>
      </c>
    </row>
    <row r="314" spans="1:8" x14ac:dyDescent="0.2">
      <c r="A314" s="2" t="s">
        <v>39</v>
      </c>
      <c r="B314" s="4">
        <v>18</v>
      </c>
      <c r="C314" s="5">
        <v>0.47</v>
      </c>
      <c r="D314" s="4">
        <v>4</v>
      </c>
      <c r="E314" s="5">
        <v>0.24</v>
      </c>
      <c r="F314" s="4">
        <v>14</v>
      </c>
      <c r="G314" s="5">
        <v>0.66</v>
      </c>
      <c r="H314" s="4">
        <v>0</v>
      </c>
    </row>
    <row r="315" spans="1:8" x14ac:dyDescent="0.2">
      <c r="A315" s="2" t="s">
        <v>40</v>
      </c>
      <c r="B315" s="4">
        <v>546</v>
      </c>
      <c r="C315" s="5">
        <v>14.13</v>
      </c>
      <c r="D315" s="4">
        <v>268</v>
      </c>
      <c r="E315" s="5">
        <v>16.079999999999998</v>
      </c>
      <c r="F315" s="4">
        <v>278</v>
      </c>
      <c r="G315" s="5">
        <v>13.19</v>
      </c>
      <c r="H315" s="4">
        <v>0</v>
      </c>
    </row>
    <row r="316" spans="1:8" x14ac:dyDescent="0.2">
      <c r="A316" s="2" t="s">
        <v>41</v>
      </c>
      <c r="B316" s="4">
        <v>188</v>
      </c>
      <c r="C316" s="5">
        <v>4.87</v>
      </c>
      <c r="D316" s="4">
        <v>78</v>
      </c>
      <c r="E316" s="5">
        <v>4.68</v>
      </c>
      <c r="F316" s="4">
        <v>109</v>
      </c>
      <c r="G316" s="5">
        <v>5.17</v>
      </c>
      <c r="H316" s="4">
        <v>0</v>
      </c>
    </row>
    <row r="317" spans="1:8" x14ac:dyDescent="0.2">
      <c r="A317" s="2" t="s">
        <v>42</v>
      </c>
      <c r="B317" s="4">
        <v>315</v>
      </c>
      <c r="C317" s="5">
        <v>8.15</v>
      </c>
      <c r="D317" s="4">
        <v>236</v>
      </c>
      <c r="E317" s="5">
        <v>14.16</v>
      </c>
      <c r="F317" s="4">
        <v>79</v>
      </c>
      <c r="G317" s="5">
        <v>3.75</v>
      </c>
      <c r="H317" s="4">
        <v>0</v>
      </c>
    </row>
    <row r="318" spans="1:8" x14ac:dyDescent="0.2">
      <c r="A318" s="2" t="s">
        <v>43</v>
      </c>
      <c r="B318" s="4">
        <v>402</v>
      </c>
      <c r="C318" s="5">
        <v>10.4</v>
      </c>
      <c r="D318" s="4">
        <v>310</v>
      </c>
      <c r="E318" s="5">
        <v>18.600000000000001</v>
      </c>
      <c r="F318" s="4">
        <v>91</v>
      </c>
      <c r="G318" s="5">
        <v>4.32</v>
      </c>
      <c r="H318" s="4">
        <v>1</v>
      </c>
    </row>
    <row r="319" spans="1:8" x14ac:dyDescent="0.2">
      <c r="A319" s="2" t="s">
        <v>44</v>
      </c>
      <c r="B319" s="4">
        <v>165</v>
      </c>
      <c r="C319" s="5">
        <v>4.2699999999999996</v>
      </c>
      <c r="D319" s="4">
        <v>110</v>
      </c>
      <c r="E319" s="5">
        <v>6.6</v>
      </c>
      <c r="F319" s="4">
        <v>45</v>
      </c>
      <c r="G319" s="5">
        <v>2.14</v>
      </c>
      <c r="H319" s="4">
        <v>1</v>
      </c>
    </row>
    <row r="320" spans="1:8" x14ac:dyDescent="0.2">
      <c r="A320" s="2" t="s">
        <v>45</v>
      </c>
      <c r="B320" s="4">
        <v>216</v>
      </c>
      <c r="C320" s="5">
        <v>5.59</v>
      </c>
      <c r="D320" s="4">
        <v>98</v>
      </c>
      <c r="E320" s="5">
        <v>5.88</v>
      </c>
      <c r="F320" s="4">
        <v>57</v>
      </c>
      <c r="G320" s="5">
        <v>2.71</v>
      </c>
      <c r="H320" s="4">
        <v>0</v>
      </c>
    </row>
    <row r="321" spans="1:8" x14ac:dyDescent="0.2">
      <c r="A321" s="2" t="s">
        <v>46</v>
      </c>
      <c r="B321" s="4">
        <v>150</v>
      </c>
      <c r="C321" s="5">
        <v>3.88</v>
      </c>
      <c r="D321" s="4">
        <v>31</v>
      </c>
      <c r="E321" s="5">
        <v>1.86</v>
      </c>
      <c r="F321" s="4">
        <v>105</v>
      </c>
      <c r="G321" s="5">
        <v>4.9800000000000004</v>
      </c>
      <c r="H321" s="4">
        <v>7</v>
      </c>
    </row>
    <row r="322" spans="1:8" x14ac:dyDescent="0.2">
      <c r="A322" s="1" t="s">
        <v>20</v>
      </c>
      <c r="B322" s="4">
        <v>2401</v>
      </c>
      <c r="C322" s="5">
        <v>99.990000000000023</v>
      </c>
      <c r="D322" s="4">
        <v>1169</v>
      </c>
      <c r="E322" s="5">
        <v>100.01</v>
      </c>
      <c r="F322" s="4">
        <v>1203</v>
      </c>
      <c r="G322" s="5">
        <v>100.01999999999998</v>
      </c>
      <c r="H322" s="4">
        <v>5</v>
      </c>
    </row>
    <row r="323" spans="1:8" x14ac:dyDescent="0.2">
      <c r="A323" s="2" t="s">
        <v>32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33</v>
      </c>
      <c r="B324" s="4">
        <v>354</v>
      </c>
      <c r="C324" s="5">
        <v>14.74</v>
      </c>
      <c r="D324" s="4">
        <v>107</v>
      </c>
      <c r="E324" s="5">
        <v>9.15</v>
      </c>
      <c r="F324" s="4">
        <v>247</v>
      </c>
      <c r="G324" s="5">
        <v>20.53</v>
      </c>
      <c r="H324" s="4">
        <v>0</v>
      </c>
    </row>
    <row r="325" spans="1:8" x14ac:dyDescent="0.2">
      <c r="A325" s="2" t="s">
        <v>34</v>
      </c>
      <c r="B325" s="4">
        <v>165</v>
      </c>
      <c r="C325" s="5">
        <v>6.87</v>
      </c>
      <c r="D325" s="4">
        <v>59</v>
      </c>
      <c r="E325" s="5">
        <v>5.05</v>
      </c>
      <c r="F325" s="4">
        <v>106</v>
      </c>
      <c r="G325" s="5">
        <v>8.81</v>
      </c>
      <c r="H325" s="4">
        <v>0</v>
      </c>
    </row>
    <row r="326" spans="1:8" x14ac:dyDescent="0.2">
      <c r="A326" s="2" t="s">
        <v>35</v>
      </c>
      <c r="B326" s="4">
        <v>6</v>
      </c>
      <c r="C326" s="5">
        <v>0.25</v>
      </c>
      <c r="D326" s="4">
        <v>0</v>
      </c>
      <c r="E326" s="5">
        <v>0</v>
      </c>
      <c r="F326" s="4">
        <v>6</v>
      </c>
      <c r="G326" s="5">
        <v>0.5</v>
      </c>
      <c r="H326" s="4">
        <v>0</v>
      </c>
    </row>
    <row r="327" spans="1:8" x14ac:dyDescent="0.2">
      <c r="A327" s="2" t="s">
        <v>36</v>
      </c>
      <c r="B327" s="4">
        <v>25</v>
      </c>
      <c r="C327" s="5">
        <v>1.04</v>
      </c>
      <c r="D327" s="4">
        <v>3</v>
      </c>
      <c r="E327" s="5">
        <v>0.26</v>
      </c>
      <c r="F327" s="4">
        <v>22</v>
      </c>
      <c r="G327" s="5">
        <v>1.83</v>
      </c>
      <c r="H327" s="4">
        <v>0</v>
      </c>
    </row>
    <row r="328" spans="1:8" x14ac:dyDescent="0.2">
      <c r="A328" s="2" t="s">
        <v>37</v>
      </c>
      <c r="B328" s="4">
        <v>36</v>
      </c>
      <c r="C328" s="5">
        <v>1.5</v>
      </c>
      <c r="D328" s="4">
        <v>4</v>
      </c>
      <c r="E328" s="5">
        <v>0.34</v>
      </c>
      <c r="F328" s="4">
        <v>31</v>
      </c>
      <c r="G328" s="5">
        <v>2.58</v>
      </c>
      <c r="H328" s="4">
        <v>1</v>
      </c>
    </row>
    <row r="329" spans="1:8" x14ac:dyDescent="0.2">
      <c r="A329" s="2" t="s">
        <v>38</v>
      </c>
      <c r="B329" s="4">
        <v>576</v>
      </c>
      <c r="C329" s="5">
        <v>23.99</v>
      </c>
      <c r="D329" s="4">
        <v>245</v>
      </c>
      <c r="E329" s="5">
        <v>20.96</v>
      </c>
      <c r="F329" s="4">
        <v>330</v>
      </c>
      <c r="G329" s="5">
        <v>27.43</v>
      </c>
      <c r="H329" s="4">
        <v>1</v>
      </c>
    </row>
    <row r="330" spans="1:8" x14ac:dyDescent="0.2">
      <c r="A330" s="2" t="s">
        <v>39</v>
      </c>
      <c r="B330" s="4">
        <v>22</v>
      </c>
      <c r="C330" s="5">
        <v>0.92</v>
      </c>
      <c r="D330" s="4">
        <v>4</v>
      </c>
      <c r="E330" s="5">
        <v>0.34</v>
      </c>
      <c r="F330" s="4">
        <v>18</v>
      </c>
      <c r="G330" s="5">
        <v>1.5</v>
      </c>
      <c r="H330" s="4">
        <v>0</v>
      </c>
    </row>
    <row r="331" spans="1:8" x14ac:dyDescent="0.2">
      <c r="A331" s="2" t="s">
        <v>40</v>
      </c>
      <c r="B331" s="4">
        <v>233</v>
      </c>
      <c r="C331" s="5">
        <v>9.6999999999999993</v>
      </c>
      <c r="D331" s="4">
        <v>92</v>
      </c>
      <c r="E331" s="5">
        <v>7.87</v>
      </c>
      <c r="F331" s="4">
        <v>140</v>
      </c>
      <c r="G331" s="5">
        <v>11.64</v>
      </c>
      <c r="H331" s="4">
        <v>1</v>
      </c>
    </row>
    <row r="332" spans="1:8" x14ac:dyDescent="0.2">
      <c r="A332" s="2" t="s">
        <v>41</v>
      </c>
      <c r="B332" s="4">
        <v>128</v>
      </c>
      <c r="C332" s="5">
        <v>5.33</v>
      </c>
      <c r="D332" s="4">
        <v>70</v>
      </c>
      <c r="E332" s="5">
        <v>5.99</v>
      </c>
      <c r="F332" s="4">
        <v>57</v>
      </c>
      <c r="G332" s="5">
        <v>4.74</v>
      </c>
      <c r="H332" s="4">
        <v>0</v>
      </c>
    </row>
    <row r="333" spans="1:8" x14ac:dyDescent="0.2">
      <c r="A333" s="2" t="s">
        <v>42</v>
      </c>
      <c r="B333" s="4">
        <v>254</v>
      </c>
      <c r="C333" s="5">
        <v>10.58</v>
      </c>
      <c r="D333" s="4">
        <v>196</v>
      </c>
      <c r="E333" s="5">
        <v>16.77</v>
      </c>
      <c r="F333" s="4">
        <v>56</v>
      </c>
      <c r="G333" s="5">
        <v>4.66</v>
      </c>
      <c r="H333" s="4">
        <v>0</v>
      </c>
    </row>
    <row r="334" spans="1:8" x14ac:dyDescent="0.2">
      <c r="A334" s="2" t="s">
        <v>43</v>
      </c>
      <c r="B334" s="4">
        <v>271</v>
      </c>
      <c r="C334" s="5">
        <v>11.29</v>
      </c>
      <c r="D334" s="4">
        <v>201</v>
      </c>
      <c r="E334" s="5">
        <v>17.190000000000001</v>
      </c>
      <c r="F334" s="4">
        <v>70</v>
      </c>
      <c r="G334" s="5">
        <v>5.82</v>
      </c>
      <c r="H334" s="4">
        <v>0</v>
      </c>
    </row>
    <row r="335" spans="1:8" x14ac:dyDescent="0.2">
      <c r="A335" s="2" t="s">
        <v>44</v>
      </c>
      <c r="B335" s="4">
        <v>111</v>
      </c>
      <c r="C335" s="5">
        <v>4.62</v>
      </c>
      <c r="D335" s="4">
        <v>81</v>
      </c>
      <c r="E335" s="5">
        <v>6.93</v>
      </c>
      <c r="F335" s="4">
        <v>21</v>
      </c>
      <c r="G335" s="5">
        <v>1.75</v>
      </c>
      <c r="H335" s="4">
        <v>1</v>
      </c>
    </row>
    <row r="336" spans="1:8" x14ac:dyDescent="0.2">
      <c r="A336" s="2" t="s">
        <v>45</v>
      </c>
      <c r="B336" s="4">
        <v>141</v>
      </c>
      <c r="C336" s="5">
        <v>5.87</v>
      </c>
      <c r="D336" s="4">
        <v>79</v>
      </c>
      <c r="E336" s="5">
        <v>6.76</v>
      </c>
      <c r="F336" s="4">
        <v>53</v>
      </c>
      <c r="G336" s="5">
        <v>4.41</v>
      </c>
      <c r="H336" s="4">
        <v>0</v>
      </c>
    </row>
    <row r="337" spans="1:8" x14ac:dyDescent="0.2">
      <c r="A337" s="2" t="s">
        <v>46</v>
      </c>
      <c r="B337" s="4">
        <v>79</v>
      </c>
      <c r="C337" s="5">
        <v>3.29</v>
      </c>
      <c r="D337" s="4">
        <v>28</v>
      </c>
      <c r="E337" s="5">
        <v>2.4</v>
      </c>
      <c r="F337" s="4">
        <v>46</v>
      </c>
      <c r="G337" s="5">
        <v>3.82</v>
      </c>
      <c r="H337" s="4">
        <v>1</v>
      </c>
    </row>
    <row r="338" spans="1:8" x14ac:dyDescent="0.2">
      <c r="A338" s="1" t="s">
        <v>21</v>
      </c>
      <c r="B338" s="4">
        <v>674</v>
      </c>
      <c r="C338" s="5">
        <v>99.990000000000023</v>
      </c>
      <c r="D338" s="4">
        <v>370</v>
      </c>
      <c r="E338" s="5">
        <v>100</v>
      </c>
      <c r="F338" s="4">
        <v>289</v>
      </c>
      <c r="G338" s="5">
        <v>100</v>
      </c>
      <c r="H338" s="4">
        <v>3</v>
      </c>
    </row>
    <row r="339" spans="1:8" x14ac:dyDescent="0.2">
      <c r="A339" s="2" t="s">
        <v>32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33</v>
      </c>
      <c r="B340" s="4">
        <v>121</v>
      </c>
      <c r="C340" s="5">
        <v>17.95</v>
      </c>
      <c r="D340" s="4">
        <v>56</v>
      </c>
      <c r="E340" s="5">
        <v>15.14</v>
      </c>
      <c r="F340" s="4">
        <v>65</v>
      </c>
      <c r="G340" s="5">
        <v>22.49</v>
      </c>
      <c r="H340" s="4">
        <v>0</v>
      </c>
    </row>
    <row r="341" spans="1:8" x14ac:dyDescent="0.2">
      <c r="A341" s="2" t="s">
        <v>34</v>
      </c>
      <c r="B341" s="4">
        <v>79</v>
      </c>
      <c r="C341" s="5">
        <v>11.72</v>
      </c>
      <c r="D341" s="4">
        <v>26</v>
      </c>
      <c r="E341" s="5">
        <v>7.03</v>
      </c>
      <c r="F341" s="4">
        <v>53</v>
      </c>
      <c r="G341" s="5">
        <v>18.34</v>
      </c>
      <c r="H341" s="4">
        <v>0</v>
      </c>
    </row>
    <row r="342" spans="1:8" x14ac:dyDescent="0.2">
      <c r="A342" s="2" t="s">
        <v>35</v>
      </c>
      <c r="B342" s="4">
        <v>1</v>
      </c>
      <c r="C342" s="5">
        <v>0.15</v>
      </c>
      <c r="D342" s="4">
        <v>0</v>
      </c>
      <c r="E342" s="5">
        <v>0</v>
      </c>
      <c r="F342" s="4">
        <v>1</v>
      </c>
      <c r="G342" s="5">
        <v>0.35</v>
      </c>
      <c r="H342" s="4">
        <v>0</v>
      </c>
    </row>
    <row r="343" spans="1:8" x14ac:dyDescent="0.2">
      <c r="A343" s="2" t="s">
        <v>36</v>
      </c>
      <c r="B343" s="4">
        <v>1</v>
      </c>
      <c r="C343" s="5">
        <v>0.15</v>
      </c>
      <c r="D343" s="4">
        <v>0</v>
      </c>
      <c r="E343" s="5">
        <v>0</v>
      </c>
      <c r="F343" s="4">
        <v>1</v>
      </c>
      <c r="G343" s="5">
        <v>0.35</v>
      </c>
      <c r="H343" s="4">
        <v>0</v>
      </c>
    </row>
    <row r="344" spans="1:8" x14ac:dyDescent="0.2">
      <c r="A344" s="2" t="s">
        <v>37</v>
      </c>
      <c r="B344" s="4">
        <v>10</v>
      </c>
      <c r="C344" s="5">
        <v>1.48</v>
      </c>
      <c r="D344" s="4">
        <v>6</v>
      </c>
      <c r="E344" s="5">
        <v>1.62</v>
      </c>
      <c r="F344" s="4">
        <v>4</v>
      </c>
      <c r="G344" s="5">
        <v>1.38</v>
      </c>
      <c r="H344" s="4">
        <v>0</v>
      </c>
    </row>
    <row r="345" spans="1:8" x14ac:dyDescent="0.2">
      <c r="A345" s="2" t="s">
        <v>38</v>
      </c>
      <c r="B345" s="4">
        <v>174</v>
      </c>
      <c r="C345" s="5">
        <v>25.82</v>
      </c>
      <c r="D345" s="4">
        <v>88</v>
      </c>
      <c r="E345" s="5">
        <v>23.78</v>
      </c>
      <c r="F345" s="4">
        <v>85</v>
      </c>
      <c r="G345" s="5">
        <v>29.41</v>
      </c>
      <c r="H345" s="4">
        <v>1</v>
      </c>
    </row>
    <row r="346" spans="1:8" x14ac:dyDescent="0.2">
      <c r="A346" s="2" t="s">
        <v>39</v>
      </c>
      <c r="B346" s="4">
        <v>3</v>
      </c>
      <c r="C346" s="5">
        <v>0.45</v>
      </c>
      <c r="D346" s="4">
        <v>1</v>
      </c>
      <c r="E346" s="5">
        <v>0.27</v>
      </c>
      <c r="F346" s="4">
        <v>2</v>
      </c>
      <c r="G346" s="5">
        <v>0.69</v>
      </c>
      <c r="H346" s="4">
        <v>0</v>
      </c>
    </row>
    <row r="347" spans="1:8" x14ac:dyDescent="0.2">
      <c r="A347" s="2" t="s">
        <v>40</v>
      </c>
      <c r="B347" s="4">
        <v>34</v>
      </c>
      <c r="C347" s="5">
        <v>5.04</v>
      </c>
      <c r="D347" s="4">
        <v>19</v>
      </c>
      <c r="E347" s="5">
        <v>5.14</v>
      </c>
      <c r="F347" s="4">
        <v>15</v>
      </c>
      <c r="G347" s="5">
        <v>5.19</v>
      </c>
      <c r="H347" s="4">
        <v>0</v>
      </c>
    </row>
    <row r="348" spans="1:8" x14ac:dyDescent="0.2">
      <c r="A348" s="2" t="s">
        <v>41</v>
      </c>
      <c r="B348" s="4">
        <v>22</v>
      </c>
      <c r="C348" s="5">
        <v>3.26</v>
      </c>
      <c r="D348" s="4">
        <v>11</v>
      </c>
      <c r="E348" s="5">
        <v>2.97</v>
      </c>
      <c r="F348" s="4">
        <v>10</v>
      </c>
      <c r="G348" s="5">
        <v>3.46</v>
      </c>
      <c r="H348" s="4">
        <v>0</v>
      </c>
    </row>
    <row r="349" spans="1:8" x14ac:dyDescent="0.2">
      <c r="A349" s="2" t="s">
        <v>42</v>
      </c>
      <c r="B349" s="4">
        <v>66</v>
      </c>
      <c r="C349" s="5">
        <v>9.7899999999999991</v>
      </c>
      <c r="D349" s="4">
        <v>56</v>
      </c>
      <c r="E349" s="5">
        <v>15.14</v>
      </c>
      <c r="F349" s="4">
        <v>9</v>
      </c>
      <c r="G349" s="5">
        <v>3.11</v>
      </c>
      <c r="H349" s="4">
        <v>1</v>
      </c>
    </row>
    <row r="350" spans="1:8" x14ac:dyDescent="0.2">
      <c r="A350" s="2" t="s">
        <v>43</v>
      </c>
      <c r="B350" s="4">
        <v>80</v>
      </c>
      <c r="C350" s="5">
        <v>11.87</v>
      </c>
      <c r="D350" s="4">
        <v>65</v>
      </c>
      <c r="E350" s="5">
        <v>17.57</v>
      </c>
      <c r="F350" s="4">
        <v>15</v>
      </c>
      <c r="G350" s="5">
        <v>5.19</v>
      </c>
      <c r="H350" s="4">
        <v>0</v>
      </c>
    </row>
    <row r="351" spans="1:8" x14ac:dyDescent="0.2">
      <c r="A351" s="2" t="s">
        <v>44</v>
      </c>
      <c r="B351" s="4">
        <v>22</v>
      </c>
      <c r="C351" s="5">
        <v>3.26</v>
      </c>
      <c r="D351" s="4">
        <v>15</v>
      </c>
      <c r="E351" s="5">
        <v>4.05</v>
      </c>
      <c r="F351" s="4">
        <v>3</v>
      </c>
      <c r="G351" s="5">
        <v>1.04</v>
      </c>
      <c r="H351" s="4">
        <v>0</v>
      </c>
    </row>
    <row r="352" spans="1:8" x14ac:dyDescent="0.2">
      <c r="A352" s="2" t="s">
        <v>45</v>
      </c>
      <c r="B352" s="4">
        <v>33</v>
      </c>
      <c r="C352" s="5">
        <v>4.9000000000000004</v>
      </c>
      <c r="D352" s="4">
        <v>18</v>
      </c>
      <c r="E352" s="5">
        <v>4.8600000000000003</v>
      </c>
      <c r="F352" s="4">
        <v>11</v>
      </c>
      <c r="G352" s="5">
        <v>3.81</v>
      </c>
      <c r="H352" s="4">
        <v>0</v>
      </c>
    </row>
    <row r="353" spans="1:8" x14ac:dyDescent="0.2">
      <c r="A353" s="2" t="s">
        <v>46</v>
      </c>
      <c r="B353" s="4">
        <v>28</v>
      </c>
      <c r="C353" s="5">
        <v>4.1500000000000004</v>
      </c>
      <c r="D353" s="4">
        <v>9</v>
      </c>
      <c r="E353" s="5">
        <v>2.4300000000000002</v>
      </c>
      <c r="F353" s="4">
        <v>15</v>
      </c>
      <c r="G353" s="5">
        <v>5.19</v>
      </c>
      <c r="H353" s="4">
        <v>1</v>
      </c>
    </row>
    <row r="354" spans="1:8" x14ac:dyDescent="0.2">
      <c r="A354" s="1" t="s">
        <v>22</v>
      </c>
      <c r="B354" s="4">
        <v>704</v>
      </c>
      <c r="C354" s="5">
        <v>100</v>
      </c>
      <c r="D354" s="4">
        <v>421</v>
      </c>
      <c r="E354" s="5">
        <v>100</v>
      </c>
      <c r="F354" s="4">
        <v>257</v>
      </c>
      <c r="G354" s="5">
        <v>100.02000000000001</v>
      </c>
      <c r="H354" s="4">
        <v>2</v>
      </c>
    </row>
    <row r="355" spans="1:8" x14ac:dyDescent="0.2">
      <c r="A355" s="2" t="s">
        <v>32</v>
      </c>
      <c r="B355" s="4">
        <v>2</v>
      </c>
      <c r="C355" s="5">
        <v>0.28000000000000003</v>
      </c>
      <c r="D355" s="4">
        <v>0</v>
      </c>
      <c r="E355" s="5">
        <v>0</v>
      </c>
      <c r="F355" s="4">
        <v>2</v>
      </c>
      <c r="G355" s="5">
        <v>0.78</v>
      </c>
      <c r="H355" s="4">
        <v>0</v>
      </c>
    </row>
    <row r="356" spans="1:8" x14ac:dyDescent="0.2">
      <c r="A356" s="2" t="s">
        <v>33</v>
      </c>
      <c r="B356" s="4">
        <v>104</v>
      </c>
      <c r="C356" s="5">
        <v>14.77</v>
      </c>
      <c r="D356" s="4">
        <v>44</v>
      </c>
      <c r="E356" s="5">
        <v>10.45</v>
      </c>
      <c r="F356" s="4">
        <v>60</v>
      </c>
      <c r="G356" s="5">
        <v>23.35</v>
      </c>
      <c r="H356" s="4">
        <v>0</v>
      </c>
    </row>
    <row r="357" spans="1:8" x14ac:dyDescent="0.2">
      <c r="A357" s="2" t="s">
        <v>34</v>
      </c>
      <c r="B357" s="4">
        <v>52</v>
      </c>
      <c r="C357" s="5">
        <v>7.39</v>
      </c>
      <c r="D357" s="4">
        <v>18</v>
      </c>
      <c r="E357" s="5">
        <v>4.28</v>
      </c>
      <c r="F357" s="4">
        <v>33</v>
      </c>
      <c r="G357" s="5">
        <v>12.84</v>
      </c>
      <c r="H357" s="4">
        <v>1</v>
      </c>
    </row>
    <row r="358" spans="1:8" x14ac:dyDescent="0.2">
      <c r="A358" s="2" t="s">
        <v>35</v>
      </c>
      <c r="B358" s="4">
        <v>3</v>
      </c>
      <c r="C358" s="5">
        <v>0.43</v>
      </c>
      <c r="D358" s="4">
        <v>0</v>
      </c>
      <c r="E358" s="5">
        <v>0</v>
      </c>
      <c r="F358" s="4">
        <v>3</v>
      </c>
      <c r="G358" s="5">
        <v>1.17</v>
      </c>
      <c r="H358" s="4">
        <v>0</v>
      </c>
    </row>
    <row r="359" spans="1:8" x14ac:dyDescent="0.2">
      <c r="A359" s="2" t="s">
        <v>36</v>
      </c>
      <c r="B359" s="4">
        <v>1</v>
      </c>
      <c r="C359" s="5">
        <v>0.14000000000000001</v>
      </c>
      <c r="D359" s="4">
        <v>0</v>
      </c>
      <c r="E359" s="5">
        <v>0</v>
      </c>
      <c r="F359" s="4">
        <v>1</v>
      </c>
      <c r="G359" s="5">
        <v>0.39</v>
      </c>
      <c r="H359" s="4">
        <v>0</v>
      </c>
    </row>
    <row r="360" spans="1:8" x14ac:dyDescent="0.2">
      <c r="A360" s="2" t="s">
        <v>37</v>
      </c>
      <c r="B360" s="4">
        <v>20</v>
      </c>
      <c r="C360" s="5">
        <v>2.84</v>
      </c>
      <c r="D360" s="4">
        <v>8</v>
      </c>
      <c r="E360" s="5">
        <v>1.9</v>
      </c>
      <c r="F360" s="4">
        <v>12</v>
      </c>
      <c r="G360" s="5">
        <v>4.67</v>
      </c>
      <c r="H360" s="4">
        <v>0</v>
      </c>
    </row>
    <row r="361" spans="1:8" x14ac:dyDescent="0.2">
      <c r="A361" s="2" t="s">
        <v>38</v>
      </c>
      <c r="B361" s="4">
        <v>186</v>
      </c>
      <c r="C361" s="5">
        <v>26.42</v>
      </c>
      <c r="D361" s="4">
        <v>114</v>
      </c>
      <c r="E361" s="5">
        <v>27.08</v>
      </c>
      <c r="F361" s="4">
        <v>72</v>
      </c>
      <c r="G361" s="5">
        <v>28.02</v>
      </c>
      <c r="H361" s="4">
        <v>0</v>
      </c>
    </row>
    <row r="362" spans="1:8" x14ac:dyDescent="0.2">
      <c r="A362" s="2" t="s">
        <v>39</v>
      </c>
      <c r="B362" s="4">
        <v>2</v>
      </c>
      <c r="C362" s="5">
        <v>0.28000000000000003</v>
      </c>
      <c r="D362" s="4">
        <v>0</v>
      </c>
      <c r="E362" s="5">
        <v>0</v>
      </c>
      <c r="F362" s="4">
        <v>2</v>
      </c>
      <c r="G362" s="5">
        <v>0.78</v>
      </c>
      <c r="H362" s="4">
        <v>0</v>
      </c>
    </row>
    <row r="363" spans="1:8" x14ac:dyDescent="0.2">
      <c r="A363" s="2" t="s">
        <v>40</v>
      </c>
      <c r="B363" s="4">
        <v>73</v>
      </c>
      <c r="C363" s="5">
        <v>10.37</v>
      </c>
      <c r="D363" s="4">
        <v>55</v>
      </c>
      <c r="E363" s="5">
        <v>13.06</v>
      </c>
      <c r="F363" s="4">
        <v>16</v>
      </c>
      <c r="G363" s="5">
        <v>6.23</v>
      </c>
      <c r="H363" s="4">
        <v>0</v>
      </c>
    </row>
    <row r="364" spans="1:8" x14ac:dyDescent="0.2">
      <c r="A364" s="2" t="s">
        <v>41</v>
      </c>
      <c r="B364" s="4">
        <v>20</v>
      </c>
      <c r="C364" s="5">
        <v>2.84</v>
      </c>
      <c r="D364" s="4">
        <v>14</v>
      </c>
      <c r="E364" s="5">
        <v>3.33</v>
      </c>
      <c r="F364" s="4">
        <v>6</v>
      </c>
      <c r="G364" s="5">
        <v>2.33</v>
      </c>
      <c r="H364" s="4">
        <v>0</v>
      </c>
    </row>
    <row r="365" spans="1:8" x14ac:dyDescent="0.2">
      <c r="A365" s="2" t="s">
        <v>42</v>
      </c>
      <c r="B365" s="4">
        <v>81</v>
      </c>
      <c r="C365" s="5">
        <v>11.51</v>
      </c>
      <c r="D365" s="4">
        <v>67</v>
      </c>
      <c r="E365" s="5">
        <v>15.91</v>
      </c>
      <c r="F365" s="4">
        <v>14</v>
      </c>
      <c r="G365" s="5">
        <v>5.45</v>
      </c>
      <c r="H365" s="4">
        <v>0</v>
      </c>
    </row>
    <row r="366" spans="1:8" x14ac:dyDescent="0.2">
      <c r="A366" s="2" t="s">
        <v>43</v>
      </c>
      <c r="B366" s="4">
        <v>83</v>
      </c>
      <c r="C366" s="5">
        <v>11.79</v>
      </c>
      <c r="D366" s="4">
        <v>69</v>
      </c>
      <c r="E366" s="5">
        <v>16.39</v>
      </c>
      <c r="F366" s="4">
        <v>11</v>
      </c>
      <c r="G366" s="5">
        <v>4.28</v>
      </c>
      <c r="H366" s="4">
        <v>0</v>
      </c>
    </row>
    <row r="367" spans="1:8" x14ac:dyDescent="0.2">
      <c r="A367" s="2" t="s">
        <v>44</v>
      </c>
      <c r="B367" s="4">
        <v>15</v>
      </c>
      <c r="C367" s="5">
        <v>2.13</v>
      </c>
      <c r="D367" s="4">
        <v>11</v>
      </c>
      <c r="E367" s="5">
        <v>2.61</v>
      </c>
      <c r="F367" s="4">
        <v>0</v>
      </c>
      <c r="G367" s="5">
        <v>0</v>
      </c>
      <c r="H367" s="4">
        <v>0</v>
      </c>
    </row>
    <row r="368" spans="1:8" x14ac:dyDescent="0.2">
      <c r="A368" s="2" t="s">
        <v>45</v>
      </c>
      <c r="B368" s="4">
        <v>34</v>
      </c>
      <c r="C368" s="5">
        <v>4.83</v>
      </c>
      <c r="D368" s="4">
        <v>15</v>
      </c>
      <c r="E368" s="5">
        <v>3.56</v>
      </c>
      <c r="F368" s="4">
        <v>10</v>
      </c>
      <c r="G368" s="5">
        <v>3.89</v>
      </c>
      <c r="H368" s="4">
        <v>0</v>
      </c>
    </row>
    <row r="369" spans="1:8" x14ac:dyDescent="0.2">
      <c r="A369" s="2" t="s">
        <v>46</v>
      </c>
      <c r="B369" s="4">
        <v>28</v>
      </c>
      <c r="C369" s="5">
        <v>3.98</v>
      </c>
      <c r="D369" s="4">
        <v>6</v>
      </c>
      <c r="E369" s="5">
        <v>1.43</v>
      </c>
      <c r="F369" s="4">
        <v>15</v>
      </c>
      <c r="G369" s="5">
        <v>5.84</v>
      </c>
      <c r="H369" s="4">
        <v>1</v>
      </c>
    </row>
    <row r="370" spans="1:8" x14ac:dyDescent="0.2">
      <c r="A370" s="1" t="s">
        <v>23</v>
      </c>
      <c r="B370" s="4">
        <v>888</v>
      </c>
      <c r="C370" s="5">
        <v>100</v>
      </c>
      <c r="D370" s="4">
        <v>374</v>
      </c>
      <c r="E370" s="5">
        <v>100.01</v>
      </c>
      <c r="F370" s="4">
        <v>502</v>
      </c>
      <c r="G370" s="5">
        <v>100.02000000000001</v>
      </c>
      <c r="H370" s="4">
        <v>5</v>
      </c>
    </row>
    <row r="371" spans="1:8" x14ac:dyDescent="0.2">
      <c r="A371" s="2" t="s">
        <v>32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33</v>
      </c>
      <c r="B372" s="4">
        <v>119</v>
      </c>
      <c r="C372" s="5">
        <v>13.4</v>
      </c>
      <c r="D372" s="4">
        <v>13</v>
      </c>
      <c r="E372" s="5">
        <v>3.48</v>
      </c>
      <c r="F372" s="4">
        <v>106</v>
      </c>
      <c r="G372" s="5">
        <v>21.12</v>
      </c>
      <c r="H372" s="4">
        <v>0</v>
      </c>
    </row>
    <row r="373" spans="1:8" x14ac:dyDescent="0.2">
      <c r="A373" s="2" t="s">
        <v>34</v>
      </c>
      <c r="B373" s="4">
        <v>40</v>
      </c>
      <c r="C373" s="5">
        <v>4.5</v>
      </c>
      <c r="D373" s="4">
        <v>9</v>
      </c>
      <c r="E373" s="5">
        <v>2.41</v>
      </c>
      <c r="F373" s="4">
        <v>31</v>
      </c>
      <c r="G373" s="5">
        <v>6.18</v>
      </c>
      <c r="H373" s="4">
        <v>0</v>
      </c>
    </row>
    <row r="374" spans="1:8" x14ac:dyDescent="0.2">
      <c r="A374" s="2" t="s">
        <v>35</v>
      </c>
      <c r="B374" s="4">
        <v>1</v>
      </c>
      <c r="C374" s="5">
        <v>0.11</v>
      </c>
      <c r="D374" s="4">
        <v>0</v>
      </c>
      <c r="E374" s="5">
        <v>0</v>
      </c>
      <c r="F374" s="4">
        <v>1</v>
      </c>
      <c r="G374" s="5">
        <v>0.2</v>
      </c>
      <c r="H374" s="4">
        <v>0</v>
      </c>
    </row>
    <row r="375" spans="1:8" x14ac:dyDescent="0.2">
      <c r="A375" s="2" t="s">
        <v>36</v>
      </c>
      <c r="B375" s="4">
        <v>3</v>
      </c>
      <c r="C375" s="5">
        <v>0.34</v>
      </c>
      <c r="D375" s="4">
        <v>0</v>
      </c>
      <c r="E375" s="5">
        <v>0</v>
      </c>
      <c r="F375" s="4">
        <v>3</v>
      </c>
      <c r="G375" s="5">
        <v>0.6</v>
      </c>
      <c r="H375" s="4">
        <v>0</v>
      </c>
    </row>
    <row r="376" spans="1:8" x14ac:dyDescent="0.2">
      <c r="A376" s="2" t="s">
        <v>37</v>
      </c>
      <c r="B376" s="4">
        <v>15</v>
      </c>
      <c r="C376" s="5">
        <v>1.69</v>
      </c>
      <c r="D376" s="4">
        <v>11</v>
      </c>
      <c r="E376" s="5">
        <v>2.94</v>
      </c>
      <c r="F376" s="4">
        <v>4</v>
      </c>
      <c r="G376" s="5">
        <v>0.8</v>
      </c>
      <c r="H376" s="4">
        <v>0</v>
      </c>
    </row>
    <row r="377" spans="1:8" x14ac:dyDescent="0.2">
      <c r="A377" s="2" t="s">
        <v>38</v>
      </c>
      <c r="B377" s="4">
        <v>208</v>
      </c>
      <c r="C377" s="5">
        <v>23.42</v>
      </c>
      <c r="D377" s="4">
        <v>66</v>
      </c>
      <c r="E377" s="5">
        <v>17.649999999999999</v>
      </c>
      <c r="F377" s="4">
        <v>142</v>
      </c>
      <c r="G377" s="5">
        <v>28.29</v>
      </c>
      <c r="H377" s="4">
        <v>0</v>
      </c>
    </row>
    <row r="378" spans="1:8" x14ac:dyDescent="0.2">
      <c r="A378" s="2" t="s">
        <v>39</v>
      </c>
      <c r="B378" s="4">
        <v>7</v>
      </c>
      <c r="C378" s="5">
        <v>0.79</v>
      </c>
      <c r="D378" s="4">
        <v>0</v>
      </c>
      <c r="E378" s="5">
        <v>0</v>
      </c>
      <c r="F378" s="4">
        <v>7</v>
      </c>
      <c r="G378" s="5">
        <v>1.39</v>
      </c>
      <c r="H378" s="4">
        <v>0</v>
      </c>
    </row>
    <row r="379" spans="1:8" x14ac:dyDescent="0.2">
      <c r="A379" s="2" t="s">
        <v>40</v>
      </c>
      <c r="B379" s="4">
        <v>110</v>
      </c>
      <c r="C379" s="5">
        <v>12.39</v>
      </c>
      <c r="D379" s="4">
        <v>9</v>
      </c>
      <c r="E379" s="5">
        <v>2.41</v>
      </c>
      <c r="F379" s="4">
        <v>101</v>
      </c>
      <c r="G379" s="5">
        <v>20.12</v>
      </c>
      <c r="H379" s="4">
        <v>0</v>
      </c>
    </row>
    <row r="380" spans="1:8" x14ac:dyDescent="0.2">
      <c r="A380" s="2" t="s">
        <v>41</v>
      </c>
      <c r="B380" s="4">
        <v>54</v>
      </c>
      <c r="C380" s="5">
        <v>6.08</v>
      </c>
      <c r="D380" s="4">
        <v>27</v>
      </c>
      <c r="E380" s="5">
        <v>7.22</v>
      </c>
      <c r="F380" s="4">
        <v>27</v>
      </c>
      <c r="G380" s="5">
        <v>5.38</v>
      </c>
      <c r="H380" s="4">
        <v>0</v>
      </c>
    </row>
    <row r="381" spans="1:8" x14ac:dyDescent="0.2">
      <c r="A381" s="2" t="s">
        <v>42</v>
      </c>
      <c r="B381" s="4">
        <v>92</v>
      </c>
      <c r="C381" s="5">
        <v>10.36</v>
      </c>
      <c r="D381" s="4">
        <v>80</v>
      </c>
      <c r="E381" s="5">
        <v>21.39</v>
      </c>
      <c r="F381" s="4">
        <v>12</v>
      </c>
      <c r="G381" s="5">
        <v>2.39</v>
      </c>
      <c r="H381" s="4">
        <v>0</v>
      </c>
    </row>
    <row r="382" spans="1:8" x14ac:dyDescent="0.2">
      <c r="A382" s="2" t="s">
        <v>43</v>
      </c>
      <c r="B382" s="4">
        <v>121</v>
      </c>
      <c r="C382" s="5">
        <v>13.63</v>
      </c>
      <c r="D382" s="4">
        <v>93</v>
      </c>
      <c r="E382" s="5">
        <v>24.87</v>
      </c>
      <c r="F382" s="4">
        <v>28</v>
      </c>
      <c r="G382" s="5">
        <v>5.58</v>
      </c>
      <c r="H382" s="4">
        <v>0</v>
      </c>
    </row>
    <row r="383" spans="1:8" x14ac:dyDescent="0.2">
      <c r="A383" s="2" t="s">
        <v>44</v>
      </c>
      <c r="B383" s="4">
        <v>48</v>
      </c>
      <c r="C383" s="5">
        <v>5.41</v>
      </c>
      <c r="D383" s="4">
        <v>30</v>
      </c>
      <c r="E383" s="5">
        <v>8.02</v>
      </c>
      <c r="F383" s="4">
        <v>14</v>
      </c>
      <c r="G383" s="5">
        <v>2.79</v>
      </c>
      <c r="H383" s="4">
        <v>2</v>
      </c>
    </row>
    <row r="384" spans="1:8" x14ac:dyDescent="0.2">
      <c r="A384" s="2" t="s">
        <v>45</v>
      </c>
      <c r="B384" s="4">
        <v>42</v>
      </c>
      <c r="C384" s="5">
        <v>4.7300000000000004</v>
      </c>
      <c r="D384" s="4">
        <v>29</v>
      </c>
      <c r="E384" s="5">
        <v>7.75</v>
      </c>
      <c r="F384" s="4">
        <v>9</v>
      </c>
      <c r="G384" s="5">
        <v>1.79</v>
      </c>
      <c r="H384" s="4">
        <v>0</v>
      </c>
    </row>
    <row r="385" spans="1:8" x14ac:dyDescent="0.2">
      <c r="A385" s="2" t="s">
        <v>46</v>
      </c>
      <c r="B385" s="4">
        <v>28</v>
      </c>
      <c r="C385" s="5">
        <v>3.15</v>
      </c>
      <c r="D385" s="4">
        <v>7</v>
      </c>
      <c r="E385" s="5">
        <v>1.87</v>
      </c>
      <c r="F385" s="4">
        <v>17</v>
      </c>
      <c r="G385" s="5">
        <v>3.39</v>
      </c>
      <c r="H385" s="4">
        <v>3</v>
      </c>
    </row>
    <row r="386" spans="1:8" x14ac:dyDescent="0.2">
      <c r="A386" s="1" t="s">
        <v>24</v>
      </c>
      <c r="B386" s="4">
        <v>655</v>
      </c>
      <c r="C386" s="5">
        <v>100</v>
      </c>
      <c r="D386" s="4">
        <v>305</v>
      </c>
      <c r="E386" s="5">
        <v>99.99</v>
      </c>
      <c r="F386" s="4">
        <v>341</v>
      </c>
      <c r="G386" s="5">
        <v>100</v>
      </c>
      <c r="H386" s="4">
        <v>1</v>
      </c>
    </row>
    <row r="387" spans="1:8" x14ac:dyDescent="0.2">
      <c r="A387" s="2" t="s">
        <v>32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33</v>
      </c>
      <c r="B388" s="4">
        <v>60</v>
      </c>
      <c r="C388" s="5">
        <v>9.16</v>
      </c>
      <c r="D388" s="4">
        <v>10</v>
      </c>
      <c r="E388" s="5">
        <v>3.28</v>
      </c>
      <c r="F388" s="4">
        <v>50</v>
      </c>
      <c r="G388" s="5">
        <v>14.66</v>
      </c>
      <c r="H388" s="4">
        <v>0</v>
      </c>
    </row>
    <row r="389" spans="1:8" x14ac:dyDescent="0.2">
      <c r="A389" s="2" t="s">
        <v>34</v>
      </c>
      <c r="B389" s="4">
        <v>43</v>
      </c>
      <c r="C389" s="5">
        <v>6.56</v>
      </c>
      <c r="D389" s="4">
        <v>2</v>
      </c>
      <c r="E389" s="5">
        <v>0.66</v>
      </c>
      <c r="F389" s="4">
        <v>41</v>
      </c>
      <c r="G389" s="5">
        <v>12.02</v>
      </c>
      <c r="H389" s="4">
        <v>0</v>
      </c>
    </row>
    <row r="390" spans="1:8" x14ac:dyDescent="0.2">
      <c r="A390" s="2" t="s">
        <v>35</v>
      </c>
      <c r="B390" s="4">
        <v>11</v>
      </c>
      <c r="C390" s="5">
        <v>1.68</v>
      </c>
      <c r="D390" s="4">
        <v>0</v>
      </c>
      <c r="E390" s="5">
        <v>0</v>
      </c>
      <c r="F390" s="4">
        <v>11</v>
      </c>
      <c r="G390" s="5">
        <v>3.23</v>
      </c>
      <c r="H390" s="4">
        <v>0</v>
      </c>
    </row>
    <row r="391" spans="1:8" x14ac:dyDescent="0.2">
      <c r="A391" s="2" t="s">
        <v>36</v>
      </c>
      <c r="B391" s="4">
        <v>2</v>
      </c>
      <c r="C391" s="5">
        <v>0.31</v>
      </c>
      <c r="D391" s="4">
        <v>0</v>
      </c>
      <c r="E391" s="5">
        <v>0</v>
      </c>
      <c r="F391" s="4">
        <v>2</v>
      </c>
      <c r="G391" s="5">
        <v>0.59</v>
      </c>
      <c r="H391" s="4">
        <v>0</v>
      </c>
    </row>
    <row r="392" spans="1:8" x14ac:dyDescent="0.2">
      <c r="A392" s="2" t="s">
        <v>37</v>
      </c>
      <c r="B392" s="4">
        <v>8</v>
      </c>
      <c r="C392" s="5">
        <v>1.22</v>
      </c>
      <c r="D392" s="4">
        <v>3</v>
      </c>
      <c r="E392" s="5">
        <v>0.98</v>
      </c>
      <c r="F392" s="4">
        <v>5</v>
      </c>
      <c r="G392" s="5">
        <v>1.47</v>
      </c>
      <c r="H392" s="4">
        <v>0</v>
      </c>
    </row>
    <row r="393" spans="1:8" x14ac:dyDescent="0.2">
      <c r="A393" s="2" t="s">
        <v>38</v>
      </c>
      <c r="B393" s="4">
        <v>124</v>
      </c>
      <c r="C393" s="5">
        <v>18.93</v>
      </c>
      <c r="D393" s="4">
        <v>43</v>
      </c>
      <c r="E393" s="5">
        <v>14.1</v>
      </c>
      <c r="F393" s="4">
        <v>81</v>
      </c>
      <c r="G393" s="5">
        <v>23.75</v>
      </c>
      <c r="H393" s="4">
        <v>0</v>
      </c>
    </row>
    <row r="394" spans="1:8" x14ac:dyDescent="0.2">
      <c r="A394" s="2" t="s">
        <v>39</v>
      </c>
      <c r="B394" s="4">
        <v>4</v>
      </c>
      <c r="C394" s="5">
        <v>0.61</v>
      </c>
      <c r="D394" s="4">
        <v>0</v>
      </c>
      <c r="E394" s="5">
        <v>0</v>
      </c>
      <c r="F394" s="4">
        <v>4</v>
      </c>
      <c r="G394" s="5">
        <v>1.17</v>
      </c>
      <c r="H394" s="4">
        <v>0</v>
      </c>
    </row>
    <row r="395" spans="1:8" x14ac:dyDescent="0.2">
      <c r="A395" s="2" t="s">
        <v>40</v>
      </c>
      <c r="B395" s="4">
        <v>142</v>
      </c>
      <c r="C395" s="5">
        <v>21.68</v>
      </c>
      <c r="D395" s="4">
        <v>66</v>
      </c>
      <c r="E395" s="5">
        <v>21.64</v>
      </c>
      <c r="F395" s="4">
        <v>75</v>
      </c>
      <c r="G395" s="5">
        <v>21.99</v>
      </c>
      <c r="H395" s="4">
        <v>0</v>
      </c>
    </row>
    <row r="396" spans="1:8" x14ac:dyDescent="0.2">
      <c r="A396" s="2" t="s">
        <v>41</v>
      </c>
      <c r="B396" s="4">
        <v>27</v>
      </c>
      <c r="C396" s="5">
        <v>4.12</v>
      </c>
      <c r="D396" s="4">
        <v>13</v>
      </c>
      <c r="E396" s="5">
        <v>4.26</v>
      </c>
      <c r="F396" s="4">
        <v>13</v>
      </c>
      <c r="G396" s="5">
        <v>3.81</v>
      </c>
      <c r="H396" s="4">
        <v>0</v>
      </c>
    </row>
    <row r="397" spans="1:8" x14ac:dyDescent="0.2">
      <c r="A397" s="2" t="s">
        <v>42</v>
      </c>
      <c r="B397" s="4">
        <v>70</v>
      </c>
      <c r="C397" s="5">
        <v>10.69</v>
      </c>
      <c r="D397" s="4">
        <v>59</v>
      </c>
      <c r="E397" s="5">
        <v>19.34</v>
      </c>
      <c r="F397" s="4">
        <v>11</v>
      </c>
      <c r="G397" s="5">
        <v>3.23</v>
      </c>
      <c r="H397" s="4">
        <v>0</v>
      </c>
    </row>
    <row r="398" spans="1:8" x14ac:dyDescent="0.2">
      <c r="A398" s="2" t="s">
        <v>43</v>
      </c>
      <c r="B398" s="4">
        <v>75</v>
      </c>
      <c r="C398" s="5">
        <v>11.45</v>
      </c>
      <c r="D398" s="4">
        <v>56</v>
      </c>
      <c r="E398" s="5">
        <v>18.36</v>
      </c>
      <c r="F398" s="4">
        <v>19</v>
      </c>
      <c r="G398" s="5">
        <v>5.57</v>
      </c>
      <c r="H398" s="4">
        <v>0</v>
      </c>
    </row>
    <row r="399" spans="1:8" x14ac:dyDescent="0.2">
      <c r="A399" s="2" t="s">
        <v>44</v>
      </c>
      <c r="B399" s="4">
        <v>29</v>
      </c>
      <c r="C399" s="5">
        <v>4.43</v>
      </c>
      <c r="D399" s="4">
        <v>18</v>
      </c>
      <c r="E399" s="5">
        <v>5.9</v>
      </c>
      <c r="F399" s="4">
        <v>8</v>
      </c>
      <c r="G399" s="5">
        <v>2.35</v>
      </c>
      <c r="H399" s="4">
        <v>0</v>
      </c>
    </row>
    <row r="400" spans="1:8" x14ac:dyDescent="0.2">
      <c r="A400" s="2" t="s">
        <v>45</v>
      </c>
      <c r="B400" s="4">
        <v>38</v>
      </c>
      <c r="C400" s="5">
        <v>5.8</v>
      </c>
      <c r="D400" s="4">
        <v>32</v>
      </c>
      <c r="E400" s="5">
        <v>10.49</v>
      </c>
      <c r="F400" s="4">
        <v>4</v>
      </c>
      <c r="G400" s="5">
        <v>1.17</v>
      </c>
      <c r="H400" s="4">
        <v>0</v>
      </c>
    </row>
    <row r="401" spans="1:8" x14ac:dyDescent="0.2">
      <c r="A401" s="2" t="s">
        <v>46</v>
      </c>
      <c r="B401" s="4">
        <v>22</v>
      </c>
      <c r="C401" s="5">
        <v>3.36</v>
      </c>
      <c r="D401" s="4">
        <v>3</v>
      </c>
      <c r="E401" s="5">
        <v>0.98</v>
      </c>
      <c r="F401" s="4">
        <v>17</v>
      </c>
      <c r="G401" s="5">
        <v>4.99</v>
      </c>
      <c r="H401" s="4">
        <v>1</v>
      </c>
    </row>
    <row r="402" spans="1:8" x14ac:dyDescent="0.2">
      <c r="A402" s="1" t="s">
        <v>25</v>
      </c>
      <c r="B402" s="4">
        <v>439</v>
      </c>
      <c r="C402" s="5">
        <v>100.01</v>
      </c>
      <c r="D402" s="4">
        <v>222</v>
      </c>
      <c r="E402" s="5">
        <v>99.990000000000009</v>
      </c>
      <c r="F402" s="4">
        <v>214</v>
      </c>
      <c r="G402" s="5">
        <v>99.98</v>
      </c>
      <c r="H402" s="4">
        <v>0</v>
      </c>
    </row>
    <row r="403" spans="1:8" x14ac:dyDescent="0.2">
      <c r="A403" s="2" t="s">
        <v>32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33</v>
      </c>
      <c r="B404" s="4">
        <v>64</v>
      </c>
      <c r="C404" s="5">
        <v>14.58</v>
      </c>
      <c r="D404" s="4">
        <v>14</v>
      </c>
      <c r="E404" s="5">
        <v>6.31</v>
      </c>
      <c r="F404" s="4">
        <v>50</v>
      </c>
      <c r="G404" s="5">
        <v>23.36</v>
      </c>
      <c r="H404" s="4">
        <v>0</v>
      </c>
    </row>
    <row r="405" spans="1:8" x14ac:dyDescent="0.2">
      <c r="A405" s="2" t="s">
        <v>34</v>
      </c>
      <c r="B405" s="4">
        <v>96</v>
      </c>
      <c r="C405" s="5">
        <v>21.87</v>
      </c>
      <c r="D405" s="4">
        <v>31</v>
      </c>
      <c r="E405" s="5">
        <v>13.96</v>
      </c>
      <c r="F405" s="4">
        <v>65</v>
      </c>
      <c r="G405" s="5">
        <v>30.37</v>
      </c>
      <c r="H405" s="4">
        <v>0</v>
      </c>
    </row>
    <row r="406" spans="1:8" x14ac:dyDescent="0.2">
      <c r="A406" s="2" t="s">
        <v>35</v>
      </c>
      <c r="B406" s="4">
        <v>3</v>
      </c>
      <c r="C406" s="5">
        <v>0.68</v>
      </c>
      <c r="D406" s="4">
        <v>0</v>
      </c>
      <c r="E406" s="5">
        <v>0</v>
      </c>
      <c r="F406" s="4">
        <v>3</v>
      </c>
      <c r="G406" s="5">
        <v>1.4</v>
      </c>
      <c r="H406" s="4">
        <v>0</v>
      </c>
    </row>
    <row r="407" spans="1:8" x14ac:dyDescent="0.2">
      <c r="A407" s="2" t="s">
        <v>36</v>
      </c>
      <c r="B407" s="4">
        <v>2</v>
      </c>
      <c r="C407" s="5">
        <v>0.46</v>
      </c>
      <c r="D407" s="4">
        <v>0</v>
      </c>
      <c r="E407" s="5">
        <v>0</v>
      </c>
      <c r="F407" s="4">
        <v>2</v>
      </c>
      <c r="G407" s="5">
        <v>0.93</v>
      </c>
      <c r="H407" s="4">
        <v>0</v>
      </c>
    </row>
    <row r="408" spans="1:8" x14ac:dyDescent="0.2">
      <c r="A408" s="2" t="s">
        <v>37</v>
      </c>
      <c r="B408" s="4">
        <v>8</v>
      </c>
      <c r="C408" s="5">
        <v>1.82</v>
      </c>
      <c r="D408" s="4">
        <v>6</v>
      </c>
      <c r="E408" s="5">
        <v>2.7</v>
      </c>
      <c r="F408" s="4">
        <v>2</v>
      </c>
      <c r="G408" s="5">
        <v>0.93</v>
      </c>
      <c r="H408" s="4">
        <v>0</v>
      </c>
    </row>
    <row r="409" spans="1:8" x14ac:dyDescent="0.2">
      <c r="A409" s="2" t="s">
        <v>38</v>
      </c>
      <c r="B409" s="4">
        <v>99</v>
      </c>
      <c r="C409" s="5">
        <v>22.55</v>
      </c>
      <c r="D409" s="4">
        <v>61</v>
      </c>
      <c r="E409" s="5">
        <v>27.48</v>
      </c>
      <c r="F409" s="4">
        <v>38</v>
      </c>
      <c r="G409" s="5">
        <v>17.760000000000002</v>
      </c>
      <c r="H409" s="4">
        <v>0</v>
      </c>
    </row>
    <row r="410" spans="1:8" x14ac:dyDescent="0.2">
      <c r="A410" s="2" t="s">
        <v>39</v>
      </c>
      <c r="B410" s="4">
        <v>4</v>
      </c>
      <c r="C410" s="5">
        <v>0.91</v>
      </c>
      <c r="D410" s="4">
        <v>2</v>
      </c>
      <c r="E410" s="5">
        <v>0.9</v>
      </c>
      <c r="F410" s="4">
        <v>2</v>
      </c>
      <c r="G410" s="5">
        <v>0.93</v>
      </c>
      <c r="H410" s="4">
        <v>0</v>
      </c>
    </row>
    <row r="411" spans="1:8" x14ac:dyDescent="0.2">
      <c r="A411" s="2" t="s">
        <v>40</v>
      </c>
      <c r="B411" s="4">
        <v>19</v>
      </c>
      <c r="C411" s="5">
        <v>4.33</v>
      </c>
      <c r="D411" s="4">
        <v>0</v>
      </c>
      <c r="E411" s="5">
        <v>0</v>
      </c>
      <c r="F411" s="4">
        <v>19</v>
      </c>
      <c r="G411" s="5">
        <v>8.8800000000000008</v>
      </c>
      <c r="H411" s="4">
        <v>0</v>
      </c>
    </row>
    <row r="412" spans="1:8" x14ac:dyDescent="0.2">
      <c r="A412" s="2" t="s">
        <v>41</v>
      </c>
      <c r="B412" s="4">
        <v>11</v>
      </c>
      <c r="C412" s="5">
        <v>2.5099999999999998</v>
      </c>
      <c r="D412" s="4">
        <v>5</v>
      </c>
      <c r="E412" s="5">
        <v>2.25</v>
      </c>
      <c r="F412" s="4">
        <v>6</v>
      </c>
      <c r="G412" s="5">
        <v>2.8</v>
      </c>
      <c r="H412" s="4">
        <v>0</v>
      </c>
    </row>
    <row r="413" spans="1:8" x14ac:dyDescent="0.2">
      <c r="A413" s="2" t="s">
        <v>42</v>
      </c>
      <c r="B413" s="4">
        <v>32</v>
      </c>
      <c r="C413" s="5">
        <v>7.29</v>
      </c>
      <c r="D413" s="4">
        <v>31</v>
      </c>
      <c r="E413" s="5">
        <v>13.96</v>
      </c>
      <c r="F413" s="4">
        <v>1</v>
      </c>
      <c r="G413" s="5">
        <v>0.47</v>
      </c>
      <c r="H413" s="4">
        <v>0</v>
      </c>
    </row>
    <row r="414" spans="1:8" x14ac:dyDescent="0.2">
      <c r="A414" s="2" t="s">
        <v>43</v>
      </c>
      <c r="B414" s="4">
        <v>50</v>
      </c>
      <c r="C414" s="5">
        <v>11.39</v>
      </c>
      <c r="D414" s="4">
        <v>42</v>
      </c>
      <c r="E414" s="5">
        <v>18.920000000000002</v>
      </c>
      <c r="F414" s="4">
        <v>8</v>
      </c>
      <c r="G414" s="5">
        <v>3.74</v>
      </c>
      <c r="H414" s="4">
        <v>0</v>
      </c>
    </row>
    <row r="415" spans="1:8" x14ac:dyDescent="0.2">
      <c r="A415" s="2" t="s">
        <v>44</v>
      </c>
      <c r="B415" s="4">
        <v>13</v>
      </c>
      <c r="C415" s="5">
        <v>2.96</v>
      </c>
      <c r="D415" s="4">
        <v>9</v>
      </c>
      <c r="E415" s="5">
        <v>4.05</v>
      </c>
      <c r="F415" s="4">
        <v>2</v>
      </c>
      <c r="G415" s="5">
        <v>0.93</v>
      </c>
      <c r="H415" s="4">
        <v>0</v>
      </c>
    </row>
    <row r="416" spans="1:8" x14ac:dyDescent="0.2">
      <c r="A416" s="2" t="s">
        <v>45</v>
      </c>
      <c r="B416" s="4">
        <v>20</v>
      </c>
      <c r="C416" s="5">
        <v>4.5599999999999996</v>
      </c>
      <c r="D416" s="4">
        <v>15</v>
      </c>
      <c r="E416" s="5">
        <v>6.76</v>
      </c>
      <c r="F416" s="4">
        <v>4</v>
      </c>
      <c r="G416" s="5">
        <v>1.87</v>
      </c>
      <c r="H416" s="4">
        <v>0</v>
      </c>
    </row>
    <row r="417" spans="1:8" x14ac:dyDescent="0.2">
      <c r="A417" s="2" t="s">
        <v>46</v>
      </c>
      <c r="B417" s="4">
        <v>18</v>
      </c>
      <c r="C417" s="5">
        <v>4.0999999999999996</v>
      </c>
      <c r="D417" s="4">
        <v>6</v>
      </c>
      <c r="E417" s="5">
        <v>2.7</v>
      </c>
      <c r="F417" s="4">
        <v>12</v>
      </c>
      <c r="G417" s="5">
        <v>5.61</v>
      </c>
      <c r="H417" s="4">
        <v>0</v>
      </c>
    </row>
    <row r="418" spans="1:8" x14ac:dyDescent="0.2">
      <c r="A418" s="1" t="s">
        <v>26</v>
      </c>
      <c r="B418" s="4">
        <v>183</v>
      </c>
      <c r="C418" s="5">
        <v>100.01</v>
      </c>
      <c r="D418" s="4">
        <v>56</v>
      </c>
      <c r="E418" s="5">
        <v>100.01</v>
      </c>
      <c r="F418" s="4">
        <v>121</v>
      </c>
      <c r="G418" s="5">
        <v>100.02000000000001</v>
      </c>
      <c r="H418" s="4">
        <v>0</v>
      </c>
    </row>
    <row r="419" spans="1:8" x14ac:dyDescent="0.2">
      <c r="A419" s="2" t="s">
        <v>32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33</v>
      </c>
      <c r="B420" s="4">
        <v>24</v>
      </c>
      <c r="C420" s="5">
        <v>13.11</v>
      </c>
      <c r="D420" s="4">
        <v>2</v>
      </c>
      <c r="E420" s="5">
        <v>3.57</v>
      </c>
      <c r="F420" s="4">
        <v>22</v>
      </c>
      <c r="G420" s="5">
        <v>18.18</v>
      </c>
      <c r="H420" s="4">
        <v>0</v>
      </c>
    </row>
    <row r="421" spans="1:8" x14ac:dyDescent="0.2">
      <c r="A421" s="2" t="s">
        <v>34</v>
      </c>
      <c r="B421" s="4">
        <v>18</v>
      </c>
      <c r="C421" s="5">
        <v>9.84</v>
      </c>
      <c r="D421" s="4">
        <v>4</v>
      </c>
      <c r="E421" s="5">
        <v>7.14</v>
      </c>
      <c r="F421" s="4">
        <v>14</v>
      </c>
      <c r="G421" s="5">
        <v>11.57</v>
      </c>
      <c r="H421" s="4">
        <v>0</v>
      </c>
    </row>
    <row r="422" spans="1:8" x14ac:dyDescent="0.2">
      <c r="A422" s="2" t="s">
        <v>35</v>
      </c>
      <c r="B422" s="4">
        <v>1</v>
      </c>
      <c r="C422" s="5">
        <v>0.55000000000000004</v>
      </c>
      <c r="D422" s="4">
        <v>0</v>
      </c>
      <c r="E422" s="5">
        <v>0</v>
      </c>
      <c r="F422" s="4">
        <v>1</v>
      </c>
      <c r="G422" s="5">
        <v>0.83</v>
      </c>
      <c r="H422" s="4">
        <v>0</v>
      </c>
    </row>
    <row r="423" spans="1:8" x14ac:dyDescent="0.2">
      <c r="A423" s="2" t="s">
        <v>36</v>
      </c>
      <c r="B423" s="4">
        <v>1</v>
      </c>
      <c r="C423" s="5">
        <v>0.55000000000000004</v>
      </c>
      <c r="D423" s="4">
        <v>0</v>
      </c>
      <c r="E423" s="5">
        <v>0</v>
      </c>
      <c r="F423" s="4">
        <v>1</v>
      </c>
      <c r="G423" s="5">
        <v>0.83</v>
      </c>
      <c r="H423" s="4">
        <v>0</v>
      </c>
    </row>
    <row r="424" spans="1:8" x14ac:dyDescent="0.2">
      <c r="A424" s="2" t="s">
        <v>37</v>
      </c>
      <c r="B424" s="4">
        <v>16</v>
      </c>
      <c r="C424" s="5">
        <v>8.74</v>
      </c>
      <c r="D424" s="4">
        <v>1</v>
      </c>
      <c r="E424" s="5">
        <v>1.79</v>
      </c>
      <c r="F424" s="4">
        <v>15</v>
      </c>
      <c r="G424" s="5">
        <v>12.4</v>
      </c>
      <c r="H424" s="4">
        <v>0</v>
      </c>
    </row>
    <row r="425" spans="1:8" x14ac:dyDescent="0.2">
      <c r="A425" s="2" t="s">
        <v>38</v>
      </c>
      <c r="B425" s="4">
        <v>49</v>
      </c>
      <c r="C425" s="5">
        <v>26.78</v>
      </c>
      <c r="D425" s="4">
        <v>15</v>
      </c>
      <c r="E425" s="5">
        <v>26.79</v>
      </c>
      <c r="F425" s="4">
        <v>34</v>
      </c>
      <c r="G425" s="5">
        <v>28.1</v>
      </c>
      <c r="H425" s="4">
        <v>0</v>
      </c>
    </row>
    <row r="426" spans="1:8" x14ac:dyDescent="0.2">
      <c r="A426" s="2" t="s">
        <v>39</v>
      </c>
      <c r="B426" s="4">
        <v>2</v>
      </c>
      <c r="C426" s="5">
        <v>1.0900000000000001</v>
      </c>
      <c r="D426" s="4">
        <v>0</v>
      </c>
      <c r="E426" s="5">
        <v>0</v>
      </c>
      <c r="F426" s="4">
        <v>2</v>
      </c>
      <c r="G426" s="5">
        <v>1.65</v>
      </c>
      <c r="H426" s="4">
        <v>0</v>
      </c>
    </row>
    <row r="427" spans="1:8" x14ac:dyDescent="0.2">
      <c r="A427" s="2" t="s">
        <v>40</v>
      </c>
      <c r="B427" s="4">
        <v>6</v>
      </c>
      <c r="C427" s="5">
        <v>3.28</v>
      </c>
      <c r="D427" s="4">
        <v>1</v>
      </c>
      <c r="E427" s="5">
        <v>1.79</v>
      </c>
      <c r="F427" s="4">
        <v>5</v>
      </c>
      <c r="G427" s="5">
        <v>4.13</v>
      </c>
      <c r="H427" s="4">
        <v>0</v>
      </c>
    </row>
    <row r="428" spans="1:8" x14ac:dyDescent="0.2">
      <c r="A428" s="2" t="s">
        <v>41</v>
      </c>
      <c r="B428" s="4">
        <v>8</v>
      </c>
      <c r="C428" s="5">
        <v>4.37</v>
      </c>
      <c r="D428" s="4">
        <v>2</v>
      </c>
      <c r="E428" s="5">
        <v>3.57</v>
      </c>
      <c r="F428" s="4">
        <v>6</v>
      </c>
      <c r="G428" s="5">
        <v>4.96</v>
      </c>
      <c r="H428" s="4">
        <v>0</v>
      </c>
    </row>
    <row r="429" spans="1:8" x14ac:dyDescent="0.2">
      <c r="A429" s="2" t="s">
        <v>42</v>
      </c>
      <c r="B429" s="4">
        <v>18</v>
      </c>
      <c r="C429" s="5">
        <v>9.84</v>
      </c>
      <c r="D429" s="4">
        <v>11</v>
      </c>
      <c r="E429" s="5">
        <v>19.64</v>
      </c>
      <c r="F429" s="4">
        <v>7</v>
      </c>
      <c r="G429" s="5">
        <v>5.79</v>
      </c>
      <c r="H429" s="4">
        <v>0</v>
      </c>
    </row>
    <row r="430" spans="1:8" x14ac:dyDescent="0.2">
      <c r="A430" s="2" t="s">
        <v>43</v>
      </c>
      <c r="B430" s="4">
        <v>19</v>
      </c>
      <c r="C430" s="5">
        <v>10.38</v>
      </c>
      <c r="D430" s="4">
        <v>13</v>
      </c>
      <c r="E430" s="5">
        <v>23.21</v>
      </c>
      <c r="F430" s="4">
        <v>4</v>
      </c>
      <c r="G430" s="5">
        <v>3.31</v>
      </c>
      <c r="H430" s="4">
        <v>0</v>
      </c>
    </row>
    <row r="431" spans="1:8" x14ac:dyDescent="0.2">
      <c r="A431" s="2" t="s">
        <v>44</v>
      </c>
      <c r="B431" s="4">
        <v>6</v>
      </c>
      <c r="C431" s="5">
        <v>3.28</v>
      </c>
      <c r="D431" s="4">
        <v>3</v>
      </c>
      <c r="E431" s="5">
        <v>5.36</v>
      </c>
      <c r="F431" s="4">
        <v>2</v>
      </c>
      <c r="G431" s="5">
        <v>1.65</v>
      </c>
      <c r="H431" s="4">
        <v>0</v>
      </c>
    </row>
    <row r="432" spans="1:8" x14ac:dyDescent="0.2">
      <c r="A432" s="2" t="s">
        <v>45</v>
      </c>
      <c r="B432" s="4">
        <v>8</v>
      </c>
      <c r="C432" s="5">
        <v>4.37</v>
      </c>
      <c r="D432" s="4">
        <v>3</v>
      </c>
      <c r="E432" s="5">
        <v>5.36</v>
      </c>
      <c r="F432" s="4">
        <v>4</v>
      </c>
      <c r="G432" s="5">
        <v>3.31</v>
      </c>
      <c r="H432" s="4">
        <v>0</v>
      </c>
    </row>
    <row r="433" spans="1:8" x14ac:dyDescent="0.2">
      <c r="A433" s="2" t="s">
        <v>46</v>
      </c>
      <c r="B433" s="4">
        <v>7</v>
      </c>
      <c r="C433" s="5">
        <v>3.83</v>
      </c>
      <c r="D433" s="4">
        <v>1</v>
      </c>
      <c r="E433" s="5">
        <v>1.79</v>
      </c>
      <c r="F433" s="4">
        <v>4</v>
      </c>
      <c r="G433" s="5">
        <v>3.31</v>
      </c>
      <c r="H433" s="4">
        <v>0</v>
      </c>
    </row>
    <row r="434" spans="1:8" x14ac:dyDescent="0.2">
      <c r="A434" s="1" t="s">
        <v>27</v>
      </c>
      <c r="B434" s="4">
        <v>285</v>
      </c>
      <c r="C434" s="5">
        <v>100.00000000000001</v>
      </c>
      <c r="D434" s="4">
        <v>189</v>
      </c>
      <c r="E434" s="5">
        <v>100.00000000000001</v>
      </c>
      <c r="F434" s="4">
        <v>89</v>
      </c>
      <c r="G434" s="5">
        <v>99.99</v>
      </c>
      <c r="H434" s="4">
        <v>1</v>
      </c>
    </row>
    <row r="435" spans="1:8" x14ac:dyDescent="0.2">
      <c r="A435" s="2" t="s">
        <v>32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33</v>
      </c>
      <c r="B436" s="4">
        <v>59</v>
      </c>
      <c r="C436" s="5">
        <v>20.7</v>
      </c>
      <c r="D436" s="4">
        <v>38</v>
      </c>
      <c r="E436" s="5">
        <v>20.11</v>
      </c>
      <c r="F436" s="4">
        <v>21</v>
      </c>
      <c r="G436" s="5">
        <v>23.6</v>
      </c>
      <c r="H436" s="4">
        <v>0</v>
      </c>
    </row>
    <row r="437" spans="1:8" x14ac:dyDescent="0.2">
      <c r="A437" s="2" t="s">
        <v>34</v>
      </c>
      <c r="B437" s="4">
        <v>25</v>
      </c>
      <c r="C437" s="5">
        <v>8.77</v>
      </c>
      <c r="D437" s="4">
        <v>10</v>
      </c>
      <c r="E437" s="5">
        <v>5.29</v>
      </c>
      <c r="F437" s="4">
        <v>14</v>
      </c>
      <c r="G437" s="5">
        <v>15.73</v>
      </c>
      <c r="H437" s="4">
        <v>1</v>
      </c>
    </row>
    <row r="438" spans="1:8" x14ac:dyDescent="0.2">
      <c r="A438" s="2" t="s">
        <v>35</v>
      </c>
      <c r="B438" s="4">
        <v>0</v>
      </c>
      <c r="C438" s="5">
        <v>0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36</v>
      </c>
      <c r="B439" s="4">
        <v>2</v>
      </c>
      <c r="C439" s="5">
        <v>0.7</v>
      </c>
      <c r="D439" s="4">
        <v>0</v>
      </c>
      <c r="E439" s="5">
        <v>0</v>
      </c>
      <c r="F439" s="4">
        <v>2</v>
      </c>
      <c r="G439" s="5">
        <v>2.25</v>
      </c>
      <c r="H439" s="4">
        <v>0</v>
      </c>
    </row>
    <row r="440" spans="1:8" x14ac:dyDescent="0.2">
      <c r="A440" s="2" t="s">
        <v>37</v>
      </c>
      <c r="B440" s="4">
        <v>2</v>
      </c>
      <c r="C440" s="5">
        <v>0.7</v>
      </c>
      <c r="D440" s="4">
        <v>2</v>
      </c>
      <c r="E440" s="5">
        <v>1.06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38</v>
      </c>
      <c r="B441" s="4">
        <v>86</v>
      </c>
      <c r="C441" s="5">
        <v>30.18</v>
      </c>
      <c r="D441" s="4">
        <v>56</v>
      </c>
      <c r="E441" s="5">
        <v>29.63</v>
      </c>
      <c r="F441" s="4">
        <v>30</v>
      </c>
      <c r="G441" s="5">
        <v>33.71</v>
      </c>
      <c r="H441" s="4">
        <v>0</v>
      </c>
    </row>
    <row r="442" spans="1:8" x14ac:dyDescent="0.2">
      <c r="A442" s="2" t="s">
        <v>39</v>
      </c>
      <c r="B442" s="4">
        <v>1</v>
      </c>
      <c r="C442" s="5">
        <v>0.35</v>
      </c>
      <c r="D442" s="4">
        <v>0</v>
      </c>
      <c r="E442" s="5">
        <v>0</v>
      </c>
      <c r="F442" s="4">
        <v>1</v>
      </c>
      <c r="G442" s="5">
        <v>1.1200000000000001</v>
      </c>
      <c r="H442" s="4">
        <v>0</v>
      </c>
    </row>
    <row r="443" spans="1:8" x14ac:dyDescent="0.2">
      <c r="A443" s="2" t="s">
        <v>40</v>
      </c>
      <c r="B443" s="4">
        <v>7</v>
      </c>
      <c r="C443" s="5">
        <v>2.46</v>
      </c>
      <c r="D443" s="4">
        <v>3</v>
      </c>
      <c r="E443" s="5">
        <v>1.59</v>
      </c>
      <c r="F443" s="4">
        <v>4</v>
      </c>
      <c r="G443" s="5">
        <v>4.49</v>
      </c>
      <c r="H443" s="4">
        <v>0</v>
      </c>
    </row>
    <row r="444" spans="1:8" x14ac:dyDescent="0.2">
      <c r="A444" s="2" t="s">
        <v>41</v>
      </c>
      <c r="B444" s="4">
        <v>13</v>
      </c>
      <c r="C444" s="5">
        <v>4.5599999999999996</v>
      </c>
      <c r="D444" s="4">
        <v>8</v>
      </c>
      <c r="E444" s="5">
        <v>4.2300000000000004</v>
      </c>
      <c r="F444" s="4">
        <v>4</v>
      </c>
      <c r="G444" s="5">
        <v>4.49</v>
      </c>
      <c r="H444" s="4">
        <v>0</v>
      </c>
    </row>
    <row r="445" spans="1:8" x14ac:dyDescent="0.2">
      <c r="A445" s="2" t="s">
        <v>42</v>
      </c>
      <c r="B445" s="4">
        <v>32</v>
      </c>
      <c r="C445" s="5">
        <v>11.23</v>
      </c>
      <c r="D445" s="4">
        <v>29</v>
      </c>
      <c r="E445" s="5">
        <v>15.34</v>
      </c>
      <c r="F445" s="4">
        <v>3</v>
      </c>
      <c r="G445" s="5">
        <v>3.37</v>
      </c>
      <c r="H445" s="4">
        <v>0</v>
      </c>
    </row>
    <row r="446" spans="1:8" x14ac:dyDescent="0.2">
      <c r="A446" s="2" t="s">
        <v>43</v>
      </c>
      <c r="B446" s="4">
        <v>30</v>
      </c>
      <c r="C446" s="5">
        <v>10.53</v>
      </c>
      <c r="D446" s="4">
        <v>26</v>
      </c>
      <c r="E446" s="5">
        <v>13.76</v>
      </c>
      <c r="F446" s="4">
        <v>3</v>
      </c>
      <c r="G446" s="5">
        <v>3.37</v>
      </c>
      <c r="H446" s="4">
        <v>0</v>
      </c>
    </row>
    <row r="447" spans="1:8" x14ac:dyDescent="0.2">
      <c r="A447" s="2" t="s">
        <v>44</v>
      </c>
      <c r="B447" s="4">
        <v>4</v>
      </c>
      <c r="C447" s="5">
        <v>1.4</v>
      </c>
      <c r="D447" s="4">
        <v>1</v>
      </c>
      <c r="E447" s="5">
        <v>0.53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45</v>
      </c>
      <c r="B448" s="4">
        <v>14</v>
      </c>
      <c r="C448" s="5">
        <v>4.91</v>
      </c>
      <c r="D448" s="4">
        <v>9</v>
      </c>
      <c r="E448" s="5">
        <v>4.76</v>
      </c>
      <c r="F448" s="4">
        <v>4</v>
      </c>
      <c r="G448" s="5">
        <v>4.49</v>
      </c>
      <c r="H448" s="4">
        <v>0</v>
      </c>
    </row>
    <row r="449" spans="1:8" x14ac:dyDescent="0.2">
      <c r="A449" s="2" t="s">
        <v>46</v>
      </c>
      <c r="B449" s="4">
        <v>10</v>
      </c>
      <c r="C449" s="5">
        <v>3.51</v>
      </c>
      <c r="D449" s="4">
        <v>7</v>
      </c>
      <c r="E449" s="5">
        <v>3.7</v>
      </c>
      <c r="F449" s="4">
        <v>3</v>
      </c>
      <c r="G449" s="5">
        <v>3.37</v>
      </c>
      <c r="H449" s="4">
        <v>0</v>
      </c>
    </row>
    <row r="450" spans="1:8" x14ac:dyDescent="0.2">
      <c r="A450" s="1" t="s">
        <v>28</v>
      </c>
      <c r="B450" s="4">
        <v>607</v>
      </c>
      <c r="C450" s="5">
        <v>99.999999999999986</v>
      </c>
      <c r="D450" s="4">
        <v>345</v>
      </c>
      <c r="E450" s="5">
        <v>100.01</v>
      </c>
      <c r="F450" s="4">
        <v>251</v>
      </c>
      <c r="G450" s="5">
        <v>100.01000000000002</v>
      </c>
      <c r="H450" s="4">
        <v>4</v>
      </c>
    </row>
    <row r="451" spans="1:8" x14ac:dyDescent="0.2">
      <c r="A451" s="2" t="s">
        <v>32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33</v>
      </c>
      <c r="B452" s="4">
        <v>111</v>
      </c>
      <c r="C452" s="5">
        <v>18.29</v>
      </c>
      <c r="D452" s="4">
        <v>46</v>
      </c>
      <c r="E452" s="5">
        <v>13.33</v>
      </c>
      <c r="F452" s="4">
        <v>65</v>
      </c>
      <c r="G452" s="5">
        <v>25.9</v>
      </c>
      <c r="H452" s="4">
        <v>0</v>
      </c>
    </row>
    <row r="453" spans="1:8" x14ac:dyDescent="0.2">
      <c r="A453" s="2" t="s">
        <v>34</v>
      </c>
      <c r="B453" s="4">
        <v>69</v>
      </c>
      <c r="C453" s="5">
        <v>11.37</v>
      </c>
      <c r="D453" s="4">
        <v>27</v>
      </c>
      <c r="E453" s="5">
        <v>7.83</v>
      </c>
      <c r="F453" s="4">
        <v>41</v>
      </c>
      <c r="G453" s="5">
        <v>16.329999999999998</v>
      </c>
      <c r="H453" s="4">
        <v>1</v>
      </c>
    </row>
    <row r="454" spans="1:8" x14ac:dyDescent="0.2">
      <c r="A454" s="2" t="s">
        <v>35</v>
      </c>
      <c r="B454" s="4">
        <v>3</v>
      </c>
      <c r="C454" s="5">
        <v>0.49</v>
      </c>
      <c r="D454" s="4">
        <v>0</v>
      </c>
      <c r="E454" s="5">
        <v>0</v>
      </c>
      <c r="F454" s="4">
        <v>3</v>
      </c>
      <c r="G454" s="5">
        <v>1.2</v>
      </c>
      <c r="H454" s="4">
        <v>0</v>
      </c>
    </row>
    <row r="455" spans="1:8" x14ac:dyDescent="0.2">
      <c r="A455" s="2" t="s">
        <v>36</v>
      </c>
      <c r="B455" s="4">
        <v>6</v>
      </c>
      <c r="C455" s="5">
        <v>0.99</v>
      </c>
      <c r="D455" s="4">
        <v>2</v>
      </c>
      <c r="E455" s="5">
        <v>0.57999999999999996</v>
      </c>
      <c r="F455" s="4">
        <v>4</v>
      </c>
      <c r="G455" s="5">
        <v>1.59</v>
      </c>
      <c r="H455" s="4">
        <v>0</v>
      </c>
    </row>
    <row r="456" spans="1:8" x14ac:dyDescent="0.2">
      <c r="A456" s="2" t="s">
        <v>37</v>
      </c>
      <c r="B456" s="4">
        <v>15</v>
      </c>
      <c r="C456" s="5">
        <v>2.4700000000000002</v>
      </c>
      <c r="D456" s="4">
        <v>4</v>
      </c>
      <c r="E456" s="5">
        <v>1.1599999999999999</v>
      </c>
      <c r="F456" s="4">
        <v>11</v>
      </c>
      <c r="G456" s="5">
        <v>4.38</v>
      </c>
      <c r="H456" s="4">
        <v>0</v>
      </c>
    </row>
    <row r="457" spans="1:8" x14ac:dyDescent="0.2">
      <c r="A457" s="2" t="s">
        <v>38</v>
      </c>
      <c r="B457" s="4">
        <v>138</v>
      </c>
      <c r="C457" s="5">
        <v>22.73</v>
      </c>
      <c r="D457" s="4">
        <v>78</v>
      </c>
      <c r="E457" s="5">
        <v>22.61</v>
      </c>
      <c r="F457" s="4">
        <v>59</v>
      </c>
      <c r="G457" s="5">
        <v>23.51</v>
      </c>
      <c r="H457" s="4">
        <v>1</v>
      </c>
    </row>
    <row r="458" spans="1:8" x14ac:dyDescent="0.2">
      <c r="A458" s="2" t="s">
        <v>39</v>
      </c>
      <c r="B458" s="4">
        <v>1</v>
      </c>
      <c r="C458" s="5">
        <v>0.16</v>
      </c>
      <c r="D458" s="4">
        <v>0</v>
      </c>
      <c r="E458" s="5">
        <v>0</v>
      </c>
      <c r="F458" s="4">
        <v>1</v>
      </c>
      <c r="G458" s="5">
        <v>0.4</v>
      </c>
      <c r="H458" s="4">
        <v>0</v>
      </c>
    </row>
    <row r="459" spans="1:8" x14ac:dyDescent="0.2">
      <c r="A459" s="2" t="s">
        <v>40</v>
      </c>
      <c r="B459" s="4">
        <v>40</v>
      </c>
      <c r="C459" s="5">
        <v>6.59</v>
      </c>
      <c r="D459" s="4">
        <v>32</v>
      </c>
      <c r="E459" s="5">
        <v>9.2799999999999994</v>
      </c>
      <c r="F459" s="4">
        <v>8</v>
      </c>
      <c r="G459" s="5">
        <v>3.19</v>
      </c>
      <c r="H459" s="4">
        <v>0</v>
      </c>
    </row>
    <row r="460" spans="1:8" x14ac:dyDescent="0.2">
      <c r="A460" s="2" t="s">
        <v>41</v>
      </c>
      <c r="B460" s="4">
        <v>23</v>
      </c>
      <c r="C460" s="5">
        <v>3.79</v>
      </c>
      <c r="D460" s="4">
        <v>12</v>
      </c>
      <c r="E460" s="5">
        <v>3.48</v>
      </c>
      <c r="F460" s="4">
        <v>11</v>
      </c>
      <c r="G460" s="5">
        <v>4.38</v>
      </c>
      <c r="H460" s="4">
        <v>0</v>
      </c>
    </row>
    <row r="461" spans="1:8" x14ac:dyDescent="0.2">
      <c r="A461" s="2" t="s">
        <v>42</v>
      </c>
      <c r="B461" s="4">
        <v>74</v>
      </c>
      <c r="C461" s="5">
        <v>12.19</v>
      </c>
      <c r="D461" s="4">
        <v>61</v>
      </c>
      <c r="E461" s="5">
        <v>17.68</v>
      </c>
      <c r="F461" s="4">
        <v>13</v>
      </c>
      <c r="G461" s="5">
        <v>5.18</v>
      </c>
      <c r="H461" s="4">
        <v>0</v>
      </c>
    </row>
    <row r="462" spans="1:8" x14ac:dyDescent="0.2">
      <c r="A462" s="2" t="s">
        <v>43</v>
      </c>
      <c r="B462" s="4">
        <v>67</v>
      </c>
      <c r="C462" s="5">
        <v>11.04</v>
      </c>
      <c r="D462" s="4">
        <v>54</v>
      </c>
      <c r="E462" s="5">
        <v>15.65</v>
      </c>
      <c r="F462" s="4">
        <v>13</v>
      </c>
      <c r="G462" s="5">
        <v>5.18</v>
      </c>
      <c r="H462" s="4">
        <v>0</v>
      </c>
    </row>
    <row r="463" spans="1:8" x14ac:dyDescent="0.2">
      <c r="A463" s="2" t="s">
        <v>44</v>
      </c>
      <c r="B463" s="4">
        <v>19</v>
      </c>
      <c r="C463" s="5">
        <v>3.13</v>
      </c>
      <c r="D463" s="4">
        <v>10</v>
      </c>
      <c r="E463" s="5">
        <v>2.9</v>
      </c>
      <c r="F463" s="4">
        <v>3</v>
      </c>
      <c r="G463" s="5">
        <v>1.2</v>
      </c>
      <c r="H463" s="4">
        <v>1</v>
      </c>
    </row>
    <row r="464" spans="1:8" x14ac:dyDescent="0.2">
      <c r="A464" s="2" t="s">
        <v>45</v>
      </c>
      <c r="B464" s="4">
        <v>27</v>
      </c>
      <c r="C464" s="5">
        <v>4.45</v>
      </c>
      <c r="D464" s="4">
        <v>14</v>
      </c>
      <c r="E464" s="5">
        <v>4.0599999999999996</v>
      </c>
      <c r="F464" s="4">
        <v>12</v>
      </c>
      <c r="G464" s="5">
        <v>4.78</v>
      </c>
      <c r="H464" s="4">
        <v>0</v>
      </c>
    </row>
    <row r="465" spans="1:8" x14ac:dyDescent="0.2">
      <c r="A465" s="2" t="s">
        <v>46</v>
      </c>
      <c r="B465" s="4">
        <v>14</v>
      </c>
      <c r="C465" s="5">
        <v>2.31</v>
      </c>
      <c r="D465" s="4">
        <v>5</v>
      </c>
      <c r="E465" s="5">
        <v>1.45</v>
      </c>
      <c r="F465" s="4">
        <v>7</v>
      </c>
      <c r="G465" s="5">
        <v>2.79</v>
      </c>
      <c r="H465" s="4">
        <v>1</v>
      </c>
    </row>
    <row r="466" spans="1:8" x14ac:dyDescent="0.2">
      <c r="A466" s="1" t="s">
        <v>29</v>
      </c>
      <c r="B466" s="4">
        <v>370</v>
      </c>
      <c r="C466" s="5">
        <v>99.990000000000023</v>
      </c>
      <c r="D466" s="4">
        <v>277</v>
      </c>
      <c r="E466" s="5">
        <v>99.989999999999981</v>
      </c>
      <c r="F466" s="4">
        <v>80</v>
      </c>
      <c r="G466" s="5">
        <v>100</v>
      </c>
      <c r="H466" s="4">
        <v>4</v>
      </c>
    </row>
    <row r="467" spans="1:8" x14ac:dyDescent="0.2">
      <c r="A467" s="2" t="s">
        <v>32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33</v>
      </c>
      <c r="B468" s="4">
        <v>36</v>
      </c>
      <c r="C468" s="5">
        <v>9.73</v>
      </c>
      <c r="D468" s="4">
        <v>25</v>
      </c>
      <c r="E468" s="5">
        <v>9.0299999999999994</v>
      </c>
      <c r="F468" s="4">
        <v>11</v>
      </c>
      <c r="G468" s="5">
        <v>13.75</v>
      </c>
      <c r="H468" s="4">
        <v>0</v>
      </c>
    </row>
    <row r="469" spans="1:8" x14ac:dyDescent="0.2">
      <c r="A469" s="2" t="s">
        <v>34</v>
      </c>
      <c r="B469" s="4">
        <v>33</v>
      </c>
      <c r="C469" s="5">
        <v>8.92</v>
      </c>
      <c r="D469" s="4">
        <v>18</v>
      </c>
      <c r="E469" s="5">
        <v>6.5</v>
      </c>
      <c r="F469" s="4">
        <v>15</v>
      </c>
      <c r="G469" s="5">
        <v>18.75</v>
      </c>
      <c r="H469" s="4">
        <v>0</v>
      </c>
    </row>
    <row r="470" spans="1:8" x14ac:dyDescent="0.2">
      <c r="A470" s="2" t="s">
        <v>35</v>
      </c>
      <c r="B470" s="4">
        <v>0</v>
      </c>
      <c r="C470" s="5">
        <v>0</v>
      </c>
      <c r="D470" s="4">
        <v>0</v>
      </c>
      <c r="E470" s="5">
        <v>0</v>
      </c>
      <c r="F470" s="4">
        <v>0</v>
      </c>
      <c r="G470" s="5">
        <v>0</v>
      </c>
      <c r="H470" s="4">
        <v>0</v>
      </c>
    </row>
    <row r="471" spans="1:8" x14ac:dyDescent="0.2">
      <c r="A471" s="2" t="s">
        <v>36</v>
      </c>
      <c r="B471" s="4">
        <v>4</v>
      </c>
      <c r="C471" s="5">
        <v>1.08</v>
      </c>
      <c r="D471" s="4">
        <v>4</v>
      </c>
      <c r="E471" s="5">
        <v>1.44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37</v>
      </c>
      <c r="B472" s="4">
        <v>16</v>
      </c>
      <c r="C472" s="5">
        <v>4.32</v>
      </c>
      <c r="D472" s="4">
        <v>11</v>
      </c>
      <c r="E472" s="5">
        <v>3.97</v>
      </c>
      <c r="F472" s="4">
        <v>4</v>
      </c>
      <c r="G472" s="5">
        <v>5</v>
      </c>
      <c r="H472" s="4">
        <v>1</v>
      </c>
    </row>
    <row r="473" spans="1:8" x14ac:dyDescent="0.2">
      <c r="A473" s="2" t="s">
        <v>38</v>
      </c>
      <c r="B473" s="4">
        <v>109</v>
      </c>
      <c r="C473" s="5">
        <v>29.46</v>
      </c>
      <c r="D473" s="4">
        <v>87</v>
      </c>
      <c r="E473" s="5">
        <v>31.41</v>
      </c>
      <c r="F473" s="4">
        <v>22</v>
      </c>
      <c r="G473" s="5">
        <v>27.5</v>
      </c>
      <c r="H473" s="4">
        <v>0</v>
      </c>
    </row>
    <row r="474" spans="1:8" x14ac:dyDescent="0.2">
      <c r="A474" s="2" t="s">
        <v>39</v>
      </c>
      <c r="B474" s="4">
        <v>2</v>
      </c>
      <c r="C474" s="5">
        <v>0.54</v>
      </c>
      <c r="D474" s="4">
        <v>1</v>
      </c>
      <c r="E474" s="5">
        <v>0.36</v>
      </c>
      <c r="F474" s="4">
        <v>1</v>
      </c>
      <c r="G474" s="5">
        <v>1.25</v>
      </c>
      <c r="H474" s="4">
        <v>0</v>
      </c>
    </row>
    <row r="475" spans="1:8" x14ac:dyDescent="0.2">
      <c r="A475" s="2" t="s">
        <v>40</v>
      </c>
      <c r="B475" s="4">
        <v>53</v>
      </c>
      <c r="C475" s="5">
        <v>14.32</v>
      </c>
      <c r="D475" s="4">
        <v>49</v>
      </c>
      <c r="E475" s="5">
        <v>17.690000000000001</v>
      </c>
      <c r="F475" s="4">
        <v>3</v>
      </c>
      <c r="G475" s="5">
        <v>3.75</v>
      </c>
      <c r="H475" s="4">
        <v>0</v>
      </c>
    </row>
    <row r="476" spans="1:8" x14ac:dyDescent="0.2">
      <c r="A476" s="2" t="s">
        <v>41</v>
      </c>
      <c r="B476" s="4">
        <v>14</v>
      </c>
      <c r="C476" s="5">
        <v>3.78</v>
      </c>
      <c r="D476" s="4">
        <v>9</v>
      </c>
      <c r="E476" s="5">
        <v>3.25</v>
      </c>
      <c r="F476" s="4">
        <v>5</v>
      </c>
      <c r="G476" s="5">
        <v>6.25</v>
      </c>
      <c r="H476" s="4">
        <v>0</v>
      </c>
    </row>
    <row r="477" spans="1:8" x14ac:dyDescent="0.2">
      <c r="A477" s="2" t="s">
        <v>42</v>
      </c>
      <c r="B477" s="4">
        <v>25</v>
      </c>
      <c r="C477" s="5">
        <v>6.76</v>
      </c>
      <c r="D477" s="4">
        <v>24</v>
      </c>
      <c r="E477" s="5">
        <v>8.66</v>
      </c>
      <c r="F477" s="4">
        <v>1</v>
      </c>
      <c r="G477" s="5">
        <v>1.25</v>
      </c>
      <c r="H477" s="4">
        <v>0</v>
      </c>
    </row>
    <row r="478" spans="1:8" x14ac:dyDescent="0.2">
      <c r="A478" s="2" t="s">
        <v>43</v>
      </c>
      <c r="B478" s="4">
        <v>20</v>
      </c>
      <c r="C478" s="5">
        <v>5.41</v>
      </c>
      <c r="D478" s="4">
        <v>19</v>
      </c>
      <c r="E478" s="5">
        <v>6.86</v>
      </c>
      <c r="F478" s="4">
        <v>1</v>
      </c>
      <c r="G478" s="5">
        <v>1.25</v>
      </c>
      <c r="H478" s="4">
        <v>0</v>
      </c>
    </row>
    <row r="479" spans="1:8" x14ac:dyDescent="0.2">
      <c r="A479" s="2" t="s">
        <v>44</v>
      </c>
      <c r="B479" s="4">
        <v>16</v>
      </c>
      <c r="C479" s="5">
        <v>4.32</v>
      </c>
      <c r="D479" s="4">
        <v>14</v>
      </c>
      <c r="E479" s="5">
        <v>5.05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45</v>
      </c>
      <c r="B480" s="4">
        <v>25</v>
      </c>
      <c r="C480" s="5">
        <v>6.76</v>
      </c>
      <c r="D480" s="4">
        <v>12</v>
      </c>
      <c r="E480" s="5">
        <v>4.33</v>
      </c>
      <c r="F480" s="4">
        <v>11</v>
      </c>
      <c r="G480" s="5">
        <v>13.75</v>
      </c>
      <c r="H480" s="4">
        <v>0</v>
      </c>
    </row>
    <row r="481" spans="1:8" x14ac:dyDescent="0.2">
      <c r="A481" s="2" t="s">
        <v>46</v>
      </c>
      <c r="B481" s="4">
        <v>17</v>
      </c>
      <c r="C481" s="5">
        <v>4.59</v>
      </c>
      <c r="D481" s="4">
        <v>4</v>
      </c>
      <c r="E481" s="5">
        <v>1.44</v>
      </c>
      <c r="F481" s="4">
        <v>6</v>
      </c>
      <c r="G481" s="5">
        <v>7.5</v>
      </c>
      <c r="H481" s="4">
        <v>3</v>
      </c>
    </row>
    <row r="482" spans="1:8" x14ac:dyDescent="0.2">
      <c r="A482" s="1" t="s">
        <v>30</v>
      </c>
      <c r="B482" s="4">
        <v>489</v>
      </c>
      <c r="C482" s="5">
        <v>99.97999999999999</v>
      </c>
      <c r="D482" s="4">
        <v>271</v>
      </c>
      <c r="E482" s="5">
        <v>100.00999999999998</v>
      </c>
      <c r="F482" s="4">
        <v>211</v>
      </c>
      <c r="G482" s="5">
        <v>100.00999999999999</v>
      </c>
      <c r="H482" s="4">
        <v>2</v>
      </c>
    </row>
    <row r="483" spans="1:8" x14ac:dyDescent="0.2">
      <c r="A483" s="2" t="s">
        <v>32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33</v>
      </c>
      <c r="B484" s="4">
        <v>75</v>
      </c>
      <c r="C484" s="5">
        <v>15.34</v>
      </c>
      <c r="D484" s="4">
        <v>26</v>
      </c>
      <c r="E484" s="5">
        <v>9.59</v>
      </c>
      <c r="F484" s="4">
        <v>49</v>
      </c>
      <c r="G484" s="5">
        <v>23.22</v>
      </c>
      <c r="H484" s="4">
        <v>0</v>
      </c>
    </row>
    <row r="485" spans="1:8" x14ac:dyDescent="0.2">
      <c r="A485" s="2" t="s">
        <v>34</v>
      </c>
      <c r="B485" s="4">
        <v>50</v>
      </c>
      <c r="C485" s="5">
        <v>10.220000000000001</v>
      </c>
      <c r="D485" s="4">
        <v>21</v>
      </c>
      <c r="E485" s="5">
        <v>7.75</v>
      </c>
      <c r="F485" s="4">
        <v>29</v>
      </c>
      <c r="G485" s="5">
        <v>13.74</v>
      </c>
      <c r="H485" s="4">
        <v>0</v>
      </c>
    </row>
    <row r="486" spans="1:8" x14ac:dyDescent="0.2">
      <c r="A486" s="2" t="s">
        <v>35</v>
      </c>
      <c r="B486" s="4">
        <v>3</v>
      </c>
      <c r="C486" s="5">
        <v>0.61</v>
      </c>
      <c r="D486" s="4">
        <v>0</v>
      </c>
      <c r="E486" s="5">
        <v>0</v>
      </c>
      <c r="F486" s="4">
        <v>3</v>
      </c>
      <c r="G486" s="5">
        <v>1.42</v>
      </c>
      <c r="H486" s="4">
        <v>0</v>
      </c>
    </row>
    <row r="487" spans="1:8" x14ac:dyDescent="0.2">
      <c r="A487" s="2" t="s">
        <v>36</v>
      </c>
      <c r="B487" s="4">
        <v>1</v>
      </c>
      <c r="C487" s="5">
        <v>0.2</v>
      </c>
      <c r="D487" s="4">
        <v>0</v>
      </c>
      <c r="E487" s="5">
        <v>0</v>
      </c>
      <c r="F487" s="4">
        <v>1</v>
      </c>
      <c r="G487" s="5">
        <v>0.47</v>
      </c>
      <c r="H487" s="4">
        <v>0</v>
      </c>
    </row>
    <row r="488" spans="1:8" x14ac:dyDescent="0.2">
      <c r="A488" s="2" t="s">
        <v>37</v>
      </c>
      <c r="B488" s="4">
        <v>7</v>
      </c>
      <c r="C488" s="5">
        <v>1.43</v>
      </c>
      <c r="D488" s="4">
        <v>2</v>
      </c>
      <c r="E488" s="5">
        <v>0.74</v>
      </c>
      <c r="F488" s="4">
        <v>5</v>
      </c>
      <c r="G488" s="5">
        <v>2.37</v>
      </c>
      <c r="H488" s="4">
        <v>0</v>
      </c>
    </row>
    <row r="489" spans="1:8" x14ac:dyDescent="0.2">
      <c r="A489" s="2" t="s">
        <v>38</v>
      </c>
      <c r="B489" s="4">
        <v>142</v>
      </c>
      <c r="C489" s="5">
        <v>29.04</v>
      </c>
      <c r="D489" s="4">
        <v>71</v>
      </c>
      <c r="E489" s="5">
        <v>26.2</v>
      </c>
      <c r="F489" s="4">
        <v>70</v>
      </c>
      <c r="G489" s="5">
        <v>33.18</v>
      </c>
      <c r="H489" s="4">
        <v>1</v>
      </c>
    </row>
    <row r="490" spans="1:8" x14ac:dyDescent="0.2">
      <c r="A490" s="2" t="s">
        <v>39</v>
      </c>
      <c r="B490" s="4">
        <v>1</v>
      </c>
      <c r="C490" s="5">
        <v>0.2</v>
      </c>
      <c r="D490" s="4">
        <v>1</v>
      </c>
      <c r="E490" s="5">
        <v>0.37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40</v>
      </c>
      <c r="B491" s="4">
        <v>13</v>
      </c>
      <c r="C491" s="5">
        <v>2.66</v>
      </c>
      <c r="D491" s="4">
        <v>4</v>
      </c>
      <c r="E491" s="5">
        <v>1.48</v>
      </c>
      <c r="F491" s="4">
        <v>9</v>
      </c>
      <c r="G491" s="5">
        <v>4.2699999999999996</v>
      </c>
      <c r="H491" s="4">
        <v>0</v>
      </c>
    </row>
    <row r="492" spans="1:8" x14ac:dyDescent="0.2">
      <c r="A492" s="2" t="s">
        <v>41</v>
      </c>
      <c r="B492" s="4">
        <v>24</v>
      </c>
      <c r="C492" s="5">
        <v>4.91</v>
      </c>
      <c r="D492" s="4">
        <v>13</v>
      </c>
      <c r="E492" s="5">
        <v>4.8</v>
      </c>
      <c r="F492" s="4">
        <v>10</v>
      </c>
      <c r="G492" s="5">
        <v>4.74</v>
      </c>
      <c r="H492" s="4">
        <v>0</v>
      </c>
    </row>
    <row r="493" spans="1:8" x14ac:dyDescent="0.2">
      <c r="A493" s="2" t="s">
        <v>42</v>
      </c>
      <c r="B493" s="4">
        <v>52</v>
      </c>
      <c r="C493" s="5">
        <v>10.63</v>
      </c>
      <c r="D493" s="4">
        <v>48</v>
      </c>
      <c r="E493" s="5">
        <v>17.71</v>
      </c>
      <c r="F493" s="4">
        <v>4</v>
      </c>
      <c r="G493" s="5">
        <v>1.9</v>
      </c>
      <c r="H493" s="4">
        <v>0</v>
      </c>
    </row>
    <row r="494" spans="1:8" x14ac:dyDescent="0.2">
      <c r="A494" s="2" t="s">
        <v>43</v>
      </c>
      <c r="B494" s="4">
        <v>58</v>
      </c>
      <c r="C494" s="5">
        <v>11.86</v>
      </c>
      <c r="D494" s="4">
        <v>51</v>
      </c>
      <c r="E494" s="5">
        <v>18.82</v>
      </c>
      <c r="F494" s="4">
        <v>7</v>
      </c>
      <c r="G494" s="5">
        <v>3.32</v>
      </c>
      <c r="H494" s="4">
        <v>0</v>
      </c>
    </row>
    <row r="495" spans="1:8" x14ac:dyDescent="0.2">
      <c r="A495" s="2" t="s">
        <v>44</v>
      </c>
      <c r="B495" s="4">
        <v>25</v>
      </c>
      <c r="C495" s="5">
        <v>5.1100000000000003</v>
      </c>
      <c r="D495" s="4">
        <v>18</v>
      </c>
      <c r="E495" s="5">
        <v>6.64</v>
      </c>
      <c r="F495" s="4">
        <v>3</v>
      </c>
      <c r="G495" s="5">
        <v>1.42</v>
      </c>
      <c r="H495" s="4">
        <v>0</v>
      </c>
    </row>
    <row r="496" spans="1:8" x14ac:dyDescent="0.2">
      <c r="A496" s="2" t="s">
        <v>45</v>
      </c>
      <c r="B496" s="4">
        <v>23</v>
      </c>
      <c r="C496" s="5">
        <v>4.7</v>
      </c>
      <c r="D496" s="4">
        <v>11</v>
      </c>
      <c r="E496" s="5">
        <v>4.0599999999999996</v>
      </c>
      <c r="F496" s="4">
        <v>12</v>
      </c>
      <c r="G496" s="5">
        <v>5.69</v>
      </c>
      <c r="H496" s="4">
        <v>0</v>
      </c>
    </row>
    <row r="497" spans="1:8" x14ac:dyDescent="0.2">
      <c r="A497" s="2" t="s">
        <v>46</v>
      </c>
      <c r="B497" s="4">
        <v>15</v>
      </c>
      <c r="C497" s="5">
        <v>3.07</v>
      </c>
      <c r="D497" s="4">
        <v>5</v>
      </c>
      <c r="E497" s="5">
        <v>1.85</v>
      </c>
      <c r="F497" s="4">
        <v>9</v>
      </c>
      <c r="G497" s="5">
        <v>4.2699999999999996</v>
      </c>
      <c r="H497" s="4">
        <v>1</v>
      </c>
    </row>
    <row r="498" spans="1:8" x14ac:dyDescent="0.2">
      <c r="A498" s="1" t="s">
        <v>31</v>
      </c>
      <c r="B498" s="4">
        <v>304</v>
      </c>
      <c r="C498" s="5">
        <v>100.02</v>
      </c>
      <c r="D498" s="4">
        <v>172</v>
      </c>
      <c r="E498" s="5">
        <v>100</v>
      </c>
      <c r="F498" s="4">
        <v>130</v>
      </c>
      <c r="G498" s="5">
        <v>100.02000000000004</v>
      </c>
      <c r="H498" s="4">
        <v>0</v>
      </c>
    </row>
    <row r="499" spans="1:8" x14ac:dyDescent="0.2">
      <c r="A499" s="2" t="s">
        <v>32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33</v>
      </c>
      <c r="B500" s="4">
        <v>51</v>
      </c>
      <c r="C500" s="5">
        <v>16.78</v>
      </c>
      <c r="D500" s="4">
        <v>24</v>
      </c>
      <c r="E500" s="5">
        <v>13.95</v>
      </c>
      <c r="F500" s="4">
        <v>27</v>
      </c>
      <c r="G500" s="5">
        <v>20.77</v>
      </c>
      <c r="H500" s="4">
        <v>0</v>
      </c>
    </row>
    <row r="501" spans="1:8" x14ac:dyDescent="0.2">
      <c r="A501" s="2" t="s">
        <v>34</v>
      </c>
      <c r="B501" s="4">
        <v>45</v>
      </c>
      <c r="C501" s="5">
        <v>14.8</v>
      </c>
      <c r="D501" s="4">
        <v>17</v>
      </c>
      <c r="E501" s="5">
        <v>9.8800000000000008</v>
      </c>
      <c r="F501" s="4">
        <v>28</v>
      </c>
      <c r="G501" s="5">
        <v>21.54</v>
      </c>
      <c r="H501" s="4">
        <v>0</v>
      </c>
    </row>
    <row r="502" spans="1:8" x14ac:dyDescent="0.2">
      <c r="A502" s="2" t="s">
        <v>35</v>
      </c>
      <c r="B502" s="4">
        <v>2</v>
      </c>
      <c r="C502" s="5">
        <v>0.66</v>
      </c>
      <c r="D502" s="4">
        <v>0</v>
      </c>
      <c r="E502" s="5">
        <v>0</v>
      </c>
      <c r="F502" s="4">
        <v>2</v>
      </c>
      <c r="G502" s="5">
        <v>1.54</v>
      </c>
      <c r="H502" s="4">
        <v>0</v>
      </c>
    </row>
    <row r="503" spans="1:8" x14ac:dyDescent="0.2">
      <c r="A503" s="2" t="s">
        <v>36</v>
      </c>
      <c r="B503" s="4">
        <v>3</v>
      </c>
      <c r="C503" s="5">
        <v>0.99</v>
      </c>
      <c r="D503" s="4">
        <v>0</v>
      </c>
      <c r="E503" s="5">
        <v>0</v>
      </c>
      <c r="F503" s="4">
        <v>3</v>
      </c>
      <c r="G503" s="5">
        <v>2.31</v>
      </c>
      <c r="H503" s="4">
        <v>0</v>
      </c>
    </row>
    <row r="504" spans="1:8" x14ac:dyDescent="0.2">
      <c r="A504" s="2" t="s">
        <v>37</v>
      </c>
      <c r="B504" s="4">
        <v>10</v>
      </c>
      <c r="C504" s="5">
        <v>3.29</v>
      </c>
      <c r="D504" s="4">
        <v>2</v>
      </c>
      <c r="E504" s="5">
        <v>1.1599999999999999</v>
      </c>
      <c r="F504" s="4">
        <v>8</v>
      </c>
      <c r="G504" s="5">
        <v>6.15</v>
      </c>
      <c r="H504" s="4">
        <v>0</v>
      </c>
    </row>
    <row r="505" spans="1:8" x14ac:dyDescent="0.2">
      <c r="A505" s="2" t="s">
        <v>38</v>
      </c>
      <c r="B505" s="4">
        <v>94</v>
      </c>
      <c r="C505" s="5">
        <v>30.92</v>
      </c>
      <c r="D505" s="4">
        <v>65</v>
      </c>
      <c r="E505" s="5">
        <v>37.79</v>
      </c>
      <c r="F505" s="4">
        <v>29</v>
      </c>
      <c r="G505" s="5">
        <v>22.31</v>
      </c>
      <c r="H505" s="4">
        <v>0</v>
      </c>
    </row>
    <row r="506" spans="1:8" x14ac:dyDescent="0.2">
      <c r="A506" s="2" t="s">
        <v>39</v>
      </c>
      <c r="B506" s="4">
        <v>0</v>
      </c>
      <c r="C506" s="5">
        <v>0</v>
      </c>
      <c r="D506" s="4">
        <v>0</v>
      </c>
      <c r="E506" s="5">
        <v>0</v>
      </c>
      <c r="F506" s="4">
        <v>0</v>
      </c>
      <c r="G506" s="5">
        <v>0</v>
      </c>
      <c r="H506" s="4">
        <v>0</v>
      </c>
    </row>
    <row r="507" spans="1:8" x14ac:dyDescent="0.2">
      <c r="A507" s="2" t="s">
        <v>40</v>
      </c>
      <c r="B507" s="4">
        <v>2</v>
      </c>
      <c r="C507" s="5">
        <v>0.66</v>
      </c>
      <c r="D507" s="4">
        <v>0</v>
      </c>
      <c r="E507" s="5">
        <v>0</v>
      </c>
      <c r="F507" s="4">
        <v>2</v>
      </c>
      <c r="G507" s="5">
        <v>1.54</v>
      </c>
      <c r="H507" s="4">
        <v>0</v>
      </c>
    </row>
    <row r="508" spans="1:8" x14ac:dyDescent="0.2">
      <c r="A508" s="2" t="s">
        <v>41</v>
      </c>
      <c r="B508" s="4">
        <v>11</v>
      </c>
      <c r="C508" s="5">
        <v>3.62</v>
      </c>
      <c r="D508" s="4">
        <v>5</v>
      </c>
      <c r="E508" s="5">
        <v>2.91</v>
      </c>
      <c r="F508" s="4">
        <v>6</v>
      </c>
      <c r="G508" s="5">
        <v>4.62</v>
      </c>
      <c r="H508" s="4">
        <v>0</v>
      </c>
    </row>
    <row r="509" spans="1:8" x14ac:dyDescent="0.2">
      <c r="A509" s="2" t="s">
        <v>42</v>
      </c>
      <c r="B509" s="4">
        <v>22</v>
      </c>
      <c r="C509" s="5">
        <v>7.24</v>
      </c>
      <c r="D509" s="4">
        <v>18</v>
      </c>
      <c r="E509" s="5">
        <v>10.47</v>
      </c>
      <c r="F509" s="4">
        <v>3</v>
      </c>
      <c r="G509" s="5">
        <v>2.31</v>
      </c>
      <c r="H509" s="4">
        <v>0</v>
      </c>
    </row>
    <row r="510" spans="1:8" x14ac:dyDescent="0.2">
      <c r="A510" s="2" t="s">
        <v>43</v>
      </c>
      <c r="B510" s="4">
        <v>29</v>
      </c>
      <c r="C510" s="5">
        <v>9.5399999999999991</v>
      </c>
      <c r="D510" s="4">
        <v>26</v>
      </c>
      <c r="E510" s="5">
        <v>15.12</v>
      </c>
      <c r="F510" s="4">
        <v>3</v>
      </c>
      <c r="G510" s="5">
        <v>2.31</v>
      </c>
      <c r="H510" s="4">
        <v>0</v>
      </c>
    </row>
    <row r="511" spans="1:8" x14ac:dyDescent="0.2">
      <c r="A511" s="2" t="s">
        <v>44</v>
      </c>
      <c r="B511" s="4">
        <v>3</v>
      </c>
      <c r="C511" s="5">
        <v>0.99</v>
      </c>
      <c r="D511" s="4">
        <v>1</v>
      </c>
      <c r="E511" s="5">
        <v>0.57999999999999996</v>
      </c>
      <c r="F511" s="4">
        <v>2</v>
      </c>
      <c r="G511" s="5">
        <v>1.54</v>
      </c>
      <c r="H511" s="4">
        <v>0</v>
      </c>
    </row>
    <row r="512" spans="1:8" x14ac:dyDescent="0.2">
      <c r="A512" s="2" t="s">
        <v>45</v>
      </c>
      <c r="B512" s="4">
        <v>20</v>
      </c>
      <c r="C512" s="5">
        <v>6.58</v>
      </c>
      <c r="D512" s="4">
        <v>9</v>
      </c>
      <c r="E512" s="5">
        <v>5.23</v>
      </c>
      <c r="F512" s="4">
        <v>11</v>
      </c>
      <c r="G512" s="5">
        <v>8.4600000000000009</v>
      </c>
      <c r="H512" s="4">
        <v>0</v>
      </c>
    </row>
    <row r="513" spans="1:8" x14ac:dyDescent="0.2">
      <c r="A513" s="2" t="s">
        <v>46</v>
      </c>
      <c r="B513" s="4">
        <v>12</v>
      </c>
      <c r="C513" s="5">
        <v>3.95</v>
      </c>
      <c r="D513" s="4">
        <v>5</v>
      </c>
      <c r="E513" s="5">
        <v>2.91</v>
      </c>
      <c r="F513" s="4">
        <v>6</v>
      </c>
      <c r="G513" s="5">
        <v>4.62</v>
      </c>
      <c r="H513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AB2D0-1E61-4C2C-B139-E0DBF8AC97D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200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33</v>
      </c>
      <c r="C6" s="12">
        <v>116</v>
      </c>
      <c r="D6" s="8">
        <v>8.44</v>
      </c>
      <c r="E6" s="12">
        <v>49</v>
      </c>
      <c r="F6" s="8">
        <v>6.11</v>
      </c>
      <c r="G6" s="12">
        <v>67</v>
      </c>
      <c r="H6" s="8">
        <v>12.05</v>
      </c>
      <c r="I6" s="12">
        <v>0</v>
      </c>
    </row>
    <row r="7" spans="2:9" ht="15" customHeight="1" x14ac:dyDescent="0.2">
      <c r="B7" t="s">
        <v>34</v>
      </c>
      <c r="C7" s="12">
        <v>270</v>
      </c>
      <c r="D7" s="8">
        <v>19.64</v>
      </c>
      <c r="E7" s="12">
        <v>95</v>
      </c>
      <c r="F7" s="8">
        <v>11.85</v>
      </c>
      <c r="G7" s="12">
        <v>174</v>
      </c>
      <c r="H7" s="8">
        <v>31.29</v>
      </c>
      <c r="I7" s="12">
        <v>1</v>
      </c>
    </row>
    <row r="8" spans="2:9" ht="15" customHeight="1" x14ac:dyDescent="0.2">
      <c r="B8" t="s">
        <v>35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2">
      <c r="B9" t="s">
        <v>36</v>
      </c>
      <c r="C9" s="12">
        <v>6</v>
      </c>
      <c r="D9" s="8">
        <v>0.44</v>
      </c>
      <c r="E9" s="12">
        <v>1</v>
      </c>
      <c r="F9" s="8">
        <v>0.12</v>
      </c>
      <c r="G9" s="12">
        <v>5</v>
      </c>
      <c r="H9" s="8">
        <v>0.9</v>
      </c>
      <c r="I9" s="12">
        <v>0</v>
      </c>
    </row>
    <row r="10" spans="2:9" ht="15" customHeight="1" x14ac:dyDescent="0.2">
      <c r="B10" t="s">
        <v>37</v>
      </c>
      <c r="C10" s="12">
        <v>8</v>
      </c>
      <c r="D10" s="8">
        <v>0.57999999999999996</v>
      </c>
      <c r="E10" s="12">
        <v>2</v>
      </c>
      <c r="F10" s="8">
        <v>0.25</v>
      </c>
      <c r="G10" s="12">
        <v>6</v>
      </c>
      <c r="H10" s="8">
        <v>1.08</v>
      </c>
      <c r="I10" s="12">
        <v>0</v>
      </c>
    </row>
    <row r="11" spans="2:9" ht="15" customHeight="1" x14ac:dyDescent="0.2">
      <c r="B11" t="s">
        <v>38</v>
      </c>
      <c r="C11" s="12">
        <v>329</v>
      </c>
      <c r="D11" s="8">
        <v>23.93</v>
      </c>
      <c r="E11" s="12">
        <v>188</v>
      </c>
      <c r="F11" s="8">
        <v>23.44</v>
      </c>
      <c r="G11" s="12">
        <v>140</v>
      </c>
      <c r="H11" s="8">
        <v>25.18</v>
      </c>
      <c r="I11" s="12">
        <v>1</v>
      </c>
    </row>
    <row r="12" spans="2:9" ht="15" customHeight="1" x14ac:dyDescent="0.2">
      <c r="B12" t="s">
        <v>39</v>
      </c>
      <c r="C12" s="12">
        <v>6</v>
      </c>
      <c r="D12" s="8">
        <v>0.44</v>
      </c>
      <c r="E12" s="12">
        <v>1</v>
      </c>
      <c r="F12" s="8">
        <v>0.12</v>
      </c>
      <c r="G12" s="12">
        <v>5</v>
      </c>
      <c r="H12" s="8">
        <v>0.9</v>
      </c>
      <c r="I12" s="12">
        <v>0</v>
      </c>
    </row>
    <row r="13" spans="2:9" ht="15" customHeight="1" x14ac:dyDescent="0.2">
      <c r="B13" t="s">
        <v>40</v>
      </c>
      <c r="C13" s="12">
        <v>154</v>
      </c>
      <c r="D13" s="8">
        <v>11.2</v>
      </c>
      <c r="E13" s="12">
        <v>99</v>
      </c>
      <c r="F13" s="8">
        <v>12.34</v>
      </c>
      <c r="G13" s="12">
        <v>55</v>
      </c>
      <c r="H13" s="8">
        <v>9.89</v>
      </c>
      <c r="I13" s="12">
        <v>0</v>
      </c>
    </row>
    <row r="14" spans="2:9" ht="15" customHeight="1" x14ac:dyDescent="0.2">
      <c r="B14" t="s">
        <v>41</v>
      </c>
      <c r="C14" s="12">
        <v>46</v>
      </c>
      <c r="D14" s="8">
        <v>3.35</v>
      </c>
      <c r="E14" s="12">
        <v>31</v>
      </c>
      <c r="F14" s="8">
        <v>3.87</v>
      </c>
      <c r="G14" s="12">
        <v>15</v>
      </c>
      <c r="H14" s="8">
        <v>2.7</v>
      </c>
      <c r="I14" s="12">
        <v>0</v>
      </c>
    </row>
    <row r="15" spans="2:9" ht="15" customHeight="1" x14ac:dyDescent="0.2">
      <c r="B15" t="s">
        <v>42</v>
      </c>
      <c r="C15" s="12">
        <v>141</v>
      </c>
      <c r="D15" s="8">
        <v>10.25</v>
      </c>
      <c r="E15" s="12">
        <v>120</v>
      </c>
      <c r="F15" s="8">
        <v>14.96</v>
      </c>
      <c r="G15" s="12">
        <v>21</v>
      </c>
      <c r="H15" s="8">
        <v>3.78</v>
      </c>
      <c r="I15" s="12">
        <v>0</v>
      </c>
    </row>
    <row r="16" spans="2:9" ht="15" customHeight="1" x14ac:dyDescent="0.2">
      <c r="B16" t="s">
        <v>43</v>
      </c>
      <c r="C16" s="12">
        <v>165</v>
      </c>
      <c r="D16" s="8">
        <v>12</v>
      </c>
      <c r="E16" s="12">
        <v>140</v>
      </c>
      <c r="F16" s="8">
        <v>17.46</v>
      </c>
      <c r="G16" s="12">
        <v>25</v>
      </c>
      <c r="H16" s="8">
        <v>4.5</v>
      </c>
      <c r="I16" s="12">
        <v>0</v>
      </c>
    </row>
    <row r="17" spans="2:9" ht="15" customHeight="1" x14ac:dyDescent="0.2">
      <c r="B17" t="s">
        <v>44</v>
      </c>
      <c r="C17" s="12">
        <v>58</v>
      </c>
      <c r="D17" s="8">
        <v>4.22</v>
      </c>
      <c r="E17" s="12">
        <v>35</v>
      </c>
      <c r="F17" s="8">
        <v>4.3600000000000003</v>
      </c>
      <c r="G17" s="12">
        <v>13</v>
      </c>
      <c r="H17" s="8">
        <v>2.34</v>
      </c>
      <c r="I17" s="12">
        <v>1</v>
      </c>
    </row>
    <row r="18" spans="2:9" ht="15" customHeight="1" x14ac:dyDescent="0.2">
      <c r="B18" t="s">
        <v>45</v>
      </c>
      <c r="C18" s="12">
        <v>43</v>
      </c>
      <c r="D18" s="8">
        <v>3.13</v>
      </c>
      <c r="E18" s="12">
        <v>26</v>
      </c>
      <c r="F18" s="8">
        <v>3.24</v>
      </c>
      <c r="G18" s="12">
        <v>16</v>
      </c>
      <c r="H18" s="8">
        <v>2.88</v>
      </c>
      <c r="I18" s="12">
        <v>1</v>
      </c>
    </row>
    <row r="19" spans="2:9" ht="15" customHeight="1" x14ac:dyDescent="0.2">
      <c r="B19" t="s">
        <v>46</v>
      </c>
      <c r="C19" s="12">
        <v>31</v>
      </c>
      <c r="D19" s="8">
        <v>2.25</v>
      </c>
      <c r="E19" s="12">
        <v>15</v>
      </c>
      <c r="F19" s="8">
        <v>1.87</v>
      </c>
      <c r="G19" s="12">
        <v>12</v>
      </c>
      <c r="H19" s="8">
        <v>2.16</v>
      </c>
      <c r="I19" s="12">
        <v>0</v>
      </c>
    </row>
    <row r="20" spans="2:9" ht="15" customHeight="1" x14ac:dyDescent="0.2">
      <c r="B20" s="9" t="s">
        <v>182</v>
      </c>
      <c r="C20" s="12">
        <f>SUM(LTBL_34208[総数／事業所数])</f>
        <v>1375</v>
      </c>
      <c r="E20" s="12">
        <f>SUBTOTAL(109,LTBL_34208[個人／事業所数])</f>
        <v>802</v>
      </c>
      <c r="G20" s="12">
        <f>SUBTOTAL(109,LTBL_34208[法人／事業所数])</f>
        <v>556</v>
      </c>
      <c r="I20" s="12">
        <f>SUBTOTAL(109,LTBL_34208[法人以外の団体／事業所数])</f>
        <v>4</v>
      </c>
    </row>
    <row r="21" spans="2:9" ht="15" customHeight="1" x14ac:dyDescent="0.2">
      <c r="E21" s="11">
        <f>LTBL_34208[[#Totals],[個人／事業所数]]/LTBL_34208[[#Totals],[総数／事業所数]]</f>
        <v>0.58327272727272728</v>
      </c>
      <c r="G21" s="11">
        <f>LTBL_34208[[#Totals],[法人／事業所数]]/LTBL_34208[[#Totals],[総数／事業所数]]</f>
        <v>0.40436363636363637</v>
      </c>
      <c r="I21" s="11">
        <f>LTBL_34208[[#Totals],[法人以外の団体／事業所数]]/LTBL_34208[[#Totals],[総数／事業所数]]</f>
        <v>2.9090909090909089E-3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148</v>
      </c>
      <c r="D24" s="8">
        <v>10.76</v>
      </c>
      <c r="E24" s="12">
        <v>132</v>
      </c>
      <c r="F24" s="8">
        <v>16.46</v>
      </c>
      <c r="G24" s="12">
        <v>16</v>
      </c>
      <c r="H24" s="8">
        <v>2.88</v>
      </c>
      <c r="I24" s="12">
        <v>0</v>
      </c>
    </row>
    <row r="25" spans="2:9" ht="15" customHeight="1" x14ac:dyDescent="0.2">
      <c r="B25" t="s">
        <v>67</v>
      </c>
      <c r="C25" s="12">
        <v>139</v>
      </c>
      <c r="D25" s="8">
        <v>10.11</v>
      </c>
      <c r="E25" s="12">
        <v>95</v>
      </c>
      <c r="F25" s="8">
        <v>11.85</v>
      </c>
      <c r="G25" s="12">
        <v>44</v>
      </c>
      <c r="H25" s="8">
        <v>7.91</v>
      </c>
      <c r="I25" s="12">
        <v>0</v>
      </c>
    </row>
    <row r="26" spans="2:9" ht="15" customHeight="1" x14ac:dyDescent="0.2">
      <c r="B26" t="s">
        <v>70</v>
      </c>
      <c r="C26" s="12">
        <v>125</v>
      </c>
      <c r="D26" s="8">
        <v>9.09</v>
      </c>
      <c r="E26" s="12">
        <v>115</v>
      </c>
      <c r="F26" s="8">
        <v>14.34</v>
      </c>
      <c r="G26" s="12">
        <v>10</v>
      </c>
      <c r="H26" s="8">
        <v>1.8</v>
      </c>
      <c r="I26" s="12">
        <v>0</v>
      </c>
    </row>
    <row r="27" spans="2:9" ht="15" customHeight="1" x14ac:dyDescent="0.2">
      <c r="B27" t="s">
        <v>65</v>
      </c>
      <c r="C27" s="12">
        <v>120</v>
      </c>
      <c r="D27" s="8">
        <v>8.73</v>
      </c>
      <c r="E27" s="12">
        <v>74</v>
      </c>
      <c r="F27" s="8">
        <v>9.23</v>
      </c>
      <c r="G27" s="12">
        <v>46</v>
      </c>
      <c r="H27" s="8">
        <v>8.27</v>
      </c>
      <c r="I27" s="12">
        <v>0</v>
      </c>
    </row>
    <row r="28" spans="2:9" ht="15" customHeight="1" x14ac:dyDescent="0.2">
      <c r="B28" t="s">
        <v>87</v>
      </c>
      <c r="C28" s="12">
        <v>63</v>
      </c>
      <c r="D28" s="8">
        <v>4.58</v>
      </c>
      <c r="E28" s="12">
        <v>37</v>
      </c>
      <c r="F28" s="8">
        <v>4.6100000000000003</v>
      </c>
      <c r="G28" s="12">
        <v>26</v>
      </c>
      <c r="H28" s="8">
        <v>4.68</v>
      </c>
      <c r="I28" s="12">
        <v>0</v>
      </c>
    </row>
    <row r="29" spans="2:9" ht="15" customHeight="1" x14ac:dyDescent="0.2">
      <c r="B29" t="s">
        <v>63</v>
      </c>
      <c r="C29" s="12">
        <v>61</v>
      </c>
      <c r="D29" s="8">
        <v>4.4400000000000004</v>
      </c>
      <c r="E29" s="12">
        <v>47</v>
      </c>
      <c r="F29" s="8">
        <v>5.86</v>
      </c>
      <c r="G29" s="12">
        <v>14</v>
      </c>
      <c r="H29" s="8">
        <v>2.52</v>
      </c>
      <c r="I29" s="12">
        <v>0</v>
      </c>
    </row>
    <row r="30" spans="2:9" ht="15" customHeight="1" x14ac:dyDescent="0.2">
      <c r="B30" t="s">
        <v>72</v>
      </c>
      <c r="C30" s="12">
        <v>58</v>
      </c>
      <c r="D30" s="8">
        <v>4.22</v>
      </c>
      <c r="E30" s="12">
        <v>35</v>
      </c>
      <c r="F30" s="8">
        <v>4.3600000000000003</v>
      </c>
      <c r="G30" s="12">
        <v>13</v>
      </c>
      <c r="H30" s="8">
        <v>2.34</v>
      </c>
      <c r="I30" s="12">
        <v>1</v>
      </c>
    </row>
    <row r="31" spans="2:9" ht="15" customHeight="1" x14ac:dyDescent="0.2">
      <c r="B31" t="s">
        <v>64</v>
      </c>
      <c r="C31" s="12">
        <v>57</v>
      </c>
      <c r="D31" s="8">
        <v>4.1500000000000004</v>
      </c>
      <c r="E31" s="12">
        <v>31</v>
      </c>
      <c r="F31" s="8">
        <v>3.87</v>
      </c>
      <c r="G31" s="12">
        <v>26</v>
      </c>
      <c r="H31" s="8">
        <v>4.68</v>
      </c>
      <c r="I31" s="12">
        <v>0</v>
      </c>
    </row>
    <row r="32" spans="2:9" ht="15" customHeight="1" x14ac:dyDescent="0.2">
      <c r="B32" t="s">
        <v>55</v>
      </c>
      <c r="C32" s="12">
        <v>51</v>
      </c>
      <c r="D32" s="8">
        <v>3.71</v>
      </c>
      <c r="E32" s="12">
        <v>16</v>
      </c>
      <c r="F32" s="8">
        <v>2</v>
      </c>
      <c r="G32" s="12">
        <v>35</v>
      </c>
      <c r="H32" s="8">
        <v>6.29</v>
      </c>
      <c r="I32" s="12">
        <v>0</v>
      </c>
    </row>
    <row r="33" spans="2:9" ht="15" customHeight="1" x14ac:dyDescent="0.2">
      <c r="B33" t="s">
        <v>56</v>
      </c>
      <c r="C33" s="12">
        <v>38</v>
      </c>
      <c r="D33" s="8">
        <v>2.76</v>
      </c>
      <c r="E33" s="12">
        <v>20</v>
      </c>
      <c r="F33" s="8">
        <v>2.4900000000000002</v>
      </c>
      <c r="G33" s="12">
        <v>18</v>
      </c>
      <c r="H33" s="8">
        <v>3.24</v>
      </c>
      <c r="I33" s="12">
        <v>0</v>
      </c>
    </row>
    <row r="34" spans="2:9" ht="15" customHeight="1" x14ac:dyDescent="0.2">
      <c r="B34" t="s">
        <v>80</v>
      </c>
      <c r="C34" s="12">
        <v>36</v>
      </c>
      <c r="D34" s="8">
        <v>2.62</v>
      </c>
      <c r="E34" s="12">
        <v>9</v>
      </c>
      <c r="F34" s="8">
        <v>1.1200000000000001</v>
      </c>
      <c r="G34" s="12">
        <v>27</v>
      </c>
      <c r="H34" s="8">
        <v>4.8600000000000003</v>
      </c>
      <c r="I34" s="12">
        <v>0</v>
      </c>
    </row>
    <row r="35" spans="2:9" ht="15" customHeight="1" x14ac:dyDescent="0.2">
      <c r="B35" t="s">
        <v>88</v>
      </c>
      <c r="C35" s="12">
        <v>35</v>
      </c>
      <c r="D35" s="8">
        <v>2.5499999999999998</v>
      </c>
      <c r="E35" s="12">
        <v>11</v>
      </c>
      <c r="F35" s="8">
        <v>1.37</v>
      </c>
      <c r="G35" s="12">
        <v>24</v>
      </c>
      <c r="H35" s="8">
        <v>4.32</v>
      </c>
      <c r="I35" s="12">
        <v>0</v>
      </c>
    </row>
    <row r="36" spans="2:9" ht="15" customHeight="1" x14ac:dyDescent="0.2">
      <c r="B36" t="s">
        <v>62</v>
      </c>
      <c r="C36" s="12">
        <v>34</v>
      </c>
      <c r="D36" s="8">
        <v>2.4700000000000002</v>
      </c>
      <c r="E36" s="12">
        <v>18</v>
      </c>
      <c r="F36" s="8">
        <v>2.2400000000000002</v>
      </c>
      <c r="G36" s="12">
        <v>16</v>
      </c>
      <c r="H36" s="8">
        <v>2.88</v>
      </c>
      <c r="I36" s="12">
        <v>0</v>
      </c>
    </row>
    <row r="37" spans="2:9" ht="15" customHeight="1" x14ac:dyDescent="0.2">
      <c r="B37" t="s">
        <v>73</v>
      </c>
      <c r="C37" s="12">
        <v>31</v>
      </c>
      <c r="D37" s="8">
        <v>2.25</v>
      </c>
      <c r="E37" s="12">
        <v>26</v>
      </c>
      <c r="F37" s="8">
        <v>3.24</v>
      </c>
      <c r="G37" s="12">
        <v>5</v>
      </c>
      <c r="H37" s="8">
        <v>0.9</v>
      </c>
      <c r="I37" s="12">
        <v>0</v>
      </c>
    </row>
    <row r="38" spans="2:9" ht="15" customHeight="1" x14ac:dyDescent="0.2">
      <c r="B38" t="s">
        <v>58</v>
      </c>
      <c r="C38" s="12">
        <v>28</v>
      </c>
      <c r="D38" s="8">
        <v>2.04</v>
      </c>
      <c r="E38" s="12">
        <v>12</v>
      </c>
      <c r="F38" s="8">
        <v>1.5</v>
      </c>
      <c r="G38" s="12">
        <v>16</v>
      </c>
      <c r="H38" s="8">
        <v>2.88</v>
      </c>
      <c r="I38" s="12">
        <v>0</v>
      </c>
    </row>
    <row r="39" spans="2:9" ht="15" customHeight="1" x14ac:dyDescent="0.2">
      <c r="B39" t="s">
        <v>57</v>
      </c>
      <c r="C39" s="12">
        <v>27</v>
      </c>
      <c r="D39" s="8">
        <v>1.96</v>
      </c>
      <c r="E39" s="12">
        <v>13</v>
      </c>
      <c r="F39" s="8">
        <v>1.62</v>
      </c>
      <c r="G39" s="12">
        <v>14</v>
      </c>
      <c r="H39" s="8">
        <v>2.52</v>
      </c>
      <c r="I39" s="12">
        <v>0</v>
      </c>
    </row>
    <row r="40" spans="2:9" ht="15" customHeight="1" x14ac:dyDescent="0.2">
      <c r="B40" t="s">
        <v>89</v>
      </c>
      <c r="C40" s="12">
        <v>25</v>
      </c>
      <c r="D40" s="8">
        <v>1.82</v>
      </c>
      <c r="E40" s="12">
        <v>7</v>
      </c>
      <c r="F40" s="8">
        <v>0.87</v>
      </c>
      <c r="G40" s="12">
        <v>18</v>
      </c>
      <c r="H40" s="8">
        <v>3.24</v>
      </c>
      <c r="I40" s="12">
        <v>0</v>
      </c>
    </row>
    <row r="41" spans="2:9" ht="15" customHeight="1" x14ac:dyDescent="0.2">
      <c r="B41" t="s">
        <v>68</v>
      </c>
      <c r="C41" s="12">
        <v>25</v>
      </c>
      <c r="D41" s="8">
        <v>1.82</v>
      </c>
      <c r="E41" s="12">
        <v>17</v>
      </c>
      <c r="F41" s="8">
        <v>2.12</v>
      </c>
      <c r="G41" s="12">
        <v>8</v>
      </c>
      <c r="H41" s="8">
        <v>1.44</v>
      </c>
      <c r="I41" s="12">
        <v>0</v>
      </c>
    </row>
    <row r="42" spans="2:9" ht="15" customHeight="1" x14ac:dyDescent="0.2">
      <c r="B42" t="s">
        <v>69</v>
      </c>
      <c r="C42" s="12">
        <v>20</v>
      </c>
      <c r="D42" s="8">
        <v>1.45</v>
      </c>
      <c r="E42" s="12">
        <v>14</v>
      </c>
      <c r="F42" s="8">
        <v>1.75</v>
      </c>
      <c r="G42" s="12">
        <v>6</v>
      </c>
      <c r="H42" s="8">
        <v>1.08</v>
      </c>
      <c r="I42" s="12">
        <v>0</v>
      </c>
    </row>
    <row r="43" spans="2:9" ht="15" customHeight="1" x14ac:dyDescent="0.2">
      <c r="B43" t="s">
        <v>59</v>
      </c>
      <c r="C43" s="12">
        <v>16</v>
      </c>
      <c r="D43" s="8">
        <v>1.1599999999999999</v>
      </c>
      <c r="E43" s="12">
        <v>4</v>
      </c>
      <c r="F43" s="8">
        <v>0.5</v>
      </c>
      <c r="G43" s="12">
        <v>12</v>
      </c>
      <c r="H43" s="8">
        <v>2.16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104</v>
      </c>
      <c r="D47" s="8">
        <v>7.56</v>
      </c>
      <c r="E47" s="12">
        <v>84</v>
      </c>
      <c r="F47" s="8">
        <v>10.47</v>
      </c>
      <c r="G47" s="12">
        <v>20</v>
      </c>
      <c r="H47" s="8">
        <v>3.6</v>
      </c>
      <c r="I47" s="12">
        <v>0</v>
      </c>
    </row>
    <row r="48" spans="2:9" ht="15" customHeight="1" x14ac:dyDescent="0.2">
      <c r="B48" t="s">
        <v>118</v>
      </c>
      <c r="C48" s="12">
        <v>73</v>
      </c>
      <c r="D48" s="8">
        <v>5.31</v>
      </c>
      <c r="E48" s="12">
        <v>65</v>
      </c>
      <c r="F48" s="8">
        <v>8.1</v>
      </c>
      <c r="G48" s="12">
        <v>8</v>
      </c>
      <c r="H48" s="8">
        <v>1.44</v>
      </c>
      <c r="I48" s="12">
        <v>0</v>
      </c>
    </row>
    <row r="49" spans="2:9" ht="15" customHeight="1" x14ac:dyDescent="0.2">
      <c r="B49" t="s">
        <v>117</v>
      </c>
      <c r="C49" s="12">
        <v>50</v>
      </c>
      <c r="D49" s="8">
        <v>3.64</v>
      </c>
      <c r="E49" s="12">
        <v>47</v>
      </c>
      <c r="F49" s="8">
        <v>5.86</v>
      </c>
      <c r="G49" s="12">
        <v>3</v>
      </c>
      <c r="H49" s="8">
        <v>0.54</v>
      </c>
      <c r="I49" s="12">
        <v>0</v>
      </c>
    </row>
    <row r="50" spans="2:9" ht="15" customHeight="1" x14ac:dyDescent="0.2">
      <c r="B50" t="s">
        <v>145</v>
      </c>
      <c r="C50" s="12">
        <v>40</v>
      </c>
      <c r="D50" s="8">
        <v>2.91</v>
      </c>
      <c r="E50" s="12">
        <v>23</v>
      </c>
      <c r="F50" s="8">
        <v>2.87</v>
      </c>
      <c r="G50" s="12">
        <v>17</v>
      </c>
      <c r="H50" s="8">
        <v>3.06</v>
      </c>
      <c r="I50" s="12">
        <v>0</v>
      </c>
    </row>
    <row r="51" spans="2:9" ht="15" customHeight="1" x14ac:dyDescent="0.2">
      <c r="B51" t="s">
        <v>108</v>
      </c>
      <c r="C51" s="12">
        <v>36</v>
      </c>
      <c r="D51" s="8">
        <v>2.62</v>
      </c>
      <c r="E51" s="12">
        <v>30</v>
      </c>
      <c r="F51" s="8">
        <v>3.74</v>
      </c>
      <c r="G51" s="12">
        <v>6</v>
      </c>
      <c r="H51" s="8">
        <v>1.08</v>
      </c>
      <c r="I51" s="12">
        <v>0</v>
      </c>
    </row>
    <row r="52" spans="2:9" ht="15" customHeight="1" x14ac:dyDescent="0.2">
      <c r="B52" t="s">
        <v>106</v>
      </c>
      <c r="C52" s="12">
        <v>34</v>
      </c>
      <c r="D52" s="8">
        <v>2.4700000000000002</v>
      </c>
      <c r="E52" s="12">
        <v>18</v>
      </c>
      <c r="F52" s="8">
        <v>2.2400000000000002</v>
      </c>
      <c r="G52" s="12">
        <v>16</v>
      </c>
      <c r="H52" s="8">
        <v>2.88</v>
      </c>
      <c r="I52" s="12">
        <v>0</v>
      </c>
    </row>
    <row r="53" spans="2:9" ht="15" customHeight="1" x14ac:dyDescent="0.2">
      <c r="B53" t="s">
        <v>115</v>
      </c>
      <c r="C53" s="12">
        <v>30</v>
      </c>
      <c r="D53" s="8">
        <v>2.1800000000000002</v>
      </c>
      <c r="E53" s="12">
        <v>29</v>
      </c>
      <c r="F53" s="8">
        <v>3.62</v>
      </c>
      <c r="G53" s="12">
        <v>1</v>
      </c>
      <c r="H53" s="8">
        <v>0.18</v>
      </c>
      <c r="I53" s="12">
        <v>0</v>
      </c>
    </row>
    <row r="54" spans="2:9" ht="15" customHeight="1" x14ac:dyDescent="0.2">
      <c r="B54" t="s">
        <v>107</v>
      </c>
      <c r="C54" s="12">
        <v>29</v>
      </c>
      <c r="D54" s="8">
        <v>2.11</v>
      </c>
      <c r="E54" s="12">
        <v>12</v>
      </c>
      <c r="F54" s="8">
        <v>1.5</v>
      </c>
      <c r="G54" s="12">
        <v>17</v>
      </c>
      <c r="H54" s="8">
        <v>3.06</v>
      </c>
      <c r="I54" s="12">
        <v>0</v>
      </c>
    </row>
    <row r="55" spans="2:9" ht="15" customHeight="1" x14ac:dyDescent="0.2">
      <c r="B55" t="s">
        <v>120</v>
      </c>
      <c r="C55" s="12">
        <v>28</v>
      </c>
      <c r="D55" s="8">
        <v>2.04</v>
      </c>
      <c r="E55" s="12">
        <v>24</v>
      </c>
      <c r="F55" s="8">
        <v>2.99</v>
      </c>
      <c r="G55" s="12">
        <v>4</v>
      </c>
      <c r="H55" s="8">
        <v>0.72</v>
      </c>
      <c r="I55" s="12">
        <v>0</v>
      </c>
    </row>
    <row r="56" spans="2:9" ht="15" customHeight="1" x14ac:dyDescent="0.2">
      <c r="B56" t="s">
        <v>121</v>
      </c>
      <c r="C56" s="12">
        <v>26</v>
      </c>
      <c r="D56" s="8">
        <v>1.89</v>
      </c>
      <c r="E56" s="12">
        <v>24</v>
      </c>
      <c r="F56" s="8">
        <v>2.99</v>
      </c>
      <c r="G56" s="12">
        <v>2</v>
      </c>
      <c r="H56" s="8">
        <v>0.36</v>
      </c>
      <c r="I56" s="12">
        <v>0</v>
      </c>
    </row>
    <row r="57" spans="2:9" ht="15" customHeight="1" x14ac:dyDescent="0.2">
      <c r="B57" t="s">
        <v>114</v>
      </c>
      <c r="C57" s="12">
        <v>23</v>
      </c>
      <c r="D57" s="8">
        <v>1.67</v>
      </c>
      <c r="E57" s="12">
        <v>23</v>
      </c>
      <c r="F57" s="8">
        <v>2.87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116</v>
      </c>
      <c r="C58" s="12">
        <v>23</v>
      </c>
      <c r="D58" s="8">
        <v>1.67</v>
      </c>
      <c r="E58" s="12">
        <v>21</v>
      </c>
      <c r="F58" s="8">
        <v>2.62</v>
      </c>
      <c r="G58" s="12">
        <v>2</v>
      </c>
      <c r="H58" s="8">
        <v>0.36</v>
      </c>
      <c r="I58" s="12">
        <v>0</v>
      </c>
    </row>
    <row r="59" spans="2:9" ht="15" customHeight="1" x14ac:dyDescent="0.2">
      <c r="B59" t="s">
        <v>137</v>
      </c>
      <c r="C59" s="12">
        <v>22</v>
      </c>
      <c r="D59" s="8">
        <v>1.6</v>
      </c>
      <c r="E59" s="12">
        <v>12</v>
      </c>
      <c r="F59" s="8">
        <v>1.5</v>
      </c>
      <c r="G59" s="12">
        <v>10</v>
      </c>
      <c r="H59" s="8">
        <v>1.8</v>
      </c>
      <c r="I59" s="12">
        <v>0</v>
      </c>
    </row>
    <row r="60" spans="2:9" ht="15" customHeight="1" x14ac:dyDescent="0.2">
      <c r="B60" t="s">
        <v>139</v>
      </c>
      <c r="C60" s="12">
        <v>21</v>
      </c>
      <c r="D60" s="8">
        <v>1.53</v>
      </c>
      <c r="E60" s="12">
        <v>13</v>
      </c>
      <c r="F60" s="8">
        <v>1.62</v>
      </c>
      <c r="G60" s="12">
        <v>8</v>
      </c>
      <c r="H60" s="8">
        <v>1.44</v>
      </c>
      <c r="I60" s="12">
        <v>0</v>
      </c>
    </row>
    <row r="61" spans="2:9" ht="15" customHeight="1" x14ac:dyDescent="0.2">
      <c r="B61" t="s">
        <v>112</v>
      </c>
      <c r="C61" s="12">
        <v>21</v>
      </c>
      <c r="D61" s="8">
        <v>1.53</v>
      </c>
      <c r="E61" s="12">
        <v>20</v>
      </c>
      <c r="F61" s="8">
        <v>2.4900000000000002</v>
      </c>
      <c r="G61" s="12">
        <v>1</v>
      </c>
      <c r="H61" s="8">
        <v>0.18</v>
      </c>
      <c r="I61" s="12">
        <v>0</v>
      </c>
    </row>
    <row r="62" spans="2:9" ht="15" customHeight="1" x14ac:dyDescent="0.2">
      <c r="B62" t="s">
        <v>146</v>
      </c>
      <c r="C62" s="12">
        <v>19</v>
      </c>
      <c r="D62" s="8">
        <v>1.38</v>
      </c>
      <c r="E62" s="12">
        <v>5</v>
      </c>
      <c r="F62" s="8">
        <v>0.62</v>
      </c>
      <c r="G62" s="12">
        <v>14</v>
      </c>
      <c r="H62" s="8">
        <v>2.52</v>
      </c>
      <c r="I62" s="12">
        <v>0</v>
      </c>
    </row>
    <row r="63" spans="2:9" ht="15" customHeight="1" x14ac:dyDescent="0.2">
      <c r="B63" t="s">
        <v>109</v>
      </c>
      <c r="C63" s="12">
        <v>19</v>
      </c>
      <c r="D63" s="8">
        <v>1.38</v>
      </c>
      <c r="E63" s="12">
        <v>5</v>
      </c>
      <c r="F63" s="8">
        <v>0.62</v>
      </c>
      <c r="G63" s="12">
        <v>14</v>
      </c>
      <c r="H63" s="8">
        <v>2.52</v>
      </c>
      <c r="I63" s="12">
        <v>0</v>
      </c>
    </row>
    <row r="64" spans="2:9" ht="15" customHeight="1" x14ac:dyDescent="0.2">
      <c r="B64" t="s">
        <v>136</v>
      </c>
      <c r="C64" s="12">
        <v>18</v>
      </c>
      <c r="D64" s="8">
        <v>1.31</v>
      </c>
      <c r="E64" s="12">
        <v>7</v>
      </c>
      <c r="F64" s="8">
        <v>0.87</v>
      </c>
      <c r="G64" s="12">
        <v>11</v>
      </c>
      <c r="H64" s="8">
        <v>1.98</v>
      </c>
      <c r="I64" s="12">
        <v>0</v>
      </c>
    </row>
    <row r="65" spans="2:9" ht="15" customHeight="1" x14ac:dyDescent="0.2">
      <c r="B65" t="s">
        <v>132</v>
      </c>
      <c r="C65" s="12">
        <v>17</v>
      </c>
      <c r="D65" s="8">
        <v>1.24</v>
      </c>
      <c r="E65" s="12">
        <v>12</v>
      </c>
      <c r="F65" s="8">
        <v>1.5</v>
      </c>
      <c r="G65" s="12">
        <v>5</v>
      </c>
      <c r="H65" s="8">
        <v>0.9</v>
      </c>
      <c r="I65" s="12">
        <v>0</v>
      </c>
    </row>
    <row r="66" spans="2:9" ht="15" customHeight="1" x14ac:dyDescent="0.2">
      <c r="B66" t="s">
        <v>105</v>
      </c>
      <c r="C66" s="12">
        <v>16</v>
      </c>
      <c r="D66" s="8">
        <v>1.1599999999999999</v>
      </c>
      <c r="E66" s="12">
        <v>7</v>
      </c>
      <c r="F66" s="8">
        <v>0.87</v>
      </c>
      <c r="G66" s="12">
        <v>9</v>
      </c>
      <c r="H66" s="8">
        <v>1.62</v>
      </c>
      <c r="I66" s="12">
        <v>0</v>
      </c>
    </row>
    <row r="67" spans="2:9" ht="15" customHeight="1" x14ac:dyDescent="0.2">
      <c r="B67" t="s">
        <v>147</v>
      </c>
      <c r="C67" s="12">
        <v>16</v>
      </c>
      <c r="D67" s="8">
        <v>1.1599999999999999</v>
      </c>
      <c r="E67" s="12">
        <v>6</v>
      </c>
      <c r="F67" s="8">
        <v>0.75</v>
      </c>
      <c r="G67" s="12">
        <v>10</v>
      </c>
      <c r="H67" s="8">
        <v>1.8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0CA92-318A-4C04-BFCD-8B8C542B00B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201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226</v>
      </c>
      <c r="D6" s="8">
        <v>14.42</v>
      </c>
      <c r="E6" s="12">
        <v>84</v>
      </c>
      <c r="F6" s="8">
        <v>10.039999999999999</v>
      </c>
      <c r="G6" s="12">
        <v>142</v>
      </c>
      <c r="H6" s="8">
        <v>20.49</v>
      </c>
      <c r="I6" s="12">
        <v>0</v>
      </c>
    </row>
    <row r="7" spans="2:9" ht="15" customHeight="1" x14ac:dyDescent="0.2">
      <c r="B7" t="s">
        <v>34</v>
      </c>
      <c r="C7" s="12">
        <v>89</v>
      </c>
      <c r="D7" s="8">
        <v>5.68</v>
      </c>
      <c r="E7" s="12">
        <v>30</v>
      </c>
      <c r="F7" s="8">
        <v>3.58</v>
      </c>
      <c r="G7" s="12">
        <v>58</v>
      </c>
      <c r="H7" s="8">
        <v>8.3699999999999992</v>
      </c>
      <c r="I7" s="12">
        <v>1</v>
      </c>
    </row>
    <row r="8" spans="2:9" ht="15" customHeight="1" x14ac:dyDescent="0.2">
      <c r="B8" t="s">
        <v>35</v>
      </c>
      <c r="C8" s="12">
        <v>5</v>
      </c>
      <c r="D8" s="8">
        <v>0.32</v>
      </c>
      <c r="E8" s="12">
        <v>0</v>
      </c>
      <c r="F8" s="8">
        <v>0</v>
      </c>
      <c r="G8" s="12">
        <v>4</v>
      </c>
      <c r="H8" s="8">
        <v>0.57999999999999996</v>
      </c>
      <c r="I8" s="12">
        <v>1</v>
      </c>
    </row>
    <row r="9" spans="2:9" ht="15" customHeight="1" x14ac:dyDescent="0.2">
      <c r="B9" t="s">
        <v>36</v>
      </c>
      <c r="C9" s="12">
        <v>5</v>
      </c>
      <c r="D9" s="8">
        <v>0.32</v>
      </c>
      <c r="E9" s="12">
        <v>1</v>
      </c>
      <c r="F9" s="8">
        <v>0.12</v>
      </c>
      <c r="G9" s="12">
        <v>4</v>
      </c>
      <c r="H9" s="8">
        <v>0.57999999999999996</v>
      </c>
      <c r="I9" s="12">
        <v>0</v>
      </c>
    </row>
    <row r="10" spans="2:9" ht="15" customHeight="1" x14ac:dyDescent="0.2">
      <c r="B10" t="s">
        <v>37</v>
      </c>
      <c r="C10" s="12">
        <v>18</v>
      </c>
      <c r="D10" s="8">
        <v>1.1499999999999999</v>
      </c>
      <c r="E10" s="12">
        <v>4</v>
      </c>
      <c r="F10" s="8">
        <v>0.48</v>
      </c>
      <c r="G10" s="12">
        <v>14</v>
      </c>
      <c r="H10" s="8">
        <v>2.02</v>
      </c>
      <c r="I10" s="12">
        <v>0</v>
      </c>
    </row>
    <row r="11" spans="2:9" ht="15" customHeight="1" x14ac:dyDescent="0.2">
      <c r="B11" t="s">
        <v>38</v>
      </c>
      <c r="C11" s="12">
        <v>443</v>
      </c>
      <c r="D11" s="8">
        <v>28.27</v>
      </c>
      <c r="E11" s="12">
        <v>228</v>
      </c>
      <c r="F11" s="8">
        <v>27.24</v>
      </c>
      <c r="G11" s="12">
        <v>213</v>
      </c>
      <c r="H11" s="8">
        <v>30.74</v>
      </c>
      <c r="I11" s="12">
        <v>2</v>
      </c>
    </row>
    <row r="12" spans="2:9" ht="15" customHeight="1" x14ac:dyDescent="0.2">
      <c r="B12" t="s">
        <v>39</v>
      </c>
      <c r="C12" s="12">
        <v>12</v>
      </c>
      <c r="D12" s="8">
        <v>0.77</v>
      </c>
      <c r="E12" s="12">
        <v>3</v>
      </c>
      <c r="F12" s="8">
        <v>0.36</v>
      </c>
      <c r="G12" s="12">
        <v>9</v>
      </c>
      <c r="H12" s="8">
        <v>1.3</v>
      </c>
      <c r="I12" s="12">
        <v>0</v>
      </c>
    </row>
    <row r="13" spans="2:9" ht="15" customHeight="1" x14ac:dyDescent="0.2">
      <c r="B13" t="s">
        <v>40</v>
      </c>
      <c r="C13" s="12">
        <v>72</v>
      </c>
      <c r="D13" s="8">
        <v>4.59</v>
      </c>
      <c r="E13" s="12">
        <v>11</v>
      </c>
      <c r="F13" s="8">
        <v>1.31</v>
      </c>
      <c r="G13" s="12">
        <v>61</v>
      </c>
      <c r="H13" s="8">
        <v>8.8000000000000007</v>
      </c>
      <c r="I13" s="12">
        <v>0</v>
      </c>
    </row>
    <row r="14" spans="2:9" ht="15" customHeight="1" x14ac:dyDescent="0.2">
      <c r="B14" t="s">
        <v>41</v>
      </c>
      <c r="C14" s="12">
        <v>74</v>
      </c>
      <c r="D14" s="8">
        <v>4.72</v>
      </c>
      <c r="E14" s="12">
        <v>32</v>
      </c>
      <c r="F14" s="8">
        <v>3.82</v>
      </c>
      <c r="G14" s="12">
        <v>40</v>
      </c>
      <c r="H14" s="8">
        <v>5.77</v>
      </c>
      <c r="I14" s="12">
        <v>0</v>
      </c>
    </row>
    <row r="15" spans="2:9" ht="15" customHeight="1" x14ac:dyDescent="0.2">
      <c r="B15" t="s">
        <v>42</v>
      </c>
      <c r="C15" s="12">
        <v>211</v>
      </c>
      <c r="D15" s="8">
        <v>13.47</v>
      </c>
      <c r="E15" s="12">
        <v>173</v>
      </c>
      <c r="F15" s="8">
        <v>20.67</v>
      </c>
      <c r="G15" s="12">
        <v>32</v>
      </c>
      <c r="H15" s="8">
        <v>4.62</v>
      </c>
      <c r="I15" s="12">
        <v>2</v>
      </c>
    </row>
    <row r="16" spans="2:9" ht="15" customHeight="1" x14ac:dyDescent="0.2">
      <c r="B16" t="s">
        <v>43</v>
      </c>
      <c r="C16" s="12">
        <v>207</v>
      </c>
      <c r="D16" s="8">
        <v>13.21</v>
      </c>
      <c r="E16" s="12">
        <v>167</v>
      </c>
      <c r="F16" s="8">
        <v>19.95</v>
      </c>
      <c r="G16" s="12">
        <v>40</v>
      </c>
      <c r="H16" s="8">
        <v>5.77</v>
      </c>
      <c r="I16" s="12">
        <v>0</v>
      </c>
    </row>
    <row r="17" spans="2:9" ht="15" customHeight="1" x14ac:dyDescent="0.2">
      <c r="B17" t="s">
        <v>44</v>
      </c>
      <c r="C17" s="12">
        <v>51</v>
      </c>
      <c r="D17" s="8">
        <v>3.25</v>
      </c>
      <c r="E17" s="12">
        <v>36</v>
      </c>
      <c r="F17" s="8">
        <v>4.3</v>
      </c>
      <c r="G17" s="12">
        <v>14</v>
      </c>
      <c r="H17" s="8">
        <v>2.02</v>
      </c>
      <c r="I17" s="12">
        <v>1</v>
      </c>
    </row>
    <row r="18" spans="2:9" ht="15" customHeight="1" x14ac:dyDescent="0.2">
      <c r="B18" t="s">
        <v>45</v>
      </c>
      <c r="C18" s="12">
        <v>98</v>
      </c>
      <c r="D18" s="8">
        <v>6.25</v>
      </c>
      <c r="E18" s="12">
        <v>50</v>
      </c>
      <c r="F18" s="8">
        <v>5.97</v>
      </c>
      <c r="G18" s="12">
        <v>27</v>
      </c>
      <c r="H18" s="8">
        <v>3.9</v>
      </c>
      <c r="I18" s="12">
        <v>0</v>
      </c>
    </row>
    <row r="19" spans="2:9" ht="15" customHeight="1" x14ac:dyDescent="0.2">
      <c r="B19" t="s">
        <v>46</v>
      </c>
      <c r="C19" s="12">
        <v>56</v>
      </c>
      <c r="D19" s="8">
        <v>3.57</v>
      </c>
      <c r="E19" s="12">
        <v>18</v>
      </c>
      <c r="F19" s="8">
        <v>2.15</v>
      </c>
      <c r="G19" s="12">
        <v>35</v>
      </c>
      <c r="H19" s="8">
        <v>5.05</v>
      </c>
      <c r="I19" s="12">
        <v>2</v>
      </c>
    </row>
    <row r="20" spans="2:9" ht="15" customHeight="1" x14ac:dyDescent="0.2">
      <c r="B20" s="9" t="s">
        <v>182</v>
      </c>
      <c r="C20" s="12">
        <f>SUM(LTBL_34209[総数／事業所数])</f>
        <v>1567</v>
      </c>
      <c r="E20" s="12">
        <f>SUBTOTAL(109,LTBL_34209[個人／事業所数])</f>
        <v>837</v>
      </c>
      <c r="G20" s="12">
        <f>SUBTOTAL(109,LTBL_34209[法人／事業所数])</f>
        <v>693</v>
      </c>
      <c r="I20" s="12">
        <f>SUBTOTAL(109,LTBL_34209[法人以外の団体／事業所数])</f>
        <v>9</v>
      </c>
    </row>
    <row r="21" spans="2:9" ht="15" customHeight="1" x14ac:dyDescent="0.2">
      <c r="E21" s="11">
        <f>LTBL_34209[[#Totals],[個人／事業所数]]/LTBL_34209[[#Totals],[総数／事業所数]]</f>
        <v>0.5341416719846841</v>
      </c>
      <c r="G21" s="11">
        <f>LTBL_34209[[#Totals],[法人／事業所数]]/LTBL_34209[[#Totals],[総数／事業所数]]</f>
        <v>0.44224633056796425</v>
      </c>
      <c r="I21" s="11">
        <f>LTBL_34209[[#Totals],[法人以外の団体／事業所数]]/LTBL_34209[[#Totals],[総数／事業所数]]</f>
        <v>5.7434588385449903E-3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176</v>
      </c>
      <c r="D24" s="8">
        <v>11.23</v>
      </c>
      <c r="E24" s="12">
        <v>157</v>
      </c>
      <c r="F24" s="8">
        <v>18.760000000000002</v>
      </c>
      <c r="G24" s="12">
        <v>19</v>
      </c>
      <c r="H24" s="8">
        <v>2.74</v>
      </c>
      <c r="I24" s="12">
        <v>0</v>
      </c>
    </row>
    <row r="25" spans="2:9" ht="15" customHeight="1" x14ac:dyDescent="0.2">
      <c r="B25" t="s">
        <v>71</v>
      </c>
      <c r="C25" s="12">
        <v>173</v>
      </c>
      <c r="D25" s="8">
        <v>11.04</v>
      </c>
      <c r="E25" s="12">
        <v>152</v>
      </c>
      <c r="F25" s="8">
        <v>18.16</v>
      </c>
      <c r="G25" s="12">
        <v>21</v>
      </c>
      <c r="H25" s="8">
        <v>3.03</v>
      </c>
      <c r="I25" s="12">
        <v>0</v>
      </c>
    </row>
    <row r="26" spans="2:9" ht="15" customHeight="1" x14ac:dyDescent="0.2">
      <c r="B26" t="s">
        <v>65</v>
      </c>
      <c r="C26" s="12">
        <v>160</v>
      </c>
      <c r="D26" s="8">
        <v>10.210000000000001</v>
      </c>
      <c r="E26" s="12">
        <v>82</v>
      </c>
      <c r="F26" s="8">
        <v>9.8000000000000007</v>
      </c>
      <c r="G26" s="12">
        <v>78</v>
      </c>
      <c r="H26" s="8">
        <v>11.26</v>
      </c>
      <c r="I26" s="12">
        <v>0</v>
      </c>
    </row>
    <row r="27" spans="2:9" ht="15" customHeight="1" x14ac:dyDescent="0.2">
      <c r="B27" t="s">
        <v>55</v>
      </c>
      <c r="C27" s="12">
        <v>108</v>
      </c>
      <c r="D27" s="8">
        <v>6.89</v>
      </c>
      <c r="E27" s="12">
        <v>32</v>
      </c>
      <c r="F27" s="8">
        <v>3.82</v>
      </c>
      <c r="G27" s="12">
        <v>76</v>
      </c>
      <c r="H27" s="8">
        <v>10.97</v>
      </c>
      <c r="I27" s="12">
        <v>0</v>
      </c>
    </row>
    <row r="28" spans="2:9" ht="15" customHeight="1" x14ac:dyDescent="0.2">
      <c r="B28" t="s">
        <v>63</v>
      </c>
      <c r="C28" s="12">
        <v>103</v>
      </c>
      <c r="D28" s="8">
        <v>6.57</v>
      </c>
      <c r="E28" s="12">
        <v>77</v>
      </c>
      <c r="F28" s="8">
        <v>9.1999999999999993</v>
      </c>
      <c r="G28" s="12">
        <v>24</v>
      </c>
      <c r="H28" s="8">
        <v>3.46</v>
      </c>
      <c r="I28" s="12">
        <v>2</v>
      </c>
    </row>
    <row r="29" spans="2:9" ht="15" customHeight="1" x14ac:dyDescent="0.2">
      <c r="B29" t="s">
        <v>56</v>
      </c>
      <c r="C29" s="12">
        <v>76</v>
      </c>
      <c r="D29" s="8">
        <v>4.8499999999999996</v>
      </c>
      <c r="E29" s="12">
        <v>37</v>
      </c>
      <c r="F29" s="8">
        <v>4.42</v>
      </c>
      <c r="G29" s="12">
        <v>39</v>
      </c>
      <c r="H29" s="8">
        <v>5.63</v>
      </c>
      <c r="I29" s="12">
        <v>0</v>
      </c>
    </row>
    <row r="30" spans="2:9" ht="15" customHeight="1" x14ac:dyDescent="0.2">
      <c r="B30" t="s">
        <v>67</v>
      </c>
      <c r="C30" s="12">
        <v>56</v>
      </c>
      <c r="D30" s="8">
        <v>3.57</v>
      </c>
      <c r="E30" s="12">
        <v>10</v>
      </c>
      <c r="F30" s="8">
        <v>1.19</v>
      </c>
      <c r="G30" s="12">
        <v>46</v>
      </c>
      <c r="H30" s="8">
        <v>6.64</v>
      </c>
      <c r="I30" s="12">
        <v>0</v>
      </c>
    </row>
    <row r="31" spans="2:9" ht="15" customHeight="1" x14ac:dyDescent="0.2">
      <c r="B31" t="s">
        <v>72</v>
      </c>
      <c r="C31" s="12">
        <v>51</v>
      </c>
      <c r="D31" s="8">
        <v>3.25</v>
      </c>
      <c r="E31" s="12">
        <v>36</v>
      </c>
      <c r="F31" s="8">
        <v>4.3</v>
      </c>
      <c r="G31" s="12">
        <v>14</v>
      </c>
      <c r="H31" s="8">
        <v>2.02</v>
      </c>
      <c r="I31" s="12">
        <v>1</v>
      </c>
    </row>
    <row r="32" spans="2:9" ht="15" customHeight="1" x14ac:dyDescent="0.2">
      <c r="B32" t="s">
        <v>73</v>
      </c>
      <c r="C32" s="12">
        <v>51</v>
      </c>
      <c r="D32" s="8">
        <v>3.25</v>
      </c>
      <c r="E32" s="12">
        <v>48</v>
      </c>
      <c r="F32" s="8">
        <v>5.73</v>
      </c>
      <c r="G32" s="12">
        <v>3</v>
      </c>
      <c r="H32" s="8">
        <v>0.43</v>
      </c>
      <c r="I32" s="12">
        <v>0</v>
      </c>
    </row>
    <row r="33" spans="2:9" ht="15" customHeight="1" x14ac:dyDescent="0.2">
      <c r="B33" t="s">
        <v>69</v>
      </c>
      <c r="C33" s="12">
        <v>47</v>
      </c>
      <c r="D33" s="8">
        <v>3</v>
      </c>
      <c r="E33" s="12">
        <v>13</v>
      </c>
      <c r="F33" s="8">
        <v>1.55</v>
      </c>
      <c r="G33" s="12">
        <v>32</v>
      </c>
      <c r="H33" s="8">
        <v>4.62</v>
      </c>
      <c r="I33" s="12">
        <v>0</v>
      </c>
    </row>
    <row r="34" spans="2:9" ht="15" customHeight="1" x14ac:dyDescent="0.2">
      <c r="B34" t="s">
        <v>74</v>
      </c>
      <c r="C34" s="12">
        <v>47</v>
      </c>
      <c r="D34" s="8">
        <v>3</v>
      </c>
      <c r="E34" s="12">
        <v>2</v>
      </c>
      <c r="F34" s="8">
        <v>0.24</v>
      </c>
      <c r="G34" s="12">
        <v>24</v>
      </c>
      <c r="H34" s="8">
        <v>3.46</v>
      </c>
      <c r="I34" s="12">
        <v>0</v>
      </c>
    </row>
    <row r="35" spans="2:9" ht="15" customHeight="1" x14ac:dyDescent="0.2">
      <c r="B35" t="s">
        <v>64</v>
      </c>
      <c r="C35" s="12">
        <v>45</v>
      </c>
      <c r="D35" s="8">
        <v>2.87</v>
      </c>
      <c r="E35" s="12">
        <v>27</v>
      </c>
      <c r="F35" s="8">
        <v>3.23</v>
      </c>
      <c r="G35" s="12">
        <v>18</v>
      </c>
      <c r="H35" s="8">
        <v>2.6</v>
      </c>
      <c r="I35" s="12">
        <v>0</v>
      </c>
    </row>
    <row r="36" spans="2:9" ht="15" customHeight="1" x14ac:dyDescent="0.2">
      <c r="B36" t="s">
        <v>57</v>
      </c>
      <c r="C36" s="12">
        <v>42</v>
      </c>
      <c r="D36" s="8">
        <v>2.68</v>
      </c>
      <c r="E36" s="12">
        <v>15</v>
      </c>
      <c r="F36" s="8">
        <v>1.79</v>
      </c>
      <c r="G36" s="12">
        <v>27</v>
      </c>
      <c r="H36" s="8">
        <v>3.9</v>
      </c>
      <c r="I36" s="12">
        <v>0</v>
      </c>
    </row>
    <row r="37" spans="2:9" ht="15" customHeight="1" x14ac:dyDescent="0.2">
      <c r="B37" t="s">
        <v>62</v>
      </c>
      <c r="C37" s="12">
        <v>38</v>
      </c>
      <c r="D37" s="8">
        <v>2.4300000000000002</v>
      </c>
      <c r="E37" s="12">
        <v>21</v>
      </c>
      <c r="F37" s="8">
        <v>2.5099999999999998</v>
      </c>
      <c r="G37" s="12">
        <v>17</v>
      </c>
      <c r="H37" s="8">
        <v>2.4500000000000002</v>
      </c>
      <c r="I37" s="12">
        <v>0</v>
      </c>
    </row>
    <row r="38" spans="2:9" ht="15" customHeight="1" x14ac:dyDescent="0.2">
      <c r="B38" t="s">
        <v>60</v>
      </c>
      <c r="C38" s="12">
        <v>28</v>
      </c>
      <c r="D38" s="8">
        <v>1.79</v>
      </c>
      <c r="E38" s="12">
        <v>4</v>
      </c>
      <c r="F38" s="8">
        <v>0.48</v>
      </c>
      <c r="G38" s="12">
        <v>24</v>
      </c>
      <c r="H38" s="8">
        <v>3.46</v>
      </c>
      <c r="I38" s="12">
        <v>0</v>
      </c>
    </row>
    <row r="39" spans="2:9" ht="15" customHeight="1" x14ac:dyDescent="0.2">
      <c r="B39" t="s">
        <v>68</v>
      </c>
      <c r="C39" s="12">
        <v>24</v>
      </c>
      <c r="D39" s="8">
        <v>1.53</v>
      </c>
      <c r="E39" s="12">
        <v>18</v>
      </c>
      <c r="F39" s="8">
        <v>2.15</v>
      </c>
      <c r="G39" s="12">
        <v>6</v>
      </c>
      <c r="H39" s="8">
        <v>0.87</v>
      </c>
      <c r="I39" s="12">
        <v>0</v>
      </c>
    </row>
    <row r="40" spans="2:9" ht="15" customHeight="1" x14ac:dyDescent="0.2">
      <c r="B40" t="s">
        <v>83</v>
      </c>
      <c r="C40" s="12">
        <v>22</v>
      </c>
      <c r="D40" s="8">
        <v>1.4</v>
      </c>
      <c r="E40" s="12">
        <v>10</v>
      </c>
      <c r="F40" s="8">
        <v>1.19</v>
      </c>
      <c r="G40" s="12">
        <v>11</v>
      </c>
      <c r="H40" s="8">
        <v>1.59</v>
      </c>
      <c r="I40" s="12">
        <v>1</v>
      </c>
    </row>
    <row r="41" spans="2:9" ht="15" customHeight="1" x14ac:dyDescent="0.2">
      <c r="B41" t="s">
        <v>59</v>
      </c>
      <c r="C41" s="12">
        <v>21</v>
      </c>
      <c r="D41" s="8">
        <v>1.34</v>
      </c>
      <c r="E41" s="12">
        <v>2</v>
      </c>
      <c r="F41" s="8">
        <v>0.24</v>
      </c>
      <c r="G41" s="12">
        <v>19</v>
      </c>
      <c r="H41" s="8">
        <v>2.74</v>
      </c>
      <c r="I41" s="12">
        <v>0</v>
      </c>
    </row>
    <row r="42" spans="2:9" ht="15" customHeight="1" x14ac:dyDescent="0.2">
      <c r="B42" t="s">
        <v>85</v>
      </c>
      <c r="C42" s="12">
        <v>20</v>
      </c>
      <c r="D42" s="8">
        <v>1.28</v>
      </c>
      <c r="E42" s="12">
        <v>11</v>
      </c>
      <c r="F42" s="8">
        <v>1.31</v>
      </c>
      <c r="G42" s="12">
        <v>5</v>
      </c>
      <c r="H42" s="8">
        <v>0.72</v>
      </c>
      <c r="I42" s="12">
        <v>0</v>
      </c>
    </row>
    <row r="43" spans="2:9" ht="15" customHeight="1" x14ac:dyDescent="0.2">
      <c r="B43" t="s">
        <v>90</v>
      </c>
      <c r="C43" s="12">
        <v>19</v>
      </c>
      <c r="D43" s="8">
        <v>1.21</v>
      </c>
      <c r="E43" s="12">
        <v>4</v>
      </c>
      <c r="F43" s="8">
        <v>0.48</v>
      </c>
      <c r="G43" s="12">
        <v>15</v>
      </c>
      <c r="H43" s="8">
        <v>2.16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93</v>
      </c>
      <c r="D47" s="8">
        <v>5.93</v>
      </c>
      <c r="E47" s="12">
        <v>84</v>
      </c>
      <c r="F47" s="8">
        <v>10.039999999999999</v>
      </c>
      <c r="G47" s="12">
        <v>9</v>
      </c>
      <c r="H47" s="8">
        <v>1.3</v>
      </c>
      <c r="I47" s="12">
        <v>0</v>
      </c>
    </row>
    <row r="48" spans="2:9" ht="15" customHeight="1" x14ac:dyDescent="0.2">
      <c r="B48" t="s">
        <v>117</v>
      </c>
      <c r="C48" s="12">
        <v>55</v>
      </c>
      <c r="D48" s="8">
        <v>3.51</v>
      </c>
      <c r="E48" s="12">
        <v>53</v>
      </c>
      <c r="F48" s="8">
        <v>6.33</v>
      </c>
      <c r="G48" s="12">
        <v>2</v>
      </c>
      <c r="H48" s="8">
        <v>0.28999999999999998</v>
      </c>
      <c r="I48" s="12">
        <v>0</v>
      </c>
    </row>
    <row r="49" spans="2:9" ht="15" customHeight="1" x14ac:dyDescent="0.2">
      <c r="B49" t="s">
        <v>108</v>
      </c>
      <c r="C49" s="12">
        <v>46</v>
      </c>
      <c r="D49" s="8">
        <v>2.94</v>
      </c>
      <c r="E49" s="12">
        <v>30</v>
      </c>
      <c r="F49" s="8">
        <v>3.58</v>
      </c>
      <c r="G49" s="12">
        <v>16</v>
      </c>
      <c r="H49" s="8">
        <v>2.31</v>
      </c>
      <c r="I49" s="12">
        <v>0</v>
      </c>
    </row>
    <row r="50" spans="2:9" ht="15" customHeight="1" x14ac:dyDescent="0.2">
      <c r="B50" t="s">
        <v>102</v>
      </c>
      <c r="C50" s="12">
        <v>41</v>
      </c>
      <c r="D50" s="8">
        <v>2.62</v>
      </c>
      <c r="E50" s="12">
        <v>7</v>
      </c>
      <c r="F50" s="8">
        <v>0.84</v>
      </c>
      <c r="G50" s="12">
        <v>34</v>
      </c>
      <c r="H50" s="8">
        <v>4.91</v>
      </c>
      <c r="I50" s="12">
        <v>0</v>
      </c>
    </row>
    <row r="51" spans="2:9" ht="15" customHeight="1" x14ac:dyDescent="0.2">
      <c r="B51" t="s">
        <v>111</v>
      </c>
      <c r="C51" s="12">
        <v>41</v>
      </c>
      <c r="D51" s="8">
        <v>2.62</v>
      </c>
      <c r="E51" s="12">
        <v>10</v>
      </c>
      <c r="F51" s="8">
        <v>1.19</v>
      </c>
      <c r="G51" s="12">
        <v>29</v>
      </c>
      <c r="H51" s="8">
        <v>4.18</v>
      </c>
      <c r="I51" s="12">
        <v>0</v>
      </c>
    </row>
    <row r="52" spans="2:9" ht="15" customHeight="1" x14ac:dyDescent="0.2">
      <c r="B52" t="s">
        <v>114</v>
      </c>
      <c r="C52" s="12">
        <v>40</v>
      </c>
      <c r="D52" s="8">
        <v>2.5499999999999998</v>
      </c>
      <c r="E52" s="12">
        <v>39</v>
      </c>
      <c r="F52" s="8">
        <v>4.66</v>
      </c>
      <c r="G52" s="12">
        <v>1</v>
      </c>
      <c r="H52" s="8">
        <v>0.14000000000000001</v>
      </c>
      <c r="I52" s="12">
        <v>0</v>
      </c>
    </row>
    <row r="53" spans="2:9" ht="15" customHeight="1" x14ac:dyDescent="0.2">
      <c r="B53" t="s">
        <v>139</v>
      </c>
      <c r="C53" s="12">
        <v>39</v>
      </c>
      <c r="D53" s="8">
        <v>2.4900000000000002</v>
      </c>
      <c r="E53" s="12">
        <v>25</v>
      </c>
      <c r="F53" s="8">
        <v>2.99</v>
      </c>
      <c r="G53" s="12">
        <v>13</v>
      </c>
      <c r="H53" s="8">
        <v>1.88</v>
      </c>
      <c r="I53" s="12">
        <v>1</v>
      </c>
    </row>
    <row r="54" spans="2:9" ht="15" customHeight="1" x14ac:dyDescent="0.2">
      <c r="B54" t="s">
        <v>121</v>
      </c>
      <c r="C54" s="12">
        <v>36</v>
      </c>
      <c r="D54" s="8">
        <v>2.2999999999999998</v>
      </c>
      <c r="E54" s="12">
        <v>35</v>
      </c>
      <c r="F54" s="8">
        <v>4.18</v>
      </c>
      <c r="G54" s="12">
        <v>1</v>
      </c>
      <c r="H54" s="8">
        <v>0.14000000000000001</v>
      </c>
      <c r="I54" s="12">
        <v>0</v>
      </c>
    </row>
    <row r="55" spans="2:9" ht="15" customHeight="1" x14ac:dyDescent="0.2">
      <c r="B55" t="s">
        <v>136</v>
      </c>
      <c r="C55" s="12">
        <v>31</v>
      </c>
      <c r="D55" s="8">
        <v>1.98</v>
      </c>
      <c r="E55" s="12">
        <v>16</v>
      </c>
      <c r="F55" s="8">
        <v>1.91</v>
      </c>
      <c r="G55" s="12">
        <v>15</v>
      </c>
      <c r="H55" s="8">
        <v>2.16</v>
      </c>
      <c r="I55" s="12">
        <v>0</v>
      </c>
    </row>
    <row r="56" spans="2:9" ht="15" customHeight="1" x14ac:dyDescent="0.2">
      <c r="B56" t="s">
        <v>107</v>
      </c>
      <c r="C56" s="12">
        <v>31</v>
      </c>
      <c r="D56" s="8">
        <v>1.98</v>
      </c>
      <c r="E56" s="12">
        <v>11</v>
      </c>
      <c r="F56" s="8">
        <v>1.31</v>
      </c>
      <c r="G56" s="12">
        <v>20</v>
      </c>
      <c r="H56" s="8">
        <v>2.89</v>
      </c>
      <c r="I56" s="12">
        <v>0</v>
      </c>
    </row>
    <row r="57" spans="2:9" ht="15" customHeight="1" x14ac:dyDescent="0.2">
      <c r="B57" t="s">
        <v>113</v>
      </c>
      <c r="C57" s="12">
        <v>30</v>
      </c>
      <c r="D57" s="8">
        <v>1.91</v>
      </c>
      <c r="E57" s="12">
        <v>25</v>
      </c>
      <c r="F57" s="8">
        <v>2.99</v>
      </c>
      <c r="G57" s="12">
        <v>5</v>
      </c>
      <c r="H57" s="8">
        <v>0.72</v>
      </c>
      <c r="I57" s="12">
        <v>0</v>
      </c>
    </row>
    <row r="58" spans="2:9" ht="15" customHeight="1" x14ac:dyDescent="0.2">
      <c r="B58" t="s">
        <v>115</v>
      </c>
      <c r="C58" s="12">
        <v>29</v>
      </c>
      <c r="D58" s="8">
        <v>1.85</v>
      </c>
      <c r="E58" s="12">
        <v>27</v>
      </c>
      <c r="F58" s="8">
        <v>3.23</v>
      </c>
      <c r="G58" s="12">
        <v>2</v>
      </c>
      <c r="H58" s="8">
        <v>0.28999999999999998</v>
      </c>
      <c r="I58" s="12">
        <v>0</v>
      </c>
    </row>
    <row r="59" spans="2:9" ht="15" customHeight="1" x14ac:dyDescent="0.2">
      <c r="B59" t="s">
        <v>120</v>
      </c>
      <c r="C59" s="12">
        <v>29</v>
      </c>
      <c r="D59" s="8">
        <v>1.85</v>
      </c>
      <c r="E59" s="12">
        <v>25</v>
      </c>
      <c r="F59" s="8">
        <v>2.99</v>
      </c>
      <c r="G59" s="12">
        <v>3</v>
      </c>
      <c r="H59" s="8">
        <v>0.43</v>
      </c>
      <c r="I59" s="12">
        <v>1</v>
      </c>
    </row>
    <row r="60" spans="2:9" ht="15" customHeight="1" x14ac:dyDescent="0.2">
      <c r="B60" t="s">
        <v>116</v>
      </c>
      <c r="C60" s="12">
        <v>28</v>
      </c>
      <c r="D60" s="8">
        <v>1.79</v>
      </c>
      <c r="E60" s="12">
        <v>28</v>
      </c>
      <c r="F60" s="8">
        <v>3.35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110</v>
      </c>
      <c r="C61" s="12">
        <v>26</v>
      </c>
      <c r="D61" s="8">
        <v>1.66</v>
      </c>
      <c r="E61" s="12">
        <v>7</v>
      </c>
      <c r="F61" s="8">
        <v>0.84</v>
      </c>
      <c r="G61" s="12">
        <v>19</v>
      </c>
      <c r="H61" s="8">
        <v>2.74</v>
      </c>
      <c r="I61" s="12">
        <v>0</v>
      </c>
    </row>
    <row r="62" spans="2:9" ht="15" customHeight="1" x14ac:dyDescent="0.2">
      <c r="B62" t="s">
        <v>149</v>
      </c>
      <c r="C62" s="12">
        <v>26</v>
      </c>
      <c r="D62" s="8">
        <v>1.66</v>
      </c>
      <c r="E62" s="12">
        <v>1</v>
      </c>
      <c r="F62" s="8">
        <v>0.12</v>
      </c>
      <c r="G62" s="12">
        <v>4</v>
      </c>
      <c r="H62" s="8">
        <v>0.57999999999999996</v>
      </c>
      <c r="I62" s="12">
        <v>0</v>
      </c>
    </row>
    <row r="63" spans="2:9" ht="15" customHeight="1" x14ac:dyDescent="0.2">
      <c r="B63" t="s">
        <v>112</v>
      </c>
      <c r="C63" s="12">
        <v>25</v>
      </c>
      <c r="D63" s="8">
        <v>1.6</v>
      </c>
      <c r="E63" s="12">
        <v>21</v>
      </c>
      <c r="F63" s="8">
        <v>2.5099999999999998</v>
      </c>
      <c r="G63" s="12">
        <v>4</v>
      </c>
      <c r="H63" s="8">
        <v>0.57999999999999996</v>
      </c>
      <c r="I63" s="12">
        <v>0</v>
      </c>
    </row>
    <row r="64" spans="2:9" ht="15" customHeight="1" x14ac:dyDescent="0.2">
      <c r="B64" t="s">
        <v>104</v>
      </c>
      <c r="C64" s="12">
        <v>24</v>
      </c>
      <c r="D64" s="8">
        <v>1.53</v>
      </c>
      <c r="E64" s="12">
        <v>10</v>
      </c>
      <c r="F64" s="8">
        <v>1.19</v>
      </c>
      <c r="G64" s="12">
        <v>14</v>
      </c>
      <c r="H64" s="8">
        <v>2.02</v>
      </c>
      <c r="I64" s="12">
        <v>0</v>
      </c>
    </row>
    <row r="65" spans="2:9" ht="15" customHeight="1" x14ac:dyDescent="0.2">
      <c r="B65" t="s">
        <v>106</v>
      </c>
      <c r="C65" s="12">
        <v>24</v>
      </c>
      <c r="D65" s="8">
        <v>1.53</v>
      </c>
      <c r="E65" s="12">
        <v>14</v>
      </c>
      <c r="F65" s="8">
        <v>1.67</v>
      </c>
      <c r="G65" s="12">
        <v>10</v>
      </c>
      <c r="H65" s="8">
        <v>1.44</v>
      </c>
      <c r="I65" s="12">
        <v>0</v>
      </c>
    </row>
    <row r="66" spans="2:9" ht="15" customHeight="1" x14ac:dyDescent="0.2">
      <c r="B66" t="s">
        <v>148</v>
      </c>
      <c r="C66" s="12">
        <v>21</v>
      </c>
      <c r="D66" s="8">
        <v>1.34</v>
      </c>
      <c r="E66" s="12">
        <v>17</v>
      </c>
      <c r="F66" s="8">
        <v>2.0299999999999998</v>
      </c>
      <c r="G66" s="12">
        <v>4</v>
      </c>
      <c r="H66" s="8">
        <v>0.57999999999999996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C4738-7A41-49D8-B434-6634863BF072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202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137</v>
      </c>
      <c r="D6" s="8">
        <v>13.92</v>
      </c>
      <c r="E6" s="12">
        <v>61</v>
      </c>
      <c r="F6" s="8">
        <v>11.07</v>
      </c>
      <c r="G6" s="12">
        <v>76</v>
      </c>
      <c r="H6" s="8">
        <v>18.579999999999998</v>
      </c>
      <c r="I6" s="12">
        <v>0</v>
      </c>
    </row>
    <row r="7" spans="2:9" ht="15" customHeight="1" x14ac:dyDescent="0.2">
      <c r="B7" t="s">
        <v>34</v>
      </c>
      <c r="C7" s="12">
        <v>86</v>
      </c>
      <c r="D7" s="8">
        <v>8.74</v>
      </c>
      <c r="E7" s="12">
        <v>35</v>
      </c>
      <c r="F7" s="8">
        <v>6.35</v>
      </c>
      <c r="G7" s="12">
        <v>47</v>
      </c>
      <c r="H7" s="8">
        <v>11.49</v>
      </c>
      <c r="I7" s="12">
        <v>4</v>
      </c>
    </row>
    <row r="8" spans="2:9" ht="15" customHeight="1" x14ac:dyDescent="0.2">
      <c r="B8" t="s">
        <v>35</v>
      </c>
      <c r="C8" s="12">
        <v>3</v>
      </c>
      <c r="D8" s="8">
        <v>0.3</v>
      </c>
      <c r="E8" s="12">
        <v>0</v>
      </c>
      <c r="F8" s="8">
        <v>0</v>
      </c>
      <c r="G8" s="12">
        <v>2</v>
      </c>
      <c r="H8" s="8">
        <v>0.49</v>
      </c>
      <c r="I8" s="12">
        <v>0</v>
      </c>
    </row>
    <row r="9" spans="2:9" ht="15" customHeight="1" x14ac:dyDescent="0.2">
      <c r="B9" t="s">
        <v>36</v>
      </c>
      <c r="C9" s="12">
        <v>3</v>
      </c>
      <c r="D9" s="8">
        <v>0.3</v>
      </c>
      <c r="E9" s="12">
        <v>1</v>
      </c>
      <c r="F9" s="8">
        <v>0.18</v>
      </c>
      <c r="G9" s="12">
        <v>2</v>
      </c>
      <c r="H9" s="8">
        <v>0.49</v>
      </c>
      <c r="I9" s="12">
        <v>0</v>
      </c>
    </row>
    <row r="10" spans="2:9" ht="15" customHeight="1" x14ac:dyDescent="0.2">
      <c r="B10" t="s">
        <v>37</v>
      </c>
      <c r="C10" s="12">
        <v>21</v>
      </c>
      <c r="D10" s="8">
        <v>2.13</v>
      </c>
      <c r="E10" s="12">
        <v>7</v>
      </c>
      <c r="F10" s="8">
        <v>1.27</v>
      </c>
      <c r="G10" s="12">
        <v>14</v>
      </c>
      <c r="H10" s="8">
        <v>3.42</v>
      </c>
      <c r="I10" s="12">
        <v>0</v>
      </c>
    </row>
    <row r="11" spans="2:9" ht="15" customHeight="1" x14ac:dyDescent="0.2">
      <c r="B11" t="s">
        <v>38</v>
      </c>
      <c r="C11" s="12">
        <v>309</v>
      </c>
      <c r="D11" s="8">
        <v>31.4</v>
      </c>
      <c r="E11" s="12">
        <v>154</v>
      </c>
      <c r="F11" s="8">
        <v>27.95</v>
      </c>
      <c r="G11" s="12">
        <v>153</v>
      </c>
      <c r="H11" s="8">
        <v>37.409999999999997</v>
      </c>
      <c r="I11" s="12">
        <v>2</v>
      </c>
    </row>
    <row r="12" spans="2:9" ht="15" customHeight="1" x14ac:dyDescent="0.2">
      <c r="B12" t="s">
        <v>39</v>
      </c>
      <c r="C12" s="12">
        <v>4</v>
      </c>
      <c r="D12" s="8">
        <v>0.41</v>
      </c>
      <c r="E12" s="12">
        <v>0</v>
      </c>
      <c r="F12" s="8">
        <v>0</v>
      </c>
      <c r="G12" s="12">
        <v>4</v>
      </c>
      <c r="H12" s="8">
        <v>0.98</v>
      </c>
      <c r="I12" s="12">
        <v>0</v>
      </c>
    </row>
    <row r="13" spans="2:9" ht="15" customHeight="1" x14ac:dyDescent="0.2">
      <c r="B13" t="s">
        <v>40</v>
      </c>
      <c r="C13" s="12">
        <v>52</v>
      </c>
      <c r="D13" s="8">
        <v>5.28</v>
      </c>
      <c r="E13" s="12">
        <v>33</v>
      </c>
      <c r="F13" s="8">
        <v>5.99</v>
      </c>
      <c r="G13" s="12">
        <v>19</v>
      </c>
      <c r="H13" s="8">
        <v>4.6500000000000004</v>
      </c>
      <c r="I13" s="12">
        <v>0</v>
      </c>
    </row>
    <row r="14" spans="2:9" ht="15" customHeight="1" x14ac:dyDescent="0.2">
      <c r="B14" t="s">
        <v>41</v>
      </c>
      <c r="C14" s="12">
        <v>27</v>
      </c>
      <c r="D14" s="8">
        <v>2.74</v>
      </c>
      <c r="E14" s="12">
        <v>12</v>
      </c>
      <c r="F14" s="8">
        <v>2.1800000000000002</v>
      </c>
      <c r="G14" s="12">
        <v>13</v>
      </c>
      <c r="H14" s="8">
        <v>3.18</v>
      </c>
      <c r="I14" s="12">
        <v>0</v>
      </c>
    </row>
    <row r="15" spans="2:9" ht="15" customHeight="1" x14ac:dyDescent="0.2">
      <c r="B15" t="s">
        <v>42</v>
      </c>
      <c r="C15" s="12">
        <v>106</v>
      </c>
      <c r="D15" s="8">
        <v>10.77</v>
      </c>
      <c r="E15" s="12">
        <v>93</v>
      </c>
      <c r="F15" s="8">
        <v>16.88</v>
      </c>
      <c r="G15" s="12">
        <v>12</v>
      </c>
      <c r="H15" s="8">
        <v>2.93</v>
      </c>
      <c r="I15" s="12">
        <v>0</v>
      </c>
    </row>
    <row r="16" spans="2:9" ht="15" customHeight="1" x14ac:dyDescent="0.2">
      <c r="B16" t="s">
        <v>43</v>
      </c>
      <c r="C16" s="12">
        <v>129</v>
      </c>
      <c r="D16" s="8">
        <v>13.11</v>
      </c>
      <c r="E16" s="12">
        <v>114</v>
      </c>
      <c r="F16" s="8">
        <v>20.69</v>
      </c>
      <c r="G16" s="12">
        <v>15</v>
      </c>
      <c r="H16" s="8">
        <v>3.67</v>
      </c>
      <c r="I16" s="12">
        <v>0</v>
      </c>
    </row>
    <row r="17" spans="2:9" ht="15" customHeight="1" x14ac:dyDescent="0.2">
      <c r="B17" t="s">
        <v>44</v>
      </c>
      <c r="C17" s="12">
        <v>29</v>
      </c>
      <c r="D17" s="8">
        <v>2.95</v>
      </c>
      <c r="E17" s="12">
        <v>15</v>
      </c>
      <c r="F17" s="8">
        <v>2.72</v>
      </c>
      <c r="G17" s="12">
        <v>8</v>
      </c>
      <c r="H17" s="8">
        <v>1.96</v>
      </c>
      <c r="I17" s="12">
        <v>0</v>
      </c>
    </row>
    <row r="18" spans="2:9" ht="15" customHeight="1" x14ac:dyDescent="0.2">
      <c r="B18" t="s">
        <v>45</v>
      </c>
      <c r="C18" s="12">
        <v>48</v>
      </c>
      <c r="D18" s="8">
        <v>4.88</v>
      </c>
      <c r="E18" s="12">
        <v>20</v>
      </c>
      <c r="F18" s="8">
        <v>3.63</v>
      </c>
      <c r="G18" s="12">
        <v>22</v>
      </c>
      <c r="H18" s="8">
        <v>5.38</v>
      </c>
      <c r="I18" s="12">
        <v>0</v>
      </c>
    </row>
    <row r="19" spans="2:9" ht="15" customHeight="1" x14ac:dyDescent="0.2">
      <c r="B19" t="s">
        <v>46</v>
      </c>
      <c r="C19" s="12">
        <v>30</v>
      </c>
      <c r="D19" s="8">
        <v>3.05</v>
      </c>
      <c r="E19" s="12">
        <v>6</v>
      </c>
      <c r="F19" s="8">
        <v>1.0900000000000001</v>
      </c>
      <c r="G19" s="12">
        <v>22</v>
      </c>
      <c r="H19" s="8">
        <v>5.38</v>
      </c>
      <c r="I19" s="12">
        <v>0</v>
      </c>
    </row>
    <row r="20" spans="2:9" ht="15" customHeight="1" x14ac:dyDescent="0.2">
      <c r="B20" s="9" t="s">
        <v>182</v>
      </c>
      <c r="C20" s="12">
        <f>SUM(LTBL_34210[総数／事業所数])</f>
        <v>984</v>
      </c>
      <c r="E20" s="12">
        <f>SUBTOTAL(109,LTBL_34210[個人／事業所数])</f>
        <v>551</v>
      </c>
      <c r="G20" s="12">
        <f>SUBTOTAL(109,LTBL_34210[法人／事業所数])</f>
        <v>409</v>
      </c>
      <c r="I20" s="12">
        <f>SUBTOTAL(109,LTBL_34210[法人以外の団体／事業所数])</f>
        <v>6</v>
      </c>
    </row>
    <row r="21" spans="2:9" ht="15" customHeight="1" x14ac:dyDescent="0.2">
      <c r="E21" s="11">
        <f>LTBL_34210[[#Totals],[個人／事業所数]]/LTBL_34210[[#Totals],[総数／事業所数]]</f>
        <v>0.55995934959349591</v>
      </c>
      <c r="G21" s="11">
        <f>LTBL_34210[[#Totals],[法人／事業所数]]/LTBL_34210[[#Totals],[総数／事業所数]]</f>
        <v>0.41565040650406504</v>
      </c>
      <c r="I21" s="11">
        <f>LTBL_34210[[#Totals],[法人以外の団体／事業所数]]/LTBL_34210[[#Totals],[総数／事業所数]]</f>
        <v>6.0975609756097563E-3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65</v>
      </c>
      <c r="C24" s="12">
        <v>116</v>
      </c>
      <c r="D24" s="8">
        <v>11.79</v>
      </c>
      <c r="E24" s="12">
        <v>55</v>
      </c>
      <c r="F24" s="8">
        <v>9.98</v>
      </c>
      <c r="G24" s="12">
        <v>61</v>
      </c>
      <c r="H24" s="8">
        <v>14.91</v>
      </c>
      <c r="I24" s="12">
        <v>0</v>
      </c>
    </row>
    <row r="25" spans="2:9" ht="15" customHeight="1" x14ac:dyDescent="0.2">
      <c r="B25" t="s">
        <v>71</v>
      </c>
      <c r="C25" s="12">
        <v>110</v>
      </c>
      <c r="D25" s="8">
        <v>11.18</v>
      </c>
      <c r="E25" s="12">
        <v>101</v>
      </c>
      <c r="F25" s="8">
        <v>18.329999999999998</v>
      </c>
      <c r="G25" s="12">
        <v>9</v>
      </c>
      <c r="H25" s="8">
        <v>2.2000000000000002</v>
      </c>
      <c r="I25" s="12">
        <v>0</v>
      </c>
    </row>
    <row r="26" spans="2:9" ht="15" customHeight="1" x14ac:dyDescent="0.2">
      <c r="B26" t="s">
        <v>70</v>
      </c>
      <c r="C26" s="12">
        <v>89</v>
      </c>
      <c r="D26" s="8">
        <v>9.0399999999999991</v>
      </c>
      <c r="E26" s="12">
        <v>83</v>
      </c>
      <c r="F26" s="8">
        <v>15.06</v>
      </c>
      <c r="G26" s="12">
        <v>6</v>
      </c>
      <c r="H26" s="8">
        <v>1.47</v>
      </c>
      <c r="I26" s="12">
        <v>0</v>
      </c>
    </row>
    <row r="27" spans="2:9" ht="15" customHeight="1" x14ac:dyDescent="0.2">
      <c r="B27" t="s">
        <v>63</v>
      </c>
      <c r="C27" s="12">
        <v>83</v>
      </c>
      <c r="D27" s="8">
        <v>8.43</v>
      </c>
      <c r="E27" s="12">
        <v>57</v>
      </c>
      <c r="F27" s="8">
        <v>10.34</v>
      </c>
      <c r="G27" s="12">
        <v>26</v>
      </c>
      <c r="H27" s="8">
        <v>6.36</v>
      </c>
      <c r="I27" s="12">
        <v>0</v>
      </c>
    </row>
    <row r="28" spans="2:9" ht="15" customHeight="1" x14ac:dyDescent="0.2">
      <c r="B28" t="s">
        <v>55</v>
      </c>
      <c r="C28" s="12">
        <v>72</v>
      </c>
      <c r="D28" s="8">
        <v>7.32</v>
      </c>
      <c r="E28" s="12">
        <v>27</v>
      </c>
      <c r="F28" s="8">
        <v>4.9000000000000004</v>
      </c>
      <c r="G28" s="12">
        <v>45</v>
      </c>
      <c r="H28" s="8">
        <v>11</v>
      </c>
      <c r="I28" s="12">
        <v>0</v>
      </c>
    </row>
    <row r="29" spans="2:9" ht="15" customHeight="1" x14ac:dyDescent="0.2">
      <c r="B29" t="s">
        <v>67</v>
      </c>
      <c r="C29" s="12">
        <v>46</v>
      </c>
      <c r="D29" s="8">
        <v>4.67</v>
      </c>
      <c r="E29" s="12">
        <v>32</v>
      </c>
      <c r="F29" s="8">
        <v>5.81</v>
      </c>
      <c r="G29" s="12">
        <v>14</v>
      </c>
      <c r="H29" s="8">
        <v>3.42</v>
      </c>
      <c r="I29" s="12">
        <v>0</v>
      </c>
    </row>
    <row r="30" spans="2:9" ht="15" customHeight="1" x14ac:dyDescent="0.2">
      <c r="B30" t="s">
        <v>56</v>
      </c>
      <c r="C30" s="12">
        <v>41</v>
      </c>
      <c r="D30" s="8">
        <v>4.17</v>
      </c>
      <c r="E30" s="12">
        <v>24</v>
      </c>
      <c r="F30" s="8">
        <v>4.3600000000000003</v>
      </c>
      <c r="G30" s="12">
        <v>17</v>
      </c>
      <c r="H30" s="8">
        <v>4.16</v>
      </c>
      <c r="I30" s="12">
        <v>0</v>
      </c>
    </row>
    <row r="31" spans="2:9" ht="15" customHeight="1" x14ac:dyDescent="0.2">
      <c r="B31" t="s">
        <v>64</v>
      </c>
      <c r="C31" s="12">
        <v>41</v>
      </c>
      <c r="D31" s="8">
        <v>4.17</v>
      </c>
      <c r="E31" s="12">
        <v>18</v>
      </c>
      <c r="F31" s="8">
        <v>3.27</v>
      </c>
      <c r="G31" s="12">
        <v>23</v>
      </c>
      <c r="H31" s="8">
        <v>5.62</v>
      </c>
      <c r="I31" s="12">
        <v>0</v>
      </c>
    </row>
    <row r="32" spans="2:9" ht="15" customHeight="1" x14ac:dyDescent="0.2">
      <c r="B32" t="s">
        <v>72</v>
      </c>
      <c r="C32" s="12">
        <v>29</v>
      </c>
      <c r="D32" s="8">
        <v>2.95</v>
      </c>
      <c r="E32" s="12">
        <v>15</v>
      </c>
      <c r="F32" s="8">
        <v>2.72</v>
      </c>
      <c r="G32" s="12">
        <v>8</v>
      </c>
      <c r="H32" s="8">
        <v>1.96</v>
      </c>
      <c r="I32" s="12">
        <v>0</v>
      </c>
    </row>
    <row r="33" spans="2:9" ht="15" customHeight="1" x14ac:dyDescent="0.2">
      <c r="B33" t="s">
        <v>83</v>
      </c>
      <c r="C33" s="12">
        <v>28</v>
      </c>
      <c r="D33" s="8">
        <v>2.85</v>
      </c>
      <c r="E33" s="12">
        <v>15</v>
      </c>
      <c r="F33" s="8">
        <v>2.72</v>
      </c>
      <c r="G33" s="12">
        <v>11</v>
      </c>
      <c r="H33" s="8">
        <v>2.69</v>
      </c>
      <c r="I33" s="12">
        <v>2</v>
      </c>
    </row>
    <row r="34" spans="2:9" ht="15" customHeight="1" x14ac:dyDescent="0.2">
      <c r="B34" t="s">
        <v>73</v>
      </c>
      <c r="C34" s="12">
        <v>26</v>
      </c>
      <c r="D34" s="8">
        <v>2.64</v>
      </c>
      <c r="E34" s="12">
        <v>20</v>
      </c>
      <c r="F34" s="8">
        <v>3.63</v>
      </c>
      <c r="G34" s="12">
        <v>6</v>
      </c>
      <c r="H34" s="8">
        <v>1.47</v>
      </c>
      <c r="I34" s="12">
        <v>0</v>
      </c>
    </row>
    <row r="35" spans="2:9" ht="15" customHeight="1" x14ac:dyDescent="0.2">
      <c r="B35" t="s">
        <v>57</v>
      </c>
      <c r="C35" s="12">
        <v>24</v>
      </c>
      <c r="D35" s="8">
        <v>2.44</v>
      </c>
      <c r="E35" s="12">
        <v>10</v>
      </c>
      <c r="F35" s="8">
        <v>1.81</v>
      </c>
      <c r="G35" s="12">
        <v>14</v>
      </c>
      <c r="H35" s="8">
        <v>3.42</v>
      </c>
      <c r="I35" s="12">
        <v>0</v>
      </c>
    </row>
    <row r="36" spans="2:9" ht="15" customHeight="1" x14ac:dyDescent="0.2">
      <c r="B36" t="s">
        <v>62</v>
      </c>
      <c r="C36" s="12">
        <v>23</v>
      </c>
      <c r="D36" s="8">
        <v>2.34</v>
      </c>
      <c r="E36" s="12">
        <v>11</v>
      </c>
      <c r="F36" s="8">
        <v>2</v>
      </c>
      <c r="G36" s="12">
        <v>11</v>
      </c>
      <c r="H36" s="8">
        <v>2.69</v>
      </c>
      <c r="I36" s="12">
        <v>1</v>
      </c>
    </row>
    <row r="37" spans="2:9" ht="15" customHeight="1" x14ac:dyDescent="0.2">
      <c r="B37" t="s">
        <v>74</v>
      </c>
      <c r="C37" s="12">
        <v>22</v>
      </c>
      <c r="D37" s="8">
        <v>2.2400000000000002</v>
      </c>
      <c r="E37" s="12">
        <v>0</v>
      </c>
      <c r="F37" s="8">
        <v>0</v>
      </c>
      <c r="G37" s="12">
        <v>16</v>
      </c>
      <c r="H37" s="8">
        <v>3.91</v>
      </c>
      <c r="I37" s="12">
        <v>0</v>
      </c>
    </row>
    <row r="38" spans="2:9" ht="15" customHeight="1" x14ac:dyDescent="0.2">
      <c r="B38" t="s">
        <v>69</v>
      </c>
      <c r="C38" s="12">
        <v>20</v>
      </c>
      <c r="D38" s="8">
        <v>2.0299999999999998</v>
      </c>
      <c r="E38" s="12">
        <v>5</v>
      </c>
      <c r="F38" s="8">
        <v>0.91</v>
      </c>
      <c r="G38" s="12">
        <v>13</v>
      </c>
      <c r="H38" s="8">
        <v>3.18</v>
      </c>
      <c r="I38" s="12">
        <v>0</v>
      </c>
    </row>
    <row r="39" spans="2:9" ht="15" customHeight="1" x14ac:dyDescent="0.2">
      <c r="B39" t="s">
        <v>79</v>
      </c>
      <c r="C39" s="12">
        <v>12</v>
      </c>
      <c r="D39" s="8">
        <v>1.22</v>
      </c>
      <c r="E39" s="12">
        <v>3</v>
      </c>
      <c r="F39" s="8">
        <v>0.54</v>
      </c>
      <c r="G39" s="12">
        <v>8</v>
      </c>
      <c r="H39" s="8">
        <v>1.96</v>
      </c>
      <c r="I39" s="12">
        <v>1</v>
      </c>
    </row>
    <row r="40" spans="2:9" ht="15" customHeight="1" x14ac:dyDescent="0.2">
      <c r="B40" t="s">
        <v>77</v>
      </c>
      <c r="C40" s="12">
        <v>12</v>
      </c>
      <c r="D40" s="8">
        <v>1.22</v>
      </c>
      <c r="E40" s="12">
        <v>9</v>
      </c>
      <c r="F40" s="8">
        <v>1.63</v>
      </c>
      <c r="G40" s="12">
        <v>3</v>
      </c>
      <c r="H40" s="8">
        <v>0.73</v>
      </c>
      <c r="I40" s="12">
        <v>0</v>
      </c>
    </row>
    <row r="41" spans="2:9" ht="15" customHeight="1" x14ac:dyDescent="0.2">
      <c r="B41" t="s">
        <v>78</v>
      </c>
      <c r="C41" s="12">
        <v>11</v>
      </c>
      <c r="D41" s="8">
        <v>1.1200000000000001</v>
      </c>
      <c r="E41" s="12">
        <v>5</v>
      </c>
      <c r="F41" s="8">
        <v>0.91</v>
      </c>
      <c r="G41" s="12">
        <v>6</v>
      </c>
      <c r="H41" s="8">
        <v>1.47</v>
      </c>
      <c r="I41" s="12">
        <v>0</v>
      </c>
    </row>
    <row r="42" spans="2:9" ht="15" customHeight="1" x14ac:dyDescent="0.2">
      <c r="B42" t="s">
        <v>59</v>
      </c>
      <c r="C42" s="12">
        <v>10</v>
      </c>
      <c r="D42" s="8">
        <v>1.02</v>
      </c>
      <c r="E42" s="12">
        <v>2</v>
      </c>
      <c r="F42" s="8">
        <v>0.36</v>
      </c>
      <c r="G42" s="12">
        <v>8</v>
      </c>
      <c r="H42" s="8">
        <v>1.96</v>
      </c>
      <c r="I42" s="12">
        <v>0</v>
      </c>
    </row>
    <row r="43" spans="2:9" ht="15" customHeight="1" x14ac:dyDescent="0.2">
      <c r="B43" t="s">
        <v>58</v>
      </c>
      <c r="C43" s="12">
        <v>9</v>
      </c>
      <c r="D43" s="8">
        <v>0.91</v>
      </c>
      <c r="E43" s="12">
        <v>3</v>
      </c>
      <c r="F43" s="8">
        <v>0.54</v>
      </c>
      <c r="G43" s="12">
        <v>6</v>
      </c>
      <c r="H43" s="8">
        <v>1.47</v>
      </c>
      <c r="I43" s="12">
        <v>0</v>
      </c>
    </row>
    <row r="44" spans="2:9" ht="15" customHeight="1" x14ac:dyDescent="0.2">
      <c r="B44" t="s">
        <v>91</v>
      </c>
      <c r="C44" s="12">
        <v>9</v>
      </c>
      <c r="D44" s="8">
        <v>0.91</v>
      </c>
      <c r="E44" s="12">
        <v>4</v>
      </c>
      <c r="F44" s="8">
        <v>0.73</v>
      </c>
      <c r="G44" s="12">
        <v>5</v>
      </c>
      <c r="H44" s="8">
        <v>1.22</v>
      </c>
      <c r="I44" s="12">
        <v>0</v>
      </c>
    </row>
    <row r="45" spans="2:9" ht="15" customHeight="1" x14ac:dyDescent="0.2">
      <c r="B45" t="s">
        <v>85</v>
      </c>
      <c r="C45" s="12">
        <v>9</v>
      </c>
      <c r="D45" s="8">
        <v>0.91</v>
      </c>
      <c r="E45" s="12">
        <v>4</v>
      </c>
      <c r="F45" s="8">
        <v>0.73</v>
      </c>
      <c r="G45" s="12">
        <v>5</v>
      </c>
      <c r="H45" s="8">
        <v>1.22</v>
      </c>
      <c r="I45" s="12">
        <v>0</v>
      </c>
    </row>
    <row r="46" spans="2:9" ht="15" customHeight="1" x14ac:dyDescent="0.2">
      <c r="B46" t="s">
        <v>86</v>
      </c>
      <c r="C46" s="12">
        <v>9</v>
      </c>
      <c r="D46" s="8">
        <v>0.91</v>
      </c>
      <c r="E46" s="12">
        <v>4</v>
      </c>
      <c r="F46" s="8">
        <v>0.73</v>
      </c>
      <c r="G46" s="12">
        <v>5</v>
      </c>
      <c r="H46" s="8">
        <v>1.22</v>
      </c>
      <c r="I46" s="12">
        <v>0</v>
      </c>
    </row>
    <row r="49" spans="2:9" ht="33" customHeight="1" x14ac:dyDescent="0.2">
      <c r="B49" t="s">
        <v>184</v>
      </c>
      <c r="C49" s="10" t="s">
        <v>48</v>
      </c>
      <c r="D49" s="10" t="s">
        <v>49</v>
      </c>
      <c r="E49" s="10" t="s">
        <v>50</v>
      </c>
      <c r="F49" s="10" t="s">
        <v>51</v>
      </c>
      <c r="G49" s="10" t="s">
        <v>52</v>
      </c>
      <c r="H49" s="10" t="s">
        <v>53</v>
      </c>
      <c r="I49" s="10" t="s">
        <v>54</v>
      </c>
    </row>
    <row r="50" spans="2:9" ht="15" customHeight="1" x14ac:dyDescent="0.2">
      <c r="B50" t="s">
        <v>118</v>
      </c>
      <c r="C50" s="12">
        <v>54</v>
      </c>
      <c r="D50" s="8">
        <v>5.49</v>
      </c>
      <c r="E50" s="12">
        <v>52</v>
      </c>
      <c r="F50" s="8">
        <v>9.44</v>
      </c>
      <c r="G50" s="12">
        <v>2</v>
      </c>
      <c r="H50" s="8">
        <v>0.49</v>
      </c>
      <c r="I50" s="12">
        <v>0</v>
      </c>
    </row>
    <row r="51" spans="2:9" ht="15" customHeight="1" x14ac:dyDescent="0.2">
      <c r="B51" t="s">
        <v>117</v>
      </c>
      <c r="C51" s="12">
        <v>41</v>
      </c>
      <c r="D51" s="8">
        <v>4.17</v>
      </c>
      <c r="E51" s="12">
        <v>41</v>
      </c>
      <c r="F51" s="8">
        <v>7.44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110</v>
      </c>
      <c r="C52" s="12">
        <v>31</v>
      </c>
      <c r="D52" s="8">
        <v>3.15</v>
      </c>
      <c r="E52" s="12">
        <v>26</v>
      </c>
      <c r="F52" s="8">
        <v>4.72</v>
      </c>
      <c r="G52" s="12">
        <v>5</v>
      </c>
      <c r="H52" s="8">
        <v>1.22</v>
      </c>
      <c r="I52" s="12">
        <v>0</v>
      </c>
    </row>
    <row r="53" spans="2:9" ht="15" customHeight="1" x14ac:dyDescent="0.2">
      <c r="B53" t="s">
        <v>139</v>
      </c>
      <c r="C53" s="12">
        <v>29</v>
      </c>
      <c r="D53" s="8">
        <v>2.95</v>
      </c>
      <c r="E53" s="12">
        <v>22</v>
      </c>
      <c r="F53" s="8">
        <v>3.99</v>
      </c>
      <c r="G53" s="12">
        <v>7</v>
      </c>
      <c r="H53" s="8">
        <v>1.71</v>
      </c>
      <c r="I53" s="12">
        <v>0</v>
      </c>
    </row>
    <row r="54" spans="2:9" ht="15" customHeight="1" x14ac:dyDescent="0.2">
      <c r="B54" t="s">
        <v>108</v>
      </c>
      <c r="C54" s="12">
        <v>28</v>
      </c>
      <c r="D54" s="8">
        <v>2.85</v>
      </c>
      <c r="E54" s="12">
        <v>17</v>
      </c>
      <c r="F54" s="8">
        <v>3.09</v>
      </c>
      <c r="G54" s="12">
        <v>11</v>
      </c>
      <c r="H54" s="8">
        <v>2.69</v>
      </c>
      <c r="I54" s="12">
        <v>0</v>
      </c>
    </row>
    <row r="55" spans="2:9" ht="15" customHeight="1" x14ac:dyDescent="0.2">
      <c r="B55" t="s">
        <v>102</v>
      </c>
      <c r="C55" s="12">
        <v>24</v>
      </c>
      <c r="D55" s="8">
        <v>2.44</v>
      </c>
      <c r="E55" s="12">
        <v>4</v>
      </c>
      <c r="F55" s="8">
        <v>0.73</v>
      </c>
      <c r="G55" s="12">
        <v>20</v>
      </c>
      <c r="H55" s="8">
        <v>4.8899999999999997</v>
      </c>
      <c r="I55" s="12">
        <v>0</v>
      </c>
    </row>
    <row r="56" spans="2:9" ht="15" customHeight="1" x14ac:dyDescent="0.2">
      <c r="B56" t="s">
        <v>106</v>
      </c>
      <c r="C56" s="12">
        <v>24</v>
      </c>
      <c r="D56" s="8">
        <v>2.44</v>
      </c>
      <c r="E56" s="12">
        <v>8</v>
      </c>
      <c r="F56" s="8">
        <v>1.45</v>
      </c>
      <c r="G56" s="12">
        <v>16</v>
      </c>
      <c r="H56" s="8">
        <v>3.91</v>
      </c>
      <c r="I56" s="12">
        <v>0</v>
      </c>
    </row>
    <row r="57" spans="2:9" ht="15" customHeight="1" x14ac:dyDescent="0.2">
      <c r="B57" t="s">
        <v>140</v>
      </c>
      <c r="C57" s="12">
        <v>24</v>
      </c>
      <c r="D57" s="8">
        <v>2.44</v>
      </c>
      <c r="E57" s="12">
        <v>5</v>
      </c>
      <c r="F57" s="8">
        <v>0.91</v>
      </c>
      <c r="G57" s="12">
        <v>19</v>
      </c>
      <c r="H57" s="8">
        <v>4.6500000000000004</v>
      </c>
      <c r="I57" s="12">
        <v>0</v>
      </c>
    </row>
    <row r="58" spans="2:9" ht="15" customHeight="1" x14ac:dyDescent="0.2">
      <c r="B58" t="s">
        <v>136</v>
      </c>
      <c r="C58" s="12">
        <v>23</v>
      </c>
      <c r="D58" s="8">
        <v>2.34</v>
      </c>
      <c r="E58" s="12">
        <v>15</v>
      </c>
      <c r="F58" s="8">
        <v>2.72</v>
      </c>
      <c r="G58" s="12">
        <v>8</v>
      </c>
      <c r="H58" s="8">
        <v>1.96</v>
      </c>
      <c r="I58" s="12">
        <v>0</v>
      </c>
    </row>
    <row r="59" spans="2:9" ht="15" customHeight="1" x14ac:dyDescent="0.2">
      <c r="B59" t="s">
        <v>144</v>
      </c>
      <c r="C59" s="12">
        <v>23</v>
      </c>
      <c r="D59" s="8">
        <v>2.34</v>
      </c>
      <c r="E59" s="12">
        <v>16</v>
      </c>
      <c r="F59" s="8">
        <v>2.9</v>
      </c>
      <c r="G59" s="12">
        <v>7</v>
      </c>
      <c r="H59" s="8">
        <v>1.71</v>
      </c>
      <c r="I59" s="12">
        <v>0</v>
      </c>
    </row>
    <row r="60" spans="2:9" ht="15" customHeight="1" x14ac:dyDescent="0.2">
      <c r="B60" t="s">
        <v>107</v>
      </c>
      <c r="C60" s="12">
        <v>20</v>
      </c>
      <c r="D60" s="8">
        <v>2.0299999999999998</v>
      </c>
      <c r="E60" s="12">
        <v>2</v>
      </c>
      <c r="F60" s="8">
        <v>0.36</v>
      </c>
      <c r="G60" s="12">
        <v>18</v>
      </c>
      <c r="H60" s="8">
        <v>4.4000000000000004</v>
      </c>
      <c r="I60" s="12">
        <v>0</v>
      </c>
    </row>
    <row r="61" spans="2:9" ht="15" customHeight="1" x14ac:dyDescent="0.2">
      <c r="B61" t="s">
        <v>150</v>
      </c>
      <c r="C61" s="12">
        <v>19</v>
      </c>
      <c r="D61" s="8">
        <v>1.93</v>
      </c>
      <c r="E61" s="12">
        <v>15</v>
      </c>
      <c r="F61" s="8">
        <v>2.72</v>
      </c>
      <c r="G61" s="12">
        <v>4</v>
      </c>
      <c r="H61" s="8">
        <v>0.98</v>
      </c>
      <c r="I61" s="12">
        <v>0</v>
      </c>
    </row>
    <row r="62" spans="2:9" ht="15" customHeight="1" x14ac:dyDescent="0.2">
      <c r="B62" t="s">
        <v>114</v>
      </c>
      <c r="C62" s="12">
        <v>18</v>
      </c>
      <c r="D62" s="8">
        <v>1.83</v>
      </c>
      <c r="E62" s="12">
        <v>18</v>
      </c>
      <c r="F62" s="8">
        <v>3.27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148</v>
      </c>
      <c r="C63" s="12">
        <v>17</v>
      </c>
      <c r="D63" s="8">
        <v>1.73</v>
      </c>
      <c r="E63" s="12">
        <v>13</v>
      </c>
      <c r="F63" s="8">
        <v>2.36</v>
      </c>
      <c r="G63" s="12">
        <v>4</v>
      </c>
      <c r="H63" s="8">
        <v>0.98</v>
      </c>
      <c r="I63" s="12">
        <v>0</v>
      </c>
    </row>
    <row r="64" spans="2:9" ht="15" customHeight="1" x14ac:dyDescent="0.2">
      <c r="B64" t="s">
        <v>120</v>
      </c>
      <c r="C64" s="12">
        <v>17</v>
      </c>
      <c r="D64" s="8">
        <v>1.73</v>
      </c>
      <c r="E64" s="12">
        <v>14</v>
      </c>
      <c r="F64" s="8">
        <v>2.54</v>
      </c>
      <c r="G64" s="12">
        <v>3</v>
      </c>
      <c r="H64" s="8">
        <v>0.73</v>
      </c>
      <c r="I64" s="12">
        <v>0</v>
      </c>
    </row>
    <row r="65" spans="2:9" ht="15" customHeight="1" x14ac:dyDescent="0.2">
      <c r="B65" t="s">
        <v>137</v>
      </c>
      <c r="C65" s="12">
        <v>15</v>
      </c>
      <c r="D65" s="8">
        <v>1.52</v>
      </c>
      <c r="E65" s="12">
        <v>8</v>
      </c>
      <c r="F65" s="8">
        <v>1.45</v>
      </c>
      <c r="G65" s="12">
        <v>7</v>
      </c>
      <c r="H65" s="8">
        <v>1.71</v>
      </c>
      <c r="I65" s="12">
        <v>0</v>
      </c>
    </row>
    <row r="66" spans="2:9" ht="15" customHeight="1" x14ac:dyDescent="0.2">
      <c r="B66" t="s">
        <v>111</v>
      </c>
      <c r="C66" s="12">
        <v>15</v>
      </c>
      <c r="D66" s="8">
        <v>1.52</v>
      </c>
      <c r="E66" s="12">
        <v>2</v>
      </c>
      <c r="F66" s="8">
        <v>0.36</v>
      </c>
      <c r="G66" s="12">
        <v>11</v>
      </c>
      <c r="H66" s="8">
        <v>2.69</v>
      </c>
      <c r="I66" s="12">
        <v>0</v>
      </c>
    </row>
    <row r="67" spans="2:9" ht="15" customHeight="1" x14ac:dyDescent="0.2">
      <c r="B67" t="s">
        <v>112</v>
      </c>
      <c r="C67" s="12">
        <v>15</v>
      </c>
      <c r="D67" s="8">
        <v>1.52</v>
      </c>
      <c r="E67" s="12">
        <v>13</v>
      </c>
      <c r="F67" s="8">
        <v>2.36</v>
      </c>
      <c r="G67" s="12">
        <v>2</v>
      </c>
      <c r="H67" s="8">
        <v>0.49</v>
      </c>
      <c r="I67" s="12">
        <v>0</v>
      </c>
    </row>
    <row r="68" spans="2:9" ht="15" customHeight="1" x14ac:dyDescent="0.2">
      <c r="B68" t="s">
        <v>115</v>
      </c>
      <c r="C68" s="12">
        <v>15</v>
      </c>
      <c r="D68" s="8">
        <v>1.52</v>
      </c>
      <c r="E68" s="12">
        <v>15</v>
      </c>
      <c r="F68" s="8">
        <v>2.72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104</v>
      </c>
      <c r="C69" s="12">
        <v>13</v>
      </c>
      <c r="D69" s="8">
        <v>1.32</v>
      </c>
      <c r="E69" s="12">
        <v>8</v>
      </c>
      <c r="F69" s="8">
        <v>1.45</v>
      </c>
      <c r="G69" s="12">
        <v>5</v>
      </c>
      <c r="H69" s="8">
        <v>1.22</v>
      </c>
      <c r="I69" s="12">
        <v>0</v>
      </c>
    </row>
    <row r="70" spans="2:9" ht="15" customHeight="1" x14ac:dyDescent="0.2">
      <c r="B70" t="s">
        <v>121</v>
      </c>
      <c r="C70" s="12">
        <v>13</v>
      </c>
      <c r="D70" s="8">
        <v>1.32</v>
      </c>
      <c r="E70" s="12">
        <v>11</v>
      </c>
      <c r="F70" s="8">
        <v>2</v>
      </c>
      <c r="G70" s="12">
        <v>2</v>
      </c>
      <c r="H70" s="8">
        <v>0.49</v>
      </c>
      <c r="I70" s="12">
        <v>0</v>
      </c>
    </row>
    <row r="72" spans="2:9" ht="15" customHeight="1" x14ac:dyDescent="0.2">
      <c r="B72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B7B1-811E-4F90-B6C7-F16DDA169DC9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203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92</v>
      </c>
      <c r="D6" s="8">
        <v>15.83</v>
      </c>
      <c r="E6" s="12">
        <v>27</v>
      </c>
      <c r="F6" s="8">
        <v>8.85</v>
      </c>
      <c r="G6" s="12">
        <v>65</v>
      </c>
      <c r="H6" s="8">
        <v>24.44</v>
      </c>
      <c r="I6" s="12">
        <v>0</v>
      </c>
    </row>
    <row r="7" spans="2:9" ht="15" customHeight="1" x14ac:dyDescent="0.2">
      <c r="B7" t="s">
        <v>34</v>
      </c>
      <c r="C7" s="12">
        <v>43</v>
      </c>
      <c r="D7" s="8">
        <v>7.4</v>
      </c>
      <c r="E7" s="12">
        <v>15</v>
      </c>
      <c r="F7" s="8">
        <v>4.92</v>
      </c>
      <c r="G7" s="12">
        <v>28</v>
      </c>
      <c r="H7" s="8">
        <v>10.53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4</v>
      </c>
      <c r="D9" s="8">
        <v>0.69</v>
      </c>
      <c r="E9" s="12">
        <v>0</v>
      </c>
      <c r="F9" s="8">
        <v>0</v>
      </c>
      <c r="G9" s="12">
        <v>4</v>
      </c>
      <c r="H9" s="8">
        <v>1.5</v>
      </c>
      <c r="I9" s="12">
        <v>0</v>
      </c>
    </row>
    <row r="10" spans="2:9" ht="15" customHeight="1" x14ac:dyDescent="0.2">
      <c r="B10" t="s">
        <v>37</v>
      </c>
      <c r="C10" s="12">
        <v>11</v>
      </c>
      <c r="D10" s="8">
        <v>1.89</v>
      </c>
      <c r="E10" s="12">
        <v>0</v>
      </c>
      <c r="F10" s="8">
        <v>0</v>
      </c>
      <c r="G10" s="12">
        <v>11</v>
      </c>
      <c r="H10" s="8">
        <v>4.1399999999999997</v>
      </c>
      <c r="I10" s="12">
        <v>0</v>
      </c>
    </row>
    <row r="11" spans="2:9" ht="15" customHeight="1" x14ac:dyDescent="0.2">
      <c r="B11" t="s">
        <v>38</v>
      </c>
      <c r="C11" s="12">
        <v>164</v>
      </c>
      <c r="D11" s="8">
        <v>28.23</v>
      </c>
      <c r="E11" s="12">
        <v>89</v>
      </c>
      <c r="F11" s="8">
        <v>29.18</v>
      </c>
      <c r="G11" s="12">
        <v>73</v>
      </c>
      <c r="H11" s="8">
        <v>27.44</v>
      </c>
      <c r="I11" s="12">
        <v>2</v>
      </c>
    </row>
    <row r="12" spans="2:9" ht="15" customHeight="1" x14ac:dyDescent="0.2">
      <c r="B12" t="s">
        <v>39</v>
      </c>
      <c r="C12" s="12">
        <v>5</v>
      </c>
      <c r="D12" s="8">
        <v>0.86</v>
      </c>
      <c r="E12" s="12">
        <v>0</v>
      </c>
      <c r="F12" s="8">
        <v>0</v>
      </c>
      <c r="G12" s="12">
        <v>5</v>
      </c>
      <c r="H12" s="8">
        <v>1.88</v>
      </c>
      <c r="I12" s="12">
        <v>0</v>
      </c>
    </row>
    <row r="13" spans="2:9" ht="15" customHeight="1" x14ac:dyDescent="0.2">
      <c r="B13" t="s">
        <v>40</v>
      </c>
      <c r="C13" s="12">
        <v>38</v>
      </c>
      <c r="D13" s="8">
        <v>6.54</v>
      </c>
      <c r="E13" s="12">
        <v>11</v>
      </c>
      <c r="F13" s="8">
        <v>3.61</v>
      </c>
      <c r="G13" s="12">
        <v>27</v>
      </c>
      <c r="H13" s="8">
        <v>10.15</v>
      </c>
      <c r="I13" s="12">
        <v>0</v>
      </c>
    </row>
    <row r="14" spans="2:9" ht="15" customHeight="1" x14ac:dyDescent="0.2">
      <c r="B14" t="s">
        <v>41</v>
      </c>
      <c r="C14" s="12">
        <v>23</v>
      </c>
      <c r="D14" s="8">
        <v>3.96</v>
      </c>
      <c r="E14" s="12">
        <v>13</v>
      </c>
      <c r="F14" s="8">
        <v>4.26</v>
      </c>
      <c r="G14" s="12">
        <v>10</v>
      </c>
      <c r="H14" s="8">
        <v>3.76</v>
      </c>
      <c r="I14" s="12">
        <v>0</v>
      </c>
    </row>
    <row r="15" spans="2:9" ht="15" customHeight="1" x14ac:dyDescent="0.2">
      <c r="B15" t="s">
        <v>42</v>
      </c>
      <c r="C15" s="12">
        <v>47</v>
      </c>
      <c r="D15" s="8">
        <v>8.09</v>
      </c>
      <c r="E15" s="12">
        <v>37</v>
      </c>
      <c r="F15" s="8">
        <v>12.13</v>
      </c>
      <c r="G15" s="12">
        <v>9</v>
      </c>
      <c r="H15" s="8">
        <v>3.38</v>
      </c>
      <c r="I15" s="12">
        <v>0</v>
      </c>
    </row>
    <row r="16" spans="2:9" ht="15" customHeight="1" x14ac:dyDescent="0.2">
      <c r="B16" t="s">
        <v>43</v>
      </c>
      <c r="C16" s="12">
        <v>85</v>
      </c>
      <c r="D16" s="8">
        <v>14.63</v>
      </c>
      <c r="E16" s="12">
        <v>72</v>
      </c>
      <c r="F16" s="8">
        <v>23.61</v>
      </c>
      <c r="G16" s="12">
        <v>11</v>
      </c>
      <c r="H16" s="8">
        <v>4.1399999999999997</v>
      </c>
      <c r="I16" s="12">
        <v>0</v>
      </c>
    </row>
    <row r="17" spans="2:9" ht="15" customHeight="1" x14ac:dyDescent="0.2">
      <c r="B17" t="s">
        <v>44</v>
      </c>
      <c r="C17" s="12">
        <v>23</v>
      </c>
      <c r="D17" s="8">
        <v>3.96</v>
      </c>
      <c r="E17" s="12">
        <v>16</v>
      </c>
      <c r="F17" s="8">
        <v>5.25</v>
      </c>
      <c r="G17" s="12">
        <v>4</v>
      </c>
      <c r="H17" s="8">
        <v>1.5</v>
      </c>
      <c r="I17" s="12">
        <v>0</v>
      </c>
    </row>
    <row r="18" spans="2:9" ht="15" customHeight="1" x14ac:dyDescent="0.2">
      <c r="B18" t="s">
        <v>45</v>
      </c>
      <c r="C18" s="12">
        <v>29</v>
      </c>
      <c r="D18" s="8">
        <v>4.99</v>
      </c>
      <c r="E18" s="12">
        <v>19</v>
      </c>
      <c r="F18" s="8">
        <v>6.23</v>
      </c>
      <c r="G18" s="12">
        <v>9</v>
      </c>
      <c r="H18" s="8">
        <v>3.38</v>
      </c>
      <c r="I18" s="12">
        <v>0</v>
      </c>
    </row>
    <row r="19" spans="2:9" ht="15" customHeight="1" x14ac:dyDescent="0.2">
      <c r="B19" t="s">
        <v>46</v>
      </c>
      <c r="C19" s="12">
        <v>17</v>
      </c>
      <c r="D19" s="8">
        <v>2.93</v>
      </c>
      <c r="E19" s="12">
        <v>6</v>
      </c>
      <c r="F19" s="8">
        <v>1.97</v>
      </c>
      <c r="G19" s="12">
        <v>10</v>
      </c>
      <c r="H19" s="8">
        <v>3.76</v>
      </c>
      <c r="I19" s="12">
        <v>0</v>
      </c>
    </row>
    <row r="20" spans="2:9" ht="15" customHeight="1" x14ac:dyDescent="0.2">
      <c r="B20" s="9" t="s">
        <v>182</v>
      </c>
      <c r="C20" s="12">
        <f>SUM(LTBL_34211[総数／事業所数])</f>
        <v>581</v>
      </c>
      <c r="E20" s="12">
        <f>SUBTOTAL(109,LTBL_34211[個人／事業所数])</f>
        <v>305</v>
      </c>
      <c r="G20" s="12">
        <f>SUBTOTAL(109,LTBL_34211[法人／事業所数])</f>
        <v>266</v>
      </c>
      <c r="I20" s="12">
        <f>SUBTOTAL(109,LTBL_34211[法人以外の団体／事業所数])</f>
        <v>2</v>
      </c>
    </row>
    <row r="21" spans="2:9" ht="15" customHeight="1" x14ac:dyDescent="0.2">
      <c r="E21" s="11">
        <f>LTBL_34211[[#Totals],[個人／事業所数]]/LTBL_34211[[#Totals],[総数／事業所数]]</f>
        <v>0.52495697074010328</v>
      </c>
      <c r="G21" s="11">
        <f>LTBL_34211[[#Totals],[法人／事業所数]]/LTBL_34211[[#Totals],[総数／事業所数]]</f>
        <v>0.45783132530120479</v>
      </c>
      <c r="I21" s="11">
        <f>LTBL_34211[[#Totals],[法人以外の団体／事業所数]]/LTBL_34211[[#Totals],[総数／事業所数]]</f>
        <v>3.4423407917383822E-3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71</v>
      </c>
      <c r="D24" s="8">
        <v>12.22</v>
      </c>
      <c r="E24" s="12">
        <v>64</v>
      </c>
      <c r="F24" s="8">
        <v>20.98</v>
      </c>
      <c r="G24" s="12">
        <v>7</v>
      </c>
      <c r="H24" s="8">
        <v>2.63</v>
      </c>
      <c r="I24" s="12">
        <v>0</v>
      </c>
    </row>
    <row r="25" spans="2:9" ht="15" customHeight="1" x14ac:dyDescent="0.2">
      <c r="B25" t="s">
        <v>65</v>
      </c>
      <c r="C25" s="12">
        <v>54</v>
      </c>
      <c r="D25" s="8">
        <v>9.2899999999999991</v>
      </c>
      <c r="E25" s="12">
        <v>27</v>
      </c>
      <c r="F25" s="8">
        <v>8.85</v>
      </c>
      <c r="G25" s="12">
        <v>27</v>
      </c>
      <c r="H25" s="8">
        <v>10.15</v>
      </c>
      <c r="I25" s="12">
        <v>0</v>
      </c>
    </row>
    <row r="26" spans="2:9" ht="15" customHeight="1" x14ac:dyDescent="0.2">
      <c r="B26" t="s">
        <v>70</v>
      </c>
      <c r="C26" s="12">
        <v>44</v>
      </c>
      <c r="D26" s="8">
        <v>7.57</v>
      </c>
      <c r="E26" s="12">
        <v>37</v>
      </c>
      <c r="F26" s="8">
        <v>12.13</v>
      </c>
      <c r="G26" s="12">
        <v>7</v>
      </c>
      <c r="H26" s="8">
        <v>2.63</v>
      </c>
      <c r="I26" s="12">
        <v>0</v>
      </c>
    </row>
    <row r="27" spans="2:9" ht="15" customHeight="1" x14ac:dyDescent="0.2">
      <c r="B27" t="s">
        <v>57</v>
      </c>
      <c r="C27" s="12">
        <v>34</v>
      </c>
      <c r="D27" s="8">
        <v>5.85</v>
      </c>
      <c r="E27" s="12">
        <v>4</v>
      </c>
      <c r="F27" s="8">
        <v>1.31</v>
      </c>
      <c r="G27" s="12">
        <v>30</v>
      </c>
      <c r="H27" s="8">
        <v>11.28</v>
      </c>
      <c r="I27" s="12">
        <v>0</v>
      </c>
    </row>
    <row r="28" spans="2:9" ht="15" customHeight="1" x14ac:dyDescent="0.2">
      <c r="B28" t="s">
        <v>63</v>
      </c>
      <c r="C28" s="12">
        <v>34</v>
      </c>
      <c r="D28" s="8">
        <v>5.85</v>
      </c>
      <c r="E28" s="12">
        <v>23</v>
      </c>
      <c r="F28" s="8">
        <v>7.54</v>
      </c>
      <c r="G28" s="12">
        <v>10</v>
      </c>
      <c r="H28" s="8">
        <v>3.76</v>
      </c>
      <c r="I28" s="12">
        <v>1</v>
      </c>
    </row>
    <row r="29" spans="2:9" ht="15" customHeight="1" x14ac:dyDescent="0.2">
      <c r="B29" t="s">
        <v>55</v>
      </c>
      <c r="C29" s="12">
        <v>30</v>
      </c>
      <c r="D29" s="8">
        <v>5.16</v>
      </c>
      <c r="E29" s="12">
        <v>9</v>
      </c>
      <c r="F29" s="8">
        <v>2.95</v>
      </c>
      <c r="G29" s="12">
        <v>21</v>
      </c>
      <c r="H29" s="8">
        <v>7.89</v>
      </c>
      <c r="I29" s="12">
        <v>0</v>
      </c>
    </row>
    <row r="30" spans="2:9" ht="15" customHeight="1" x14ac:dyDescent="0.2">
      <c r="B30" t="s">
        <v>56</v>
      </c>
      <c r="C30" s="12">
        <v>28</v>
      </c>
      <c r="D30" s="8">
        <v>4.82</v>
      </c>
      <c r="E30" s="12">
        <v>14</v>
      </c>
      <c r="F30" s="8">
        <v>4.59</v>
      </c>
      <c r="G30" s="12">
        <v>14</v>
      </c>
      <c r="H30" s="8">
        <v>5.26</v>
      </c>
      <c r="I30" s="12">
        <v>0</v>
      </c>
    </row>
    <row r="31" spans="2:9" ht="15" customHeight="1" x14ac:dyDescent="0.2">
      <c r="B31" t="s">
        <v>64</v>
      </c>
      <c r="C31" s="12">
        <v>28</v>
      </c>
      <c r="D31" s="8">
        <v>4.82</v>
      </c>
      <c r="E31" s="12">
        <v>15</v>
      </c>
      <c r="F31" s="8">
        <v>4.92</v>
      </c>
      <c r="G31" s="12">
        <v>13</v>
      </c>
      <c r="H31" s="8">
        <v>4.8899999999999997</v>
      </c>
      <c r="I31" s="12">
        <v>0</v>
      </c>
    </row>
    <row r="32" spans="2:9" ht="15" customHeight="1" x14ac:dyDescent="0.2">
      <c r="B32" t="s">
        <v>67</v>
      </c>
      <c r="C32" s="12">
        <v>27</v>
      </c>
      <c r="D32" s="8">
        <v>4.6500000000000004</v>
      </c>
      <c r="E32" s="12">
        <v>10</v>
      </c>
      <c r="F32" s="8">
        <v>3.28</v>
      </c>
      <c r="G32" s="12">
        <v>17</v>
      </c>
      <c r="H32" s="8">
        <v>6.39</v>
      </c>
      <c r="I32" s="12">
        <v>0</v>
      </c>
    </row>
    <row r="33" spans="2:9" ht="15" customHeight="1" x14ac:dyDescent="0.2">
      <c r="B33" t="s">
        <v>72</v>
      </c>
      <c r="C33" s="12">
        <v>23</v>
      </c>
      <c r="D33" s="8">
        <v>3.96</v>
      </c>
      <c r="E33" s="12">
        <v>16</v>
      </c>
      <c r="F33" s="8">
        <v>5.25</v>
      </c>
      <c r="G33" s="12">
        <v>4</v>
      </c>
      <c r="H33" s="8">
        <v>1.5</v>
      </c>
      <c r="I33" s="12">
        <v>0</v>
      </c>
    </row>
    <row r="34" spans="2:9" ht="15" customHeight="1" x14ac:dyDescent="0.2">
      <c r="B34" t="s">
        <v>73</v>
      </c>
      <c r="C34" s="12">
        <v>21</v>
      </c>
      <c r="D34" s="8">
        <v>3.61</v>
      </c>
      <c r="E34" s="12">
        <v>19</v>
      </c>
      <c r="F34" s="8">
        <v>6.23</v>
      </c>
      <c r="G34" s="12">
        <v>2</v>
      </c>
      <c r="H34" s="8">
        <v>0.75</v>
      </c>
      <c r="I34" s="12">
        <v>0</v>
      </c>
    </row>
    <row r="35" spans="2:9" ht="15" customHeight="1" x14ac:dyDescent="0.2">
      <c r="B35" t="s">
        <v>62</v>
      </c>
      <c r="C35" s="12">
        <v>19</v>
      </c>
      <c r="D35" s="8">
        <v>3.27</v>
      </c>
      <c r="E35" s="12">
        <v>15</v>
      </c>
      <c r="F35" s="8">
        <v>4.92</v>
      </c>
      <c r="G35" s="12">
        <v>4</v>
      </c>
      <c r="H35" s="8">
        <v>1.5</v>
      </c>
      <c r="I35" s="12">
        <v>0</v>
      </c>
    </row>
    <row r="36" spans="2:9" ht="15" customHeight="1" x14ac:dyDescent="0.2">
      <c r="B36" t="s">
        <v>68</v>
      </c>
      <c r="C36" s="12">
        <v>12</v>
      </c>
      <c r="D36" s="8">
        <v>2.0699999999999998</v>
      </c>
      <c r="E36" s="12">
        <v>10</v>
      </c>
      <c r="F36" s="8">
        <v>3.28</v>
      </c>
      <c r="G36" s="12">
        <v>2</v>
      </c>
      <c r="H36" s="8">
        <v>0.75</v>
      </c>
      <c r="I36" s="12">
        <v>0</v>
      </c>
    </row>
    <row r="37" spans="2:9" ht="15" customHeight="1" x14ac:dyDescent="0.2">
      <c r="B37" t="s">
        <v>69</v>
      </c>
      <c r="C37" s="12">
        <v>10</v>
      </c>
      <c r="D37" s="8">
        <v>1.72</v>
      </c>
      <c r="E37" s="12">
        <v>3</v>
      </c>
      <c r="F37" s="8">
        <v>0.98</v>
      </c>
      <c r="G37" s="12">
        <v>7</v>
      </c>
      <c r="H37" s="8">
        <v>2.63</v>
      </c>
      <c r="I37" s="12">
        <v>0</v>
      </c>
    </row>
    <row r="38" spans="2:9" ht="15" customHeight="1" x14ac:dyDescent="0.2">
      <c r="B38" t="s">
        <v>77</v>
      </c>
      <c r="C38" s="12">
        <v>10</v>
      </c>
      <c r="D38" s="8">
        <v>1.72</v>
      </c>
      <c r="E38" s="12">
        <v>5</v>
      </c>
      <c r="F38" s="8">
        <v>1.64</v>
      </c>
      <c r="G38" s="12">
        <v>4</v>
      </c>
      <c r="H38" s="8">
        <v>1.5</v>
      </c>
      <c r="I38" s="12">
        <v>0</v>
      </c>
    </row>
    <row r="39" spans="2:9" ht="15" customHeight="1" x14ac:dyDescent="0.2">
      <c r="B39" t="s">
        <v>59</v>
      </c>
      <c r="C39" s="12">
        <v>8</v>
      </c>
      <c r="D39" s="8">
        <v>1.38</v>
      </c>
      <c r="E39" s="12">
        <v>2</v>
      </c>
      <c r="F39" s="8">
        <v>0.66</v>
      </c>
      <c r="G39" s="12">
        <v>6</v>
      </c>
      <c r="H39" s="8">
        <v>2.2599999999999998</v>
      </c>
      <c r="I39" s="12">
        <v>0</v>
      </c>
    </row>
    <row r="40" spans="2:9" ht="15" customHeight="1" x14ac:dyDescent="0.2">
      <c r="B40" t="s">
        <v>74</v>
      </c>
      <c r="C40" s="12">
        <v>8</v>
      </c>
      <c r="D40" s="8">
        <v>1.38</v>
      </c>
      <c r="E40" s="12">
        <v>0</v>
      </c>
      <c r="F40" s="8">
        <v>0</v>
      </c>
      <c r="G40" s="12">
        <v>7</v>
      </c>
      <c r="H40" s="8">
        <v>2.63</v>
      </c>
      <c r="I40" s="12">
        <v>0</v>
      </c>
    </row>
    <row r="41" spans="2:9" ht="15" customHeight="1" x14ac:dyDescent="0.2">
      <c r="B41" t="s">
        <v>75</v>
      </c>
      <c r="C41" s="12">
        <v>8</v>
      </c>
      <c r="D41" s="8">
        <v>1.38</v>
      </c>
      <c r="E41" s="12">
        <v>2</v>
      </c>
      <c r="F41" s="8">
        <v>0.66</v>
      </c>
      <c r="G41" s="12">
        <v>6</v>
      </c>
      <c r="H41" s="8">
        <v>2.2599999999999998</v>
      </c>
      <c r="I41" s="12">
        <v>0</v>
      </c>
    </row>
    <row r="42" spans="2:9" ht="15" customHeight="1" x14ac:dyDescent="0.2">
      <c r="B42" t="s">
        <v>58</v>
      </c>
      <c r="C42" s="12">
        <v>7</v>
      </c>
      <c r="D42" s="8">
        <v>1.2</v>
      </c>
      <c r="E42" s="12">
        <v>2</v>
      </c>
      <c r="F42" s="8">
        <v>0.66</v>
      </c>
      <c r="G42" s="12">
        <v>5</v>
      </c>
      <c r="H42" s="8">
        <v>1.88</v>
      </c>
      <c r="I42" s="12">
        <v>0</v>
      </c>
    </row>
    <row r="43" spans="2:9" ht="15" customHeight="1" x14ac:dyDescent="0.2">
      <c r="B43" t="s">
        <v>61</v>
      </c>
      <c r="C43" s="12">
        <v>7</v>
      </c>
      <c r="D43" s="8">
        <v>1.2</v>
      </c>
      <c r="E43" s="12">
        <v>2</v>
      </c>
      <c r="F43" s="8">
        <v>0.66</v>
      </c>
      <c r="G43" s="12">
        <v>4</v>
      </c>
      <c r="H43" s="8">
        <v>1.5</v>
      </c>
      <c r="I43" s="12">
        <v>1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40</v>
      </c>
      <c r="D47" s="8">
        <v>6.88</v>
      </c>
      <c r="E47" s="12">
        <v>38</v>
      </c>
      <c r="F47" s="8">
        <v>12.46</v>
      </c>
      <c r="G47" s="12">
        <v>2</v>
      </c>
      <c r="H47" s="8">
        <v>0.75</v>
      </c>
      <c r="I47" s="12">
        <v>0</v>
      </c>
    </row>
    <row r="48" spans="2:9" ht="15" customHeight="1" x14ac:dyDescent="0.2">
      <c r="B48" t="s">
        <v>117</v>
      </c>
      <c r="C48" s="12">
        <v>22</v>
      </c>
      <c r="D48" s="8">
        <v>3.79</v>
      </c>
      <c r="E48" s="12">
        <v>21</v>
      </c>
      <c r="F48" s="8">
        <v>6.89</v>
      </c>
      <c r="G48" s="12">
        <v>1</v>
      </c>
      <c r="H48" s="8">
        <v>0.38</v>
      </c>
      <c r="I48" s="12">
        <v>0</v>
      </c>
    </row>
    <row r="49" spans="2:9" ht="15" customHeight="1" x14ac:dyDescent="0.2">
      <c r="B49" t="s">
        <v>107</v>
      </c>
      <c r="C49" s="12">
        <v>18</v>
      </c>
      <c r="D49" s="8">
        <v>3.1</v>
      </c>
      <c r="E49" s="12">
        <v>6</v>
      </c>
      <c r="F49" s="8">
        <v>1.97</v>
      </c>
      <c r="G49" s="12">
        <v>12</v>
      </c>
      <c r="H49" s="8">
        <v>4.51</v>
      </c>
      <c r="I49" s="12">
        <v>0</v>
      </c>
    </row>
    <row r="50" spans="2:9" ht="15" customHeight="1" x14ac:dyDescent="0.2">
      <c r="B50" t="s">
        <v>104</v>
      </c>
      <c r="C50" s="12">
        <v>16</v>
      </c>
      <c r="D50" s="8">
        <v>2.75</v>
      </c>
      <c r="E50" s="12">
        <v>3</v>
      </c>
      <c r="F50" s="8">
        <v>0.98</v>
      </c>
      <c r="G50" s="12">
        <v>13</v>
      </c>
      <c r="H50" s="8">
        <v>4.8899999999999997</v>
      </c>
      <c r="I50" s="12">
        <v>0</v>
      </c>
    </row>
    <row r="51" spans="2:9" ht="15" customHeight="1" x14ac:dyDescent="0.2">
      <c r="B51" t="s">
        <v>108</v>
      </c>
      <c r="C51" s="12">
        <v>16</v>
      </c>
      <c r="D51" s="8">
        <v>2.75</v>
      </c>
      <c r="E51" s="12">
        <v>12</v>
      </c>
      <c r="F51" s="8">
        <v>3.93</v>
      </c>
      <c r="G51" s="12">
        <v>4</v>
      </c>
      <c r="H51" s="8">
        <v>1.5</v>
      </c>
      <c r="I51" s="12">
        <v>0</v>
      </c>
    </row>
    <row r="52" spans="2:9" ht="15" customHeight="1" x14ac:dyDescent="0.2">
      <c r="B52" t="s">
        <v>124</v>
      </c>
      <c r="C52" s="12">
        <v>15</v>
      </c>
      <c r="D52" s="8">
        <v>2.58</v>
      </c>
      <c r="E52" s="12">
        <v>13</v>
      </c>
      <c r="F52" s="8">
        <v>4.26</v>
      </c>
      <c r="G52" s="12">
        <v>2</v>
      </c>
      <c r="H52" s="8">
        <v>0.75</v>
      </c>
      <c r="I52" s="12">
        <v>0</v>
      </c>
    </row>
    <row r="53" spans="2:9" ht="15" customHeight="1" x14ac:dyDescent="0.2">
      <c r="B53" t="s">
        <v>137</v>
      </c>
      <c r="C53" s="12">
        <v>13</v>
      </c>
      <c r="D53" s="8">
        <v>2.2400000000000002</v>
      </c>
      <c r="E53" s="12">
        <v>5</v>
      </c>
      <c r="F53" s="8">
        <v>1.64</v>
      </c>
      <c r="G53" s="12">
        <v>8</v>
      </c>
      <c r="H53" s="8">
        <v>3.01</v>
      </c>
      <c r="I53" s="12">
        <v>0</v>
      </c>
    </row>
    <row r="54" spans="2:9" ht="15" customHeight="1" x14ac:dyDescent="0.2">
      <c r="B54" t="s">
        <v>110</v>
      </c>
      <c r="C54" s="12">
        <v>13</v>
      </c>
      <c r="D54" s="8">
        <v>2.2400000000000002</v>
      </c>
      <c r="E54" s="12">
        <v>4</v>
      </c>
      <c r="F54" s="8">
        <v>1.31</v>
      </c>
      <c r="G54" s="12">
        <v>9</v>
      </c>
      <c r="H54" s="8">
        <v>3.38</v>
      </c>
      <c r="I54" s="12">
        <v>0</v>
      </c>
    </row>
    <row r="55" spans="2:9" ht="15" customHeight="1" x14ac:dyDescent="0.2">
      <c r="B55" t="s">
        <v>120</v>
      </c>
      <c r="C55" s="12">
        <v>13</v>
      </c>
      <c r="D55" s="8">
        <v>2.2400000000000002</v>
      </c>
      <c r="E55" s="12">
        <v>9</v>
      </c>
      <c r="F55" s="8">
        <v>2.95</v>
      </c>
      <c r="G55" s="12">
        <v>4</v>
      </c>
      <c r="H55" s="8">
        <v>1.5</v>
      </c>
      <c r="I55" s="12">
        <v>0</v>
      </c>
    </row>
    <row r="56" spans="2:9" ht="15" customHeight="1" x14ac:dyDescent="0.2">
      <c r="B56" t="s">
        <v>102</v>
      </c>
      <c r="C56" s="12">
        <v>11</v>
      </c>
      <c r="D56" s="8">
        <v>1.89</v>
      </c>
      <c r="E56" s="12">
        <v>2</v>
      </c>
      <c r="F56" s="8">
        <v>0.66</v>
      </c>
      <c r="G56" s="12">
        <v>9</v>
      </c>
      <c r="H56" s="8">
        <v>3.38</v>
      </c>
      <c r="I56" s="12">
        <v>0</v>
      </c>
    </row>
    <row r="57" spans="2:9" ht="15" customHeight="1" x14ac:dyDescent="0.2">
      <c r="B57" t="s">
        <v>106</v>
      </c>
      <c r="C57" s="12">
        <v>11</v>
      </c>
      <c r="D57" s="8">
        <v>1.89</v>
      </c>
      <c r="E57" s="12">
        <v>6</v>
      </c>
      <c r="F57" s="8">
        <v>1.97</v>
      </c>
      <c r="G57" s="12">
        <v>5</v>
      </c>
      <c r="H57" s="8">
        <v>1.88</v>
      </c>
      <c r="I57" s="12">
        <v>0</v>
      </c>
    </row>
    <row r="58" spans="2:9" ht="15" customHeight="1" x14ac:dyDescent="0.2">
      <c r="B58" t="s">
        <v>116</v>
      </c>
      <c r="C58" s="12">
        <v>11</v>
      </c>
      <c r="D58" s="8">
        <v>1.89</v>
      </c>
      <c r="E58" s="12">
        <v>10</v>
      </c>
      <c r="F58" s="8">
        <v>3.28</v>
      </c>
      <c r="G58" s="12">
        <v>1</v>
      </c>
      <c r="H58" s="8">
        <v>0.38</v>
      </c>
      <c r="I58" s="12">
        <v>0</v>
      </c>
    </row>
    <row r="59" spans="2:9" ht="15" customHeight="1" x14ac:dyDescent="0.2">
      <c r="B59" t="s">
        <v>121</v>
      </c>
      <c r="C59" s="12">
        <v>11</v>
      </c>
      <c r="D59" s="8">
        <v>1.89</v>
      </c>
      <c r="E59" s="12">
        <v>11</v>
      </c>
      <c r="F59" s="8">
        <v>3.61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136</v>
      </c>
      <c r="C60" s="12">
        <v>10</v>
      </c>
      <c r="D60" s="8">
        <v>1.72</v>
      </c>
      <c r="E60" s="12">
        <v>6</v>
      </c>
      <c r="F60" s="8">
        <v>1.97</v>
      </c>
      <c r="G60" s="12">
        <v>4</v>
      </c>
      <c r="H60" s="8">
        <v>1.5</v>
      </c>
      <c r="I60" s="12">
        <v>0</v>
      </c>
    </row>
    <row r="61" spans="2:9" ht="15" customHeight="1" x14ac:dyDescent="0.2">
      <c r="B61" t="s">
        <v>139</v>
      </c>
      <c r="C61" s="12">
        <v>9</v>
      </c>
      <c r="D61" s="8">
        <v>1.55</v>
      </c>
      <c r="E61" s="12">
        <v>7</v>
      </c>
      <c r="F61" s="8">
        <v>2.2999999999999998</v>
      </c>
      <c r="G61" s="12">
        <v>2</v>
      </c>
      <c r="H61" s="8">
        <v>0.75</v>
      </c>
      <c r="I61" s="12">
        <v>0</v>
      </c>
    </row>
    <row r="62" spans="2:9" ht="15" customHeight="1" x14ac:dyDescent="0.2">
      <c r="B62" t="s">
        <v>151</v>
      </c>
      <c r="C62" s="12">
        <v>9</v>
      </c>
      <c r="D62" s="8">
        <v>1.55</v>
      </c>
      <c r="E62" s="12">
        <v>9</v>
      </c>
      <c r="F62" s="8">
        <v>2.95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114</v>
      </c>
      <c r="C63" s="12">
        <v>9</v>
      </c>
      <c r="D63" s="8">
        <v>1.55</v>
      </c>
      <c r="E63" s="12">
        <v>9</v>
      </c>
      <c r="F63" s="8">
        <v>2.95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105</v>
      </c>
      <c r="C64" s="12">
        <v>8</v>
      </c>
      <c r="D64" s="8">
        <v>1.38</v>
      </c>
      <c r="E64" s="12">
        <v>0</v>
      </c>
      <c r="F64" s="8">
        <v>0</v>
      </c>
      <c r="G64" s="12">
        <v>8</v>
      </c>
      <c r="H64" s="8">
        <v>3.01</v>
      </c>
      <c r="I64" s="12">
        <v>0</v>
      </c>
    </row>
    <row r="65" spans="2:9" ht="15" customHeight="1" x14ac:dyDescent="0.2">
      <c r="B65" t="s">
        <v>148</v>
      </c>
      <c r="C65" s="12">
        <v>8</v>
      </c>
      <c r="D65" s="8">
        <v>1.38</v>
      </c>
      <c r="E65" s="12">
        <v>5</v>
      </c>
      <c r="F65" s="8">
        <v>1.64</v>
      </c>
      <c r="G65" s="12">
        <v>3</v>
      </c>
      <c r="H65" s="8">
        <v>1.1299999999999999</v>
      </c>
      <c r="I65" s="12">
        <v>0</v>
      </c>
    </row>
    <row r="66" spans="2:9" ht="15" customHeight="1" x14ac:dyDescent="0.2">
      <c r="B66" t="s">
        <v>133</v>
      </c>
      <c r="C66" s="12">
        <v>7</v>
      </c>
      <c r="D66" s="8">
        <v>1.2</v>
      </c>
      <c r="E66" s="12">
        <v>5</v>
      </c>
      <c r="F66" s="8">
        <v>1.64</v>
      </c>
      <c r="G66" s="12">
        <v>2</v>
      </c>
      <c r="H66" s="8">
        <v>0.75</v>
      </c>
      <c r="I66" s="12">
        <v>0</v>
      </c>
    </row>
    <row r="67" spans="2:9" ht="15" customHeight="1" x14ac:dyDescent="0.2">
      <c r="B67" t="s">
        <v>144</v>
      </c>
      <c r="C67" s="12">
        <v>7</v>
      </c>
      <c r="D67" s="8">
        <v>1.2</v>
      </c>
      <c r="E67" s="12">
        <v>4</v>
      </c>
      <c r="F67" s="8">
        <v>1.31</v>
      </c>
      <c r="G67" s="12">
        <v>2</v>
      </c>
      <c r="H67" s="8">
        <v>0.75</v>
      </c>
      <c r="I67" s="12">
        <v>1</v>
      </c>
    </row>
    <row r="68" spans="2:9" ht="15" customHeight="1" x14ac:dyDescent="0.2">
      <c r="B68" t="s">
        <v>109</v>
      </c>
      <c r="C68" s="12">
        <v>7</v>
      </c>
      <c r="D68" s="8">
        <v>1.2</v>
      </c>
      <c r="E68" s="12">
        <v>2</v>
      </c>
      <c r="F68" s="8">
        <v>0.66</v>
      </c>
      <c r="G68" s="12">
        <v>5</v>
      </c>
      <c r="H68" s="8">
        <v>1.88</v>
      </c>
      <c r="I68" s="12">
        <v>0</v>
      </c>
    </row>
    <row r="69" spans="2:9" ht="15" customHeight="1" x14ac:dyDescent="0.2">
      <c r="B69" t="s">
        <v>150</v>
      </c>
      <c r="C69" s="12">
        <v>7</v>
      </c>
      <c r="D69" s="8">
        <v>1.2</v>
      </c>
      <c r="E69" s="12">
        <v>4</v>
      </c>
      <c r="F69" s="8">
        <v>1.31</v>
      </c>
      <c r="G69" s="12">
        <v>3</v>
      </c>
      <c r="H69" s="8">
        <v>1.1299999999999999</v>
      </c>
      <c r="I69" s="12">
        <v>0</v>
      </c>
    </row>
    <row r="71" spans="2:9" ht="15" customHeight="1" x14ac:dyDescent="0.2">
      <c r="B71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1EF95-E34D-4571-8970-EE3B7BE1A8CE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204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0.03</v>
      </c>
      <c r="E5" s="12">
        <v>1</v>
      </c>
      <c r="F5" s="8">
        <v>0.06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554</v>
      </c>
      <c r="D6" s="8">
        <v>14.34</v>
      </c>
      <c r="E6" s="12">
        <v>133</v>
      </c>
      <c r="F6" s="8">
        <v>7.98</v>
      </c>
      <c r="G6" s="12">
        <v>421</v>
      </c>
      <c r="H6" s="8">
        <v>19.98</v>
      </c>
      <c r="I6" s="12">
        <v>0</v>
      </c>
    </row>
    <row r="7" spans="2:9" ht="15" customHeight="1" x14ac:dyDescent="0.2">
      <c r="B7" t="s">
        <v>34</v>
      </c>
      <c r="C7" s="12">
        <v>389</v>
      </c>
      <c r="D7" s="8">
        <v>10.07</v>
      </c>
      <c r="E7" s="12">
        <v>85</v>
      </c>
      <c r="F7" s="8">
        <v>5.0999999999999996</v>
      </c>
      <c r="G7" s="12">
        <v>304</v>
      </c>
      <c r="H7" s="8">
        <v>14.43</v>
      </c>
      <c r="I7" s="12">
        <v>0</v>
      </c>
    </row>
    <row r="8" spans="2:9" ht="15" customHeight="1" x14ac:dyDescent="0.2">
      <c r="B8" t="s">
        <v>35</v>
      </c>
      <c r="C8" s="12">
        <v>22</v>
      </c>
      <c r="D8" s="8">
        <v>0.56999999999999995</v>
      </c>
      <c r="E8" s="12">
        <v>0</v>
      </c>
      <c r="F8" s="8">
        <v>0</v>
      </c>
      <c r="G8" s="12">
        <v>21</v>
      </c>
      <c r="H8" s="8">
        <v>1</v>
      </c>
      <c r="I8" s="12">
        <v>0</v>
      </c>
    </row>
    <row r="9" spans="2:9" ht="15" customHeight="1" x14ac:dyDescent="0.2">
      <c r="B9" t="s">
        <v>36</v>
      </c>
      <c r="C9" s="12">
        <v>33</v>
      </c>
      <c r="D9" s="8">
        <v>0.85</v>
      </c>
      <c r="E9" s="12">
        <v>1</v>
      </c>
      <c r="F9" s="8">
        <v>0.06</v>
      </c>
      <c r="G9" s="12">
        <v>32</v>
      </c>
      <c r="H9" s="8">
        <v>1.52</v>
      </c>
      <c r="I9" s="12">
        <v>0</v>
      </c>
    </row>
    <row r="10" spans="2:9" ht="15" customHeight="1" x14ac:dyDescent="0.2">
      <c r="B10" t="s">
        <v>37</v>
      </c>
      <c r="C10" s="12">
        <v>65</v>
      </c>
      <c r="D10" s="8">
        <v>1.68</v>
      </c>
      <c r="E10" s="12">
        <v>9</v>
      </c>
      <c r="F10" s="8">
        <v>0.54</v>
      </c>
      <c r="G10" s="12">
        <v>55</v>
      </c>
      <c r="H10" s="8">
        <v>2.61</v>
      </c>
      <c r="I10" s="12">
        <v>0</v>
      </c>
    </row>
    <row r="11" spans="2:9" ht="15" customHeight="1" x14ac:dyDescent="0.2">
      <c r="B11" t="s">
        <v>38</v>
      </c>
      <c r="C11" s="12">
        <v>800</v>
      </c>
      <c r="D11" s="8">
        <v>20.7</v>
      </c>
      <c r="E11" s="12">
        <v>303</v>
      </c>
      <c r="F11" s="8">
        <v>18.18</v>
      </c>
      <c r="G11" s="12">
        <v>496</v>
      </c>
      <c r="H11" s="8">
        <v>23.54</v>
      </c>
      <c r="I11" s="12">
        <v>1</v>
      </c>
    </row>
    <row r="12" spans="2:9" ht="15" customHeight="1" x14ac:dyDescent="0.2">
      <c r="B12" t="s">
        <v>39</v>
      </c>
      <c r="C12" s="12">
        <v>18</v>
      </c>
      <c r="D12" s="8">
        <v>0.47</v>
      </c>
      <c r="E12" s="12">
        <v>4</v>
      </c>
      <c r="F12" s="8">
        <v>0.24</v>
      </c>
      <c r="G12" s="12">
        <v>14</v>
      </c>
      <c r="H12" s="8">
        <v>0.66</v>
      </c>
      <c r="I12" s="12">
        <v>0</v>
      </c>
    </row>
    <row r="13" spans="2:9" ht="15" customHeight="1" x14ac:dyDescent="0.2">
      <c r="B13" t="s">
        <v>40</v>
      </c>
      <c r="C13" s="12">
        <v>546</v>
      </c>
      <c r="D13" s="8">
        <v>14.13</v>
      </c>
      <c r="E13" s="12">
        <v>268</v>
      </c>
      <c r="F13" s="8">
        <v>16.079999999999998</v>
      </c>
      <c r="G13" s="12">
        <v>278</v>
      </c>
      <c r="H13" s="8">
        <v>13.19</v>
      </c>
      <c r="I13" s="12">
        <v>0</v>
      </c>
    </row>
    <row r="14" spans="2:9" ht="15" customHeight="1" x14ac:dyDescent="0.2">
      <c r="B14" t="s">
        <v>41</v>
      </c>
      <c r="C14" s="12">
        <v>188</v>
      </c>
      <c r="D14" s="8">
        <v>4.87</v>
      </c>
      <c r="E14" s="12">
        <v>78</v>
      </c>
      <c r="F14" s="8">
        <v>4.68</v>
      </c>
      <c r="G14" s="12">
        <v>109</v>
      </c>
      <c r="H14" s="8">
        <v>5.17</v>
      </c>
      <c r="I14" s="12">
        <v>0</v>
      </c>
    </row>
    <row r="15" spans="2:9" ht="15" customHeight="1" x14ac:dyDescent="0.2">
      <c r="B15" t="s">
        <v>42</v>
      </c>
      <c r="C15" s="12">
        <v>315</v>
      </c>
      <c r="D15" s="8">
        <v>8.15</v>
      </c>
      <c r="E15" s="12">
        <v>236</v>
      </c>
      <c r="F15" s="8">
        <v>14.16</v>
      </c>
      <c r="G15" s="12">
        <v>79</v>
      </c>
      <c r="H15" s="8">
        <v>3.75</v>
      </c>
      <c r="I15" s="12">
        <v>0</v>
      </c>
    </row>
    <row r="16" spans="2:9" ht="15" customHeight="1" x14ac:dyDescent="0.2">
      <c r="B16" t="s">
        <v>43</v>
      </c>
      <c r="C16" s="12">
        <v>402</v>
      </c>
      <c r="D16" s="8">
        <v>10.4</v>
      </c>
      <c r="E16" s="12">
        <v>310</v>
      </c>
      <c r="F16" s="8">
        <v>18.600000000000001</v>
      </c>
      <c r="G16" s="12">
        <v>91</v>
      </c>
      <c r="H16" s="8">
        <v>4.32</v>
      </c>
      <c r="I16" s="12">
        <v>1</v>
      </c>
    </row>
    <row r="17" spans="2:9" ht="15" customHeight="1" x14ac:dyDescent="0.2">
      <c r="B17" t="s">
        <v>44</v>
      </c>
      <c r="C17" s="12">
        <v>165</v>
      </c>
      <c r="D17" s="8">
        <v>4.2699999999999996</v>
      </c>
      <c r="E17" s="12">
        <v>110</v>
      </c>
      <c r="F17" s="8">
        <v>6.6</v>
      </c>
      <c r="G17" s="12">
        <v>45</v>
      </c>
      <c r="H17" s="8">
        <v>2.14</v>
      </c>
      <c r="I17" s="12">
        <v>1</v>
      </c>
    </row>
    <row r="18" spans="2:9" ht="15" customHeight="1" x14ac:dyDescent="0.2">
      <c r="B18" t="s">
        <v>45</v>
      </c>
      <c r="C18" s="12">
        <v>216</v>
      </c>
      <c r="D18" s="8">
        <v>5.59</v>
      </c>
      <c r="E18" s="12">
        <v>98</v>
      </c>
      <c r="F18" s="8">
        <v>5.88</v>
      </c>
      <c r="G18" s="12">
        <v>57</v>
      </c>
      <c r="H18" s="8">
        <v>2.71</v>
      </c>
      <c r="I18" s="12">
        <v>0</v>
      </c>
    </row>
    <row r="19" spans="2:9" ht="15" customHeight="1" x14ac:dyDescent="0.2">
      <c r="B19" t="s">
        <v>46</v>
      </c>
      <c r="C19" s="12">
        <v>150</v>
      </c>
      <c r="D19" s="8">
        <v>3.88</v>
      </c>
      <c r="E19" s="12">
        <v>31</v>
      </c>
      <c r="F19" s="8">
        <v>1.86</v>
      </c>
      <c r="G19" s="12">
        <v>105</v>
      </c>
      <c r="H19" s="8">
        <v>4.9800000000000004</v>
      </c>
      <c r="I19" s="12">
        <v>7</v>
      </c>
    </row>
    <row r="20" spans="2:9" ht="15" customHeight="1" x14ac:dyDescent="0.2">
      <c r="B20" s="9" t="s">
        <v>182</v>
      </c>
      <c r="C20" s="12">
        <f>SUM(LTBL_34212[総数／事業所数])</f>
        <v>3864</v>
      </c>
      <c r="E20" s="12">
        <f>SUBTOTAL(109,LTBL_34212[個人／事業所数])</f>
        <v>1667</v>
      </c>
      <c r="G20" s="12">
        <f>SUBTOTAL(109,LTBL_34212[法人／事業所数])</f>
        <v>2107</v>
      </c>
      <c r="I20" s="12">
        <f>SUBTOTAL(109,LTBL_34212[法人以外の団体／事業所数])</f>
        <v>10</v>
      </c>
    </row>
    <row r="21" spans="2:9" ht="15" customHeight="1" x14ac:dyDescent="0.2">
      <c r="E21" s="11">
        <f>LTBL_34212[[#Totals],[個人／事業所数]]/LTBL_34212[[#Totals],[総数／事業所数]]</f>
        <v>0.43141821946169773</v>
      </c>
      <c r="G21" s="11">
        <f>LTBL_34212[[#Totals],[法人／事業所数]]/LTBL_34212[[#Totals],[総数／事業所数]]</f>
        <v>0.54528985507246375</v>
      </c>
      <c r="I21" s="11">
        <f>LTBL_34212[[#Totals],[法人以外の団体／事業所数]]/LTBL_34212[[#Totals],[総数／事業所数]]</f>
        <v>2.587991718426501E-3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460</v>
      </c>
      <c r="D24" s="8">
        <v>11.9</v>
      </c>
      <c r="E24" s="12">
        <v>260</v>
      </c>
      <c r="F24" s="8">
        <v>15.6</v>
      </c>
      <c r="G24" s="12">
        <v>200</v>
      </c>
      <c r="H24" s="8">
        <v>9.49</v>
      </c>
      <c r="I24" s="12">
        <v>0</v>
      </c>
    </row>
    <row r="25" spans="2:9" ht="15" customHeight="1" x14ac:dyDescent="0.2">
      <c r="B25" t="s">
        <v>71</v>
      </c>
      <c r="C25" s="12">
        <v>345</v>
      </c>
      <c r="D25" s="8">
        <v>8.93</v>
      </c>
      <c r="E25" s="12">
        <v>283</v>
      </c>
      <c r="F25" s="8">
        <v>16.98</v>
      </c>
      <c r="G25" s="12">
        <v>62</v>
      </c>
      <c r="H25" s="8">
        <v>2.94</v>
      </c>
      <c r="I25" s="12">
        <v>0</v>
      </c>
    </row>
    <row r="26" spans="2:9" ht="15" customHeight="1" x14ac:dyDescent="0.2">
      <c r="B26" t="s">
        <v>55</v>
      </c>
      <c r="C26" s="12">
        <v>283</v>
      </c>
      <c r="D26" s="8">
        <v>7.32</v>
      </c>
      <c r="E26" s="12">
        <v>54</v>
      </c>
      <c r="F26" s="8">
        <v>3.24</v>
      </c>
      <c r="G26" s="12">
        <v>229</v>
      </c>
      <c r="H26" s="8">
        <v>10.87</v>
      </c>
      <c r="I26" s="12">
        <v>0</v>
      </c>
    </row>
    <row r="27" spans="2:9" ht="15" customHeight="1" x14ac:dyDescent="0.2">
      <c r="B27" t="s">
        <v>70</v>
      </c>
      <c r="C27" s="12">
        <v>271</v>
      </c>
      <c r="D27" s="8">
        <v>7.01</v>
      </c>
      <c r="E27" s="12">
        <v>225</v>
      </c>
      <c r="F27" s="8">
        <v>13.5</v>
      </c>
      <c r="G27" s="12">
        <v>46</v>
      </c>
      <c r="H27" s="8">
        <v>2.1800000000000002</v>
      </c>
      <c r="I27" s="12">
        <v>0</v>
      </c>
    </row>
    <row r="28" spans="2:9" ht="15" customHeight="1" x14ac:dyDescent="0.2">
      <c r="B28" t="s">
        <v>65</v>
      </c>
      <c r="C28" s="12">
        <v>236</v>
      </c>
      <c r="D28" s="8">
        <v>6.11</v>
      </c>
      <c r="E28" s="12">
        <v>88</v>
      </c>
      <c r="F28" s="8">
        <v>5.28</v>
      </c>
      <c r="G28" s="12">
        <v>148</v>
      </c>
      <c r="H28" s="8">
        <v>7.02</v>
      </c>
      <c r="I28" s="12">
        <v>0</v>
      </c>
    </row>
    <row r="29" spans="2:9" ht="15" customHeight="1" x14ac:dyDescent="0.2">
      <c r="B29" t="s">
        <v>72</v>
      </c>
      <c r="C29" s="12">
        <v>165</v>
      </c>
      <c r="D29" s="8">
        <v>4.2699999999999996</v>
      </c>
      <c r="E29" s="12">
        <v>110</v>
      </c>
      <c r="F29" s="8">
        <v>6.6</v>
      </c>
      <c r="G29" s="12">
        <v>45</v>
      </c>
      <c r="H29" s="8">
        <v>2.14</v>
      </c>
      <c r="I29" s="12">
        <v>1</v>
      </c>
    </row>
    <row r="30" spans="2:9" ht="15" customHeight="1" x14ac:dyDescent="0.2">
      <c r="B30" t="s">
        <v>56</v>
      </c>
      <c r="C30" s="12">
        <v>152</v>
      </c>
      <c r="D30" s="8">
        <v>3.93</v>
      </c>
      <c r="E30" s="12">
        <v>52</v>
      </c>
      <c r="F30" s="8">
        <v>3.12</v>
      </c>
      <c r="G30" s="12">
        <v>100</v>
      </c>
      <c r="H30" s="8">
        <v>4.75</v>
      </c>
      <c r="I30" s="12">
        <v>0</v>
      </c>
    </row>
    <row r="31" spans="2:9" ht="15" customHeight="1" x14ac:dyDescent="0.2">
      <c r="B31" t="s">
        <v>64</v>
      </c>
      <c r="C31" s="12">
        <v>131</v>
      </c>
      <c r="D31" s="8">
        <v>3.39</v>
      </c>
      <c r="E31" s="12">
        <v>63</v>
      </c>
      <c r="F31" s="8">
        <v>3.78</v>
      </c>
      <c r="G31" s="12">
        <v>68</v>
      </c>
      <c r="H31" s="8">
        <v>3.23</v>
      </c>
      <c r="I31" s="12">
        <v>0</v>
      </c>
    </row>
    <row r="32" spans="2:9" ht="15" customHeight="1" x14ac:dyDescent="0.2">
      <c r="B32" t="s">
        <v>63</v>
      </c>
      <c r="C32" s="12">
        <v>127</v>
      </c>
      <c r="D32" s="8">
        <v>3.29</v>
      </c>
      <c r="E32" s="12">
        <v>81</v>
      </c>
      <c r="F32" s="8">
        <v>4.8600000000000003</v>
      </c>
      <c r="G32" s="12">
        <v>45</v>
      </c>
      <c r="H32" s="8">
        <v>2.14</v>
      </c>
      <c r="I32" s="12">
        <v>1</v>
      </c>
    </row>
    <row r="33" spans="2:9" ht="15" customHeight="1" x14ac:dyDescent="0.2">
      <c r="B33" t="s">
        <v>73</v>
      </c>
      <c r="C33" s="12">
        <v>121</v>
      </c>
      <c r="D33" s="8">
        <v>3.13</v>
      </c>
      <c r="E33" s="12">
        <v>97</v>
      </c>
      <c r="F33" s="8">
        <v>5.82</v>
      </c>
      <c r="G33" s="12">
        <v>24</v>
      </c>
      <c r="H33" s="8">
        <v>1.1399999999999999</v>
      </c>
      <c r="I33" s="12">
        <v>0</v>
      </c>
    </row>
    <row r="34" spans="2:9" ht="15" customHeight="1" x14ac:dyDescent="0.2">
      <c r="B34" t="s">
        <v>57</v>
      </c>
      <c r="C34" s="12">
        <v>119</v>
      </c>
      <c r="D34" s="8">
        <v>3.08</v>
      </c>
      <c r="E34" s="12">
        <v>27</v>
      </c>
      <c r="F34" s="8">
        <v>1.62</v>
      </c>
      <c r="G34" s="12">
        <v>92</v>
      </c>
      <c r="H34" s="8">
        <v>4.37</v>
      </c>
      <c r="I34" s="12">
        <v>0</v>
      </c>
    </row>
    <row r="35" spans="2:9" ht="15" customHeight="1" x14ac:dyDescent="0.2">
      <c r="B35" t="s">
        <v>68</v>
      </c>
      <c r="C35" s="12">
        <v>96</v>
      </c>
      <c r="D35" s="8">
        <v>2.48</v>
      </c>
      <c r="E35" s="12">
        <v>56</v>
      </c>
      <c r="F35" s="8">
        <v>3.36</v>
      </c>
      <c r="G35" s="12">
        <v>40</v>
      </c>
      <c r="H35" s="8">
        <v>1.9</v>
      </c>
      <c r="I35" s="12">
        <v>0</v>
      </c>
    </row>
    <row r="36" spans="2:9" ht="15" customHeight="1" x14ac:dyDescent="0.2">
      <c r="B36" t="s">
        <v>74</v>
      </c>
      <c r="C36" s="12">
        <v>95</v>
      </c>
      <c r="D36" s="8">
        <v>2.46</v>
      </c>
      <c r="E36" s="12">
        <v>1</v>
      </c>
      <c r="F36" s="8">
        <v>0.06</v>
      </c>
      <c r="G36" s="12">
        <v>33</v>
      </c>
      <c r="H36" s="8">
        <v>1.57</v>
      </c>
      <c r="I36" s="12">
        <v>0</v>
      </c>
    </row>
    <row r="37" spans="2:9" ht="15" customHeight="1" x14ac:dyDescent="0.2">
      <c r="B37" t="s">
        <v>69</v>
      </c>
      <c r="C37" s="12">
        <v>86</v>
      </c>
      <c r="D37" s="8">
        <v>2.23</v>
      </c>
      <c r="E37" s="12">
        <v>22</v>
      </c>
      <c r="F37" s="8">
        <v>1.32</v>
      </c>
      <c r="G37" s="12">
        <v>63</v>
      </c>
      <c r="H37" s="8">
        <v>2.99</v>
      </c>
      <c r="I37" s="12">
        <v>0</v>
      </c>
    </row>
    <row r="38" spans="2:9" ht="15" customHeight="1" x14ac:dyDescent="0.2">
      <c r="B38" t="s">
        <v>58</v>
      </c>
      <c r="C38" s="12">
        <v>82</v>
      </c>
      <c r="D38" s="8">
        <v>2.12</v>
      </c>
      <c r="E38" s="12">
        <v>14</v>
      </c>
      <c r="F38" s="8">
        <v>0.84</v>
      </c>
      <c r="G38" s="12">
        <v>68</v>
      </c>
      <c r="H38" s="8">
        <v>3.23</v>
      </c>
      <c r="I38" s="12">
        <v>0</v>
      </c>
    </row>
    <row r="39" spans="2:9" ht="15" customHeight="1" x14ac:dyDescent="0.2">
      <c r="B39" t="s">
        <v>62</v>
      </c>
      <c r="C39" s="12">
        <v>73</v>
      </c>
      <c r="D39" s="8">
        <v>1.89</v>
      </c>
      <c r="E39" s="12">
        <v>42</v>
      </c>
      <c r="F39" s="8">
        <v>2.52</v>
      </c>
      <c r="G39" s="12">
        <v>31</v>
      </c>
      <c r="H39" s="8">
        <v>1.47</v>
      </c>
      <c r="I39" s="12">
        <v>0</v>
      </c>
    </row>
    <row r="40" spans="2:9" ht="15" customHeight="1" x14ac:dyDescent="0.2">
      <c r="B40" t="s">
        <v>80</v>
      </c>
      <c r="C40" s="12">
        <v>64</v>
      </c>
      <c r="D40" s="8">
        <v>1.66</v>
      </c>
      <c r="E40" s="12">
        <v>10</v>
      </c>
      <c r="F40" s="8">
        <v>0.6</v>
      </c>
      <c r="G40" s="12">
        <v>54</v>
      </c>
      <c r="H40" s="8">
        <v>2.56</v>
      </c>
      <c r="I40" s="12">
        <v>0</v>
      </c>
    </row>
    <row r="41" spans="2:9" ht="15" customHeight="1" x14ac:dyDescent="0.2">
      <c r="B41" t="s">
        <v>60</v>
      </c>
      <c r="C41" s="12">
        <v>60</v>
      </c>
      <c r="D41" s="8">
        <v>1.55</v>
      </c>
      <c r="E41" s="12">
        <v>2</v>
      </c>
      <c r="F41" s="8">
        <v>0.12</v>
      </c>
      <c r="G41" s="12">
        <v>58</v>
      </c>
      <c r="H41" s="8">
        <v>2.75</v>
      </c>
      <c r="I41" s="12">
        <v>0</v>
      </c>
    </row>
    <row r="42" spans="2:9" ht="15" customHeight="1" x14ac:dyDescent="0.2">
      <c r="B42" t="s">
        <v>66</v>
      </c>
      <c r="C42" s="12">
        <v>60</v>
      </c>
      <c r="D42" s="8">
        <v>1.55</v>
      </c>
      <c r="E42" s="12">
        <v>7</v>
      </c>
      <c r="F42" s="8">
        <v>0.42</v>
      </c>
      <c r="G42" s="12">
        <v>53</v>
      </c>
      <c r="H42" s="8">
        <v>2.52</v>
      </c>
      <c r="I42" s="12">
        <v>0</v>
      </c>
    </row>
    <row r="43" spans="2:9" ht="15" customHeight="1" x14ac:dyDescent="0.2">
      <c r="B43" t="s">
        <v>59</v>
      </c>
      <c r="C43" s="12">
        <v>52</v>
      </c>
      <c r="D43" s="8">
        <v>1.35</v>
      </c>
      <c r="E43" s="12">
        <v>5</v>
      </c>
      <c r="F43" s="8">
        <v>0.3</v>
      </c>
      <c r="G43" s="12">
        <v>47</v>
      </c>
      <c r="H43" s="8">
        <v>2.23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306</v>
      </c>
      <c r="D47" s="8">
        <v>7.92</v>
      </c>
      <c r="E47" s="12">
        <v>206</v>
      </c>
      <c r="F47" s="8">
        <v>12.36</v>
      </c>
      <c r="G47" s="12">
        <v>100</v>
      </c>
      <c r="H47" s="8">
        <v>4.75</v>
      </c>
      <c r="I47" s="12">
        <v>0</v>
      </c>
    </row>
    <row r="48" spans="2:9" ht="15" customHeight="1" x14ac:dyDescent="0.2">
      <c r="B48" t="s">
        <v>118</v>
      </c>
      <c r="C48" s="12">
        <v>183</v>
      </c>
      <c r="D48" s="8">
        <v>4.74</v>
      </c>
      <c r="E48" s="12">
        <v>152</v>
      </c>
      <c r="F48" s="8">
        <v>9.1199999999999992</v>
      </c>
      <c r="G48" s="12">
        <v>31</v>
      </c>
      <c r="H48" s="8">
        <v>1.47</v>
      </c>
      <c r="I48" s="12">
        <v>0</v>
      </c>
    </row>
    <row r="49" spans="2:9" ht="15" customHeight="1" x14ac:dyDescent="0.2">
      <c r="B49" t="s">
        <v>102</v>
      </c>
      <c r="C49" s="12">
        <v>112</v>
      </c>
      <c r="D49" s="8">
        <v>2.9</v>
      </c>
      <c r="E49" s="12">
        <v>14</v>
      </c>
      <c r="F49" s="8">
        <v>0.84</v>
      </c>
      <c r="G49" s="12">
        <v>98</v>
      </c>
      <c r="H49" s="8">
        <v>4.6500000000000004</v>
      </c>
      <c r="I49" s="12">
        <v>0</v>
      </c>
    </row>
    <row r="50" spans="2:9" ht="15" customHeight="1" x14ac:dyDescent="0.2">
      <c r="B50" t="s">
        <v>117</v>
      </c>
      <c r="C50" s="12">
        <v>112</v>
      </c>
      <c r="D50" s="8">
        <v>2.9</v>
      </c>
      <c r="E50" s="12">
        <v>106</v>
      </c>
      <c r="F50" s="8">
        <v>6.36</v>
      </c>
      <c r="G50" s="12">
        <v>6</v>
      </c>
      <c r="H50" s="8">
        <v>0.28000000000000003</v>
      </c>
      <c r="I50" s="12">
        <v>0</v>
      </c>
    </row>
    <row r="51" spans="2:9" ht="15" customHeight="1" x14ac:dyDescent="0.2">
      <c r="B51" t="s">
        <v>121</v>
      </c>
      <c r="C51" s="12">
        <v>95</v>
      </c>
      <c r="D51" s="8">
        <v>2.46</v>
      </c>
      <c r="E51" s="12">
        <v>79</v>
      </c>
      <c r="F51" s="8">
        <v>4.74</v>
      </c>
      <c r="G51" s="12">
        <v>16</v>
      </c>
      <c r="H51" s="8">
        <v>0.76</v>
      </c>
      <c r="I51" s="12">
        <v>0</v>
      </c>
    </row>
    <row r="52" spans="2:9" ht="15" customHeight="1" x14ac:dyDescent="0.2">
      <c r="B52" t="s">
        <v>120</v>
      </c>
      <c r="C52" s="12">
        <v>94</v>
      </c>
      <c r="D52" s="8">
        <v>2.4300000000000002</v>
      </c>
      <c r="E52" s="12">
        <v>74</v>
      </c>
      <c r="F52" s="8">
        <v>4.4400000000000004</v>
      </c>
      <c r="G52" s="12">
        <v>19</v>
      </c>
      <c r="H52" s="8">
        <v>0.9</v>
      </c>
      <c r="I52" s="12">
        <v>1</v>
      </c>
    </row>
    <row r="53" spans="2:9" ht="15" customHeight="1" x14ac:dyDescent="0.2">
      <c r="B53" t="s">
        <v>106</v>
      </c>
      <c r="C53" s="12">
        <v>82</v>
      </c>
      <c r="D53" s="8">
        <v>2.12</v>
      </c>
      <c r="E53" s="12">
        <v>44</v>
      </c>
      <c r="F53" s="8">
        <v>2.64</v>
      </c>
      <c r="G53" s="12">
        <v>38</v>
      </c>
      <c r="H53" s="8">
        <v>1.8</v>
      </c>
      <c r="I53" s="12">
        <v>0</v>
      </c>
    </row>
    <row r="54" spans="2:9" ht="15" customHeight="1" x14ac:dyDescent="0.2">
      <c r="B54" t="s">
        <v>108</v>
      </c>
      <c r="C54" s="12">
        <v>77</v>
      </c>
      <c r="D54" s="8">
        <v>1.99</v>
      </c>
      <c r="E54" s="12">
        <v>40</v>
      </c>
      <c r="F54" s="8">
        <v>2.4</v>
      </c>
      <c r="G54" s="12">
        <v>37</v>
      </c>
      <c r="H54" s="8">
        <v>1.76</v>
      </c>
      <c r="I54" s="12">
        <v>0</v>
      </c>
    </row>
    <row r="55" spans="2:9" ht="15" customHeight="1" x14ac:dyDescent="0.2">
      <c r="B55" t="s">
        <v>103</v>
      </c>
      <c r="C55" s="12">
        <v>68</v>
      </c>
      <c r="D55" s="8">
        <v>1.76</v>
      </c>
      <c r="E55" s="12">
        <v>15</v>
      </c>
      <c r="F55" s="8">
        <v>0.9</v>
      </c>
      <c r="G55" s="12">
        <v>53</v>
      </c>
      <c r="H55" s="8">
        <v>2.52</v>
      </c>
      <c r="I55" s="12">
        <v>0</v>
      </c>
    </row>
    <row r="56" spans="2:9" ht="15" customHeight="1" x14ac:dyDescent="0.2">
      <c r="B56" t="s">
        <v>149</v>
      </c>
      <c r="C56" s="12">
        <v>67</v>
      </c>
      <c r="D56" s="8">
        <v>1.73</v>
      </c>
      <c r="E56" s="12">
        <v>1</v>
      </c>
      <c r="F56" s="8">
        <v>0.06</v>
      </c>
      <c r="G56" s="12">
        <v>6</v>
      </c>
      <c r="H56" s="8">
        <v>0.28000000000000003</v>
      </c>
      <c r="I56" s="12">
        <v>0</v>
      </c>
    </row>
    <row r="57" spans="2:9" ht="15" customHeight="1" x14ac:dyDescent="0.2">
      <c r="B57" t="s">
        <v>109</v>
      </c>
      <c r="C57" s="12">
        <v>65</v>
      </c>
      <c r="D57" s="8">
        <v>1.68</v>
      </c>
      <c r="E57" s="12">
        <v>26</v>
      </c>
      <c r="F57" s="8">
        <v>1.56</v>
      </c>
      <c r="G57" s="12">
        <v>39</v>
      </c>
      <c r="H57" s="8">
        <v>1.85</v>
      </c>
      <c r="I57" s="12">
        <v>0</v>
      </c>
    </row>
    <row r="58" spans="2:9" ht="15" customHeight="1" x14ac:dyDescent="0.2">
      <c r="B58" t="s">
        <v>112</v>
      </c>
      <c r="C58" s="12">
        <v>63</v>
      </c>
      <c r="D58" s="8">
        <v>1.63</v>
      </c>
      <c r="E58" s="12">
        <v>47</v>
      </c>
      <c r="F58" s="8">
        <v>2.82</v>
      </c>
      <c r="G58" s="12">
        <v>16</v>
      </c>
      <c r="H58" s="8">
        <v>0.76</v>
      </c>
      <c r="I58" s="12">
        <v>0</v>
      </c>
    </row>
    <row r="59" spans="2:9" ht="15" customHeight="1" x14ac:dyDescent="0.2">
      <c r="B59" t="s">
        <v>107</v>
      </c>
      <c r="C59" s="12">
        <v>60</v>
      </c>
      <c r="D59" s="8">
        <v>1.55</v>
      </c>
      <c r="E59" s="12">
        <v>10</v>
      </c>
      <c r="F59" s="8">
        <v>0.6</v>
      </c>
      <c r="G59" s="12">
        <v>50</v>
      </c>
      <c r="H59" s="8">
        <v>2.37</v>
      </c>
      <c r="I59" s="12">
        <v>0</v>
      </c>
    </row>
    <row r="60" spans="2:9" ht="15" customHeight="1" x14ac:dyDescent="0.2">
      <c r="B60" t="s">
        <v>111</v>
      </c>
      <c r="C60" s="12">
        <v>59</v>
      </c>
      <c r="D60" s="8">
        <v>1.53</v>
      </c>
      <c r="E60" s="12">
        <v>14</v>
      </c>
      <c r="F60" s="8">
        <v>0.84</v>
      </c>
      <c r="G60" s="12">
        <v>44</v>
      </c>
      <c r="H60" s="8">
        <v>2.09</v>
      </c>
      <c r="I60" s="12">
        <v>0</v>
      </c>
    </row>
    <row r="61" spans="2:9" ht="15" customHeight="1" x14ac:dyDescent="0.2">
      <c r="B61" t="s">
        <v>105</v>
      </c>
      <c r="C61" s="12">
        <v>58</v>
      </c>
      <c r="D61" s="8">
        <v>1.5</v>
      </c>
      <c r="E61" s="12">
        <v>17</v>
      </c>
      <c r="F61" s="8">
        <v>1.02</v>
      </c>
      <c r="G61" s="12">
        <v>41</v>
      </c>
      <c r="H61" s="8">
        <v>1.95</v>
      </c>
      <c r="I61" s="12">
        <v>0</v>
      </c>
    </row>
    <row r="62" spans="2:9" ht="15" customHeight="1" x14ac:dyDescent="0.2">
      <c r="B62" t="s">
        <v>136</v>
      </c>
      <c r="C62" s="12">
        <v>57</v>
      </c>
      <c r="D62" s="8">
        <v>1.48</v>
      </c>
      <c r="E62" s="12">
        <v>18</v>
      </c>
      <c r="F62" s="8">
        <v>1.08</v>
      </c>
      <c r="G62" s="12">
        <v>39</v>
      </c>
      <c r="H62" s="8">
        <v>1.85</v>
      </c>
      <c r="I62" s="12">
        <v>0</v>
      </c>
    </row>
    <row r="63" spans="2:9" ht="15" customHeight="1" x14ac:dyDescent="0.2">
      <c r="B63" t="s">
        <v>123</v>
      </c>
      <c r="C63" s="12">
        <v>55</v>
      </c>
      <c r="D63" s="8">
        <v>1.42</v>
      </c>
      <c r="E63" s="12">
        <v>3</v>
      </c>
      <c r="F63" s="8">
        <v>0.18</v>
      </c>
      <c r="G63" s="12">
        <v>52</v>
      </c>
      <c r="H63" s="8">
        <v>2.4700000000000002</v>
      </c>
      <c r="I63" s="12">
        <v>0</v>
      </c>
    </row>
    <row r="64" spans="2:9" ht="15" customHeight="1" x14ac:dyDescent="0.2">
      <c r="B64" t="s">
        <v>147</v>
      </c>
      <c r="C64" s="12">
        <v>53</v>
      </c>
      <c r="D64" s="8">
        <v>1.37</v>
      </c>
      <c r="E64" s="12">
        <v>10</v>
      </c>
      <c r="F64" s="8">
        <v>0.6</v>
      </c>
      <c r="G64" s="12">
        <v>43</v>
      </c>
      <c r="H64" s="8">
        <v>2.04</v>
      </c>
      <c r="I64" s="12">
        <v>0</v>
      </c>
    </row>
    <row r="65" spans="2:9" ht="15" customHeight="1" x14ac:dyDescent="0.2">
      <c r="B65" t="s">
        <v>119</v>
      </c>
      <c r="C65" s="12">
        <v>53</v>
      </c>
      <c r="D65" s="8">
        <v>1.37</v>
      </c>
      <c r="E65" s="12">
        <v>35</v>
      </c>
      <c r="F65" s="8">
        <v>2.1</v>
      </c>
      <c r="G65" s="12">
        <v>18</v>
      </c>
      <c r="H65" s="8">
        <v>0.85</v>
      </c>
      <c r="I65" s="12">
        <v>0</v>
      </c>
    </row>
    <row r="66" spans="2:9" ht="15" customHeight="1" x14ac:dyDescent="0.2">
      <c r="B66" t="s">
        <v>116</v>
      </c>
      <c r="C66" s="12">
        <v>47</v>
      </c>
      <c r="D66" s="8">
        <v>1.22</v>
      </c>
      <c r="E66" s="12">
        <v>42</v>
      </c>
      <c r="F66" s="8">
        <v>2.52</v>
      </c>
      <c r="G66" s="12">
        <v>5</v>
      </c>
      <c r="H66" s="8">
        <v>0.24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5C50A-B055-472C-A8A8-FE503A7DD93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354</v>
      </c>
      <c r="D6" s="8">
        <v>14.74</v>
      </c>
      <c r="E6" s="12">
        <v>107</v>
      </c>
      <c r="F6" s="8">
        <v>9.15</v>
      </c>
      <c r="G6" s="12">
        <v>247</v>
      </c>
      <c r="H6" s="8">
        <v>20.53</v>
      </c>
      <c r="I6" s="12">
        <v>0</v>
      </c>
    </row>
    <row r="7" spans="2:9" ht="15" customHeight="1" x14ac:dyDescent="0.2">
      <c r="B7" t="s">
        <v>34</v>
      </c>
      <c r="C7" s="12">
        <v>165</v>
      </c>
      <c r="D7" s="8">
        <v>6.87</v>
      </c>
      <c r="E7" s="12">
        <v>59</v>
      </c>
      <c r="F7" s="8">
        <v>5.05</v>
      </c>
      <c r="G7" s="12">
        <v>106</v>
      </c>
      <c r="H7" s="8">
        <v>8.81</v>
      </c>
      <c r="I7" s="12">
        <v>0</v>
      </c>
    </row>
    <row r="8" spans="2:9" ht="15" customHeight="1" x14ac:dyDescent="0.2">
      <c r="B8" t="s">
        <v>35</v>
      </c>
      <c r="C8" s="12">
        <v>6</v>
      </c>
      <c r="D8" s="8">
        <v>0.25</v>
      </c>
      <c r="E8" s="12">
        <v>0</v>
      </c>
      <c r="F8" s="8">
        <v>0</v>
      </c>
      <c r="G8" s="12">
        <v>6</v>
      </c>
      <c r="H8" s="8">
        <v>0.5</v>
      </c>
      <c r="I8" s="12">
        <v>0</v>
      </c>
    </row>
    <row r="9" spans="2:9" ht="15" customHeight="1" x14ac:dyDescent="0.2">
      <c r="B9" t="s">
        <v>36</v>
      </c>
      <c r="C9" s="12">
        <v>25</v>
      </c>
      <c r="D9" s="8">
        <v>1.04</v>
      </c>
      <c r="E9" s="12">
        <v>3</v>
      </c>
      <c r="F9" s="8">
        <v>0.26</v>
      </c>
      <c r="G9" s="12">
        <v>22</v>
      </c>
      <c r="H9" s="8">
        <v>1.83</v>
      </c>
      <c r="I9" s="12">
        <v>0</v>
      </c>
    </row>
    <row r="10" spans="2:9" ht="15" customHeight="1" x14ac:dyDescent="0.2">
      <c r="B10" t="s">
        <v>37</v>
      </c>
      <c r="C10" s="12">
        <v>36</v>
      </c>
      <c r="D10" s="8">
        <v>1.5</v>
      </c>
      <c r="E10" s="12">
        <v>4</v>
      </c>
      <c r="F10" s="8">
        <v>0.34</v>
      </c>
      <c r="G10" s="12">
        <v>31</v>
      </c>
      <c r="H10" s="8">
        <v>2.58</v>
      </c>
      <c r="I10" s="12">
        <v>1</v>
      </c>
    </row>
    <row r="11" spans="2:9" ht="15" customHeight="1" x14ac:dyDescent="0.2">
      <c r="B11" t="s">
        <v>38</v>
      </c>
      <c r="C11" s="12">
        <v>576</v>
      </c>
      <c r="D11" s="8">
        <v>23.99</v>
      </c>
      <c r="E11" s="12">
        <v>245</v>
      </c>
      <c r="F11" s="8">
        <v>20.96</v>
      </c>
      <c r="G11" s="12">
        <v>330</v>
      </c>
      <c r="H11" s="8">
        <v>27.43</v>
      </c>
      <c r="I11" s="12">
        <v>1</v>
      </c>
    </row>
    <row r="12" spans="2:9" ht="15" customHeight="1" x14ac:dyDescent="0.2">
      <c r="B12" t="s">
        <v>39</v>
      </c>
      <c r="C12" s="12">
        <v>22</v>
      </c>
      <c r="D12" s="8">
        <v>0.92</v>
      </c>
      <c r="E12" s="12">
        <v>4</v>
      </c>
      <c r="F12" s="8">
        <v>0.34</v>
      </c>
      <c r="G12" s="12">
        <v>18</v>
      </c>
      <c r="H12" s="8">
        <v>1.5</v>
      </c>
      <c r="I12" s="12">
        <v>0</v>
      </c>
    </row>
    <row r="13" spans="2:9" ht="15" customHeight="1" x14ac:dyDescent="0.2">
      <c r="B13" t="s">
        <v>40</v>
      </c>
      <c r="C13" s="12">
        <v>233</v>
      </c>
      <c r="D13" s="8">
        <v>9.6999999999999993</v>
      </c>
      <c r="E13" s="12">
        <v>92</v>
      </c>
      <c r="F13" s="8">
        <v>7.87</v>
      </c>
      <c r="G13" s="12">
        <v>140</v>
      </c>
      <c r="H13" s="8">
        <v>11.64</v>
      </c>
      <c r="I13" s="12">
        <v>1</v>
      </c>
    </row>
    <row r="14" spans="2:9" ht="15" customHeight="1" x14ac:dyDescent="0.2">
      <c r="B14" t="s">
        <v>41</v>
      </c>
      <c r="C14" s="12">
        <v>128</v>
      </c>
      <c r="D14" s="8">
        <v>5.33</v>
      </c>
      <c r="E14" s="12">
        <v>70</v>
      </c>
      <c r="F14" s="8">
        <v>5.99</v>
      </c>
      <c r="G14" s="12">
        <v>57</v>
      </c>
      <c r="H14" s="8">
        <v>4.74</v>
      </c>
      <c r="I14" s="12">
        <v>0</v>
      </c>
    </row>
    <row r="15" spans="2:9" ht="15" customHeight="1" x14ac:dyDescent="0.2">
      <c r="B15" t="s">
        <v>42</v>
      </c>
      <c r="C15" s="12">
        <v>254</v>
      </c>
      <c r="D15" s="8">
        <v>10.58</v>
      </c>
      <c r="E15" s="12">
        <v>196</v>
      </c>
      <c r="F15" s="8">
        <v>16.77</v>
      </c>
      <c r="G15" s="12">
        <v>56</v>
      </c>
      <c r="H15" s="8">
        <v>4.66</v>
      </c>
      <c r="I15" s="12">
        <v>0</v>
      </c>
    </row>
    <row r="16" spans="2:9" ht="15" customHeight="1" x14ac:dyDescent="0.2">
      <c r="B16" t="s">
        <v>43</v>
      </c>
      <c r="C16" s="12">
        <v>271</v>
      </c>
      <c r="D16" s="8">
        <v>11.29</v>
      </c>
      <c r="E16" s="12">
        <v>201</v>
      </c>
      <c r="F16" s="8">
        <v>17.190000000000001</v>
      </c>
      <c r="G16" s="12">
        <v>70</v>
      </c>
      <c r="H16" s="8">
        <v>5.82</v>
      </c>
      <c r="I16" s="12">
        <v>0</v>
      </c>
    </row>
    <row r="17" spans="2:9" ht="15" customHeight="1" x14ac:dyDescent="0.2">
      <c r="B17" t="s">
        <v>44</v>
      </c>
      <c r="C17" s="12">
        <v>111</v>
      </c>
      <c r="D17" s="8">
        <v>4.62</v>
      </c>
      <c r="E17" s="12">
        <v>81</v>
      </c>
      <c r="F17" s="8">
        <v>6.93</v>
      </c>
      <c r="G17" s="12">
        <v>21</v>
      </c>
      <c r="H17" s="8">
        <v>1.75</v>
      </c>
      <c r="I17" s="12">
        <v>1</v>
      </c>
    </row>
    <row r="18" spans="2:9" ht="15" customHeight="1" x14ac:dyDescent="0.2">
      <c r="B18" t="s">
        <v>45</v>
      </c>
      <c r="C18" s="12">
        <v>141</v>
      </c>
      <c r="D18" s="8">
        <v>5.87</v>
      </c>
      <c r="E18" s="12">
        <v>79</v>
      </c>
      <c r="F18" s="8">
        <v>6.76</v>
      </c>
      <c r="G18" s="12">
        <v>53</v>
      </c>
      <c r="H18" s="8">
        <v>4.41</v>
      </c>
      <c r="I18" s="12">
        <v>0</v>
      </c>
    </row>
    <row r="19" spans="2:9" ht="15" customHeight="1" x14ac:dyDescent="0.2">
      <c r="B19" t="s">
        <v>46</v>
      </c>
      <c r="C19" s="12">
        <v>79</v>
      </c>
      <c r="D19" s="8">
        <v>3.29</v>
      </c>
      <c r="E19" s="12">
        <v>28</v>
      </c>
      <c r="F19" s="8">
        <v>2.4</v>
      </c>
      <c r="G19" s="12">
        <v>46</v>
      </c>
      <c r="H19" s="8">
        <v>3.82</v>
      </c>
      <c r="I19" s="12">
        <v>1</v>
      </c>
    </row>
    <row r="20" spans="2:9" ht="15" customHeight="1" x14ac:dyDescent="0.2">
      <c r="B20" s="9" t="s">
        <v>182</v>
      </c>
      <c r="C20" s="12">
        <f>SUM(LTBL_34213[総数／事業所数])</f>
        <v>2401</v>
      </c>
      <c r="E20" s="12">
        <f>SUBTOTAL(109,LTBL_34213[個人／事業所数])</f>
        <v>1169</v>
      </c>
      <c r="G20" s="12">
        <f>SUBTOTAL(109,LTBL_34213[法人／事業所数])</f>
        <v>1203</v>
      </c>
      <c r="I20" s="12">
        <f>SUBTOTAL(109,LTBL_34213[法人以外の団体／事業所数])</f>
        <v>5</v>
      </c>
    </row>
    <row r="21" spans="2:9" ht="15" customHeight="1" x14ac:dyDescent="0.2">
      <c r="E21" s="11">
        <f>LTBL_34213[[#Totals],[個人／事業所数]]/LTBL_34213[[#Totals],[総数／事業所数]]</f>
        <v>0.48688046647230321</v>
      </c>
      <c r="G21" s="11">
        <f>LTBL_34213[[#Totals],[法人／事業所数]]/LTBL_34213[[#Totals],[総数／事業所数]]</f>
        <v>0.50104123281965851</v>
      </c>
      <c r="I21" s="11">
        <f>LTBL_34213[[#Totals],[法人以外の団体／事業所数]]/LTBL_34213[[#Totals],[総数／事業所数]]</f>
        <v>2.0824656393169513E-3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221</v>
      </c>
      <c r="D24" s="8">
        <v>9.1999999999999993</v>
      </c>
      <c r="E24" s="12">
        <v>176</v>
      </c>
      <c r="F24" s="8">
        <v>15.06</v>
      </c>
      <c r="G24" s="12">
        <v>45</v>
      </c>
      <c r="H24" s="8">
        <v>3.74</v>
      </c>
      <c r="I24" s="12">
        <v>0</v>
      </c>
    </row>
    <row r="25" spans="2:9" ht="15" customHeight="1" x14ac:dyDescent="0.2">
      <c r="B25" t="s">
        <v>70</v>
      </c>
      <c r="C25" s="12">
        <v>215</v>
      </c>
      <c r="D25" s="8">
        <v>8.9499999999999993</v>
      </c>
      <c r="E25" s="12">
        <v>179</v>
      </c>
      <c r="F25" s="8">
        <v>15.31</v>
      </c>
      <c r="G25" s="12">
        <v>36</v>
      </c>
      <c r="H25" s="8">
        <v>2.99</v>
      </c>
      <c r="I25" s="12">
        <v>0</v>
      </c>
    </row>
    <row r="26" spans="2:9" ht="15" customHeight="1" x14ac:dyDescent="0.2">
      <c r="B26" t="s">
        <v>67</v>
      </c>
      <c r="C26" s="12">
        <v>190</v>
      </c>
      <c r="D26" s="8">
        <v>7.91</v>
      </c>
      <c r="E26" s="12">
        <v>85</v>
      </c>
      <c r="F26" s="8">
        <v>7.27</v>
      </c>
      <c r="G26" s="12">
        <v>105</v>
      </c>
      <c r="H26" s="8">
        <v>8.73</v>
      </c>
      <c r="I26" s="12">
        <v>0</v>
      </c>
    </row>
    <row r="27" spans="2:9" ht="15" customHeight="1" x14ac:dyDescent="0.2">
      <c r="B27" t="s">
        <v>65</v>
      </c>
      <c r="C27" s="12">
        <v>165</v>
      </c>
      <c r="D27" s="8">
        <v>6.87</v>
      </c>
      <c r="E27" s="12">
        <v>80</v>
      </c>
      <c r="F27" s="8">
        <v>6.84</v>
      </c>
      <c r="G27" s="12">
        <v>85</v>
      </c>
      <c r="H27" s="8">
        <v>7.07</v>
      </c>
      <c r="I27" s="12">
        <v>0</v>
      </c>
    </row>
    <row r="28" spans="2:9" ht="15" customHeight="1" x14ac:dyDescent="0.2">
      <c r="B28" t="s">
        <v>55</v>
      </c>
      <c r="C28" s="12">
        <v>139</v>
      </c>
      <c r="D28" s="8">
        <v>5.79</v>
      </c>
      <c r="E28" s="12">
        <v>41</v>
      </c>
      <c r="F28" s="8">
        <v>3.51</v>
      </c>
      <c r="G28" s="12">
        <v>98</v>
      </c>
      <c r="H28" s="8">
        <v>8.15</v>
      </c>
      <c r="I28" s="12">
        <v>0</v>
      </c>
    </row>
    <row r="29" spans="2:9" ht="15" customHeight="1" x14ac:dyDescent="0.2">
      <c r="B29" t="s">
        <v>56</v>
      </c>
      <c r="C29" s="12">
        <v>126</v>
      </c>
      <c r="D29" s="8">
        <v>5.25</v>
      </c>
      <c r="E29" s="12">
        <v>51</v>
      </c>
      <c r="F29" s="8">
        <v>4.3600000000000003</v>
      </c>
      <c r="G29" s="12">
        <v>75</v>
      </c>
      <c r="H29" s="8">
        <v>6.23</v>
      </c>
      <c r="I29" s="12">
        <v>0</v>
      </c>
    </row>
    <row r="30" spans="2:9" ht="15" customHeight="1" x14ac:dyDescent="0.2">
      <c r="B30" t="s">
        <v>63</v>
      </c>
      <c r="C30" s="12">
        <v>119</v>
      </c>
      <c r="D30" s="8">
        <v>4.96</v>
      </c>
      <c r="E30" s="12">
        <v>67</v>
      </c>
      <c r="F30" s="8">
        <v>5.73</v>
      </c>
      <c r="G30" s="12">
        <v>51</v>
      </c>
      <c r="H30" s="8">
        <v>4.24</v>
      </c>
      <c r="I30" s="12">
        <v>1</v>
      </c>
    </row>
    <row r="31" spans="2:9" ht="15" customHeight="1" x14ac:dyDescent="0.2">
      <c r="B31" t="s">
        <v>72</v>
      </c>
      <c r="C31" s="12">
        <v>111</v>
      </c>
      <c r="D31" s="8">
        <v>4.62</v>
      </c>
      <c r="E31" s="12">
        <v>81</v>
      </c>
      <c r="F31" s="8">
        <v>6.93</v>
      </c>
      <c r="G31" s="12">
        <v>21</v>
      </c>
      <c r="H31" s="8">
        <v>1.75</v>
      </c>
      <c r="I31" s="12">
        <v>1</v>
      </c>
    </row>
    <row r="32" spans="2:9" ht="15" customHeight="1" x14ac:dyDescent="0.2">
      <c r="B32" t="s">
        <v>73</v>
      </c>
      <c r="C32" s="12">
        <v>96</v>
      </c>
      <c r="D32" s="8">
        <v>4</v>
      </c>
      <c r="E32" s="12">
        <v>79</v>
      </c>
      <c r="F32" s="8">
        <v>6.76</v>
      </c>
      <c r="G32" s="12">
        <v>17</v>
      </c>
      <c r="H32" s="8">
        <v>1.41</v>
      </c>
      <c r="I32" s="12">
        <v>0</v>
      </c>
    </row>
    <row r="33" spans="2:9" ht="15" customHeight="1" x14ac:dyDescent="0.2">
      <c r="B33" t="s">
        <v>57</v>
      </c>
      <c r="C33" s="12">
        <v>89</v>
      </c>
      <c r="D33" s="8">
        <v>3.71</v>
      </c>
      <c r="E33" s="12">
        <v>15</v>
      </c>
      <c r="F33" s="8">
        <v>1.28</v>
      </c>
      <c r="G33" s="12">
        <v>74</v>
      </c>
      <c r="H33" s="8">
        <v>6.15</v>
      </c>
      <c r="I33" s="12">
        <v>0</v>
      </c>
    </row>
    <row r="34" spans="2:9" ht="15" customHeight="1" x14ac:dyDescent="0.2">
      <c r="B34" t="s">
        <v>64</v>
      </c>
      <c r="C34" s="12">
        <v>80</v>
      </c>
      <c r="D34" s="8">
        <v>3.33</v>
      </c>
      <c r="E34" s="12">
        <v>41</v>
      </c>
      <c r="F34" s="8">
        <v>3.51</v>
      </c>
      <c r="G34" s="12">
        <v>39</v>
      </c>
      <c r="H34" s="8">
        <v>3.24</v>
      </c>
      <c r="I34" s="12">
        <v>0</v>
      </c>
    </row>
    <row r="35" spans="2:9" ht="15" customHeight="1" x14ac:dyDescent="0.2">
      <c r="B35" t="s">
        <v>69</v>
      </c>
      <c r="C35" s="12">
        <v>67</v>
      </c>
      <c r="D35" s="8">
        <v>2.79</v>
      </c>
      <c r="E35" s="12">
        <v>27</v>
      </c>
      <c r="F35" s="8">
        <v>2.31</v>
      </c>
      <c r="G35" s="12">
        <v>39</v>
      </c>
      <c r="H35" s="8">
        <v>3.24</v>
      </c>
      <c r="I35" s="12">
        <v>0</v>
      </c>
    </row>
    <row r="36" spans="2:9" ht="15" customHeight="1" x14ac:dyDescent="0.2">
      <c r="B36" t="s">
        <v>62</v>
      </c>
      <c r="C36" s="12">
        <v>64</v>
      </c>
      <c r="D36" s="8">
        <v>2.67</v>
      </c>
      <c r="E36" s="12">
        <v>23</v>
      </c>
      <c r="F36" s="8">
        <v>1.97</v>
      </c>
      <c r="G36" s="12">
        <v>41</v>
      </c>
      <c r="H36" s="8">
        <v>3.41</v>
      </c>
      <c r="I36" s="12">
        <v>0</v>
      </c>
    </row>
    <row r="37" spans="2:9" ht="15" customHeight="1" x14ac:dyDescent="0.2">
      <c r="B37" t="s">
        <v>68</v>
      </c>
      <c r="C37" s="12">
        <v>54</v>
      </c>
      <c r="D37" s="8">
        <v>2.25</v>
      </c>
      <c r="E37" s="12">
        <v>43</v>
      </c>
      <c r="F37" s="8">
        <v>3.68</v>
      </c>
      <c r="G37" s="12">
        <v>11</v>
      </c>
      <c r="H37" s="8">
        <v>0.91</v>
      </c>
      <c r="I37" s="12">
        <v>0</v>
      </c>
    </row>
    <row r="38" spans="2:9" ht="15" customHeight="1" x14ac:dyDescent="0.2">
      <c r="B38" t="s">
        <v>59</v>
      </c>
      <c r="C38" s="12">
        <v>48</v>
      </c>
      <c r="D38" s="8">
        <v>2</v>
      </c>
      <c r="E38" s="12">
        <v>2</v>
      </c>
      <c r="F38" s="8">
        <v>0.17</v>
      </c>
      <c r="G38" s="12">
        <v>46</v>
      </c>
      <c r="H38" s="8">
        <v>3.82</v>
      </c>
      <c r="I38" s="12">
        <v>0</v>
      </c>
    </row>
    <row r="39" spans="2:9" ht="15" customHeight="1" x14ac:dyDescent="0.2">
      <c r="B39" t="s">
        <v>74</v>
      </c>
      <c r="C39" s="12">
        <v>45</v>
      </c>
      <c r="D39" s="8">
        <v>1.87</v>
      </c>
      <c r="E39" s="12">
        <v>0</v>
      </c>
      <c r="F39" s="8">
        <v>0</v>
      </c>
      <c r="G39" s="12">
        <v>36</v>
      </c>
      <c r="H39" s="8">
        <v>2.99</v>
      </c>
      <c r="I39" s="12">
        <v>0</v>
      </c>
    </row>
    <row r="40" spans="2:9" ht="15" customHeight="1" x14ac:dyDescent="0.2">
      <c r="B40" t="s">
        <v>77</v>
      </c>
      <c r="C40" s="12">
        <v>40</v>
      </c>
      <c r="D40" s="8">
        <v>1.67</v>
      </c>
      <c r="E40" s="12">
        <v>20</v>
      </c>
      <c r="F40" s="8">
        <v>1.71</v>
      </c>
      <c r="G40" s="12">
        <v>20</v>
      </c>
      <c r="H40" s="8">
        <v>1.66</v>
      </c>
      <c r="I40" s="12">
        <v>0</v>
      </c>
    </row>
    <row r="41" spans="2:9" ht="15" customHeight="1" x14ac:dyDescent="0.2">
      <c r="B41" t="s">
        <v>61</v>
      </c>
      <c r="C41" s="12">
        <v>33</v>
      </c>
      <c r="D41" s="8">
        <v>1.37</v>
      </c>
      <c r="E41" s="12">
        <v>10</v>
      </c>
      <c r="F41" s="8">
        <v>0.86</v>
      </c>
      <c r="G41" s="12">
        <v>23</v>
      </c>
      <c r="H41" s="8">
        <v>1.91</v>
      </c>
      <c r="I41" s="12">
        <v>0</v>
      </c>
    </row>
    <row r="42" spans="2:9" ht="15" customHeight="1" x14ac:dyDescent="0.2">
      <c r="B42" t="s">
        <v>75</v>
      </c>
      <c r="C42" s="12">
        <v>31</v>
      </c>
      <c r="D42" s="8">
        <v>1.29</v>
      </c>
      <c r="E42" s="12">
        <v>6</v>
      </c>
      <c r="F42" s="8">
        <v>0.51</v>
      </c>
      <c r="G42" s="12">
        <v>24</v>
      </c>
      <c r="H42" s="8">
        <v>2</v>
      </c>
      <c r="I42" s="12">
        <v>1</v>
      </c>
    </row>
    <row r="43" spans="2:9" ht="15" customHeight="1" x14ac:dyDescent="0.2">
      <c r="B43" t="s">
        <v>66</v>
      </c>
      <c r="C43" s="12">
        <v>30</v>
      </c>
      <c r="D43" s="8">
        <v>1.25</v>
      </c>
      <c r="E43" s="12">
        <v>6</v>
      </c>
      <c r="F43" s="8">
        <v>0.51</v>
      </c>
      <c r="G43" s="12">
        <v>24</v>
      </c>
      <c r="H43" s="8">
        <v>2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113</v>
      </c>
      <c r="D47" s="8">
        <v>4.71</v>
      </c>
      <c r="E47" s="12">
        <v>99</v>
      </c>
      <c r="F47" s="8">
        <v>8.4700000000000006</v>
      </c>
      <c r="G47" s="12">
        <v>14</v>
      </c>
      <c r="H47" s="8">
        <v>1.1599999999999999</v>
      </c>
      <c r="I47" s="12">
        <v>0</v>
      </c>
    </row>
    <row r="48" spans="2:9" ht="15" customHeight="1" x14ac:dyDescent="0.2">
      <c r="B48" t="s">
        <v>110</v>
      </c>
      <c r="C48" s="12">
        <v>106</v>
      </c>
      <c r="D48" s="8">
        <v>4.41</v>
      </c>
      <c r="E48" s="12">
        <v>64</v>
      </c>
      <c r="F48" s="8">
        <v>5.47</v>
      </c>
      <c r="G48" s="12">
        <v>42</v>
      </c>
      <c r="H48" s="8">
        <v>3.49</v>
      </c>
      <c r="I48" s="12">
        <v>0</v>
      </c>
    </row>
    <row r="49" spans="2:9" ht="15" customHeight="1" x14ac:dyDescent="0.2">
      <c r="B49" t="s">
        <v>117</v>
      </c>
      <c r="C49" s="12">
        <v>71</v>
      </c>
      <c r="D49" s="8">
        <v>2.96</v>
      </c>
      <c r="E49" s="12">
        <v>63</v>
      </c>
      <c r="F49" s="8">
        <v>5.39</v>
      </c>
      <c r="G49" s="12">
        <v>8</v>
      </c>
      <c r="H49" s="8">
        <v>0.67</v>
      </c>
      <c r="I49" s="12">
        <v>0</v>
      </c>
    </row>
    <row r="50" spans="2:9" ht="15" customHeight="1" x14ac:dyDescent="0.2">
      <c r="B50" t="s">
        <v>120</v>
      </c>
      <c r="C50" s="12">
        <v>65</v>
      </c>
      <c r="D50" s="8">
        <v>2.71</v>
      </c>
      <c r="E50" s="12">
        <v>52</v>
      </c>
      <c r="F50" s="8">
        <v>4.45</v>
      </c>
      <c r="G50" s="12">
        <v>11</v>
      </c>
      <c r="H50" s="8">
        <v>0.91</v>
      </c>
      <c r="I50" s="12">
        <v>1</v>
      </c>
    </row>
    <row r="51" spans="2:9" ht="15" customHeight="1" x14ac:dyDescent="0.2">
      <c r="B51" t="s">
        <v>121</v>
      </c>
      <c r="C51" s="12">
        <v>60</v>
      </c>
      <c r="D51" s="8">
        <v>2.5</v>
      </c>
      <c r="E51" s="12">
        <v>52</v>
      </c>
      <c r="F51" s="8">
        <v>4.45</v>
      </c>
      <c r="G51" s="12">
        <v>8</v>
      </c>
      <c r="H51" s="8">
        <v>0.67</v>
      </c>
      <c r="I51" s="12">
        <v>0</v>
      </c>
    </row>
    <row r="52" spans="2:9" ht="15" customHeight="1" x14ac:dyDescent="0.2">
      <c r="B52" t="s">
        <v>106</v>
      </c>
      <c r="C52" s="12">
        <v>56</v>
      </c>
      <c r="D52" s="8">
        <v>2.33</v>
      </c>
      <c r="E52" s="12">
        <v>25</v>
      </c>
      <c r="F52" s="8">
        <v>2.14</v>
      </c>
      <c r="G52" s="12">
        <v>31</v>
      </c>
      <c r="H52" s="8">
        <v>2.58</v>
      </c>
      <c r="I52" s="12">
        <v>0</v>
      </c>
    </row>
    <row r="53" spans="2:9" ht="15" customHeight="1" x14ac:dyDescent="0.2">
      <c r="B53" t="s">
        <v>108</v>
      </c>
      <c r="C53" s="12">
        <v>53</v>
      </c>
      <c r="D53" s="8">
        <v>2.21</v>
      </c>
      <c r="E53" s="12">
        <v>37</v>
      </c>
      <c r="F53" s="8">
        <v>3.17</v>
      </c>
      <c r="G53" s="12">
        <v>16</v>
      </c>
      <c r="H53" s="8">
        <v>1.33</v>
      </c>
      <c r="I53" s="12">
        <v>0</v>
      </c>
    </row>
    <row r="54" spans="2:9" ht="15" customHeight="1" x14ac:dyDescent="0.2">
      <c r="B54" t="s">
        <v>115</v>
      </c>
      <c r="C54" s="12">
        <v>53</v>
      </c>
      <c r="D54" s="8">
        <v>2.21</v>
      </c>
      <c r="E54" s="12">
        <v>45</v>
      </c>
      <c r="F54" s="8">
        <v>3.85</v>
      </c>
      <c r="G54" s="12">
        <v>8</v>
      </c>
      <c r="H54" s="8">
        <v>0.67</v>
      </c>
      <c r="I54" s="12">
        <v>0</v>
      </c>
    </row>
    <row r="55" spans="2:9" ht="15" customHeight="1" x14ac:dyDescent="0.2">
      <c r="B55" t="s">
        <v>112</v>
      </c>
      <c r="C55" s="12">
        <v>46</v>
      </c>
      <c r="D55" s="8">
        <v>1.92</v>
      </c>
      <c r="E55" s="12">
        <v>38</v>
      </c>
      <c r="F55" s="8">
        <v>3.25</v>
      </c>
      <c r="G55" s="12">
        <v>8</v>
      </c>
      <c r="H55" s="8">
        <v>0.67</v>
      </c>
      <c r="I55" s="12">
        <v>0</v>
      </c>
    </row>
    <row r="56" spans="2:9" ht="15" customHeight="1" x14ac:dyDescent="0.2">
      <c r="B56" t="s">
        <v>102</v>
      </c>
      <c r="C56" s="12">
        <v>44</v>
      </c>
      <c r="D56" s="8">
        <v>1.83</v>
      </c>
      <c r="E56" s="12">
        <v>13</v>
      </c>
      <c r="F56" s="8">
        <v>1.1100000000000001</v>
      </c>
      <c r="G56" s="12">
        <v>31</v>
      </c>
      <c r="H56" s="8">
        <v>2.58</v>
      </c>
      <c r="I56" s="12">
        <v>0</v>
      </c>
    </row>
    <row r="57" spans="2:9" ht="15" customHeight="1" x14ac:dyDescent="0.2">
      <c r="B57" t="s">
        <v>144</v>
      </c>
      <c r="C57" s="12">
        <v>44</v>
      </c>
      <c r="D57" s="8">
        <v>1.83</v>
      </c>
      <c r="E57" s="12">
        <v>24</v>
      </c>
      <c r="F57" s="8">
        <v>2.0499999999999998</v>
      </c>
      <c r="G57" s="12">
        <v>20</v>
      </c>
      <c r="H57" s="8">
        <v>1.66</v>
      </c>
      <c r="I57" s="12">
        <v>0</v>
      </c>
    </row>
    <row r="58" spans="2:9" ht="15" customHeight="1" x14ac:dyDescent="0.2">
      <c r="B58" t="s">
        <v>107</v>
      </c>
      <c r="C58" s="12">
        <v>43</v>
      </c>
      <c r="D58" s="8">
        <v>1.79</v>
      </c>
      <c r="E58" s="12">
        <v>9</v>
      </c>
      <c r="F58" s="8">
        <v>0.77</v>
      </c>
      <c r="G58" s="12">
        <v>34</v>
      </c>
      <c r="H58" s="8">
        <v>2.83</v>
      </c>
      <c r="I58" s="12">
        <v>0</v>
      </c>
    </row>
    <row r="59" spans="2:9" ht="15" customHeight="1" x14ac:dyDescent="0.2">
      <c r="B59" t="s">
        <v>109</v>
      </c>
      <c r="C59" s="12">
        <v>43</v>
      </c>
      <c r="D59" s="8">
        <v>1.79</v>
      </c>
      <c r="E59" s="12">
        <v>5</v>
      </c>
      <c r="F59" s="8">
        <v>0.43</v>
      </c>
      <c r="G59" s="12">
        <v>38</v>
      </c>
      <c r="H59" s="8">
        <v>3.16</v>
      </c>
      <c r="I59" s="12">
        <v>0</v>
      </c>
    </row>
    <row r="60" spans="2:9" ht="15" customHeight="1" x14ac:dyDescent="0.2">
      <c r="B60" t="s">
        <v>111</v>
      </c>
      <c r="C60" s="12">
        <v>41</v>
      </c>
      <c r="D60" s="8">
        <v>1.71</v>
      </c>
      <c r="E60" s="12">
        <v>12</v>
      </c>
      <c r="F60" s="8">
        <v>1.03</v>
      </c>
      <c r="G60" s="12">
        <v>28</v>
      </c>
      <c r="H60" s="8">
        <v>2.33</v>
      </c>
      <c r="I60" s="12">
        <v>0</v>
      </c>
    </row>
    <row r="61" spans="2:9" ht="15" customHeight="1" x14ac:dyDescent="0.2">
      <c r="B61" t="s">
        <v>104</v>
      </c>
      <c r="C61" s="12">
        <v>38</v>
      </c>
      <c r="D61" s="8">
        <v>1.58</v>
      </c>
      <c r="E61" s="12">
        <v>5</v>
      </c>
      <c r="F61" s="8">
        <v>0.43</v>
      </c>
      <c r="G61" s="12">
        <v>33</v>
      </c>
      <c r="H61" s="8">
        <v>2.74</v>
      </c>
      <c r="I61" s="12">
        <v>0</v>
      </c>
    </row>
    <row r="62" spans="2:9" ht="15" customHeight="1" x14ac:dyDescent="0.2">
      <c r="B62" t="s">
        <v>124</v>
      </c>
      <c r="C62" s="12">
        <v>38</v>
      </c>
      <c r="D62" s="8">
        <v>1.58</v>
      </c>
      <c r="E62" s="12">
        <v>12</v>
      </c>
      <c r="F62" s="8">
        <v>1.03</v>
      </c>
      <c r="G62" s="12">
        <v>26</v>
      </c>
      <c r="H62" s="8">
        <v>2.16</v>
      </c>
      <c r="I62" s="12">
        <v>0</v>
      </c>
    </row>
    <row r="63" spans="2:9" ht="15" customHeight="1" x14ac:dyDescent="0.2">
      <c r="B63" t="s">
        <v>116</v>
      </c>
      <c r="C63" s="12">
        <v>38</v>
      </c>
      <c r="D63" s="8">
        <v>1.58</v>
      </c>
      <c r="E63" s="12">
        <v>36</v>
      </c>
      <c r="F63" s="8">
        <v>3.08</v>
      </c>
      <c r="G63" s="12">
        <v>2</v>
      </c>
      <c r="H63" s="8">
        <v>0.17</v>
      </c>
      <c r="I63" s="12">
        <v>0</v>
      </c>
    </row>
    <row r="64" spans="2:9" ht="15" customHeight="1" x14ac:dyDescent="0.2">
      <c r="B64" t="s">
        <v>119</v>
      </c>
      <c r="C64" s="12">
        <v>37</v>
      </c>
      <c r="D64" s="8">
        <v>1.54</v>
      </c>
      <c r="E64" s="12">
        <v>28</v>
      </c>
      <c r="F64" s="8">
        <v>2.4</v>
      </c>
      <c r="G64" s="12">
        <v>9</v>
      </c>
      <c r="H64" s="8">
        <v>0.75</v>
      </c>
      <c r="I64" s="12">
        <v>0</v>
      </c>
    </row>
    <row r="65" spans="2:9" ht="15" customHeight="1" x14ac:dyDescent="0.2">
      <c r="B65" t="s">
        <v>129</v>
      </c>
      <c r="C65" s="12">
        <v>32</v>
      </c>
      <c r="D65" s="8">
        <v>1.33</v>
      </c>
      <c r="E65" s="12">
        <v>13</v>
      </c>
      <c r="F65" s="8">
        <v>1.1100000000000001</v>
      </c>
      <c r="G65" s="12">
        <v>19</v>
      </c>
      <c r="H65" s="8">
        <v>1.58</v>
      </c>
      <c r="I65" s="12">
        <v>0</v>
      </c>
    </row>
    <row r="66" spans="2:9" ht="15" customHeight="1" x14ac:dyDescent="0.2">
      <c r="B66" t="s">
        <v>105</v>
      </c>
      <c r="C66" s="12">
        <v>32</v>
      </c>
      <c r="D66" s="8">
        <v>1.33</v>
      </c>
      <c r="E66" s="12">
        <v>8</v>
      </c>
      <c r="F66" s="8">
        <v>0.68</v>
      </c>
      <c r="G66" s="12">
        <v>24</v>
      </c>
      <c r="H66" s="8">
        <v>2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7D3D-7128-433A-ADED-A7A84B62A81C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121</v>
      </c>
      <c r="D6" s="8">
        <v>17.95</v>
      </c>
      <c r="E6" s="12">
        <v>56</v>
      </c>
      <c r="F6" s="8">
        <v>15.14</v>
      </c>
      <c r="G6" s="12">
        <v>65</v>
      </c>
      <c r="H6" s="8">
        <v>22.49</v>
      </c>
      <c r="I6" s="12">
        <v>0</v>
      </c>
    </row>
    <row r="7" spans="2:9" ht="15" customHeight="1" x14ac:dyDescent="0.2">
      <c r="B7" t="s">
        <v>34</v>
      </c>
      <c r="C7" s="12">
        <v>79</v>
      </c>
      <c r="D7" s="8">
        <v>11.72</v>
      </c>
      <c r="E7" s="12">
        <v>26</v>
      </c>
      <c r="F7" s="8">
        <v>7.03</v>
      </c>
      <c r="G7" s="12">
        <v>53</v>
      </c>
      <c r="H7" s="8">
        <v>18.34</v>
      </c>
      <c r="I7" s="12">
        <v>0</v>
      </c>
    </row>
    <row r="8" spans="2:9" ht="15" customHeight="1" x14ac:dyDescent="0.2">
      <c r="B8" t="s">
        <v>35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0.35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0.15</v>
      </c>
      <c r="E9" s="12">
        <v>0</v>
      </c>
      <c r="F9" s="8">
        <v>0</v>
      </c>
      <c r="G9" s="12">
        <v>1</v>
      </c>
      <c r="H9" s="8">
        <v>0.35</v>
      </c>
      <c r="I9" s="12">
        <v>0</v>
      </c>
    </row>
    <row r="10" spans="2:9" ht="15" customHeight="1" x14ac:dyDescent="0.2">
      <c r="B10" t="s">
        <v>37</v>
      </c>
      <c r="C10" s="12">
        <v>10</v>
      </c>
      <c r="D10" s="8">
        <v>1.48</v>
      </c>
      <c r="E10" s="12">
        <v>6</v>
      </c>
      <c r="F10" s="8">
        <v>1.62</v>
      </c>
      <c r="G10" s="12">
        <v>4</v>
      </c>
      <c r="H10" s="8">
        <v>1.38</v>
      </c>
      <c r="I10" s="12">
        <v>0</v>
      </c>
    </row>
    <row r="11" spans="2:9" ht="15" customHeight="1" x14ac:dyDescent="0.2">
      <c r="B11" t="s">
        <v>38</v>
      </c>
      <c r="C11" s="12">
        <v>174</v>
      </c>
      <c r="D11" s="8">
        <v>25.82</v>
      </c>
      <c r="E11" s="12">
        <v>88</v>
      </c>
      <c r="F11" s="8">
        <v>23.78</v>
      </c>
      <c r="G11" s="12">
        <v>85</v>
      </c>
      <c r="H11" s="8">
        <v>29.41</v>
      </c>
      <c r="I11" s="12">
        <v>1</v>
      </c>
    </row>
    <row r="12" spans="2:9" ht="15" customHeight="1" x14ac:dyDescent="0.2">
      <c r="B12" t="s">
        <v>39</v>
      </c>
      <c r="C12" s="12">
        <v>3</v>
      </c>
      <c r="D12" s="8">
        <v>0.45</v>
      </c>
      <c r="E12" s="12">
        <v>1</v>
      </c>
      <c r="F12" s="8">
        <v>0.27</v>
      </c>
      <c r="G12" s="12">
        <v>2</v>
      </c>
      <c r="H12" s="8">
        <v>0.69</v>
      </c>
      <c r="I12" s="12">
        <v>0</v>
      </c>
    </row>
    <row r="13" spans="2:9" ht="15" customHeight="1" x14ac:dyDescent="0.2">
      <c r="B13" t="s">
        <v>40</v>
      </c>
      <c r="C13" s="12">
        <v>34</v>
      </c>
      <c r="D13" s="8">
        <v>5.04</v>
      </c>
      <c r="E13" s="12">
        <v>19</v>
      </c>
      <c r="F13" s="8">
        <v>5.14</v>
      </c>
      <c r="G13" s="12">
        <v>15</v>
      </c>
      <c r="H13" s="8">
        <v>5.19</v>
      </c>
      <c r="I13" s="12">
        <v>0</v>
      </c>
    </row>
    <row r="14" spans="2:9" ht="15" customHeight="1" x14ac:dyDescent="0.2">
      <c r="B14" t="s">
        <v>41</v>
      </c>
      <c r="C14" s="12">
        <v>22</v>
      </c>
      <c r="D14" s="8">
        <v>3.26</v>
      </c>
      <c r="E14" s="12">
        <v>11</v>
      </c>
      <c r="F14" s="8">
        <v>2.97</v>
      </c>
      <c r="G14" s="12">
        <v>10</v>
      </c>
      <c r="H14" s="8">
        <v>3.46</v>
      </c>
      <c r="I14" s="12">
        <v>0</v>
      </c>
    </row>
    <row r="15" spans="2:9" ht="15" customHeight="1" x14ac:dyDescent="0.2">
      <c r="B15" t="s">
        <v>42</v>
      </c>
      <c r="C15" s="12">
        <v>66</v>
      </c>
      <c r="D15" s="8">
        <v>9.7899999999999991</v>
      </c>
      <c r="E15" s="12">
        <v>56</v>
      </c>
      <c r="F15" s="8">
        <v>15.14</v>
      </c>
      <c r="G15" s="12">
        <v>9</v>
      </c>
      <c r="H15" s="8">
        <v>3.11</v>
      </c>
      <c r="I15" s="12">
        <v>1</v>
      </c>
    </row>
    <row r="16" spans="2:9" ht="15" customHeight="1" x14ac:dyDescent="0.2">
      <c r="B16" t="s">
        <v>43</v>
      </c>
      <c r="C16" s="12">
        <v>80</v>
      </c>
      <c r="D16" s="8">
        <v>11.87</v>
      </c>
      <c r="E16" s="12">
        <v>65</v>
      </c>
      <c r="F16" s="8">
        <v>17.57</v>
      </c>
      <c r="G16" s="12">
        <v>15</v>
      </c>
      <c r="H16" s="8">
        <v>5.19</v>
      </c>
      <c r="I16" s="12">
        <v>0</v>
      </c>
    </row>
    <row r="17" spans="2:9" ht="15" customHeight="1" x14ac:dyDescent="0.2">
      <c r="B17" t="s">
        <v>44</v>
      </c>
      <c r="C17" s="12">
        <v>22</v>
      </c>
      <c r="D17" s="8">
        <v>3.26</v>
      </c>
      <c r="E17" s="12">
        <v>15</v>
      </c>
      <c r="F17" s="8">
        <v>4.05</v>
      </c>
      <c r="G17" s="12">
        <v>3</v>
      </c>
      <c r="H17" s="8">
        <v>1.04</v>
      </c>
      <c r="I17" s="12">
        <v>0</v>
      </c>
    </row>
    <row r="18" spans="2:9" ht="15" customHeight="1" x14ac:dyDescent="0.2">
      <c r="B18" t="s">
        <v>45</v>
      </c>
      <c r="C18" s="12">
        <v>33</v>
      </c>
      <c r="D18" s="8">
        <v>4.9000000000000004</v>
      </c>
      <c r="E18" s="12">
        <v>18</v>
      </c>
      <c r="F18" s="8">
        <v>4.8600000000000003</v>
      </c>
      <c r="G18" s="12">
        <v>11</v>
      </c>
      <c r="H18" s="8">
        <v>3.81</v>
      </c>
      <c r="I18" s="12">
        <v>0</v>
      </c>
    </row>
    <row r="19" spans="2:9" ht="15" customHeight="1" x14ac:dyDescent="0.2">
      <c r="B19" t="s">
        <v>46</v>
      </c>
      <c r="C19" s="12">
        <v>28</v>
      </c>
      <c r="D19" s="8">
        <v>4.1500000000000004</v>
      </c>
      <c r="E19" s="12">
        <v>9</v>
      </c>
      <c r="F19" s="8">
        <v>2.4300000000000002</v>
      </c>
      <c r="G19" s="12">
        <v>15</v>
      </c>
      <c r="H19" s="8">
        <v>5.19</v>
      </c>
      <c r="I19" s="12">
        <v>1</v>
      </c>
    </row>
    <row r="20" spans="2:9" ht="15" customHeight="1" x14ac:dyDescent="0.2">
      <c r="B20" s="9" t="s">
        <v>182</v>
      </c>
      <c r="C20" s="12">
        <f>SUM(LTBL_34214[総数／事業所数])</f>
        <v>674</v>
      </c>
      <c r="E20" s="12">
        <f>SUBTOTAL(109,LTBL_34214[個人／事業所数])</f>
        <v>370</v>
      </c>
      <c r="G20" s="12">
        <f>SUBTOTAL(109,LTBL_34214[法人／事業所数])</f>
        <v>289</v>
      </c>
      <c r="I20" s="12">
        <f>SUBTOTAL(109,LTBL_34214[法人以外の団体／事業所数])</f>
        <v>3</v>
      </c>
    </row>
    <row r="21" spans="2:9" ht="15" customHeight="1" x14ac:dyDescent="0.2">
      <c r="E21" s="11">
        <f>LTBL_34214[[#Totals],[個人／事業所数]]/LTBL_34214[[#Totals],[総数／事業所数]]</f>
        <v>0.54896142433234418</v>
      </c>
      <c r="G21" s="11">
        <f>LTBL_34214[[#Totals],[法人／事業所数]]/LTBL_34214[[#Totals],[総数／事業所数]]</f>
        <v>0.42878338278931749</v>
      </c>
      <c r="I21" s="11">
        <f>LTBL_34214[[#Totals],[法人以外の団体／事業所数]]/LTBL_34214[[#Totals],[総数／事業所数]]</f>
        <v>4.4510385756676559E-3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65</v>
      </c>
      <c r="C24" s="12">
        <v>69</v>
      </c>
      <c r="D24" s="8">
        <v>10.24</v>
      </c>
      <c r="E24" s="12">
        <v>35</v>
      </c>
      <c r="F24" s="8">
        <v>9.4600000000000009</v>
      </c>
      <c r="G24" s="12">
        <v>33</v>
      </c>
      <c r="H24" s="8">
        <v>11.42</v>
      </c>
      <c r="I24" s="12">
        <v>1</v>
      </c>
    </row>
    <row r="25" spans="2:9" ht="15" customHeight="1" x14ac:dyDescent="0.2">
      <c r="B25" t="s">
        <v>71</v>
      </c>
      <c r="C25" s="12">
        <v>68</v>
      </c>
      <c r="D25" s="8">
        <v>10.09</v>
      </c>
      <c r="E25" s="12">
        <v>61</v>
      </c>
      <c r="F25" s="8">
        <v>16.489999999999998</v>
      </c>
      <c r="G25" s="12">
        <v>7</v>
      </c>
      <c r="H25" s="8">
        <v>2.42</v>
      </c>
      <c r="I25" s="12">
        <v>0</v>
      </c>
    </row>
    <row r="26" spans="2:9" ht="15" customHeight="1" x14ac:dyDescent="0.2">
      <c r="B26" t="s">
        <v>55</v>
      </c>
      <c r="C26" s="12">
        <v>60</v>
      </c>
      <c r="D26" s="8">
        <v>8.9</v>
      </c>
      <c r="E26" s="12">
        <v>21</v>
      </c>
      <c r="F26" s="8">
        <v>5.68</v>
      </c>
      <c r="G26" s="12">
        <v>39</v>
      </c>
      <c r="H26" s="8">
        <v>13.49</v>
      </c>
      <c r="I26" s="12">
        <v>0</v>
      </c>
    </row>
    <row r="27" spans="2:9" ht="15" customHeight="1" x14ac:dyDescent="0.2">
      <c r="B27" t="s">
        <v>70</v>
      </c>
      <c r="C27" s="12">
        <v>55</v>
      </c>
      <c r="D27" s="8">
        <v>8.16</v>
      </c>
      <c r="E27" s="12">
        <v>54</v>
      </c>
      <c r="F27" s="8">
        <v>14.59</v>
      </c>
      <c r="G27" s="12">
        <v>1</v>
      </c>
      <c r="H27" s="8">
        <v>0.35</v>
      </c>
      <c r="I27" s="12">
        <v>0</v>
      </c>
    </row>
    <row r="28" spans="2:9" ht="15" customHeight="1" x14ac:dyDescent="0.2">
      <c r="B28" t="s">
        <v>56</v>
      </c>
      <c r="C28" s="12">
        <v>38</v>
      </c>
      <c r="D28" s="8">
        <v>5.64</v>
      </c>
      <c r="E28" s="12">
        <v>25</v>
      </c>
      <c r="F28" s="8">
        <v>6.76</v>
      </c>
      <c r="G28" s="12">
        <v>13</v>
      </c>
      <c r="H28" s="8">
        <v>4.5</v>
      </c>
      <c r="I28" s="12">
        <v>0</v>
      </c>
    </row>
    <row r="29" spans="2:9" ht="15" customHeight="1" x14ac:dyDescent="0.2">
      <c r="B29" t="s">
        <v>63</v>
      </c>
      <c r="C29" s="12">
        <v>31</v>
      </c>
      <c r="D29" s="8">
        <v>4.5999999999999996</v>
      </c>
      <c r="E29" s="12">
        <v>20</v>
      </c>
      <c r="F29" s="8">
        <v>5.41</v>
      </c>
      <c r="G29" s="12">
        <v>11</v>
      </c>
      <c r="H29" s="8">
        <v>3.81</v>
      </c>
      <c r="I29" s="12">
        <v>0</v>
      </c>
    </row>
    <row r="30" spans="2:9" ht="15" customHeight="1" x14ac:dyDescent="0.2">
      <c r="B30" t="s">
        <v>64</v>
      </c>
      <c r="C30" s="12">
        <v>28</v>
      </c>
      <c r="D30" s="8">
        <v>4.1500000000000004</v>
      </c>
      <c r="E30" s="12">
        <v>13</v>
      </c>
      <c r="F30" s="8">
        <v>3.51</v>
      </c>
      <c r="G30" s="12">
        <v>15</v>
      </c>
      <c r="H30" s="8">
        <v>5.19</v>
      </c>
      <c r="I30" s="12">
        <v>0</v>
      </c>
    </row>
    <row r="31" spans="2:9" ht="15" customHeight="1" x14ac:dyDescent="0.2">
      <c r="B31" t="s">
        <v>67</v>
      </c>
      <c r="C31" s="12">
        <v>27</v>
      </c>
      <c r="D31" s="8">
        <v>4.01</v>
      </c>
      <c r="E31" s="12">
        <v>17</v>
      </c>
      <c r="F31" s="8">
        <v>4.59</v>
      </c>
      <c r="G31" s="12">
        <v>10</v>
      </c>
      <c r="H31" s="8">
        <v>3.46</v>
      </c>
      <c r="I31" s="12">
        <v>0</v>
      </c>
    </row>
    <row r="32" spans="2:9" ht="15" customHeight="1" x14ac:dyDescent="0.2">
      <c r="B32" t="s">
        <v>57</v>
      </c>
      <c r="C32" s="12">
        <v>23</v>
      </c>
      <c r="D32" s="8">
        <v>3.41</v>
      </c>
      <c r="E32" s="12">
        <v>10</v>
      </c>
      <c r="F32" s="8">
        <v>2.7</v>
      </c>
      <c r="G32" s="12">
        <v>13</v>
      </c>
      <c r="H32" s="8">
        <v>4.5</v>
      </c>
      <c r="I32" s="12">
        <v>0</v>
      </c>
    </row>
    <row r="33" spans="2:9" ht="15" customHeight="1" x14ac:dyDescent="0.2">
      <c r="B33" t="s">
        <v>72</v>
      </c>
      <c r="C33" s="12">
        <v>22</v>
      </c>
      <c r="D33" s="8">
        <v>3.26</v>
      </c>
      <c r="E33" s="12">
        <v>15</v>
      </c>
      <c r="F33" s="8">
        <v>4.05</v>
      </c>
      <c r="G33" s="12">
        <v>3</v>
      </c>
      <c r="H33" s="8">
        <v>1.04</v>
      </c>
      <c r="I33" s="12">
        <v>0</v>
      </c>
    </row>
    <row r="34" spans="2:9" ht="15" customHeight="1" x14ac:dyDescent="0.2">
      <c r="B34" t="s">
        <v>73</v>
      </c>
      <c r="C34" s="12">
        <v>22</v>
      </c>
      <c r="D34" s="8">
        <v>3.26</v>
      </c>
      <c r="E34" s="12">
        <v>18</v>
      </c>
      <c r="F34" s="8">
        <v>4.8600000000000003</v>
      </c>
      <c r="G34" s="12">
        <v>4</v>
      </c>
      <c r="H34" s="8">
        <v>1.38</v>
      </c>
      <c r="I34" s="12">
        <v>0</v>
      </c>
    </row>
    <row r="35" spans="2:9" ht="15" customHeight="1" x14ac:dyDescent="0.2">
      <c r="B35" t="s">
        <v>58</v>
      </c>
      <c r="C35" s="12">
        <v>16</v>
      </c>
      <c r="D35" s="8">
        <v>2.37</v>
      </c>
      <c r="E35" s="12">
        <v>7</v>
      </c>
      <c r="F35" s="8">
        <v>1.89</v>
      </c>
      <c r="G35" s="12">
        <v>9</v>
      </c>
      <c r="H35" s="8">
        <v>3.11</v>
      </c>
      <c r="I35" s="12">
        <v>0</v>
      </c>
    </row>
    <row r="36" spans="2:9" ht="15" customHeight="1" x14ac:dyDescent="0.2">
      <c r="B36" t="s">
        <v>68</v>
      </c>
      <c r="C36" s="12">
        <v>13</v>
      </c>
      <c r="D36" s="8">
        <v>1.93</v>
      </c>
      <c r="E36" s="12">
        <v>11</v>
      </c>
      <c r="F36" s="8">
        <v>2.97</v>
      </c>
      <c r="G36" s="12">
        <v>2</v>
      </c>
      <c r="H36" s="8">
        <v>0.69</v>
      </c>
      <c r="I36" s="12">
        <v>0</v>
      </c>
    </row>
    <row r="37" spans="2:9" ht="15" customHeight="1" x14ac:dyDescent="0.2">
      <c r="B37" t="s">
        <v>62</v>
      </c>
      <c r="C37" s="12">
        <v>11</v>
      </c>
      <c r="D37" s="8">
        <v>1.63</v>
      </c>
      <c r="E37" s="12">
        <v>8</v>
      </c>
      <c r="F37" s="8">
        <v>2.16</v>
      </c>
      <c r="G37" s="12">
        <v>3</v>
      </c>
      <c r="H37" s="8">
        <v>1.04</v>
      </c>
      <c r="I37" s="12">
        <v>0</v>
      </c>
    </row>
    <row r="38" spans="2:9" ht="15" customHeight="1" x14ac:dyDescent="0.2">
      <c r="B38" t="s">
        <v>74</v>
      </c>
      <c r="C38" s="12">
        <v>11</v>
      </c>
      <c r="D38" s="8">
        <v>1.63</v>
      </c>
      <c r="E38" s="12">
        <v>0</v>
      </c>
      <c r="F38" s="8">
        <v>0</v>
      </c>
      <c r="G38" s="12">
        <v>7</v>
      </c>
      <c r="H38" s="8">
        <v>2.42</v>
      </c>
      <c r="I38" s="12">
        <v>0</v>
      </c>
    </row>
    <row r="39" spans="2:9" ht="15" customHeight="1" x14ac:dyDescent="0.2">
      <c r="B39" t="s">
        <v>59</v>
      </c>
      <c r="C39" s="12">
        <v>10</v>
      </c>
      <c r="D39" s="8">
        <v>1.48</v>
      </c>
      <c r="E39" s="12">
        <v>4</v>
      </c>
      <c r="F39" s="8">
        <v>1.08</v>
      </c>
      <c r="G39" s="12">
        <v>6</v>
      </c>
      <c r="H39" s="8">
        <v>2.08</v>
      </c>
      <c r="I39" s="12">
        <v>0</v>
      </c>
    </row>
    <row r="40" spans="2:9" ht="15" customHeight="1" x14ac:dyDescent="0.2">
      <c r="B40" t="s">
        <v>81</v>
      </c>
      <c r="C40" s="12">
        <v>9</v>
      </c>
      <c r="D40" s="8">
        <v>1.34</v>
      </c>
      <c r="E40" s="12">
        <v>3</v>
      </c>
      <c r="F40" s="8">
        <v>0.81</v>
      </c>
      <c r="G40" s="12">
        <v>6</v>
      </c>
      <c r="H40" s="8">
        <v>2.08</v>
      </c>
      <c r="I40" s="12">
        <v>0</v>
      </c>
    </row>
    <row r="41" spans="2:9" ht="15" customHeight="1" x14ac:dyDescent="0.2">
      <c r="B41" t="s">
        <v>61</v>
      </c>
      <c r="C41" s="12">
        <v>9</v>
      </c>
      <c r="D41" s="8">
        <v>1.34</v>
      </c>
      <c r="E41" s="12">
        <v>3</v>
      </c>
      <c r="F41" s="8">
        <v>0.81</v>
      </c>
      <c r="G41" s="12">
        <v>6</v>
      </c>
      <c r="H41" s="8">
        <v>2.08</v>
      </c>
      <c r="I41" s="12">
        <v>0</v>
      </c>
    </row>
    <row r="42" spans="2:9" ht="15" customHeight="1" x14ac:dyDescent="0.2">
      <c r="B42" t="s">
        <v>69</v>
      </c>
      <c r="C42" s="12">
        <v>9</v>
      </c>
      <c r="D42" s="8">
        <v>1.34</v>
      </c>
      <c r="E42" s="12">
        <v>0</v>
      </c>
      <c r="F42" s="8">
        <v>0</v>
      </c>
      <c r="G42" s="12">
        <v>8</v>
      </c>
      <c r="H42" s="8">
        <v>2.77</v>
      </c>
      <c r="I42" s="12">
        <v>0</v>
      </c>
    </row>
    <row r="43" spans="2:9" ht="15" customHeight="1" x14ac:dyDescent="0.2">
      <c r="B43" t="s">
        <v>86</v>
      </c>
      <c r="C43" s="12">
        <v>9</v>
      </c>
      <c r="D43" s="8">
        <v>1.34</v>
      </c>
      <c r="E43" s="12">
        <v>7</v>
      </c>
      <c r="F43" s="8">
        <v>1.89</v>
      </c>
      <c r="G43" s="12">
        <v>2</v>
      </c>
      <c r="H43" s="8">
        <v>0.69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42</v>
      </c>
      <c r="D47" s="8">
        <v>6.23</v>
      </c>
      <c r="E47" s="12">
        <v>40</v>
      </c>
      <c r="F47" s="8">
        <v>10.81</v>
      </c>
      <c r="G47" s="12">
        <v>2</v>
      </c>
      <c r="H47" s="8">
        <v>0.69</v>
      </c>
      <c r="I47" s="12">
        <v>0</v>
      </c>
    </row>
    <row r="48" spans="2:9" ht="15" customHeight="1" x14ac:dyDescent="0.2">
      <c r="B48" t="s">
        <v>102</v>
      </c>
      <c r="C48" s="12">
        <v>27</v>
      </c>
      <c r="D48" s="8">
        <v>4.01</v>
      </c>
      <c r="E48" s="12">
        <v>7</v>
      </c>
      <c r="F48" s="8">
        <v>1.89</v>
      </c>
      <c r="G48" s="12">
        <v>20</v>
      </c>
      <c r="H48" s="8">
        <v>6.92</v>
      </c>
      <c r="I48" s="12">
        <v>0</v>
      </c>
    </row>
    <row r="49" spans="2:9" ht="15" customHeight="1" x14ac:dyDescent="0.2">
      <c r="B49" t="s">
        <v>108</v>
      </c>
      <c r="C49" s="12">
        <v>23</v>
      </c>
      <c r="D49" s="8">
        <v>3.41</v>
      </c>
      <c r="E49" s="12">
        <v>12</v>
      </c>
      <c r="F49" s="8">
        <v>3.24</v>
      </c>
      <c r="G49" s="12">
        <v>11</v>
      </c>
      <c r="H49" s="8">
        <v>3.81</v>
      </c>
      <c r="I49" s="12">
        <v>0</v>
      </c>
    </row>
    <row r="50" spans="2:9" ht="15" customHeight="1" x14ac:dyDescent="0.2">
      <c r="B50" t="s">
        <v>117</v>
      </c>
      <c r="C50" s="12">
        <v>19</v>
      </c>
      <c r="D50" s="8">
        <v>2.82</v>
      </c>
      <c r="E50" s="12">
        <v>19</v>
      </c>
      <c r="F50" s="8">
        <v>5.14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110</v>
      </c>
      <c r="C51" s="12">
        <v>16</v>
      </c>
      <c r="D51" s="8">
        <v>2.37</v>
      </c>
      <c r="E51" s="12">
        <v>11</v>
      </c>
      <c r="F51" s="8">
        <v>2.97</v>
      </c>
      <c r="G51" s="12">
        <v>5</v>
      </c>
      <c r="H51" s="8">
        <v>1.73</v>
      </c>
      <c r="I51" s="12">
        <v>0</v>
      </c>
    </row>
    <row r="52" spans="2:9" ht="15" customHeight="1" x14ac:dyDescent="0.2">
      <c r="B52" t="s">
        <v>115</v>
      </c>
      <c r="C52" s="12">
        <v>16</v>
      </c>
      <c r="D52" s="8">
        <v>2.37</v>
      </c>
      <c r="E52" s="12">
        <v>16</v>
      </c>
      <c r="F52" s="8">
        <v>4.32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106</v>
      </c>
      <c r="C53" s="12">
        <v>15</v>
      </c>
      <c r="D53" s="8">
        <v>2.23</v>
      </c>
      <c r="E53" s="12">
        <v>6</v>
      </c>
      <c r="F53" s="8">
        <v>1.62</v>
      </c>
      <c r="G53" s="12">
        <v>9</v>
      </c>
      <c r="H53" s="8">
        <v>3.11</v>
      </c>
      <c r="I53" s="12">
        <v>0</v>
      </c>
    </row>
    <row r="54" spans="2:9" ht="15" customHeight="1" x14ac:dyDescent="0.2">
      <c r="B54" t="s">
        <v>139</v>
      </c>
      <c r="C54" s="12">
        <v>14</v>
      </c>
      <c r="D54" s="8">
        <v>2.08</v>
      </c>
      <c r="E54" s="12">
        <v>7</v>
      </c>
      <c r="F54" s="8">
        <v>1.89</v>
      </c>
      <c r="G54" s="12">
        <v>7</v>
      </c>
      <c r="H54" s="8">
        <v>2.42</v>
      </c>
      <c r="I54" s="12">
        <v>0</v>
      </c>
    </row>
    <row r="55" spans="2:9" ht="15" customHeight="1" x14ac:dyDescent="0.2">
      <c r="B55" t="s">
        <v>121</v>
      </c>
      <c r="C55" s="12">
        <v>14</v>
      </c>
      <c r="D55" s="8">
        <v>2.08</v>
      </c>
      <c r="E55" s="12">
        <v>13</v>
      </c>
      <c r="F55" s="8">
        <v>3.51</v>
      </c>
      <c r="G55" s="12">
        <v>1</v>
      </c>
      <c r="H55" s="8">
        <v>0.35</v>
      </c>
      <c r="I55" s="12">
        <v>0</v>
      </c>
    </row>
    <row r="56" spans="2:9" ht="15" customHeight="1" x14ac:dyDescent="0.2">
      <c r="B56" t="s">
        <v>103</v>
      </c>
      <c r="C56" s="12">
        <v>13</v>
      </c>
      <c r="D56" s="8">
        <v>1.93</v>
      </c>
      <c r="E56" s="12">
        <v>5</v>
      </c>
      <c r="F56" s="8">
        <v>1.35</v>
      </c>
      <c r="G56" s="12">
        <v>8</v>
      </c>
      <c r="H56" s="8">
        <v>2.77</v>
      </c>
      <c r="I56" s="12">
        <v>0</v>
      </c>
    </row>
    <row r="57" spans="2:9" ht="15" customHeight="1" x14ac:dyDescent="0.2">
      <c r="B57" t="s">
        <v>104</v>
      </c>
      <c r="C57" s="12">
        <v>13</v>
      </c>
      <c r="D57" s="8">
        <v>1.93</v>
      </c>
      <c r="E57" s="12">
        <v>6</v>
      </c>
      <c r="F57" s="8">
        <v>1.62</v>
      </c>
      <c r="G57" s="12">
        <v>7</v>
      </c>
      <c r="H57" s="8">
        <v>2.42</v>
      </c>
      <c r="I57" s="12">
        <v>0</v>
      </c>
    </row>
    <row r="58" spans="2:9" ht="15" customHeight="1" x14ac:dyDescent="0.2">
      <c r="B58" t="s">
        <v>116</v>
      </c>
      <c r="C58" s="12">
        <v>13</v>
      </c>
      <c r="D58" s="8">
        <v>1.93</v>
      </c>
      <c r="E58" s="12">
        <v>13</v>
      </c>
      <c r="F58" s="8">
        <v>3.51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147</v>
      </c>
      <c r="C59" s="12">
        <v>12</v>
      </c>
      <c r="D59" s="8">
        <v>1.78</v>
      </c>
      <c r="E59" s="12">
        <v>6</v>
      </c>
      <c r="F59" s="8">
        <v>1.62</v>
      </c>
      <c r="G59" s="12">
        <v>6</v>
      </c>
      <c r="H59" s="8">
        <v>2.08</v>
      </c>
      <c r="I59" s="12">
        <v>0</v>
      </c>
    </row>
    <row r="60" spans="2:9" ht="15" customHeight="1" x14ac:dyDescent="0.2">
      <c r="B60" t="s">
        <v>140</v>
      </c>
      <c r="C60" s="12">
        <v>12</v>
      </c>
      <c r="D60" s="8">
        <v>1.78</v>
      </c>
      <c r="E60" s="12">
        <v>5</v>
      </c>
      <c r="F60" s="8">
        <v>1.35</v>
      </c>
      <c r="G60" s="12">
        <v>6</v>
      </c>
      <c r="H60" s="8">
        <v>2.08</v>
      </c>
      <c r="I60" s="12">
        <v>1</v>
      </c>
    </row>
    <row r="61" spans="2:9" ht="15" customHeight="1" x14ac:dyDescent="0.2">
      <c r="B61" t="s">
        <v>136</v>
      </c>
      <c r="C61" s="12">
        <v>10</v>
      </c>
      <c r="D61" s="8">
        <v>1.48</v>
      </c>
      <c r="E61" s="12">
        <v>5</v>
      </c>
      <c r="F61" s="8">
        <v>1.35</v>
      </c>
      <c r="G61" s="12">
        <v>5</v>
      </c>
      <c r="H61" s="8">
        <v>1.73</v>
      </c>
      <c r="I61" s="12">
        <v>0</v>
      </c>
    </row>
    <row r="62" spans="2:9" ht="15" customHeight="1" x14ac:dyDescent="0.2">
      <c r="B62" t="s">
        <v>107</v>
      </c>
      <c r="C62" s="12">
        <v>10</v>
      </c>
      <c r="D62" s="8">
        <v>1.48</v>
      </c>
      <c r="E62" s="12">
        <v>4</v>
      </c>
      <c r="F62" s="8">
        <v>1.08</v>
      </c>
      <c r="G62" s="12">
        <v>6</v>
      </c>
      <c r="H62" s="8">
        <v>2.08</v>
      </c>
      <c r="I62" s="12">
        <v>0</v>
      </c>
    </row>
    <row r="63" spans="2:9" ht="15" customHeight="1" x14ac:dyDescent="0.2">
      <c r="B63" t="s">
        <v>120</v>
      </c>
      <c r="C63" s="12">
        <v>10</v>
      </c>
      <c r="D63" s="8">
        <v>1.48</v>
      </c>
      <c r="E63" s="12">
        <v>9</v>
      </c>
      <c r="F63" s="8">
        <v>2.4300000000000002</v>
      </c>
      <c r="G63" s="12">
        <v>1</v>
      </c>
      <c r="H63" s="8">
        <v>0.35</v>
      </c>
      <c r="I63" s="12">
        <v>0</v>
      </c>
    </row>
    <row r="64" spans="2:9" ht="15" customHeight="1" x14ac:dyDescent="0.2">
      <c r="B64" t="s">
        <v>152</v>
      </c>
      <c r="C64" s="12">
        <v>9</v>
      </c>
      <c r="D64" s="8">
        <v>1.34</v>
      </c>
      <c r="E64" s="12">
        <v>9</v>
      </c>
      <c r="F64" s="8">
        <v>2.4300000000000002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137</v>
      </c>
      <c r="C65" s="12">
        <v>9</v>
      </c>
      <c r="D65" s="8">
        <v>1.34</v>
      </c>
      <c r="E65" s="12">
        <v>4</v>
      </c>
      <c r="F65" s="8">
        <v>1.08</v>
      </c>
      <c r="G65" s="12">
        <v>5</v>
      </c>
      <c r="H65" s="8">
        <v>1.73</v>
      </c>
      <c r="I65" s="12">
        <v>0</v>
      </c>
    </row>
    <row r="66" spans="2:9" ht="15" customHeight="1" x14ac:dyDescent="0.2">
      <c r="B66" t="s">
        <v>153</v>
      </c>
      <c r="C66" s="12">
        <v>9</v>
      </c>
      <c r="D66" s="8">
        <v>1.34</v>
      </c>
      <c r="E66" s="12">
        <v>6</v>
      </c>
      <c r="F66" s="8">
        <v>1.62</v>
      </c>
      <c r="G66" s="12">
        <v>3</v>
      </c>
      <c r="H66" s="8">
        <v>1.04</v>
      </c>
      <c r="I66" s="12">
        <v>0</v>
      </c>
    </row>
    <row r="67" spans="2:9" ht="15" customHeight="1" x14ac:dyDescent="0.2">
      <c r="B67" t="s">
        <v>154</v>
      </c>
      <c r="C67" s="12">
        <v>9</v>
      </c>
      <c r="D67" s="8">
        <v>1.34</v>
      </c>
      <c r="E67" s="12">
        <v>7</v>
      </c>
      <c r="F67" s="8">
        <v>1.89</v>
      </c>
      <c r="G67" s="12">
        <v>2</v>
      </c>
      <c r="H67" s="8">
        <v>0.69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1221-4AEC-4EC4-ACDD-EFC2C5531B48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2</v>
      </c>
      <c r="D5" s="8">
        <v>0.28000000000000003</v>
      </c>
      <c r="E5" s="12">
        <v>0</v>
      </c>
      <c r="F5" s="8">
        <v>0</v>
      </c>
      <c r="G5" s="12">
        <v>2</v>
      </c>
      <c r="H5" s="8">
        <v>0.78</v>
      </c>
      <c r="I5" s="12">
        <v>0</v>
      </c>
    </row>
    <row r="6" spans="2:9" ht="15" customHeight="1" x14ac:dyDescent="0.2">
      <c r="B6" t="s">
        <v>33</v>
      </c>
      <c r="C6" s="12">
        <v>104</v>
      </c>
      <c r="D6" s="8">
        <v>14.77</v>
      </c>
      <c r="E6" s="12">
        <v>44</v>
      </c>
      <c r="F6" s="8">
        <v>10.45</v>
      </c>
      <c r="G6" s="12">
        <v>60</v>
      </c>
      <c r="H6" s="8">
        <v>23.35</v>
      </c>
      <c r="I6" s="12">
        <v>0</v>
      </c>
    </row>
    <row r="7" spans="2:9" ht="15" customHeight="1" x14ac:dyDescent="0.2">
      <c r="B7" t="s">
        <v>34</v>
      </c>
      <c r="C7" s="12">
        <v>52</v>
      </c>
      <c r="D7" s="8">
        <v>7.39</v>
      </c>
      <c r="E7" s="12">
        <v>18</v>
      </c>
      <c r="F7" s="8">
        <v>4.28</v>
      </c>
      <c r="G7" s="12">
        <v>33</v>
      </c>
      <c r="H7" s="8">
        <v>12.84</v>
      </c>
      <c r="I7" s="12">
        <v>1</v>
      </c>
    </row>
    <row r="8" spans="2:9" ht="15" customHeight="1" x14ac:dyDescent="0.2">
      <c r="B8" t="s">
        <v>35</v>
      </c>
      <c r="C8" s="12">
        <v>3</v>
      </c>
      <c r="D8" s="8">
        <v>0.43</v>
      </c>
      <c r="E8" s="12">
        <v>0</v>
      </c>
      <c r="F8" s="8">
        <v>0</v>
      </c>
      <c r="G8" s="12">
        <v>3</v>
      </c>
      <c r="H8" s="8">
        <v>1.17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0.14000000000000001</v>
      </c>
      <c r="E9" s="12">
        <v>0</v>
      </c>
      <c r="F9" s="8">
        <v>0</v>
      </c>
      <c r="G9" s="12">
        <v>1</v>
      </c>
      <c r="H9" s="8">
        <v>0.39</v>
      </c>
      <c r="I9" s="12">
        <v>0</v>
      </c>
    </row>
    <row r="10" spans="2:9" ht="15" customHeight="1" x14ac:dyDescent="0.2">
      <c r="B10" t="s">
        <v>37</v>
      </c>
      <c r="C10" s="12">
        <v>20</v>
      </c>
      <c r="D10" s="8">
        <v>2.84</v>
      </c>
      <c r="E10" s="12">
        <v>8</v>
      </c>
      <c r="F10" s="8">
        <v>1.9</v>
      </c>
      <c r="G10" s="12">
        <v>12</v>
      </c>
      <c r="H10" s="8">
        <v>4.67</v>
      </c>
      <c r="I10" s="12">
        <v>0</v>
      </c>
    </row>
    <row r="11" spans="2:9" ht="15" customHeight="1" x14ac:dyDescent="0.2">
      <c r="B11" t="s">
        <v>38</v>
      </c>
      <c r="C11" s="12">
        <v>186</v>
      </c>
      <c r="D11" s="8">
        <v>26.42</v>
      </c>
      <c r="E11" s="12">
        <v>114</v>
      </c>
      <c r="F11" s="8">
        <v>27.08</v>
      </c>
      <c r="G11" s="12">
        <v>72</v>
      </c>
      <c r="H11" s="8">
        <v>28.02</v>
      </c>
      <c r="I11" s="12">
        <v>0</v>
      </c>
    </row>
    <row r="12" spans="2:9" ht="15" customHeight="1" x14ac:dyDescent="0.2">
      <c r="B12" t="s">
        <v>39</v>
      </c>
      <c r="C12" s="12">
        <v>2</v>
      </c>
      <c r="D12" s="8">
        <v>0.28000000000000003</v>
      </c>
      <c r="E12" s="12">
        <v>0</v>
      </c>
      <c r="F12" s="8">
        <v>0</v>
      </c>
      <c r="G12" s="12">
        <v>2</v>
      </c>
      <c r="H12" s="8">
        <v>0.78</v>
      </c>
      <c r="I12" s="12">
        <v>0</v>
      </c>
    </row>
    <row r="13" spans="2:9" ht="15" customHeight="1" x14ac:dyDescent="0.2">
      <c r="B13" t="s">
        <v>40</v>
      </c>
      <c r="C13" s="12">
        <v>73</v>
      </c>
      <c r="D13" s="8">
        <v>10.37</v>
      </c>
      <c r="E13" s="12">
        <v>55</v>
      </c>
      <c r="F13" s="8">
        <v>13.06</v>
      </c>
      <c r="G13" s="12">
        <v>16</v>
      </c>
      <c r="H13" s="8">
        <v>6.23</v>
      </c>
      <c r="I13" s="12">
        <v>0</v>
      </c>
    </row>
    <row r="14" spans="2:9" ht="15" customHeight="1" x14ac:dyDescent="0.2">
      <c r="B14" t="s">
        <v>41</v>
      </c>
      <c r="C14" s="12">
        <v>20</v>
      </c>
      <c r="D14" s="8">
        <v>2.84</v>
      </c>
      <c r="E14" s="12">
        <v>14</v>
      </c>
      <c r="F14" s="8">
        <v>3.33</v>
      </c>
      <c r="G14" s="12">
        <v>6</v>
      </c>
      <c r="H14" s="8">
        <v>2.33</v>
      </c>
      <c r="I14" s="12">
        <v>0</v>
      </c>
    </row>
    <row r="15" spans="2:9" ht="15" customHeight="1" x14ac:dyDescent="0.2">
      <c r="B15" t="s">
        <v>42</v>
      </c>
      <c r="C15" s="12">
        <v>81</v>
      </c>
      <c r="D15" s="8">
        <v>11.51</v>
      </c>
      <c r="E15" s="12">
        <v>67</v>
      </c>
      <c r="F15" s="8">
        <v>15.91</v>
      </c>
      <c r="G15" s="12">
        <v>14</v>
      </c>
      <c r="H15" s="8">
        <v>5.45</v>
      </c>
      <c r="I15" s="12">
        <v>0</v>
      </c>
    </row>
    <row r="16" spans="2:9" ht="15" customHeight="1" x14ac:dyDescent="0.2">
      <c r="B16" t="s">
        <v>43</v>
      </c>
      <c r="C16" s="12">
        <v>83</v>
      </c>
      <c r="D16" s="8">
        <v>11.79</v>
      </c>
      <c r="E16" s="12">
        <v>69</v>
      </c>
      <c r="F16" s="8">
        <v>16.39</v>
      </c>
      <c r="G16" s="12">
        <v>11</v>
      </c>
      <c r="H16" s="8">
        <v>4.28</v>
      </c>
      <c r="I16" s="12">
        <v>0</v>
      </c>
    </row>
    <row r="17" spans="2:9" ht="15" customHeight="1" x14ac:dyDescent="0.2">
      <c r="B17" t="s">
        <v>44</v>
      </c>
      <c r="C17" s="12">
        <v>15</v>
      </c>
      <c r="D17" s="8">
        <v>2.13</v>
      </c>
      <c r="E17" s="12">
        <v>11</v>
      </c>
      <c r="F17" s="8">
        <v>2.61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34</v>
      </c>
      <c r="D18" s="8">
        <v>4.83</v>
      </c>
      <c r="E18" s="12">
        <v>15</v>
      </c>
      <c r="F18" s="8">
        <v>3.56</v>
      </c>
      <c r="G18" s="12">
        <v>10</v>
      </c>
      <c r="H18" s="8">
        <v>3.89</v>
      </c>
      <c r="I18" s="12">
        <v>0</v>
      </c>
    </row>
    <row r="19" spans="2:9" ht="15" customHeight="1" x14ac:dyDescent="0.2">
      <c r="B19" t="s">
        <v>46</v>
      </c>
      <c r="C19" s="12">
        <v>28</v>
      </c>
      <c r="D19" s="8">
        <v>3.98</v>
      </c>
      <c r="E19" s="12">
        <v>6</v>
      </c>
      <c r="F19" s="8">
        <v>1.43</v>
      </c>
      <c r="G19" s="12">
        <v>15</v>
      </c>
      <c r="H19" s="8">
        <v>5.84</v>
      </c>
      <c r="I19" s="12">
        <v>1</v>
      </c>
    </row>
    <row r="20" spans="2:9" ht="15" customHeight="1" x14ac:dyDescent="0.2">
      <c r="B20" s="9" t="s">
        <v>182</v>
      </c>
      <c r="C20" s="12">
        <f>SUM(LTBL_34215[総数／事業所数])</f>
        <v>704</v>
      </c>
      <c r="E20" s="12">
        <f>SUBTOTAL(109,LTBL_34215[個人／事業所数])</f>
        <v>421</v>
      </c>
      <c r="G20" s="12">
        <f>SUBTOTAL(109,LTBL_34215[法人／事業所数])</f>
        <v>257</v>
      </c>
      <c r="I20" s="12">
        <f>SUBTOTAL(109,LTBL_34215[法人以外の団体／事業所数])</f>
        <v>2</v>
      </c>
    </row>
    <row r="21" spans="2:9" ht="15" customHeight="1" x14ac:dyDescent="0.2">
      <c r="E21" s="11">
        <f>LTBL_34215[[#Totals],[個人／事業所数]]/LTBL_34215[[#Totals],[総数／事業所数]]</f>
        <v>0.59801136363636365</v>
      </c>
      <c r="G21" s="11">
        <f>LTBL_34215[[#Totals],[法人／事業所数]]/LTBL_34215[[#Totals],[総数／事業所数]]</f>
        <v>0.36505681818181818</v>
      </c>
      <c r="I21" s="11">
        <f>LTBL_34215[[#Totals],[法人以外の団体／事業所数]]/LTBL_34215[[#Totals],[総数／事業所数]]</f>
        <v>2.840909090909091E-3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70</v>
      </c>
      <c r="D24" s="8">
        <v>9.94</v>
      </c>
      <c r="E24" s="12">
        <v>61</v>
      </c>
      <c r="F24" s="8">
        <v>14.49</v>
      </c>
      <c r="G24" s="12">
        <v>9</v>
      </c>
      <c r="H24" s="8">
        <v>3.5</v>
      </c>
      <c r="I24" s="12">
        <v>0</v>
      </c>
    </row>
    <row r="25" spans="2:9" ht="15" customHeight="1" x14ac:dyDescent="0.2">
      <c r="B25" t="s">
        <v>71</v>
      </c>
      <c r="C25" s="12">
        <v>68</v>
      </c>
      <c r="D25" s="8">
        <v>9.66</v>
      </c>
      <c r="E25" s="12">
        <v>63</v>
      </c>
      <c r="F25" s="8">
        <v>14.96</v>
      </c>
      <c r="G25" s="12">
        <v>5</v>
      </c>
      <c r="H25" s="8">
        <v>1.95</v>
      </c>
      <c r="I25" s="12">
        <v>0</v>
      </c>
    </row>
    <row r="26" spans="2:9" ht="15" customHeight="1" x14ac:dyDescent="0.2">
      <c r="B26" t="s">
        <v>65</v>
      </c>
      <c r="C26" s="12">
        <v>67</v>
      </c>
      <c r="D26" s="8">
        <v>9.52</v>
      </c>
      <c r="E26" s="12">
        <v>39</v>
      </c>
      <c r="F26" s="8">
        <v>9.26</v>
      </c>
      <c r="G26" s="12">
        <v>28</v>
      </c>
      <c r="H26" s="8">
        <v>10.89</v>
      </c>
      <c r="I26" s="12">
        <v>0</v>
      </c>
    </row>
    <row r="27" spans="2:9" ht="15" customHeight="1" x14ac:dyDescent="0.2">
      <c r="B27" t="s">
        <v>67</v>
      </c>
      <c r="C27" s="12">
        <v>65</v>
      </c>
      <c r="D27" s="8">
        <v>9.23</v>
      </c>
      <c r="E27" s="12">
        <v>53</v>
      </c>
      <c r="F27" s="8">
        <v>12.59</v>
      </c>
      <c r="G27" s="12">
        <v>10</v>
      </c>
      <c r="H27" s="8">
        <v>3.89</v>
      </c>
      <c r="I27" s="12">
        <v>0</v>
      </c>
    </row>
    <row r="28" spans="2:9" ht="15" customHeight="1" x14ac:dyDescent="0.2">
      <c r="B28" t="s">
        <v>63</v>
      </c>
      <c r="C28" s="12">
        <v>56</v>
      </c>
      <c r="D28" s="8">
        <v>7.95</v>
      </c>
      <c r="E28" s="12">
        <v>42</v>
      </c>
      <c r="F28" s="8">
        <v>9.98</v>
      </c>
      <c r="G28" s="12">
        <v>14</v>
      </c>
      <c r="H28" s="8">
        <v>5.45</v>
      </c>
      <c r="I28" s="12">
        <v>0</v>
      </c>
    </row>
    <row r="29" spans="2:9" ht="15" customHeight="1" x14ac:dyDescent="0.2">
      <c r="B29" t="s">
        <v>55</v>
      </c>
      <c r="C29" s="12">
        <v>53</v>
      </c>
      <c r="D29" s="8">
        <v>7.53</v>
      </c>
      <c r="E29" s="12">
        <v>18</v>
      </c>
      <c r="F29" s="8">
        <v>4.28</v>
      </c>
      <c r="G29" s="12">
        <v>35</v>
      </c>
      <c r="H29" s="8">
        <v>13.62</v>
      </c>
      <c r="I29" s="12">
        <v>0</v>
      </c>
    </row>
    <row r="30" spans="2:9" ht="15" customHeight="1" x14ac:dyDescent="0.2">
      <c r="B30" t="s">
        <v>56</v>
      </c>
      <c r="C30" s="12">
        <v>36</v>
      </c>
      <c r="D30" s="8">
        <v>5.1100000000000003</v>
      </c>
      <c r="E30" s="12">
        <v>22</v>
      </c>
      <c r="F30" s="8">
        <v>5.23</v>
      </c>
      <c r="G30" s="12">
        <v>14</v>
      </c>
      <c r="H30" s="8">
        <v>5.45</v>
      </c>
      <c r="I30" s="12">
        <v>0</v>
      </c>
    </row>
    <row r="31" spans="2:9" ht="15" customHeight="1" x14ac:dyDescent="0.2">
      <c r="B31" t="s">
        <v>64</v>
      </c>
      <c r="C31" s="12">
        <v>29</v>
      </c>
      <c r="D31" s="8">
        <v>4.12</v>
      </c>
      <c r="E31" s="12">
        <v>17</v>
      </c>
      <c r="F31" s="8">
        <v>4.04</v>
      </c>
      <c r="G31" s="12">
        <v>12</v>
      </c>
      <c r="H31" s="8">
        <v>4.67</v>
      </c>
      <c r="I31" s="12">
        <v>0</v>
      </c>
    </row>
    <row r="32" spans="2:9" ht="15" customHeight="1" x14ac:dyDescent="0.2">
      <c r="B32" t="s">
        <v>74</v>
      </c>
      <c r="C32" s="12">
        <v>18</v>
      </c>
      <c r="D32" s="8">
        <v>2.56</v>
      </c>
      <c r="E32" s="12">
        <v>0</v>
      </c>
      <c r="F32" s="8">
        <v>0</v>
      </c>
      <c r="G32" s="12">
        <v>9</v>
      </c>
      <c r="H32" s="8">
        <v>3.5</v>
      </c>
      <c r="I32" s="12">
        <v>0</v>
      </c>
    </row>
    <row r="33" spans="2:9" ht="15" customHeight="1" x14ac:dyDescent="0.2">
      <c r="B33" t="s">
        <v>73</v>
      </c>
      <c r="C33" s="12">
        <v>16</v>
      </c>
      <c r="D33" s="8">
        <v>2.27</v>
      </c>
      <c r="E33" s="12">
        <v>15</v>
      </c>
      <c r="F33" s="8">
        <v>3.56</v>
      </c>
      <c r="G33" s="12">
        <v>1</v>
      </c>
      <c r="H33" s="8">
        <v>0.39</v>
      </c>
      <c r="I33" s="12">
        <v>0</v>
      </c>
    </row>
    <row r="34" spans="2:9" ht="15" customHeight="1" x14ac:dyDescent="0.2">
      <c r="B34" t="s">
        <v>57</v>
      </c>
      <c r="C34" s="12">
        <v>15</v>
      </c>
      <c r="D34" s="8">
        <v>2.13</v>
      </c>
      <c r="E34" s="12">
        <v>4</v>
      </c>
      <c r="F34" s="8">
        <v>0.95</v>
      </c>
      <c r="G34" s="12">
        <v>11</v>
      </c>
      <c r="H34" s="8">
        <v>4.28</v>
      </c>
      <c r="I34" s="12">
        <v>0</v>
      </c>
    </row>
    <row r="35" spans="2:9" ht="15" customHeight="1" x14ac:dyDescent="0.2">
      <c r="B35" t="s">
        <v>72</v>
      </c>
      <c r="C35" s="12">
        <v>15</v>
      </c>
      <c r="D35" s="8">
        <v>2.13</v>
      </c>
      <c r="E35" s="12">
        <v>11</v>
      </c>
      <c r="F35" s="8">
        <v>2.61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62</v>
      </c>
      <c r="C36" s="12">
        <v>12</v>
      </c>
      <c r="D36" s="8">
        <v>1.7</v>
      </c>
      <c r="E36" s="12">
        <v>8</v>
      </c>
      <c r="F36" s="8">
        <v>1.9</v>
      </c>
      <c r="G36" s="12">
        <v>4</v>
      </c>
      <c r="H36" s="8">
        <v>1.56</v>
      </c>
      <c r="I36" s="12">
        <v>0</v>
      </c>
    </row>
    <row r="37" spans="2:9" ht="15" customHeight="1" x14ac:dyDescent="0.2">
      <c r="B37" t="s">
        <v>58</v>
      </c>
      <c r="C37" s="12">
        <v>11</v>
      </c>
      <c r="D37" s="8">
        <v>1.56</v>
      </c>
      <c r="E37" s="12">
        <v>5</v>
      </c>
      <c r="F37" s="8">
        <v>1.19</v>
      </c>
      <c r="G37" s="12">
        <v>6</v>
      </c>
      <c r="H37" s="8">
        <v>2.33</v>
      </c>
      <c r="I37" s="12">
        <v>0</v>
      </c>
    </row>
    <row r="38" spans="2:9" ht="15" customHeight="1" x14ac:dyDescent="0.2">
      <c r="B38" t="s">
        <v>68</v>
      </c>
      <c r="C38" s="12">
        <v>11</v>
      </c>
      <c r="D38" s="8">
        <v>1.56</v>
      </c>
      <c r="E38" s="12">
        <v>11</v>
      </c>
      <c r="F38" s="8">
        <v>2.61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82</v>
      </c>
      <c r="C39" s="12">
        <v>10</v>
      </c>
      <c r="D39" s="8">
        <v>1.42</v>
      </c>
      <c r="E39" s="12">
        <v>2</v>
      </c>
      <c r="F39" s="8">
        <v>0.48</v>
      </c>
      <c r="G39" s="12">
        <v>8</v>
      </c>
      <c r="H39" s="8">
        <v>3.11</v>
      </c>
      <c r="I39" s="12">
        <v>0</v>
      </c>
    </row>
    <row r="40" spans="2:9" ht="15" customHeight="1" x14ac:dyDescent="0.2">
      <c r="B40" t="s">
        <v>83</v>
      </c>
      <c r="C40" s="12">
        <v>9</v>
      </c>
      <c r="D40" s="8">
        <v>1.28</v>
      </c>
      <c r="E40" s="12">
        <v>4</v>
      </c>
      <c r="F40" s="8">
        <v>0.95</v>
      </c>
      <c r="G40" s="12">
        <v>4</v>
      </c>
      <c r="H40" s="8">
        <v>1.56</v>
      </c>
      <c r="I40" s="12">
        <v>1</v>
      </c>
    </row>
    <row r="41" spans="2:9" ht="15" customHeight="1" x14ac:dyDescent="0.2">
      <c r="B41" t="s">
        <v>79</v>
      </c>
      <c r="C41" s="12">
        <v>9</v>
      </c>
      <c r="D41" s="8">
        <v>1.28</v>
      </c>
      <c r="E41" s="12">
        <v>3</v>
      </c>
      <c r="F41" s="8">
        <v>0.71</v>
      </c>
      <c r="G41" s="12">
        <v>6</v>
      </c>
      <c r="H41" s="8">
        <v>2.33</v>
      </c>
      <c r="I41" s="12">
        <v>0</v>
      </c>
    </row>
    <row r="42" spans="2:9" ht="15" customHeight="1" x14ac:dyDescent="0.2">
      <c r="B42" t="s">
        <v>69</v>
      </c>
      <c r="C42" s="12">
        <v>9</v>
      </c>
      <c r="D42" s="8">
        <v>1.28</v>
      </c>
      <c r="E42" s="12">
        <v>3</v>
      </c>
      <c r="F42" s="8">
        <v>0.71</v>
      </c>
      <c r="G42" s="12">
        <v>6</v>
      </c>
      <c r="H42" s="8">
        <v>2.33</v>
      </c>
      <c r="I42" s="12">
        <v>0</v>
      </c>
    </row>
    <row r="43" spans="2:9" ht="15" customHeight="1" x14ac:dyDescent="0.2">
      <c r="B43" t="s">
        <v>90</v>
      </c>
      <c r="C43" s="12">
        <v>9</v>
      </c>
      <c r="D43" s="8">
        <v>1.28</v>
      </c>
      <c r="E43" s="12">
        <v>3</v>
      </c>
      <c r="F43" s="8">
        <v>0.71</v>
      </c>
      <c r="G43" s="12">
        <v>3</v>
      </c>
      <c r="H43" s="8">
        <v>1.17</v>
      </c>
      <c r="I43" s="12">
        <v>0</v>
      </c>
    </row>
    <row r="44" spans="2:9" ht="15" customHeight="1" x14ac:dyDescent="0.2">
      <c r="B44" t="s">
        <v>92</v>
      </c>
      <c r="C44" s="12">
        <v>9</v>
      </c>
      <c r="D44" s="8">
        <v>1.28</v>
      </c>
      <c r="E44" s="12">
        <v>0</v>
      </c>
      <c r="F44" s="8">
        <v>0</v>
      </c>
      <c r="G44" s="12">
        <v>8</v>
      </c>
      <c r="H44" s="8">
        <v>3.11</v>
      </c>
      <c r="I44" s="12">
        <v>0</v>
      </c>
    </row>
    <row r="47" spans="2:9" ht="33" customHeight="1" x14ac:dyDescent="0.2">
      <c r="B47" t="s">
        <v>184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110</v>
      </c>
      <c r="C48" s="12">
        <v>48</v>
      </c>
      <c r="D48" s="8">
        <v>6.82</v>
      </c>
      <c r="E48" s="12">
        <v>42</v>
      </c>
      <c r="F48" s="8">
        <v>9.98</v>
      </c>
      <c r="G48" s="12">
        <v>6</v>
      </c>
      <c r="H48" s="8">
        <v>2.33</v>
      </c>
      <c r="I48" s="12">
        <v>0</v>
      </c>
    </row>
    <row r="49" spans="2:9" ht="15" customHeight="1" x14ac:dyDescent="0.2">
      <c r="B49" t="s">
        <v>118</v>
      </c>
      <c r="C49" s="12">
        <v>34</v>
      </c>
      <c r="D49" s="8">
        <v>4.83</v>
      </c>
      <c r="E49" s="12">
        <v>33</v>
      </c>
      <c r="F49" s="8">
        <v>7.84</v>
      </c>
      <c r="G49" s="12">
        <v>1</v>
      </c>
      <c r="H49" s="8">
        <v>0.39</v>
      </c>
      <c r="I49" s="12">
        <v>0</v>
      </c>
    </row>
    <row r="50" spans="2:9" ht="15" customHeight="1" x14ac:dyDescent="0.2">
      <c r="B50" t="s">
        <v>102</v>
      </c>
      <c r="C50" s="12">
        <v>25</v>
      </c>
      <c r="D50" s="8">
        <v>3.55</v>
      </c>
      <c r="E50" s="12">
        <v>2</v>
      </c>
      <c r="F50" s="8">
        <v>0.48</v>
      </c>
      <c r="G50" s="12">
        <v>23</v>
      </c>
      <c r="H50" s="8">
        <v>8.9499999999999993</v>
      </c>
      <c r="I50" s="12">
        <v>0</v>
      </c>
    </row>
    <row r="51" spans="2:9" ht="15" customHeight="1" x14ac:dyDescent="0.2">
      <c r="B51" t="s">
        <v>117</v>
      </c>
      <c r="C51" s="12">
        <v>22</v>
      </c>
      <c r="D51" s="8">
        <v>3.13</v>
      </c>
      <c r="E51" s="12">
        <v>22</v>
      </c>
      <c r="F51" s="8">
        <v>5.23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139</v>
      </c>
      <c r="C52" s="12">
        <v>20</v>
      </c>
      <c r="D52" s="8">
        <v>2.84</v>
      </c>
      <c r="E52" s="12">
        <v>13</v>
      </c>
      <c r="F52" s="8">
        <v>3.09</v>
      </c>
      <c r="G52" s="12">
        <v>7</v>
      </c>
      <c r="H52" s="8">
        <v>2.72</v>
      </c>
      <c r="I52" s="12">
        <v>0</v>
      </c>
    </row>
    <row r="53" spans="2:9" ht="15" customHeight="1" x14ac:dyDescent="0.2">
      <c r="B53" t="s">
        <v>108</v>
      </c>
      <c r="C53" s="12">
        <v>20</v>
      </c>
      <c r="D53" s="8">
        <v>2.84</v>
      </c>
      <c r="E53" s="12">
        <v>16</v>
      </c>
      <c r="F53" s="8">
        <v>3.8</v>
      </c>
      <c r="G53" s="12">
        <v>4</v>
      </c>
      <c r="H53" s="8">
        <v>1.56</v>
      </c>
      <c r="I53" s="12">
        <v>0</v>
      </c>
    </row>
    <row r="54" spans="2:9" ht="15" customHeight="1" x14ac:dyDescent="0.2">
      <c r="B54" t="s">
        <v>106</v>
      </c>
      <c r="C54" s="12">
        <v>17</v>
      </c>
      <c r="D54" s="8">
        <v>2.41</v>
      </c>
      <c r="E54" s="12">
        <v>9</v>
      </c>
      <c r="F54" s="8">
        <v>2.14</v>
      </c>
      <c r="G54" s="12">
        <v>8</v>
      </c>
      <c r="H54" s="8">
        <v>3.11</v>
      </c>
      <c r="I54" s="12">
        <v>0</v>
      </c>
    </row>
    <row r="55" spans="2:9" ht="15" customHeight="1" x14ac:dyDescent="0.2">
      <c r="B55" t="s">
        <v>140</v>
      </c>
      <c r="C55" s="12">
        <v>15</v>
      </c>
      <c r="D55" s="8">
        <v>2.13</v>
      </c>
      <c r="E55" s="12">
        <v>6</v>
      </c>
      <c r="F55" s="8">
        <v>1.43</v>
      </c>
      <c r="G55" s="12">
        <v>9</v>
      </c>
      <c r="H55" s="8">
        <v>3.5</v>
      </c>
      <c r="I55" s="12">
        <v>0</v>
      </c>
    </row>
    <row r="56" spans="2:9" ht="15" customHeight="1" x14ac:dyDescent="0.2">
      <c r="B56" t="s">
        <v>107</v>
      </c>
      <c r="C56" s="12">
        <v>14</v>
      </c>
      <c r="D56" s="8">
        <v>1.99</v>
      </c>
      <c r="E56" s="12">
        <v>7</v>
      </c>
      <c r="F56" s="8">
        <v>1.66</v>
      </c>
      <c r="G56" s="12">
        <v>7</v>
      </c>
      <c r="H56" s="8">
        <v>2.72</v>
      </c>
      <c r="I56" s="12">
        <v>0</v>
      </c>
    </row>
    <row r="57" spans="2:9" ht="15" customHeight="1" x14ac:dyDescent="0.2">
      <c r="B57" t="s">
        <v>113</v>
      </c>
      <c r="C57" s="12">
        <v>14</v>
      </c>
      <c r="D57" s="8">
        <v>1.99</v>
      </c>
      <c r="E57" s="12">
        <v>12</v>
      </c>
      <c r="F57" s="8">
        <v>2.85</v>
      </c>
      <c r="G57" s="12">
        <v>2</v>
      </c>
      <c r="H57" s="8">
        <v>0.78</v>
      </c>
      <c r="I57" s="12">
        <v>0</v>
      </c>
    </row>
    <row r="58" spans="2:9" ht="15" customHeight="1" x14ac:dyDescent="0.2">
      <c r="B58" t="s">
        <v>136</v>
      </c>
      <c r="C58" s="12">
        <v>13</v>
      </c>
      <c r="D58" s="8">
        <v>1.85</v>
      </c>
      <c r="E58" s="12">
        <v>10</v>
      </c>
      <c r="F58" s="8">
        <v>2.38</v>
      </c>
      <c r="G58" s="12">
        <v>3</v>
      </c>
      <c r="H58" s="8">
        <v>1.17</v>
      </c>
      <c r="I58" s="12">
        <v>0</v>
      </c>
    </row>
    <row r="59" spans="2:9" ht="15" customHeight="1" x14ac:dyDescent="0.2">
      <c r="B59" t="s">
        <v>148</v>
      </c>
      <c r="C59" s="12">
        <v>13</v>
      </c>
      <c r="D59" s="8">
        <v>1.85</v>
      </c>
      <c r="E59" s="12">
        <v>11</v>
      </c>
      <c r="F59" s="8">
        <v>2.61</v>
      </c>
      <c r="G59" s="12">
        <v>2</v>
      </c>
      <c r="H59" s="8">
        <v>0.78</v>
      </c>
      <c r="I59" s="12">
        <v>0</v>
      </c>
    </row>
    <row r="60" spans="2:9" ht="15" customHeight="1" x14ac:dyDescent="0.2">
      <c r="B60" t="s">
        <v>114</v>
      </c>
      <c r="C60" s="12">
        <v>13</v>
      </c>
      <c r="D60" s="8">
        <v>1.85</v>
      </c>
      <c r="E60" s="12">
        <v>13</v>
      </c>
      <c r="F60" s="8">
        <v>3.09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115</v>
      </c>
      <c r="C61" s="12">
        <v>13</v>
      </c>
      <c r="D61" s="8">
        <v>1.85</v>
      </c>
      <c r="E61" s="12">
        <v>13</v>
      </c>
      <c r="F61" s="8">
        <v>3.09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116</v>
      </c>
      <c r="C62" s="12">
        <v>12</v>
      </c>
      <c r="D62" s="8">
        <v>1.7</v>
      </c>
      <c r="E62" s="12">
        <v>12</v>
      </c>
      <c r="F62" s="8">
        <v>2.85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121</v>
      </c>
      <c r="C63" s="12">
        <v>12</v>
      </c>
      <c r="D63" s="8">
        <v>1.7</v>
      </c>
      <c r="E63" s="12">
        <v>12</v>
      </c>
      <c r="F63" s="8">
        <v>2.85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147</v>
      </c>
      <c r="C64" s="12">
        <v>11</v>
      </c>
      <c r="D64" s="8">
        <v>1.56</v>
      </c>
      <c r="E64" s="12">
        <v>5</v>
      </c>
      <c r="F64" s="8">
        <v>1.19</v>
      </c>
      <c r="G64" s="12">
        <v>6</v>
      </c>
      <c r="H64" s="8">
        <v>2.33</v>
      </c>
      <c r="I64" s="12">
        <v>0</v>
      </c>
    </row>
    <row r="65" spans="2:9" ht="15" customHeight="1" x14ac:dyDescent="0.2">
      <c r="B65" t="s">
        <v>137</v>
      </c>
      <c r="C65" s="12">
        <v>11</v>
      </c>
      <c r="D65" s="8">
        <v>1.56</v>
      </c>
      <c r="E65" s="12">
        <v>7</v>
      </c>
      <c r="F65" s="8">
        <v>1.66</v>
      </c>
      <c r="G65" s="12">
        <v>4</v>
      </c>
      <c r="H65" s="8">
        <v>1.56</v>
      </c>
      <c r="I65" s="12">
        <v>0</v>
      </c>
    </row>
    <row r="66" spans="2:9" ht="15" customHeight="1" x14ac:dyDescent="0.2">
      <c r="B66" t="s">
        <v>103</v>
      </c>
      <c r="C66" s="12">
        <v>10</v>
      </c>
      <c r="D66" s="8">
        <v>1.42</v>
      </c>
      <c r="E66" s="12">
        <v>4</v>
      </c>
      <c r="F66" s="8">
        <v>0.95</v>
      </c>
      <c r="G66" s="12">
        <v>6</v>
      </c>
      <c r="H66" s="8">
        <v>2.33</v>
      </c>
      <c r="I66" s="12">
        <v>0</v>
      </c>
    </row>
    <row r="67" spans="2:9" ht="15" customHeight="1" x14ac:dyDescent="0.2">
      <c r="B67" t="s">
        <v>143</v>
      </c>
      <c r="C67" s="12">
        <v>10</v>
      </c>
      <c r="D67" s="8">
        <v>1.42</v>
      </c>
      <c r="E67" s="12">
        <v>2</v>
      </c>
      <c r="F67" s="8">
        <v>0.48</v>
      </c>
      <c r="G67" s="12">
        <v>8</v>
      </c>
      <c r="H67" s="8">
        <v>3.11</v>
      </c>
      <c r="I67" s="12">
        <v>0</v>
      </c>
    </row>
    <row r="68" spans="2:9" ht="15" customHeight="1" x14ac:dyDescent="0.2">
      <c r="B68" t="s">
        <v>155</v>
      </c>
      <c r="C68" s="12">
        <v>10</v>
      </c>
      <c r="D68" s="8">
        <v>1.42</v>
      </c>
      <c r="E68" s="12">
        <v>10</v>
      </c>
      <c r="F68" s="8">
        <v>2.38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FDA0B-167C-4622-ACD8-19488750DCD4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119</v>
      </c>
      <c r="D6" s="8">
        <v>13.4</v>
      </c>
      <c r="E6" s="12">
        <v>13</v>
      </c>
      <c r="F6" s="8">
        <v>3.48</v>
      </c>
      <c r="G6" s="12">
        <v>106</v>
      </c>
      <c r="H6" s="8">
        <v>21.12</v>
      </c>
      <c r="I6" s="12">
        <v>0</v>
      </c>
    </row>
    <row r="7" spans="2:9" ht="15" customHeight="1" x14ac:dyDescent="0.2">
      <c r="B7" t="s">
        <v>34</v>
      </c>
      <c r="C7" s="12">
        <v>40</v>
      </c>
      <c r="D7" s="8">
        <v>4.5</v>
      </c>
      <c r="E7" s="12">
        <v>9</v>
      </c>
      <c r="F7" s="8">
        <v>2.41</v>
      </c>
      <c r="G7" s="12">
        <v>31</v>
      </c>
      <c r="H7" s="8">
        <v>6.18</v>
      </c>
      <c r="I7" s="12">
        <v>0</v>
      </c>
    </row>
    <row r="8" spans="2:9" ht="15" customHeight="1" x14ac:dyDescent="0.2">
      <c r="B8" t="s">
        <v>35</v>
      </c>
      <c r="C8" s="12">
        <v>1</v>
      </c>
      <c r="D8" s="8">
        <v>0.11</v>
      </c>
      <c r="E8" s="12">
        <v>0</v>
      </c>
      <c r="F8" s="8">
        <v>0</v>
      </c>
      <c r="G8" s="12">
        <v>1</v>
      </c>
      <c r="H8" s="8">
        <v>0.2</v>
      </c>
      <c r="I8" s="12">
        <v>0</v>
      </c>
    </row>
    <row r="9" spans="2:9" ht="15" customHeight="1" x14ac:dyDescent="0.2">
      <c r="B9" t="s">
        <v>36</v>
      </c>
      <c r="C9" s="12">
        <v>3</v>
      </c>
      <c r="D9" s="8">
        <v>0.34</v>
      </c>
      <c r="E9" s="12">
        <v>0</v>
      </c>
      <c r="F9" s="8">
        <v>0</v>
      </c>
      <c r="G9" s="12">
        <v>3</v>
      </c>
      <c r="H9" s="8">
        <v>0.6</v>
      </c>
      <c r="I9" s="12">
        <v>0</v>
      </c>
    </row>
    <row r="10" spans="2:9" ht="15" customHeight="1" x14ac:dyDescent="0.2">
      <c r="B10" t="s">
        <v>37</v>
      </c>
      <c r="C10" s="12">
        <v>15</v>
      </c>
      <c r="D10" s="8">
        <v>1.69</v>
      </c>
      <c r="E10" s="12">
        <v>11</v>
      </c>
      <c r="F10" s="8">
        <v>2.94</v>
      </c>
      <c r="G10" s="12">
        <v>4</v>
      </c>
      <c r="H10" s="8">
        <v>0.8</v>
      </c>
      <c r="I10" s="12">
        <v>0</v>
      </c>
    </row>
    <row r="11" spans="2:9" ht="15" customHeight="1" x14ac:dyDescent="0.2">
      <c r="B11" t="s">
        <v>38</v>
      </c>
      <c r="C11" s="12">
        <v>208</v>
      </c>
      <c r="D11" s="8">
        <v>23.42</v>
      </c>
      <c r="E11" s="12">
        <v>66</v>
      </c>
      <c r="F11" s="8">
        <v>17.649999999999999</v>
      </c>
      <c r="G11" s="12">
        <v>142</v>
      </c>
      <c r="H11" s="8">
        <v>28.29</v>
      </c>
      <c r="I11" s="12">
        <v>0</v>
      </c>
    </row>
    <row r="12" spans="2:9" ht="15" customHeight="1" x14ac:dyDescent="0.2">
      <c r="B12" t="s">
        <v>39</v>
      </c>
      <c r="C12" s="12">
        <v>7</v>
      </c>
      <c r="D12" s="8">
        <v>0.79</v>
      </c>
      <c r="E12" s="12">
        <v>0</v>
      </c>
      <c r="F12" s="8">
        <v>0</v>
      </c>
      <c r="G12" s="12">
        <v>7</v>
      </c>
      <c r="H12" s="8">
        <v>1.39</v>
      </c>
      <c r="I12" s="12">
        <v>0</v>
      </c>
    </row>
    <row r="13" spans="2:9" ht="15" customHeight="1" x14ac:dyDescent="0.2">
      <c r="B13" t="s">
        <v>40</v>
      </c>
      <c r="C13" s="12">
        <v>110</v>
      </c>
      <c r="D13" s="8">
        <v>12.39</v>
      </c>
      <c r="E13" s="12">
        <v>9</v>
      </c>
      <c r="F13" s="8">
        <v>2.41</v>
      </c>
      <c r="G13" s="12">
        <v>101</v>
      </c>
      <c r="H13" s="8">
        <v>20.12</v>
      </c>
      <c r="I13" s="12">
        <v>0</v>
      </c>
    </row>
    <row r="14" spans="2:9" ht="15" customHeight="1" x14ac:dyDescent="0.2">
      <c r="B14" t="s">
        <v>41</v>
      </c>
      <c r="C14" s="12">
        <v>54</v>
      </c>
      <c r="D14" s="8">
        <v>6.08</v>
      </c>
      <c r="E14" s="12">
        <v>27</v>
      </c>
      <c r="F14" s="8">
        <v>7.22</v>
      </c>
      <c r="G14" s="12">
        <v>27</v>
      </c>
      <c r="H14" s="8">
        <v>5.38</v>
      </c>
      <c r="I14" s="12">
        <v>0</v>
      </c>
    </row>
    <row r="15" spans="2:9" ht="15" customHeight="1" x14ac:dyDescent="0.2">
      <c r="B15" t="s">
        <v>42</v>
      </c>
      <c r="C15" s="12">
        <v>92</v>
      </c>
      <c r="D15" s="8">
        <v>10.36</v>
      </c>
      <c r="E15" s="12">
        <v>80</v>
      </c>
      <c r="F15" s="8">
        <v>21.39</v>
      </c>
      <c r="G15" s="12">
        <v>12</v>
      </c>
      <c r="H15" s="8">
        <v>2.39</v>
      </c>
      <c r="I15" s="12">
        <v>0</v>
      </c>
    </row>
    <row r="16" spans="2:9" ht="15" customHeight="1" x14ac:dyDescent="0.2">
      <c r="B16" t="s">
        <v>43</v>
      </c>
      <c r="C16" s="12">
        <v>121</v>
      </c>
      <c r="D16" s="8">
        <v>13.63</v>
      </c>
      <c r="E16" s="12">
        <v>93</v>
      </c>
      <c r="F16" s="8">
        <v>24.87</v>
      </c>
      <c r="G16" s="12">
        <v>28</v>
      </c>
      <c r="H16" s="8">
        <v>5.58</v>
      </c>
      <c r="I16" s="12">
        <v>0</v>
      </c>
    </row>
    <row r="17" spans="2:9" ht="15" customHeight="1" x14ac:dyDescent="0.2">
      <c r="B17" t="s">
        <v>44</v>
      </c>
      <c r="C17" s="12">
        <v>48</v>
      </c>
      <c r="D17" s="8">
        <v>5.41</v>
      </c>
      <c r="E17" s="12">
        <v>30</v>
      </c>
      <c r="F17" s="8">
        <v>8.02</v>
      </c>
      <c r="G17" s="12">
        <v>14</v>
      </c>
      <c r="H17" s="8">
        <v>2.79</v>
      </c>
      <c r="I17" s="12">
        <v>2</v>
      </c>
    </row>
    <row r="18" spans="2:9" ht="15" customHeight="1" x14ac:dyDescent="0.2">
      <c r="B18" t="s">
        <v>45</v>
      </c>
      <c r="C18" s="12">
        <v>42</v>
      </c>
      <c r="D18" s="8">
        <v>4.7300000000000004</v>
      </c>
      <c r="E18" s="12">
        <v>29</v>
      </c>
      <c r="F18" s="8">
        <v>7.75</v>
      </c>
      <c r="G18" s="12">
        <v>9</v>
      </c>
      <c r="H18" s="8">
        <v>1.79</v>
      </c>
      <c r="I18" s="12">
        <v>0</v>
      </c>
    </row>
    <row r="19" spans="2:9" ht="15" customHeight="1" x14ac:dyDescent="0.2">
      <c r="B19" t="s">
        <v>46</v>
      </c>
      <c r="C19" s="12">
        <v>28</v>
      </c>
      <c r="D19" s="8">
        <v>3.15</v>
      </c>
      <c r="E19" s="12">
        <v>7</v>
      </c>
      <c r="F19" s="8">
        <v>1.87</v>
      </c>
      <c r="G19" s="12">
        <v>17</v>
      </c>
      <c r="H19" s="8">
        <v>3.39</v>
      </c>
      <c r="I19" s="12">
        <v>3</v>
      </c>
    </row>
    <row r="20" spans="2:9" ht="15" customHeight="1" x14ac:dyDescent="0.2">
      <c r="B20" s="9" t="s">
        <v>182</v>
      </c>
      <c r="C20" s="12">
        <f>SUM(LTBL_34302[総数／事業所数])</f>
        <v>888</v>
      </c>
      <c r="E20" s="12">
        <f>SUBTOTAL(109,LTBL_34302[個人／事業所数])</f>
        <v>374</v>
      </c>
      <c r="G20" s="12">
        <f>SUBTOTAL(109,LTBL_34302[法人／事業所数])</f>
        <v>502</v>
      </c>
      <c r="I20" s="12">
        <f>SUBTOTAL(109,LTBL_34302[法人以外の団体／事業所数])</f>
        <v>5</v>
      </c>
    </row>
    <row r="21" spans="2:9" ht="15" customHeight="1" x14ac:dyDescent="0.2">
      <c r="E21" s="11">
        <f>LTBL_34302[[#Totals],[個人／事業所数]]/LTBL_34302[[#Totals],[総数／事業所数]]</f>
        <v>0.42117117117117114</v>
      </c>
      <c r="G21" s="11">
        <f>LTBL_34302[[#Totals],[法人／事業所数]]/LTBL_34302[[#Totals],[総数／事業所数]]</f>
        <v>0.56531531531531531</v>
      </c>
      <c r="I21" s="11">
        <f>LTBL_34302[[#Totals],[法人以外の団体／事業所数]]/LTBL_34302[[#Totals],[総数／事業所数]]</f>
        <v>5.6306306306306304E-3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71</v>
      </c>
      <c r="C24" s="12">
        <v>111</v>
      </c>
      <c r="D24" s="8">
        <v>12.5</v>
      </c>
      <c r="E24" s="12">
        <v>89</v>
      </c>
      <c r="F24" s="8">
        <v>23.8</v>
      </c>
      <c r="G24" s="12">
        <v>22</v>
      </c>
      <c r="H24" s="8">
        <v>4.38</v>
      </c>
      <c r="I24" s="12">
        <v>0</v>
      </c>
    </row>
    <row r="25" spans="2:9" ht="15" customHeight="1" x14ac:dyDescent="0.2">
      <c r="B25" t="s">
        <v>70</v>
      </c>
      <c r="C25" s="12">
        <v>88</v>
      </c>
      <c r="D25" s="8">
        <v>9.91</v>
      </c>
      <c r="E25" s="12">
        <v>79</v>
      </c>
      <c r="F25" s="8">
        <v>21.12</v>
      </c>
      <c r="G25" s="12">
        <v>9</v>
      </c>
      <c r="H25" s="8">
        <v>1.79</v>
      </c>
      <c r="I25" s="12">
        <v>0</v>
      </c>
    </row>
    <row r="26" spans="2:9" ht="15" customHeight="1" x14ac:dyDescent="0.2">
      <c r="B26" t="s">
        <v>67</v>
      </c>
      <c r="C26" s="12">
        <v>86</v>
      </c>
      <c r="D26" s="8">
        <v>9.68</v>
      </c>
      <c r="E26" s="12">
        <v>7</v>
      </c>
      <c r="F26" s="8">
        <v>1.87</v>
      </c>
      <c r="G26" s="12">
        <v>79</v>
      </c>
      <c r="H26" s="8">
        <v>15.74</v>
      </c>
      <c r="I26" s="12">
        <v>0</v>
      </c>
    </row>
    <row r="27" spans="2:9" ht="15" customHeight="1" x14ac:dyDescent="0.2">
      <c r="B27" t="s">
        <v>65</v>
      </c>
      <c r="C27" s="12">
        <v>62</v>
      </c>
      <c r="D27" s="8">
        <v>6.98</v>
      </c>
      <c r="E27" s="12">
        <v>23</v>
      </c>
      <c r="F27" s="8">
        <v>6.15</v>
      </c>
      <c r="G27" s="12">
        <v>39</v>
      </c>
      <c r="H27" s="8">
        <v>7.77</v>
      </c>
      <c r="I27" s="12">
        <v>0</v>
      </c>
    </row>
    <row r="28" spans="2:9" ht="15" customHeight="1" x14ac:dyDescent="0.2">
      <c r="B28" t="s">
        <v>72</v>
      </c>
      <c r="C28" s="12">
        <v>48</v>
      </c>
      <c r="D28" s="8">
        <v>5.41</v>
      </c>
      <c r="E28" s="12">
        <v>30</v>
      </c>
      <c r="F28" s="8">
        <v>8.02</v>
      </c>
      <c r="G28" s="12">
        <v>14</v>
      </c>
      <c r="H28" s="8">
        <v>2.79</v>
      </c>
      <c r="I28" s="12">
        <v>2</v>
      </c>
    </row>
    <row r="29" spans="2:9" ht="15" customHeight="1" x14ac:dyDescent="0.2">
      <c r="B29" t="s">
        <v>55</v>
      </c>
      <c r="C29" s="12">
        <v>44</v>
      </c>
      <c r="D29" s="8">
        <v>4.95</v>
      </c>
      <c r="E29" s="12">
        <v>2</v>
      </c>
      <c r="F29" s="8">
        <v>0.53</v>
      </c>
      <c r="G29" s="12">
        <v>42</v>
      </c>
      <c r="H29" s="8">
        <v>8.3699999999999992</v>
      </c>
      <c r="I29" s="12">
        <v>0</v>
      </c>
    </row>
    <row r="30" spans="2:9" ht="15" customHeight="1" x14ac:dyDescent="0.2">
      <c r="B30" t="s">
        <v>62</v>
      </c>
      <c r="C30" s="12">
        <v>42</v>
      </c>
      <c r="D30" s="8">
        <v>4.7300000000000004</v>
      </c>
      <c r="E30" s="12">
        <v>6</v>
      </c>
      <c r="F30" s="8">
        <v>1.6</v>
      </c>
      <c r="G30" s="12">
        <v>36</v>
      </c>
      <c r="H30" s="8">
        <v>7.17</v>
      </c>
      <c r="I30" s="12">
        <v>0</v>
      </c>
    </row>
    <row r="31" spans="2:9" ht="15" customHeight="1" x14ac:dyDescent="0.2">
      <c r="B31" t="s">
        <v>56</v>
      </c>
      <c r="C31" s="12">
        <v>39</v>
      </c>
      <c r="D31" s="8">
        <v>4.3899999999999997</v>
      </c>
      <c r="E31" s="12">
        <v>8</v>
      </c>
      <c r="F31" s="8">
        <v>2.14</v>
      </c>
      <c r="G31" s="12">
        <v>31</v>
      </c>
      <c r="H31" s="8">
        <v>6.18</v>
      </c>
      <c r="I31" s="12">
        <v>0</v>
      </c>
    </row>
    <row r="32" spans="2:9" ht="15" customHeight="1" x14ac:dyDescent="0.2">
      <c r="B32" t="s">
        <v>63</v>
      </c>
      <c r="C32" s="12">
        <v>37</v>
      </c>
      <c r="D32" s="8">
        <v>4.17</v>
      </c>
      <c r="E32" s="12">
        <v>20</v>
      </c>
      <c r="F32" s="8">
        <v>5.35</v>
      </c>
      <c r="G32" s="12">
        <v>17</v>
      </c>
      <c r="H32" s="8">
        <v>3.39</v>
      </c>
      <c r="I32" s="12">
        <v>0</v>
      </c>
    </row>
    <row r="33" spans="2:9" ht="15" customHeight="1" x14ac:dyDescent="0.2">
      <c r="B33" t="s">
        <v>57</v>
      </c>
      <c r="C33" s="12">
        <v>36</v>
      </c>
      <c r="D33" s="8">
        <v>4.05</v>
      </c>
      <c r="E33" s="12">
        <v>3</v>
      </c>
      <c r="F33" s="8">
        <v>0.8</v>
      </c>
      <c r="G33" s="12">
        <v>33</v>
      </c>
      <c r="H33" s="8">
        <v>6.57</v>
      </c>
      <c r="I33" s="12">
        <v>0</v>
      </c>
    </row>
    <row r="34" spans="2:9" ht="15" customHeight="1" x14ac:dyDescent="0.2">
      <c r="B34" t="s">
        <v>73</v>
      </c>
      <c r="C34" s="12">
        <v>32</v>
      </c>
      <c r="D34" s="8">
        <v>3.6</v>
      </c>
      <c r="E34" s="12">
        <v>29</v>
      </c>
      <c r="F34" s="8">
        <v>7.75</v>
      </c>
      <c r="G34" s="12">
        <v>3</v>
      </c>
      <c r="H34" s="8">
        <v>0.6</v>
      </c>
      <c r="I34" s="12">
        <v>0</v>
      </c>
    </row>
    <row r="35" spans="2:9" ht="15" customHeight="1" x14ac:dyDescent="0.2">
      <c r="B35" t="s">
        <v>68</v>
      </c>
      <c r="C35" s="12">
        <v>29</v>
      </c>
      <c r="D35" s="8">
        <v>3.27</v>
      </c>
      <c r="E35" s="12">
        <v>16</v>
      </c>
      <c r="F35" s="8">
        <v>4.28</v>
      </c>
      <c r="G35" s="12">
        <v>13</v>
      </c>
      <c r="H35" s="8">
        <v>2.59</v>
      </c>
      <c r="I35" s="12">
        <v>0</v>
      </c>
    </row>
    <row r="36" spans="2:9" ht="15" customHeight="1" x14ac:dyDescent="0.2">
      <c r="B36" t="s">
        <v>69</v>
      </c>
      <c r="C36" s="12">
        <v>24</v>
      </c>
      <c r="D36" s="8">
        <v>2.7</v>
      </c>
      <c r="E36" s="12">
        <v>11</v>
      </c>
      <c r="F36" s="8">
        <v>2.94</v>
      </c>
      <c r="G36" s="12">
        <v>13</v>
      </c>
      <c r="H36" s="8">
        <v>2.59</v>
      </c>
      <c r="I36" s="12">
        <v>0</v>
      </c>
    </row>
    <row r="37" spans="2:9" ht="15" customHeight="1" x14ac:dyDescent="0.2">
      <c r="B37" t="s">
        <v>66</v>
      </c>
      <c r="C37" s="12">
        <v>22</v>
      </c>
      <c r="D37" s="8">
        <v>2.48</v>
      </c>
      <c r="E37" s="12">
        <v>2</v>
      </c>
      <c r="F37" s="8">
        <v>0.53</v>
      </c>
      <c r="G37" s="12">
        <v>20</v>
      </c>
      <c r="H37" s="8">
        <v>3.98</v>
      </c>
      <c r="I37" s="12">
        <v>0</v>
      </c>
    </row>
    <row r="38" spans="2:9" ht="15" customHeight="1" x14ac:dyDescent="0.2">
      <c r="B38" t="s">
        <v>64</v>
      </c>
      <c r="C38" s="12">
        <v>20</v>
      </c>
      <c r="D38" s="8">
        <v>2.25</v>
      </c>
      <c r="E38" s="12">
        <v>8</v>
      </c>
      <c r="F38" s="8">
        <v>2.14</v>
      </c>
      <c r="G38" s="12">
        <v>12</v>
      </c>
      <c r="H38" s="8">
        <v>2.39</v>
      </c>
      <c r="I38" s="12">
        <v>0</v>
      </c>
    </row>
    <row r="39" spans="2:9" ht="15" customHeight="1" x14ac:dyDescent="0.2">
      <c r="B39" t="s">
        <v>79</v>
      </c>
      <c r="C39" s="12">
        <v>15</v>
      </c>
      <c r="D39" s="8">
        <v>1.69</v>
      </c>
      <c r="E39" s="12">
        <v>2</v>
      </c>
      <c r="F39" s="8">
        <v>0.53</v>
      </c>
      <c r="G39" s="12">
        <v>13</v>
      </c>
      <c r="H39" s="8">
        <v>2.59</v>
      </c>
      <c r="I39" s="12">
        <v>0</v>
      </c>
    </row>
    <row r="40" spans="2:9" ht="15" customHeight="1" x14ac:dyDescent="0.2">
      <c r="B40" t="s">
        <v>61</v>
      </c>
      <c r="C40" s="12">
        <v>14</v>
      </c>
      <c r="D40" s="8">
        <v>1.58</v>
      </c>
      <c r="E40" s="12">
        <v>3</v>
      </c>
      <c r="F40" s="8">
        <v>0.8</v>
      </c>
      <c r="G40" s="12">
        <v>11</v>
      </c>
      <c r="H40" s="8">
        <v>2.19</v>
      </c>
      <c r="I40" s="12">
        <v>0</v>
      </c>
    </row>
    <row r="41" spans="2:9" ht="15" customHeight="1" x14ac:dyDescent="0.2">
      <c r="B41" t="s">
        <v>93</v>
      </c>
      <c r="C41" s="12">
        <v>12</v>
      </c>
      <c r="D41" s="8">
        <v>1.35</v>
      </c>
      <c r="E41" s="12">
        <v>11</v>
      </c>
      <c r="F41" s="8">
        <v>2.94</v>
      </c>
      <c r="G41" s="12">
        <v>1</v>
      </c>
      <c r="H41" s="8">
        <v>0.2</v>
      </c>
      <c r="I41" s="12">
        <v>0</v>
      </c>
    </row>
    <row r="42" spans="2:9" ht="15" customHeight="1" x14ac:dyDescent="0.2">
      <c r="B42" t="s">
        <v>80</v>
      </c>
      <c r="C42" s="12">
        <v>11</v>
      </c>
      <c r="D42" s="8">
        <v>1.24</v>
      </c>
      <c r="E42" s="12">
        <v>1</v>
      </c>
      <c r="F42" s="8">
        <v>0.27</v>
      </c>
      <c r="G42" s="12">
        <v>10</v>
      </c>
      <c r="H42" s="8">
        <v>1.99</v>
      </c>
      <c r="I42" s="12">
        <v>0</v>
      </c>
    </row>
    <row r="43" spans="2:9" ht="15" customHeight="1" x14ac:dyDescent="0.2">
      <c r="B43" t="s">
        <v>74</v>
      </c>
      <c r="C43" s="12">
        <v>10</v>
      </c>
      <c r="D43" s="8">
        <v>1.1299999999999999</v>
      </c>
      <c r="E43" s="12">
        <v>0</v>
      </c>
      <c r="F43" s="8">
        <v>0</v>
      </c>
      <c r="G43" s="12">
        <v>6</v>
      </c>
      <c r="H43" s="8">
        <v>1.2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59</v>
      </c>
      <c r="D47" s="8">
        <v>6.64</v>
      </c>
      <c r="E47" s="12">
        <v>46</v>
      </c>
      <c r="F47" s="8">
        <v>12.3</v>
      </c>
      <c r="G47" s="12">
        <v>13</v>
      </c>
      <c r="H47" s="8">
        <v>2.59</v>
      </c>
      <c r="I47" s="12">
        <v>0</v>
      </c>
    </row>
    <row r="48" spans="2:9" ht="15" customHeight="1" x14ac:dyDescent="0.2">
      <c r="B48" t="s">
        <v>110</v>
      </c>
      <c r="C48" s="12">
        <v>44</v>
      </c>
      <c r="D48" s="8">
        <v>4.95</v>
      </c>
      <c r="E48" s="12">
        <v>5</v>
      </c>
      <c r="F48" s="8">
        <v>1.34</v>
      </c>
      <c r="G48" s="12">
        <v>39</v>
      </c>
      <c r="H48" s="8">
        <v>7.77</v>
      </c>
      <c r="I48" s="12">
        <v>0</v>
      </c>
    </row>
    <row r="49" spans="2:9" ht="15" customHeight="1" x14ac:dyDescent="0.2">
      <c r="B49" t="s">
        <v>117</v>
      </c>
      <c r="C49" s="12">
        <v>35</v>
      </c>
      <c r="D49" s="8">
        <v>3.94</v>
      </c>
      <c r="E49" s="12">
        <v>33</v>
      </c>
      <c r="F49" s="8">
        <v>8.82</v>
      </c>
      <c r="G49" s="12">
        <v>2</v>
      </c>
      <c r="H49" s="8">
        <v>0.4</v>
      </c>
      <c r="I49" s="12">
        <v>0</v>
      </c>
    </row>
    <row r="50" spans="2:9" ht="15" customHeight="1" x14ac:dyDescent="0.2">
      <c r="B50" t="s">
        <v>113</v>
      </c>
      <c r="C50" s="12">
        <v>27</v>
      </c>
      <c r="D50" s="8">
        <v>3.04</v>
      </c>
      <c r="E50" s="12">
        <v>25</v>
      </c>
      <c r="F50" s="8">
        <v>6.68</v>
      </c>
      <c r="G50" s="12">
        <v>2</v>
      </c>
      <c r="H50" s="8">
        <v>0.4</v>
      </c>
      <c r="I50" s="12">
        <v>0</v>
      </c>
    </row>
    <row r="51" spans="2:9" ht="15" customHeight="1" x14ac:dyDescent="0.2">
      <c r="B51" t="s">
        <v>120</v>
      </c>
      <c r="C51" s="12">
        <v>27</v>
      </c>
      <c r="D51" s="8">
        <v>3.04</v>
      </c>
      <c r="E51" s="12">
        <v>18</v>
      </c>
      <c r="F51" s="8">
        <v>4.8099999999999996</v>
      </c>
      <c r="G51" s="12">
        <v>7</v>
      </c>
      <c r="H51" s="8">
        <v>1.39</v>
      </c>
      <c r="I51" s="12">
        <v>2</v>
      </c>
    </row>
    <row r="52" spans="2:9" ht="15" customHeight="1" x14ac:dyDescent="0.2">
      <c r="B52" t="s">
        <v>121</v>
      </c>
      <c r="C52" s="12">
        <v>26</v>
      </c>
      <c r="D52" s="8">
        <v>2.93</v>
      </c>
      <c r="E52" s="12">
        <v>23</v>
      </c>
      <c r="F52" s="8">
        <v>6.15</v>
      </c>
      <c r="G52" s="12">
        <v>3</v>
      </c>
      <c r="H52" s="8">
        <v>0.6</v>
      </c>
      <c r="I52" s="12">
        <v>0</v>
      </c>
    </row>
    <row r="53" spans="2:9" ht="15" customHeight="1" x14ac:dyDescent="0.2">
      <c r="B53" t="s">
        <v>116</v>
      </c>
      <c r="C53" s="12">
        <v>23</v>
      </c>
      <c r="D53" s="8">
        <v>2.59</v>
      </c>
      <c r="E53" s="12">
        <v>20</v>
      </c>
      <c r="F53" s="8">
        <v>5.35</v>
      </c>
      <c r="G53" s="12">
        <v>3</v>
      </c>
      <c r="H53" s="8">
        <v>0.6</v>
      </c>
      <c r="I53" s="12">
        <v>0</v>
      </c>
    </row>
    <row r="54" spans="2:9" ht="15" customHeight="1" x14ac:dyDescent="0.2">
      <c r="B54" t="s">
        <v>108</v>
      </c>
      <c r="C54" s="12">
        <v>21</v>
      </c>
      <c r="D54" s="8">
        <v>2.36</v>
      </c>
      <c r="E54" s="12">
        <v>12</v>
      </c>
      <c r="F54" s="8">
        <v>3.21</v>
      </c>
      <c r="G54" s="12">
        <v>9</v>
      </c>
      <c r="H54" s="8">
        <v>1.79</v>
      </c>
      <c r="I54" s="12">
        <v>0</v>
      </c>
    </row>
    <row r="55" spans="2:9" ht="15" customHeight="1" x14ac:dyDescent="0.2">
      <c r="B55" t="s">
        <v>124</v>
      </c>
      <c r="C55" s="12">
        <v>19</v>
      </c>
      <c r="D55" s="8">
        <v>2.14</v>
      </c>
      <c r="E55" s="12">
        <v>1</v>
      </c>
      <c r="F55" s="8">
        <v>0.27</v>
      </c>
      <c r="G55" s="12">
        <v>18</v>
      </c>
      <c r="H55" s="8">
        <v>3.59</v>
      </c>
      <c r="I55" s="12">
        <v>0</v>
      </c>
    </row>
    <row r="56" spans="2:9" ht="15" customHeight="1" x14ac:dyDescent="0.2">
      <c r="B56" t="s">
        <v>119</v>
      </c>
      <c r="C56" s="12">
        <v>18</v>
      </c>
      <c r="D56" s="8">
        <v>2.0299999999999998</v>
      </c>
      <c r="E56" s="12">
        <v>12</v>
      </c>
      <c r="F56" s="8">
        <v>3.21</v>
      </c>
      <c r="G56" s="12">
        <v>6</v>
      </c>
      <c r="H56" s="8">
        <v>1.2</v>
      </c>
      <c r="I56" s="12">
        <v>0</v>
      </c>
    </row>
    <row r="57" spans="2:9" ht="15" customHeight="1" x14ac:dyDescent="0.2">
      <c r="B57" t="s">
        <v>107</v>
      </c>
      <c r="C57" s="12">
        <v>17</v>
      </c>
      <c r="D57" s="8">
        <v>1.91</v>
      </c>
      <c r="E57" s="12">
        <v>4</v>
      </c>
      <c r="F57" s="8">
        <v>1.07</v>
      </c>
      <c r="G57" s="12">
        <v>13</v>
      </c>
      <c r="H57" s="8">
        <v>2.59</v>
      </c>
      <c r="I57" s="12">
        <v>0</v>
      </c>
    </row>
    <row r="58" spans="2:9" ht="15" customHeight="1" x14ac:dyDescent="0.2">
      <c r="B58" t="s">
        <v>109</v>
      </c>
      <c r="C58" s="12">
        <v>16</v>
      </c>
      <c r="D58" s="8">
        <v>1.8</v>
      </c>
      <c r="E58" s="12">
        <v>0</v>
      </c>
      <c r="F58" s="8">
        <v>0</v>
      </c>
      <c r="G58" s="12">
        <v>16</v>
      </c>
      <c r="H58" s="8">
        <v>3.19</v>
      </c>
      <c r="I58" s="12">
        <v>0</v>
      </c>
    </row>
    <row r="59" spans="2:9" ht="15" customHeight="1" x14ac:dyDescent="0.2">
      <c r="B59" t="s">
        <v>123</v>
      </c>
      <c r="C59" s="12">
        <v>16</v>
      </c>
      <c r="D59" s="8">
        <v>1.8</v>
      </c>
      <c r="E59" s="12">
        <v>0</v>
      </c>
      <c r="F59" s="8">
        <v>0</v>
      </c>
      <c r="G59" s="12">
        <v>16</v>
      </c>
      <c r="H59" s="8">
        <v>3.19</v>
      </c>
      <c r="I59" s="12">
        <v>0</v>
      </c>
    </row>
    <row r="60" spans="2:9" ht="15" customHeight="1" x14ac:dyDescent="0.2">
      <c r="B60" t="s">
        <v>102</v>
      </c>
      <c r="C60" s="12">
        <v>15</v>
      </c>
      <c r="D60" s="8">
        <v>1.69</v>
      </c>
      <c r="E60" s="12">
        <v>1</v>
      </c>
      <c r="F60" s="8">
        <v>0.27</v>
      </c>
      <c r="G60" s="12">
        <v>14</v>
      </c>
      <c r="H60" s="8">
        <v>2.79</v>
      </c>
      <c r="I60" s="12">
        <v>0</v>
      </c>
    </row>
    <row r="61" spans="2:9" ht="15" customHeight="1" x14ac:dyDescent="0.2">
      <c r="B61" t="s">
        <v>103</v>
      </c>
      <c r="C61" s="12">
        <v>15</v>
      </c>
      <c r="D61" s="8">
        <v>1.69</v>
      </c>
      <c r="E61" s="12">
        <v>1</v>
      </c>
      <c r="F61" s="8">
        <v>0.27</v>
      </c>
      <c r="G61" s="12">
        <v>14</v>
      </c>
      <c r="H61" s="8">
        <v>2.79</v>
      </c>
      <c r="I61" s="12">
        <v>0</v>
      </c>
    </row>
    <row r="62" spans="2:9" ht="15" customHeight="1" x14ac:dyDescent="0.2">
      <c r="B62" t="s">
        <v>104</v>
      </c>
      <c r="C62" s="12">
        <v>15</v>
      </c>
      <c r="D62" s="8">
        <v>1.69</v>
      </c>
      <c r="E62" s="12">
        <v>1</v>
      </c>
      <c r="F62" s="8">
        <v>0.27</v>
      </c>
      <c r="G62" s="12">
        <v>14</v>
      </c>
      <c r="H62" s="8">
        <v>2.79</v>
      </c>
      <c r="I62" s="12">
        <v>0</v>
      </c>
    </row>
    <row r="63" spans="2:9" ht="15" customHeight="1" x14ac:dyDescent="0.2">
      <c r="B63" t="s">
        <v>112</v>
      </c>
      <c r="C63" s="12">
        <v>15</v>
      </c>
      <c r="D63" s="8">
        <v>1.69</v>
      </c>
      <c r="E63" s="12">
        <v>13</v>
      </c>
      <c r="F63" s="8">
        <v>3.48</v>
      </c>
      <c r="G63" s="12">
        <v>2</v>
      </c>
      <c r="H63" s="8">
        <v>0.4</v>
      </c>
      <c r="I63" s="12">
        <v>0</v>
      </c>
    </row>
    <row r="64" spans="2:9" ht="15" customHeight="1" x14ac:dyDescent="0.2">
      <c r="B64" t="s">
        <v>135</v>
      </c>
      <c r="C64" s="12">
        <v>14</v>
      </c>
      <c r="D64" s="8">
        <v>1.58</v>
      </c>
      <c r="E64" s="12">
        <v>4</v>
      </c>
      <c r="F64" s="8">
        <v>1.07</v>
      </c>
      <c r="G64" s="12">
        <v>10</v>
      </c>
      <c r="H64" s="8">
        <v>1.99</v>
      </c>
      <c r="I64" s="12">
        <v>0</v>
      </c>
    </row>
    <row r="65" spans="2:9" ht="15" customHeight="1" x14ac:dyDescent="0.2">
      <c r="B65" t="s">
        <v>111</v>
      </c>
      <c r="C65" s="12">
        <v>14</v>
      </c>
      <c r="D65" s="8">
        <v>1.58</v>
      </c>
      <c r="E65" s="12">
        <v>7</v>
      </c>
      <c r="F65" s="8">
        <v>1.87</v>
      </c>
      <c r="G65" s="12">
        <v>7</v>
      </c>
      <c r="H65" s="8">
        <v>1.39</v>
      </c>
      <c r="I65" s="12">
        <v>0</v>
      </c>
    </row>
    <row r="66" spans="2:9" ht="15" customHeight="1" x14ac:dyDescent="0.2">
      <c r="B66" t="s">
        <v>156</v>
      </c>
      <c r="C66" s="12">
        <v>13</v>
      </c>
      <c r="D66" s="8">
        <v>1.46</v>
      </c>
      <c r="E66" s="12">
        <v>0</v>
      </c>
      <c r="F66" s="8">
        <v>0</v>
      </c>
      <c r="G66" s="12">
        <v>13</v>
      </c>
      <c r="H66" s="8">
        <v>2.59</v>
      </c>
      <c r="I66" s="12">
        <v>0</v>
      </c>
    </row>
    <row r="67" spans="2:9" ht="15" customHeight="1" x14ac:dyDescent="0.2">
      <c r="B67" t="s">
        <v>157</v>
      </c>
      <c r="C67" s="12">
        <v>13</v>
      </c>
      <c r="D67" s="8">
        <v>1.46</v>
      </c>
      <c r="E67" s="12">
        <v>3</v>
      </c>
      <c r="F67" s="8">
        <v>0.8</v>
      </c>
      <c r="G67" s="12">
        <v>10</v>
      </c>
      <c r="H67" s="8">
        <v>1.99</v>
      </c>
      <c r="I67" s="12">
        <v>0</v>
      </c>
    </row>
    <row r="68" spans="2:9" ht="15" customHeight="1" x14ac:dyDescent="0.2">
      <c r="B68" t="s">
        <v>139</v>
      </c>
      <c r="C68" s="12">
        <v>13</v>
      </c>
      <c r="D68" s="8">
        <v>1.46</v>
      </c>
      <c r="E68" s="12">
        <v>10</v>
      </c>
      <c r="F68" s="8">
        <v>2.67</v>
      </c>
      <c r="G68" s="12">
        <v>3</v>
      </c>
      <c r="H68" s="8">
        <v>0.6</v>
      </c>
      <c r="I68" s="12">
        <v>0</v>
      </c>
    </row>
    <row r="70" spans="2:9" ht="15" customHeight="1" x14ac:dyDescent="0.2">
      <c r="B70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72619-7A5C-4EC9-9923-C469AF88D1E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60</v>
      </c>
      <c r="D6" s="8">
        <v>9.16</v>
      </c>
      <c r="E6" s="12">
        <v>10</v>
      </c>
      <c r="F6" s="8">
        <v>3.28</v>
      </c>
      <c r="G6" s="12">
        <v>50</v>
      </c>
      <c r="H6" s="8">
        <v>14.66</v>
      </c>
      <c r="I6" s="12">
        <v>0</v>
      </c>
    </row>
    <row r="7" spans="2:9" ht="15" customHeight="1" x14ac:dyDescent="0.2">
      <c r="B7" t="s">
        <v>34</v>
      </c>
      <c r="C7" s="12">
        <v>43</v>
      </c>
      <c r="D7" s="8">
        <v>6.56</v>
      </c>
      <c r="E7" s="12">
        <v>2</v>
      </c>
      <c r="F7" s="8">
        <v>0.66</v>
      </c>
      <c r="G7" s="12">
        <v>41</v>
      </c>
      <c r="H7" s="8">
        <v>12.02</v>
      </c>
      <c r="I7" s="12">
        <v>0</v>
      </c>
    </row>
    <row r="8" spans="2:9" ht="15" customHeight="1" x14ac:dyDescent="0.2">
      <c r="B8" t="s">
        <v>35</v>
      </c>
      <c r="C8" s="12">
        <v>11</v>
      </c>
      <c r="D8" s="8">
        <v>1.68</v>
      </c>
      <c r="E8" s="12">
        <v>0</v>
      </c>
      <c r="F8" s="8">
        <v>0</v>
      </c>
      <c r="G8" s="12">
        <v>11</v>
      </c>
      <c r="H8" s="8">
        <v>3.23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0.31</v>
      </c>
      <c r="E9" s="12">
        <v>0</v>
      </c>
      <c r="F9" s="8">
        <v>0</v>
      </c>
      <c r="G9" s="12">
        <v>2</v>
      </c>
      <c r="H9" s="8">
        <v>0.59</v>
      </c>
      <c r="I9" s="12">
        <v>0</v>
      </c>
    </row>
    <row r="10" spans="2:9" ht="15" customHeight="1" x14ac:dyDescent="0.2">
      <c r="B10" t="s">
        <v>37</v>
      </c>
      <c r="C10" s="12">
        <v>8</v>
      </c>
      <c r="D10" s="8">
        <v>1.22</v>
      </c>
      <c r="E10" s="12">
        <v>3</v>
      </c>
      <c r="F10" s="8">
        <v>0.98</v>
      </c>
      <c r="G10" s="12">
        <v>5</v>
      </c>
      <c r="H10" s="8">
        <v>1.47</v>
      </c>
      <c r="I10" s="12">
        <v>0</v>
      </c>
    </row>
    <row r="11" spans="2:9" ht="15" customHeight="1" x14ac:dyDescent="0.2">
      <c r="B11" t="s">
        <v>38</v>
      </c>
      <c r="C11" s="12">
        <v>124</v>
      </c>
      <c r="D11" s="8">
        <v>18.93</v>
      </c>
      <c r="E11" s="12">
        <v>43</v>
      </c>
      <c r="F11" s="8">
        <v>14.1</v>
      </c>
      <c r="G11" s="12">
        <v>81</v>
      </c>
      <c r="H11" s="8">
        <v>23.75</v>
      </c>
      <c r="I11" s="12">
        <v>0</v>
      </c>
    </row>
    <row r="12" spans="2:9" ht="15" customHeight="1" x14ac:dyDescent="0.2">
      <c r="B12" t="s">
        <v>39</v>
      </c>
      <c r="C12" s="12">
        <v>4</v>
      </c>
      <c r="D12" s="8">
        <v>0.61</v>
      </c>
      <c r="E12" s="12">
        <v>0</v>
      </c>
      <c r="F12" s="8">
        <v>0</v>
      </c>
      <c r="G12" s="12">
        <v>4</v>
      </c>
      <c r="H12" s="8">
        <v>1.17</v>
      </c>
      <c r="I12" s="12">
        <v>0</v>
      </c>
    </row>
    <row r="13" spans="2:9" ht="15" customHeight="1" x14ac:dyDescent="0.2">
      <c r="B13" t="s">
        <v>40</v>
      </c>
      <c r="C13" s="12">
        <v>142</v>
      </c>
      <c r="D13" s="8">
        <v>21.68</v>
      </c>
      <c r="E13" s="12">
        <v>66</v>
      </c>
      <c r="F13" s="8">
        <v>21.64</v>
      </c>
      <c r="G13" s="12">
        <v>75</v>
      </c>
      <c r="H13" s="8">
        <v>21.99</v>
      </c>
      <c r="I13" s="12">
        <v>0</v>
      </c>
    </row>
    <row r="14" spans="2:9" ht="15" customHeight="1" x14ac:dyDescent="0.2">
      <c r="B14" t="s">
        <v>41</v>
      </c>
      <c r="C14" s="12">
        <v>27</v>
      </c>
      <c r="D14" s="8">
        <v>4.12</v>
      </c>
      <c r="E14" s="12">
        <v>13</v>
      </c>
      <c r="F14" s="8">
        <v>4.26</v>
      </c>
      <c r="G14" s="12">
        <v>13</v>
      </c>
      <c r="H14" s="8">
        <v>3.81</v>
      </c>
      <c r="I14" s="12">
        <v>0</v>
      </c>
    </row>
    <row r="15" spans="2:9" ht="15" customHeight="1" x14ac:dyDescent="0.2">
      <c r="B15" t="s">
        <v>42</v>
      </c>
      <c r="C15" s="12">
        <v>70</v>
      </c>
      <c r="D15" s="8">
        <v>10.69</v>
      </c>
      <c r="E15" s="12">
        <v>59</v>
      </c>
      <c r="F15" s="8">
        <v>19.34</v>
      </c>
      <c r="G15" s="12">
        <v>11</v>
      </c>
      <c r="H15" s="8">
        <v>3.23</v>
      </c>
      <c r="I15" s="12">
        <v>0</v>
      </c>
    </row>
    <row r="16" spans="2:9" ht="15" customHeight="1" x14ac:dyDescent="0.2">
      <c r="B16" t="s">
        <v>43</v>
      </c>
      <c r="C16" s="12">
        <v>75</v>
      </c>
      <c r="D16" s="8">
        <v>11.45</v>
      </c>
      <c r="E16" s="12">
        <v>56</v>
      </c>
      <c r="F16" s="8">
        <v>18.36</v>
      </c>
      <c r="G16" s="12">
        <v>19</v>
      </c>
      <c r="H16" s="8">
        <v>5.57</v>
      </c>
      <c r="I16" s="12">
        <v>0</v>
      </c>
    </row>
    <row r="17" spans="2:9" ht="15" customHeight="1" x14ac:dyDescent="0.2">
      <c r="B17" t="s">
        <v>44</v>
      </c>
      <c r="C17" s="12">
        <v>29</v>
      </c>
      <c r="D17" s="8">
        <v>4.43</v>
      </c>
      <c r="E17" s="12">
        <v>18</v>
      </c>
      <c r="F17" s="8">
        <v>5.9</v>
      </c>
      <c r="G17" s="12">
        <v>8</v>
      </c>
      <c r="H17" s="8">
        <v>2.35</v>
      </c>
      <c r="I17" s="12">
        <v>0</v>
      </c>
    </row>
    <row r="18" spans="2:9" ht="15" customHeight="1" x14ac:dyDescent="0.2">
      <c r="B18" t="s">
        <v>45</v>
      </c>
      <c r="C18" s="12">
        <v>38</v>
      </c>
      <c r="D18" s="8">
        <v>5.8</v>
      </c>
      <c r="E18" s="12">
        <v>32</v>
      </c>
      <c r="F18" s="8">
        <v>10.49</v>
      </c>
      <c r="G18" s="12">
        <v>4</v>
      </c>
      <c r="H18" s="8">
        <v>1.17</v>
      </c>
      <c r="I18" s="12">
        <v>0</v>
      </c>
    </row>
    <row r="19" spans="2:9" ht="15" customHeight="1" x14ac:dyDescent="0.2">
      <c r="B19" t="s">
        <v>46</v>
      </c>
      <c r="C19" s="12">
        <v>22</v>
      </c>
      <c r="D19" s="8">
        <v>3.36</v>
      </c>
      <c r="E19" s="12">
        <v>3</v>
      </c>
      <c r="F19" s="8">
        <v>0.98</v>
      </c>
      <c r="G19" s="12">
        <v>17</v>
      </c>
      <c r="H19" s="8">
        <v>4.99</v>
      </c>
      <c r="I19" s="12">
        <v>1</v>
      </c>
    </row>
    <row r="20" spans="2:9" ht="15" customHeight="1" x14ac:dyDescent="0.2">
      <c r="B20" s="9" t="s">
        <v>182</v>
      </c>
      <c r="C20" s="12">
        <f>SUM(LTBL_34304[総数／事業所数])</f>
        <v>655</v>
      </c>
      <c r="E20" s="12">
        <f>SUBTOTAL(109,LTBL_34304[個人／事業所数])</f>
        <v>305</v>
      </c>
      <c r="G20" s="12">
        <f>SUBTOTAL(109,LTBL_34304[法人／事業所数])</f>
        <v>341</v>
      </c>
      <c r="I20" s="12">
        <f>SUBTOTAL(109,LTBL_34304[法人以外の団体／事業所数])</f>
        <v>1</v>
      </c>
    </row>
    <row r="21" spans="2:9" ht="15" customHeight="1" x14ac:dyDescent="0.2">
      <c r="E21" s="11">
        <f>LTBL_34304[[#Totals],[個人／事業所数]]/LTBL_34304[[#Totals],[総数／事業所数]]</f>
        <v>0.46564885496183206</v>
      </c>
      <c r="G21" s="11">
        <f>LTBL_34304[[#Totals],[法人／事業所数]]/LTBL_34304[[#Totals],[総数／事業所数]]</f>
        <v>0.52061068702290081</v>
      </c>
      <c r="I21" s="11">
        <f>LTBL_34304[[#Totals],[法人以外の団体／事業所数]]/LTBL_34304[[#Totals],[総数／事業所数]]</f>
        <v>1.5267175572519084E-3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127</v>
      </c>
      <c r="D24" s="8">
        <v>19.39</v>
      </c>
      <c r="E24" s="12">
        <v>64</v>
      </c>
      <c r="F24" s="8">
        <v>20.98</v>
      </c>
      <c r="G24" s="12">
        <v>62</v>
      </c>
      <c r="H24" s="8">
        <v>18.18</v>
      </c>
      <c r="I24" s="12">
        <v>0</v>
      </c>
    </row>
    <row r="25" spans="2:9" ht="15" customHeight="1" x14ac:dyDescent="0.2">
      <c r="B25" t="s">
        <v>70</v>
      </c>
      <c r="C25" s="12">
        <v>63</v>
      </c>
      <c r="D25" s="8">
        <v>9.6199999999999992</v>
      </c>
      <c r="E25" s="12">
        <v>57</v>
      </c>
      <c r="F25" s="8">
        <v>18.690000000000001</v>
      </c>
      <c r="G25" s="12">
        <v>6</v>
      </c>
      <c r="H25" s="8">
        <v>1.76</v>
      </c>
      <c r="I25" s="12">
        <v>0</v>
      </c>
    </row>
    <row r="26" spans="2:9" ht="15" customHeight="1" x14ac:dyDescent="0.2">
      <c r="B26" t="s">
        <v>71</v>
      </c>
      <c r="C26" s="12">
        <v>60</v>
      </c>
      <c r="D26" s="8">
        <v>9.16</v>
      </c>
      <c r="E26" s="12">
        <v>51</v>
      </c>
      <c r="F26" s="8">
        <v>16.72</v>
      </c>
      <c r="G26" s="12">
        <v>9</v>
      </c>
      <c r="H26" s="8">
        <v>2.64</v>
      </c>
      <c r="I26" s="12">
        <v>0</v>
      </c>
    </row>
    <row r="27" spans="2:9" ht="15" customHeight="1" x14ac:dyDescent="0.2">
      <c r="B27" t="s">
        <v>73</v>
      </c>
      <c r="C27" s="12">
        <v>34</v>
      </c>
      <c r="D27" s="8">
        <v>5.19</v>
      </c>
      <c r="E27" s="12">
        <v>32</v>
      </c>
      <c r="F27" s="8">
        <v>10.49</v>
      </c>
      <c r="G27" s="12">
        <v>2</v>
      </c>
      <c r="H27" s="8">
        <v>0.59</v>
      </c>
      <c r="I27" s="12">
        <v>0</v>
      </c>
    </row>
    <row r="28" spans="2:9" ht="15" customHeight="1" x14ac:dyDescent="0.2">
      <c r="B28" t="s">
        <v>65</v>
      </c>
      <c r="C28" s="12">
        <v>32</v>
      </c>
      <c r="D28" s="8">
        <v>4.8899999999999997</v>
      </c>
      <c r="E28" s="12">
        <v>15</v>
      </c>
      <c r="F28" s="8">
        <v>4.92</v>
      </c>
      <c r="G28" s="12">
        <v>17</v>
      </c>
      <c r="H28" s="8">
        <v>4.99</v>
      </c>
      <c r="I28" s="12">
        <v>0</v>
      </c>
    </row>
    <row r="29" spans="2:9" ht="15" customHeight="1" x14ac:dyDescent="0.2">
      <c r="B29" t="s">
        <v>72</v>
      </c>
      <c r="C29" s="12">
        <v>29</v>
      </c>
      <c r="D29" s="8">
        <v>4.43</v>
      </c>
      <c r="E29" s="12">
        <v>18</v>
      </c>
      <c r="F29" s="8">
        <v>5.9</v>
      </c>
      <c r="G29" s="12">
        <v>8</v>
      </c>
      <c r="H29" s="8">
        <v>2.35</v>
      </c>
      <c r="I29" s="12">
        <v>0</v>
      </c>
    </row>
    <row r="30" spans="2:9" ht="15" customHeight="1" x14ac:dyDescent="0.2">
      <c r="B30" t="s">
        <v>63</v>
      </c>
      <c r="C30" s="12">
        <v>26</v>
      </c>
      <c r="D30" s="8">
        <v>3.97</v>
      </c>
      <c r="E30" s="12">
        <v>13</v>
      </c>
      <c r="F30" s="8">
        <v>4.26</v>
      </c>
      <c r="G30" s="12">
        <v>13</v>
      </c>
      <c r="H30" s="8">
        <v>3.81</v>
      </c>
      <c r="I30" s="12">
        <v>0</v>
      </c>
    </row>
    <row r="31" spans="2:9" ht="15" customHeight="1" x14ac:dyDescent="0.2">
      <c r="B31" t="s">
        <v>55</v>
      </c>
      <c r="C31" s="12">
        <v>25</v>
      </c>
      <c r="D31" s="8">
        <v>3.82</v>
      </c>
      <c r="E31" s="12">
        <v>3</v>
      </c>
      <c r="F31" s="8">
        <v>0.98</v>
      </c>
      <c r="G31" s="12">
        <v>22</v>
      </c>
      <c r="H31" s="8">
        <v>6.45</v>
      </c>
      <c r="I31" s="12">
        <v>0</v>
      </c>
    </row>
    <row r="32" spans="2:9" ht="15" customHeight="1" x14ac:dyDescent="0.2">
      <c r="B32" t="s">
        <v>64</v>
      </c>
      <c r="C32" s="12">
        <v>20</v>
      </c>
      <c r="D32" s="8">
        <v>3.05</v>
      </c>
      <c r="E32" s="12">
        <v>6</v>
      </c>
      <c r="F32" s="8">
        <v>1.97</v>
      </c>
      <c r="G32" s="12">
        <v>14</v>
      </c>
      <c r="H32" s="8">
        <v>4.1100000000000003</v>
      </c>
      <c r="I32" s="12">
        <v>0</v>
      </c>
    </row>
    <row r="33" spans="2:9" ht="15" customHeight="1" x14ac:dyDescent="0.2">
      <c r="B33" t="s">
        <v>56</v>
      </c>
      <c r="C33" s="12">
        <v>19</v>
      </c>
      <c r="D33" s="8">
        <v>2.9</v>
      </c>
      <c r="E33" s="12">
        <v>7</v>
      </c>
      <c r="F33" s="8">
        <v>2.2999999999999998</v>
      </c>
      <c r="G33" s="12">
        <v>12</v>
      </c>
      <c r="H33" s="8">
        <v>3.52</v>
      </c>
      <c r="I33" s="12">
        <v>0</v>
      </c>
    </row>
    <row r="34" spans="2:9" ht="15" customHeight="1" x14ac:dyDescent="0.2">
      <c r="B34" t="s">
        <v>59</v>
      </c>
      <c r="C34" s="12">
        <v>18</v>
      </c>
      <c r="D34" s="8">
        <v>2.75</v>
      </c>
      <c r="E34" s="12">
        <v>2</v>
      </c>
      <c r="F34" s="8">
        <v>0.66</v>
      </c>
      <c r="G34" s="12">
        <v>16</v>
      </c>
      <c r="H34" s="8">
        <v>4.6900000000000004</v>
      </c>
      <c r="I34" s="12">
        <v>0</v>
      </c>
    </row>
    <row r="35" spans="2:9" ht="15" customHeight="1" x14ac:dyDescent="0.2">
      <c r="B35" t="s">
        <v>57</v>
      </c>
      <c r="C35" s="12">
        <v>16</v>
      </c>
      <c r="D35" s="8">
        <v>2.44</v>
      </c>
      <c r="E35" s="12">
        <v>0</v>
      </c>
      <c r="F35" s="8">
        <v>0</v>
      </c>
      <c r="G35" s="12">
        <v>16</v>
      </c>
      <c r="H35" s="8">
        <v>4.6900000000000004</v>
      </c>
      <c r="I35" s="12">
        <v>0</v>
      </c>
    </row>
    <row r="36" spans="2:9" ht="15" customHeight="1" x14ac:dyDescent="0.2">
      <c r="B36" t="s">
        <v>68</v>
      </c>
      <c r="C36" s="12">
        <v>16</v>
      </c>
      <c r="D36" s="8">
        <v>2.44</v>
      </c>
      <c r="E36" s="12">
        <v>10</v>
      </c>
      <c r="F36" s="8">
        <v>3.28</v>
      </c>
      <c r="G36" s="12">
        <v>6</v>
      </c>
      <c r="H36" s="8">
        <v>1.76</v>
      </c>
      <c r="I36" s="12">
        <v>0</v>
      </c>
    </row>
    <row r="37" spans="2:9" ht="15" customHeight="1" x14ac:dyDescent="0.2">
      <c r="B37" t="s">
        <v>60</v>
      </c>
      <c r="C37" s="12">
        <v>13</v>
      </c>
      <c r="D37" s="8">
        <v>1.98</v>
      </c>
      <c r="E37" s="12">
        <v>1</v>
      </c>
      <c r="F37" s="8">
        <v>0.33</v>
      </c>
      <c r="G37" s="12">
        <v>12</v>
      </c>
      <c r="H37" s="8">
        <v>3.52</v>
      </c>
      <c r="I37" s="12">
        <v>0</v>
      </c>
    </row>
    <row r="38" spans="2:9" ht="15" customHeight="1" x14ac:dyDescent="0.2">
      <c r="B38" t="s">
        <v>66</v>
      </c>
      <c r="C38" s="12">
        <v>12</v>
      </c>
      <c r="D38" s="8">
        <v>1.83</v>
      </c>
      <c r="E38" s="12">
        <v>2</v>
      </c>
      <c r="F38" s="8">
        <v>0.66</v>
      </c>
      <c r="G38" s="12">
        <v>10</v>
      </c>
      <c r="H38" s="8">
        <v>2.93</v>
      </c>
      <c r="I38" s="12">
        <v>0</v>
      </c>
    </row>
    <row r="39" spans="2:9" ht="15" customHeight="1" x14ac:dyDescent="0.2">
      <c r="B39" t="s">
        <v>69</v>
      </c>
      <c r="C39" s="12">
        <v>10</v>
      </c>
      <c r="D39" s="8">
        <v>1.53</v>
      </c>
      <c r="E39" s="12">
        <v>3</v>
      </c>
      <c r="F39" s="8">
        <v>0.98</v>
      </c>
      <c r="G39" s="12">
        <v>6</v>
      </c>
      <c r="H39" s="8">
        <v>1.76</v>
      </c>
      <c r="I39" s="12">
        <v>0</v>
      </c>
    </row>
    <row r="40" spans="2:9" ht="15" customHeight="1" x14ac:dyDescent="0.2">
      <c r="B40" t="s">
        <v>90</v>
      </c>
      <c r="C40" s="12">
        <v>10</v>
      </c>
      <c r="D40" s="8">
        <v>1.53</v>
      </c>
      <c r="E40" s="12">
        <v>3</v>
      </c>
      <c r="F40" s="8">
        <v>0.98</v>
      </c>
      <c r="G40" s="12">
        <v>7</v>
      </c>
      <c r="H40" s="8">
        <v>2.0499999999999998</v>
      </c>
      <c r="I40" s="12">
        <v>0</v>
      </c>
    </row>
    <row r="41" spans="2:9" ht="15" customHeight="1" x14ac:dyDescent="0.2">
      <c r="B41" t="s">
        <v>75</v>
      </c>
      <c r="C41" s="12">
        <v>10</v>
      </c>
      <c r="D41" s="8">
        <v>1.53</v>
      </c>
      <c r="E41" s="12">
        <v>0</v>
      </c>
      <c r="F41" s="8">
        <v>0</v>
      </c>
      <c r="G41" s="12">
        <v>9</v>
      </c>
      <c r="H41" s="8">
        <v>2.64</v>
      </c>
      <c r="I41" s="12">
        <v>1</v>
      </c>
    </row>
    <row r="42" spans="2:9" ht="15" customHeight="1" x14ac:dyDescent="0.2">
      <c r="B42" t="s">
        <v>94</v>
      </c>
      <c r="C42" s="12">
        <v>9</v>
      </c>
      <c r="D42" s="8">
        <v>1.37</v>
      </c>
      <c r="E42" s="12">
        <v>0</v>
      </c>
      <c r="F42" s="8">
        <v>0</v>
      </c>
      <c r="G42" s="12">
        <v>9</v>
      </c>
      <c r="H42" s="8">
        <v>2.64</v>
      </c>
      <c r="I42" s="12">
        <v>0</v>
      </c>
    </row>
    <row r="43" spans="2:9" ht="15" customHeight="1" x14ac:dyDescent="0.2">
      <c r="B43" t="s">
        <v>58</v>
      </c>
      <c r="C43" s="12">
        <v>6</v>
      </c>
      <c r="D43" s="8">
        <v>0.92</v>
      </c>
      <c r="E43" s="12">
        <v>0</v>
      </c>
      <c r="F43" s="8">
        <v>0</v>
      </c>
      <c r="G43" s="12">
        <v>6</v>
      </c>
      <c r="H43" s="8">
        <v>1.76</v>
      </c>
      <c r="I43" s="12">
        <v>0</v>
      </c>
    </row>
    <row r="44" spans="2:9" ht="15" customHeight="1" x14ac:dyDescent="0.2">
      <c r="B44" t="s">
        <v>62</v>
      </c>
      <c r="C44" s="12">
        <v>6</v>
      </c>
      <c r="D44" s="8">
        <v>0.92</v>
      </c>
      <c r="E44" s="12">
        <v>4</v>
      </c>
      <c r="F44" s="8">
        <v>1.31</v>
      </c>
      <c r="G44" s="12">
        <v>2</v>
      </c>
      <c r="H44" s="8">
        <v>0.59</v>
      </c>
      <c r="I44" s="12">
        <v>0</v>
      </c>
    </row>
    <row r="45" spans="2:9" ht="15" customHeight="1" x14ac:dyDescent="0.2">
      <c r="B45" t="s">
        <v>85</v>
      </c>
      <c r="C45" s="12">
        <v>6</v>
      </c>
      <c r="D45" s="8">
        <v>0.92</v>
      </c>
      <c r="E45" s="12">
        <v>2</v>
      </c>
      <c r="F45" s="8">
        <v>0.66</v>
      </c>
      <c r="G45" s="12">
        <v>4</v>
      </c>
      <c r="H45" s="8">
        <v>1.17</v>
      </c>
      <c r="I45" s="12">
        <v>0</v>
      </c>
    </row>
    <row r="48" spans="2:9" ht="33" customHeight="1" x14ac:dyDescent="0.2">
      <c r="B48" t="s">
        <v>184</v>
      </c>
      <c r="C48" s="10" t="s">
        <v>48</v>
      </c>
      <c r="D48" s="10" t="s">
        <v>49</v>
      </c>
      <c r="E48" s="10" t="s">
        <v>50</v>
      </c>
      <c r="F48" s="10" t="s">
        <v>51</v>
      </c>
      <c r="G48" s="10" t="s">
        <v>52</v>
      </c>
      <c r="H48" s="10" t="s">
        <v>53</v>
      </c>
      <c r="I48" s="10" t="s">
        <v>54</v>
      </c>
    </row>
    <row r="49" spans="2:9" ht="15" customHeight="1" x14ac:dyDescent="0.2">
      <c r="B49" t="s">
        <v>110</v>
      </c>
      <c r="C49" s="12">
        <v>84</v>
      </c>
      <c r="D49" s="8">
        <v>12.82</v>
      </c>
      <c r="E49" s="12">
        <v>61</v>
      </c>
      <c r="F49" s="8">
        <v>20</v>
      </c>
      <c r="G49" s="12">
        <v>22</v>
      </c>
      <c r="H49" s="8">
        <v>6.45</v>
      </c>
      <c r="I49" s="12">
        <v>0</v>
      </c>
    </row>
    <row r="50" spans="2:9" ht="15" customHeight="1" x14ac:dyDescent="0.2">
      <c r="B50" t="s">
        <v>118</v>
      </c>
      <c r="C50" s="12">
        <v>32</v>
      </c>
      <c r="D50" s="8">
        <v>4.8899999999999997</v>
      </c>
      <c r="E50" s="12">
        <v>29</v>
      </c>
      <c r="F50" s="8">
        <v>9.51</v>
      </c>
      <c r="G50" s="12">
        <v>3</v>
      </c>
      <c r="H50" s="8">
        <v>0.88</v>
      </c>
      <c r="I50" s="12">
        <v>0</v>
      </c>
    </row>
    <row r="51" spans="2:9" ht="15" customHeight="1" x14ac:dyDescent="0.2">
      <c r="B51" t="s">
        <v>121</v>
      </c>
      <c r="C51" s="12">
        <v>24</v>
      </c>
      <c r="D51" s="8">
        <v>3.66</v>
      </c>
      <c r="E51" s="12">
        <v>22</v>
      </c>
      <c r="F51" s="8">
        <v>7.21</v>
      </c>
      <c r="G51" s="12">
        <v>2</v>
      </c>
      <c r="H51" s="8">
        <v>0.59</v>
      </c>
      <c r="I51" s="12">
        <v>0</v>
      </c>
    </row>
    <row r="52" spans="2:9" ht="15" customHeight="1" x14ac:dyDescent="0.2">
      <c r="B52" t="s">
        <v>109</v>
      </c>
      <c r="C52" s="12">
        <v>21</v>
      </c>
      <c r="D52" s="8">
        <v>3.21</v>
      </c>
      <c r="E52" s="12">
        <v>1</v>
      </c>
      <c r="F52" s="8">
        <v>0.33</v>
      </c>
      <c r="G52" s="12">
        <v>20</v>
      </c>
      <c r="H52" s="8">
        <v>5.87</v>
      </c>
      <c r="I52" s="12">
        <v>0</v>
      </c>
    </row>
    <row r="53" spans="2:9" ht="15" customHeight="1" x14ac:dyDescent="0.2">
      <c r="B53" t="s">
        <v>123</v>
      </c>
      <c r="C53" s="12">
        <v>18</v>
      </c>
      <c r="D53" s="8">
        <v>2.75</v>
      </c>
      <c r="E53" s="12">
        <v>0</v>
      </c>
      <c r="F53" s="8">
        <v>0</v>
      </c>
      <c r="G53" s="12">
        <v>18</v>
      </c>
      <c r="H53" s="8">
        <v>5.28</v>
      </c>
      <c r="I53" s="12">
        <v>0</v>
      </c>
    </row>
    <row r="54" spans="2:9" ht="15" customHeight="1" x14ac:dyDescent="0.2">
      <c r="B54" t="s">
        <v>117</v>
      </c>
      <c r="C54" s="12">
        <v>17</v>
      </c>
      <c r="D54" s="8">
        <v>2.6</v>
      </c>
      <c r="E54" s="12">
        <v>15</v>
      </c>
      <c r="F54" s="8">
        <v>4.92</v>
      </c>
      <c r="G54" s="12">
        <v>2</v>
      </c>
      <c r="H54" s="8">
        <v>0.59</v>
      </c>
      <c r="I54" s="12">
        <v>0</v>
      </c>
    </row>
    <row r="55" spans="2:9" ht="15" customHeight="1" x14ac:dyDescent="0.2">
      <c r="B55" t="s">
        <v>106</v>
      </c>
      <c r="C55" s="12">
        <v>15</v>
      </c>
      <c r="D55" s="8">
        <v>2.29</v>
      </c>
      <c r="E55" s="12">
        <v>3</v>
      </c>
      <c r="F55" s="8">
        <v>0.98</v>
      </c>
      <c r="G55" s="12">
        <v>12</v>
      </c>
      <c r="H55" s="8">
        <v>3.52</v>
      </c>
      <c r="I55" s="12">
        <v>0</v>
      </c>
    </row>
    <row r="56" spans="2:9" ht="15" customHeight="1" x14ac:dyDescent="0.2">
      <c r="B56" t="s">
        <v>116</v>
      </c>
      <c r="C56" s="12">
        <v>15</v>
      </c>
      <c r="D56" s="8">
        <v>2.29</v>
      </c>
      <c r="E56" s="12">
        <v>14</v>
      </c>
      <c r="F56" s="8">
        <v>4.59</v>
      </c>
      <c r="G56" s="12">
        <v>1</v>
      </c>
      <c r="H56" s="8">
        <v>0.28999999999999998</v>
      </c>
      <c r="I56" s="12">
        <v>0</v>
      </c>
    </row>
    <row r="57" spans="2:9" ht="15" customHeight="1" x14ac:dyDescent="0.2">
      <c r="B57" t="s">
        <v>120</v>
      </c>
      <c r="C57" s="12">
        <v>15</v>
      </c>
      <c r="D57" s="8">
        <v>2.29</v>
      </c>
      <c r="E57" s="12">
        <v>12</v>
      </c>
      <c r="F57" s="8">
        <v>3.93</v>
      </c>
      <c r="G57" s="12">
        <v>3</v>
      </c>
      <c r="H57" s="8">
        <v>0.88</v>
      </c>
      <c r="I57" s="12">
        <v>0</v>
      </c>
    </row>
    <row r="58" spans="2:9" ht="15" customHeight="1" x14ac:dyDescent="0.2">
      <c r="B58" t="s">
        <v>114</v>
      </c>
      <c r="C58" s="12">
        <v>13</v>
      </c>
      <c r="D58" s="8">
        <v>1.98</v>
      </c>
      <c r="E58" s="12">
        <v>13</v>
      </c>
      <c r="F58" s="8">
        <v>4.26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112</v>
      </c>
      <c r="C59" s="12">
        <v>12</v>
      </c>
      <c r="D59" s="8">
        <v>1.83</v>
      </c>
      <c r="E59" s="12">
        <v>10</v>
      </c>
      <c r="F59" s="8">
        <v>3.28</v>
      </c>
      <c r="G59" s="12">
        <v>2</v>
      </c>
      <c r="H59" s="8">
        <v>0.59</v>
      </c>
      <c r="I59" s="12">
        <v>0</v>
      </c>
    </row>
    <row r="60" spans="2:9" ht="15" customHeight="1" x14ac:dyDescent="0.2">
      <c r="B60" t="s">
        <v>107</v>
      </c>
      <c r="C60" s="12">
        <v>10</v>
      </c>
      <c r="D60" s="8">
        <v>1.53</v>
      </c>
      <c r="E60" s="12">
        <v>2</v>
      </c>
      <c r="F60" s="8">
        <v>0.66</v>
      </c>
      <c r="G60" s="12">
        <v>8</v>
      </c>
      <c r="H60" s="8">
        <v>2.35</v>
      </c>
      <c r="I60" s="12">
        <v>0</v>
      </c>
    </row>
    <row r="61" spans="2:9" ht="15" customHeight="1" x14ac:dyDescent="0.2">
      <c r="B61" t="s">
        <v>122</v>
      </c>
      <c r="C61" s="12">
        <v>10</v>
      </c>
      <c r="D61" s="8">
        <v>1.53</v>
      </c>
      <c r="E61" s="12">
        <v>1</v>
      </c>
      <c r="F61" s="8">
        <v>0.33</v>
      </c>
      <c r="G61" s="12">
        <v>9</v>
      </c>
      <c r="H61" s="8">
        <v>2.64</v>
      </c>
      <c r="I61" s="12">
        <v>0</v>
      </c>
    </row>
    <row r="62" spans="2:9" ht="15" customHeight="1" x14ac:dyDescent="0.2">
      <c r="B62" t="s">
        <v>119</v>
      </c>
      <c r="C62" s="12">
        <v>10</v>
      </c>
      <c r="D62" s="8">
        <v>1.53</v>
      </c>
      <c r="E62" s="12">
        <v>6</v>
      </c>
      <c r="F62" s="8">
        <v>1.97</v>
      </c>
      <c r="G62" s="12">
        <v>4</v>
      </c>
      <c r="H62" s="8">
        <v>1.17</v>
      </c>
      <c r="I62" s="12">
        <v>0</v>
      </c>
    </row>
    <row r="63" spans="2:9" ht="15" customHeight="1" x14ac:dyDescent="0.2">
      <c r="B63" t="s">
        <v>103</v>
      </c>
      <c r="C63" s="12">
        <v>9</v>
      </c>
      <c r="D63" s="8">
        <v>1.37</v>
      </c>
      <c r="E63" s="12">
        <v>0</v>
      </c>
      <c r="F63" s="8">
        <v>0</v>
      </c>
      <c r="G63" s="12">
        <v>9</v>
      </c>
      <c r="H63" s="8">
        <v>2.64</v>
      </c>
      <c r="I63" s="12">
        <v>0</v>
      </c>
    </row>
    <row r="64" spans="2:9" ht="15" customHeight="1" x14ac:dyDescent="0.2">
      <c r="B64" t="s">
        <v>158</v>
      </c>
      <c r="C64" s="12">
        <v>9</v>
      </c>
      <c r="D64" s="8">
        <v>1.37</v>
      </c>
      <c r="E64" s="12">
        <v>0</v>
      </c>
      <c r="F64" s="8">
        <v>0</v>
      </c>
      <c r="G64" s="12">
        <v>9</v>
      </c>
      <c r="H64" s="8">
        <v>2.64</v>
      </c>
      <c r="I64" s="12">
        <v>0</v>
      </c>
    </row>
    <row r="65" spans="2:9" ht="15" customHeight="1" x14ac:dyDescent="0.2">
      <c r="B65" t="s">
        <v>139</v>
      </c>
      <c r="C65" s="12">
        <v>8</v>
      </c>
      <c r="D65" s="8">
        <v>1.22</v>
      </c>
      <c r="E65" s="12">
        <v>3</v>
      </c>
      <c r="F65" s="8">
        <v>0.98</v>
      </c>
      <c r="G65" s="12">
        <v>5</v>
      </c>
      <c r="H65" s="8">
        <v>1.47</v>
      </c>
      <c r="I65" s="12">
        <v>0</v>
      </c>
    </row>
    <row r="66" spans="2:9" ht="15" customHeight="1" x14ac:dyDescent="0.2">
      <c r="B66" t="s">
        <v>108</v>
      </c>
      <c r="C66" s="12">
        <v>8</v>
      </c>
      <c r="D66" s="8">
        <v>1.22</v>
      </c>
      <c r="E66" s="12">
        <v>7</v>
      </c>
      <c r="F66" s="8">
        <v>2.2999999999999998</v>
      </c>
      <c r="G66" s="12">
        <v>1</v>
      </c>
      <c r="H66" s="8">
        <v>0.28999999999999998</v>
      </c>
      <c r="I66" s="12">
        <v>0</v>
      </c>
    </row>
    <row r="67" spans="2:9" ht="15" customHeight="1" x14ac:dyDescent="0.2">
      <c r="B67" t="s">
        <v>113</v>
      </c>
      <c r="C67" s="12">
        <v>8</v>
      </c>
      <c r="D67" s="8">
        <v>1.22</v>
      </c>
      <c r="E67" s="12">
        <v>8</v>
      </c>
      <c r="F67" s="8">
        <v>2.62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159</v>
      </c>
      <c r="C68" s="12">
        <v>8</v>
      </c>
      <c r="D68" s="8">
        <v>1.22</v>
      </c>
      <c r="E68" s="12">
        <v>8</v>
      </c>
      <c r="F68" s="8">
        <v>2.62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8ABEB-48AC-4037-8248-67CC1451029F}">
  <sheetPr>
    <pageSetUpPr fitToPage="1"/>
  </sheetPr>
  <dimension ref="A1:I731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100</v>
      </c>
      <c r="B1" s="3" t="s">
        <v>101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70</v>
      </c>
      <c r="C3" s="4">
        <v>7531</v>
      </c>
      <c r="D3" s="8">
        <v>10.75</v>
      </c>
      <c r="E3" s="4">
        <v>6287</v>
      </c>
      <c r="F3" s="8">
        <v>19.72</v>
      </c>
      <c r="G3" s="4">
        <v>1240</v>
      </c>
      <c r="H3" s="8">
        <v>3.31</v>
      </c>
      <c r="I3" s="4">
        <v>4</v>
      </c>
    </row>
    <row r="4" spans="1:9" x14ac:dyDescent="0.2">
      <c r="A4" s="2">
        <v>2</v>
      </c>
      <c r="B4" s="1" t="s">
        <v>71</v>
      </c>
      <c r="C4" s="4">
        <v>6798</v>
      </c>
      <c r="D4" s="8">
        <v>9.6999999999999993</v>
      </c>
      <c r="E4" s="4">
        <v>5604</v>
      </c>
      <c r="F4" s="8">
        <v>17.579999999999998</v>
      </c>
      <c r="G4" s="4">
        <v>1194</v>
      </c>
      <c r="H4" s="8">
        <v>3.19</v>
      </c>
      <c r="I4" s="4">
        <v>0</v>
      </c>
    </row>
    <row r="5" spans="1:9" x14ac:dyDescent="0.2">
      <c r="A5" s="2">
        <v>3</v>
      </c>
      <c r="B5" s="1" t="s">
        <v>67</v>
      </c>
      <c r="C5" s="4">
        <v>6532</v>
      </c>
      <c r="D5" s="8">
        <v>9.32</v>
      </c>
      <c r="E5" s="4">
        <v>2463</v>
      </c>
      <c r="F5" s="8">
        <v>7.73</v>
      </c>
      <c r="G5" s="4">
        <v>4049</v>
      </c>
      <c r="H5" s="8">
        <v>10.81</v>
      </c>
      <c r="I5" s="4">
        <v>4</v>
      </c>
    </row>
    <row r="6" spans="1:9" x14ac:dyDescent="0.2">
      <c r="A6" s="2">
        <v>4</v>
      </c>
      <c r="B6" s="1" t="s">
        <v>65</v>
      </c>
      <c r="C6" s="4">
        <v>4709</v>
      </c>
      <c r="D6" s="8">
        <v>6.72</v>
      </c>
      <c r="E6" s="4">
        <v>2211</v>
      </c>
      <c r="F6" s="8">
        <v>6.94</v>
      </c>
      <c r="G6" s="4">
        <v>2490</v>
      </c>
      <c r="H6" s="8">
        <v>6.65</v>
      </c>
      <c r="I6" s="4">
        <v>8</v>
      </c>
    </row>
    <row r="7" spans="1:9" x14ac:dyDescent="0.2">
      <c r="A7" s="2">
        <v>5</v>
      </c>
      <c r="B7" s="1" t="s">
        <v>55</v>
      </c>
      <c r="C7" s="4">
        <v>3754</v>
      </c>
      <c r="D7" s="8">
        <v>5.36</v>
      </c>
      <c r="E7" s="4">
        <v>668</v>
      </c>
      <c r="F7" s="8">
        <v>2.1</v>
      </c>
      <c r="G7" s="4">
        <v>3084</v>
      </c>
      <c r="H7" s="8">
        <v>8.24</v>
      </c>
      <c r="I7" s="4">
        <v>2</v>
      </c>
    </row>
    <row r="8" spans="1:9" x14ac:dyDescent="0.2">
      <c r="A8" s="2">
        <v>6</v>
      </c>
      <c r="B8" s="1" t="s">
        <v>56</v>
      </c>
      <c r="C8" s="4">
        <v>3092</v>
      </c>
      <c r="D8" s="8">
        <v>4.41</v>
      </c>
      <c r="E8" s="4">
        <v>880</v>
      </c>
      <c r="F8" s="8">
        <v>2.76</v>
      </c>
      <c r="G8" s="4">
        <v>2212</v>
      </c>
      <c r="H8" s="8">
        <v>5.91</v>
      </c>
      <c r="I8" s="4">
        <v>0</v>
      </c>
    </row>
    <row r="9" spans="1:9" x14ac:dyDescent="0.2">
      <c r="A9" s="2">
        <v>7</v>
      </c>
      <c r="B9" s="1" t="s">
        <v>63</v>
      </c>
      <c r="C9" s="4">
        <v>2668</v>
      </c>
      <c r="D9" s="8">
        <v>3.81</v>
      </c>
      <c r="E9" s="4">
        <v>1735</v>
      </c>
      <c r="F9" s="8">
        <v>5.44</v>
      </c>
      <c r="G9" s="4">
        <v>924</v>
      </c>
      <c r="H9" s="8">
        <v>2.4700000000000002</v>
      </c>
      <c r="I9" s="4">
        <v>9</v>
      </c>
    </row>
    <row r="10" spans="1:9" x14ac:dyDescent="0.2">
      <c r="A10" s="2">
        <v>8</v>
      </c>
      <c r="B10" s="1" t="s">
        <v>72</v>
      </c>
      <c r="C10" s="4">
        <v>2654</v>
      </c>
      <c r="D10" s="8">
        <v>3.79</v>
      </c>
      <c r="E10" s="4">
        <v>1680</v>
      </c>
      <c r="F10" s="8">
        <v>5.27</v>
      </c>
      <c r="G10" s="4">
        <v>728</v>
      </c>
      <c r="H10" s="8">
        <v>1.94</v>
      </c>
      <c r="I10" s="4">
        <v>20</v>
      </c>
    </row>
    <row r="11" spans="1:9" x14ac:dyDescent="0.2">
      <c r="A11" s="2">
        <v>9</v>
      </c>
      <c r="B11" s="1" t="s">
        <v>73</v>
      </c>
      <c r="C11" s="4">
        <v>2269</v>
      </c>
      <c r="D11" s="8">
        <v>3.24</v>
      </c>
      <c r="E11" s="4">
        <v>1922</v>
      </c>
      <c r="F11" s="8">
        <v>6.03</v>
      </c>
      <c r="G11" s="4">
        <v>346</v>
      </c>
      <c r="H11" s="8">
        <v>0.92</v>
      </c>
      <c r="I11" s="4">
        <v>0</v>
      </c>
    </row>
    <row r="12" spans="1:9" x14ac:dyDescent="0.2">
      <c r="A12" s="2">
        <v>10</v>
      </c>
      <c r="B12" s="1" t="s">
        <v>57</v>
      </c>
      <c r="C12" s="4">
        <v>2253</v>
      </c>
      <c r="D12" s="8">
        <v>3.22</v>
      </c>
      <c r="E12" s="4">
        <v>358</v>
      </c>
      <c r="F12" s="8">
        <v>1.1200000000000001</v>
      </c>
      <c r="G12" s="4">
        <v>1895</v>
      </c>
      <c r="H12" s="8">
        <v>5.0599999999999996</v>
      </c>
      <c r="I12" s="4">
        <v>0</v>
      </c>
    </row>
    <row r="13" spans="1:9" x14ac:dyDescent="0.2">
      <c r="A13" s="2">
        <v>11</v>
      </c>
      <c r="B13" s="1" t="s">
        <v>64</v>
      </c>
      <c r="C13" s="4">
        <v>2240</v>
      </c>
      <c r="D13" s="8">
        <v>3.2</v>
      </c>
      <c r="E13" s="4">
        <v>1151</v>
      </c>
      <c r="F13" s="8">
        <v>3.61</v>
      </c>
      <c r="G13" s="4">
        <v>1088</v>
      </c>
      <c r="H13" s="8">
        <v>2.91</v>
      </c>
      <c r="I13" s="4">
        <v>1</v>
      </c>
    </row>
    <row r="14" spans="1:9" x14ac:dyDescent="0.2">
      <c r="A14" s="2">
        <v>12</v>
      </c>
      <c r="B14" s="1" t="s">
        <v>68</v>
      </c>
      <c r="C14" s="4">
        <v>2203</v>
      </c>
      <c r="D14" s="8">
        <v>3.14</v>
      </c>
      <c r="E14" s="4">
        <v>1425</v>
      </c>
      <c r="F14" s="8">
        <v>4.47</v>
      </c>
      <c r="G14" s="4">
        <v>775</v>
      </c>
      <c r="H14" s="8">
        <v>2.0699999999999998</v>
      </c>
      <c r="I14" s="4">
        <v>3</v>
      </c>
    </row>
    <row r="15" spans="1:9" x14ac:dyDescent="0.2">
      <c r="A15" s="2">
        <v>13</v>
      </c>
      <c r="B15" s="1" t="s">
        <v>62</v>
      </c>
      <c r="C15" s="4">
        <v>1659</v>
      </c>
      <c r="D15" s="8">
        <v>2.37</v>
      </c>
      <c r="E15" s="4">
        <v>708</v>
      </c>
      <c r="F15" s="8">
        <v>2.2200000000000002</v>
      </c>
      <c r="G15" s="4">
        <v>949</v>
      </c>
      <c r="H15" s="8">
        <v>2.5299999999999998</v>
      </c>
      <c r="I15" s="4">
        <v>2</v>
      </c>
    </row>
    <row r="16" spans="1:9" x14ac:dyDescent="0.2">
      <c r="A16" s="2">
        <v>14</v>
      </c>
      <c r="B16" s="1" t="s">
        <v>69</v>
      </c>
      <c r="C16" s="4">
        <v>1536</v>
      </c>
      <c r="D16" s="8">
        <v>2.19</v>
      </c>
      <c r="E16" s="4">
        <v>525</v>
      </c>
      <c r="F16" s="8">
        <v>1.65</v>
      </c>
      <c r="G16" s="4">
        <v>989</v>
      </c>
      <c r="H16" s="8">
        <v>2.64</v>
      </c>
      <c r="I16" s="4">
        <v>2</v>
      </c>
    </row>
    <row r="17" spans="1:9" x14ac:dyDescent="0.2">
      <c r="A17" s="2">
        <v>15</v>
      </c>
      <c r="B17" s="1" t="s">
        <v>60</v>
      </c>
      <c r="C17" s="4">
        <v>1343</v>
      </c>
      <c r="D17" s="8">
        <v>1.92</v>
      </c>
      <c r="E17" s="4">
        <v>91</v>
      </c>
      <c r="F17" s="8">
        <v>0.28999999999999998</v>
      </c>
      <c r="G17" s="4">
        <v>1252</v>
      </c>
      <c r="H17" s="8">
        <v>3.34</v>
      </c>
      <c r="I17" s="4">
        <v>0</v>
      </c>
    </row>
    <row r="18" spans="1:9" x14ac:dyDescent="0.2">
      <c r="A18" s="2">
        <v>16</v>
      </c>
      <c r="B18" s="1" t="s">
        <v>66</v>
      </c>
      <c r="C18" s="4">
        <v>1176</v>
      </c>
      <c r="D18" s="8">
        <v>1.68</v>
      </c>
      <c r="E18" s="4">
        <v>133</v>
      </c>
      <c r="F18" s="8">
        <v>0.42</v>
      </c>
      <c r="G18" s="4">
        <v>1043</v>
      </c>
      <c r="H18" s="8">
        <v>2.79</v>
      </c>
      <c r="I18" s="4">
        <v>0</v>
      </c>
    </row>
    <row r="19" spans="1:9" x14ac:dyDescent="0.2">
      <c r="A19" s="2">
        <v>17</v>
      </c>
      <c r="B19" s="1" t="s">
        <v>59</v>
      </c>
      <c r="C19" s="4">
        <v>1114</v>
      </c>
      <c r="D19" s="8">
        <v>1.59</v>
      </c>
      <c r="E19" s="4">
        <v>125</v>
      </c>
      <c r="F19" s="8">
        <v>0.39</v>
      </c>
      <c r="G19" s="4">
        <v>989</v>
      </c>
      <c r="H19" s="8">
        <v>2.64</v>
      </c>
      <c r="I19" s="4">
        <v>0</v>
      </c>
    </row>
    <row r="20" spans="1:9" x14ac:dyDescent="0.2">
      <c r="A20" s="2">
        <v>18</v>
      </c>
      <c r="B20" s="1" t="s">
        <v>61</v>
      </c>
      <c r="C20" s="4">
        <v>1034</v>
      </c>
      <c r="D20" s="8">
        <v>1.48</v>
      </c>
      <c r="E20" s="4">
        <v>167</v>
      </c>
      <c r="F20" s="8">
        <v>0.52</v>
      </c>
      <c r="G20" s="4">
        <v>866</v>
      </c>
      <c r="H20" s="8">
        <v>2.31</v>
      </c>
      <c r="I20" s="4">
        <v>1</v>
      </c>
    </row>
    <row r="21" spans="1:9" x14ac:dyDescent="0.2">
      <c r="A21" s="2">
        <v>19</v>
      </c>
      <c r="B21" s="1" t="s">
        <v>74</v>
      </c>
      <c r="C21" s="4">
        <v>1017</v>
      </c>
      <c r="D21" s="8">
        <v>1.45</v>
      </c>
      <c r="E21" s="4">
        <v>15</v>
      </c>
      <c r="F21" s="8">
        <v>0.05</v>
      </c>
      <c r="G21" s="4">
        <v>747</v>
      </c>
      <c r="H21" s="8">
        <v>2</v>
      </c>
      <c r="I21" s="4">
        <v>21</v>
      </c>
    </row>
    <row r="22" spans="1:9" x14ac:dyDescent="0.2">
      <c r="A22" s="2">
        <v>20</v>
      </c>
      <c r="B22" s="1" t="s">
        <v>58</v>
      </c>
      <c r="C22" s="4">
        <v>833</v>
      </c>
      <c r="D22" s="8">
        <v>1.19</v>
      </c>
      <c r="E22" s="4">
        <v>204</v>
      </c>
      <c r="F22" s="8">
        <v>0.64</v>
      </c>
      <c r="G22" s="4">
        <v>629</v>
      </c>
      <c r="H22" s="8">
        <v>1.68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70</v>
      </c>
      <c r="C25" s="4">
        <v>3547</v>
      </c>
      <c r="D25" s="8">
        <v>12.2</v>
      </c>
      <c r="E25" s="4">
        <v>2817</v>
      </c>
      <c r="F25" s="8">
        <v>25.49</v>
      </c>
      <c r="G25" s="4">
        <v>728</v>
      </c>
      <c r="H25" s="8">
        <v>4.07</v>
      </c>
      <c r="I25" s="4">
        <v>2</v>
      </c>
    </row>
    <row r="26" spans="1:9" x14ac:dyDescent="0.2">
      <c r="A26" s="2">
        <v>2</v>
      </c>
      <c r="B26" s="1" t="s">
        <v>67</v>
      </c>
      <c r="C26" s="4">
        <v>3180</v>
      </c>
      <c r="D26" s="8">
        <v>10.94</v>
      </c>
      <c r="E26" s="4">
        <v>736</v>
      </c>
      <c r="F26" s="8">
        <v>6.66</v>
      </c>
      <c r="G26" s="4">
        <v>2434</v>
      </c>
      <c r="H26" s="8">
        <v>13.59</v>
      </c>
      <c r="I26" s="4">
        <v>1</v>
      </c>
    </row>
    <row r="27" spans="1:9" x14ac:dyDescent="0.2">
      <c r="A27" s="2">
        <v>3</v>
      </c>
      <c r="B27" s="1" t="s">
        <v>71</v>
      </c>
      <c r="C27" s="4">
        <v>2583</v>
      </c>
      <c r="D27" s="8">
        <v>8.89</v>
      </c>
      <c r="E27" s="4">
        <v>1986</v>
      </c>
      <c r="F27" s="8">
        <v>17.97</v>
      </c>
      <c r="G27" s="4">
        <v>597</v>
      </c>
      <c r="H27" s="8">
        <v>3.33</v>
      </c>
      <c r="I27" s="4">
        <v>0</v>
      </c>
    </row>
    <row r="28" spans="1:9" x14ac:dyDescent="0.2">
      <c r="A28" s="2">
        <v>4</v>
      </c>
      <c r="B28" s="1" t="s">
        <v>65</v>
      </c>
      <c r="C28" s="4">
        <v>1616</v>
      </c>
      <c r="D28" s="8">
        <v>5.56</v>
      </c>
      <c r="E28" s="4">
        <v>635</v>
      </c>
      <c r="F28" s="8">
        <v>5.75</v>
      </c>
      <c r="G28" s="4">
        <v>975</v>
      </c>
      <c r="H28" s="8">
        <v>5.44</v>
      </c>
      <c r="I28" s="4">
        <v>6</v>
      </c>
    </row>
    <row r="29" spans="1:9" x14ac:dyDescent="0.2">
      <c r="A29" s="2">
        <v>5</v>
      </c>
      <c r="B29" s="1" t="s">
        <v>55</v>
      </c>
      <c r="C29" s="4">
        <v>1405</v>
      </c>
      <c r="D29" s="8">
        <v>4.83</v>
      </c>
      <c r="E29" s="4">
        <v>125</v>
      </c>
      <c r="F29" s="8">
        <v>1.1299999999999999</v>
      </c>
      <c r="G29" s="4">
        <v>1280</v>
      </c>
      <c r="H29" s="8">
        <v>7.15</v>
      </c>
      <c r="I29" s="4">
        <v>0</v>
      </c>
    </row>
    <row r="30" spans="1:9" x14ac:dyDescent="0.2">
      <c r="A30" s="2">
        <v>6</v>
      </c>
      <c r="B30" s="1" t="s">
        <v>56</v>
      </c>
      <c r="C30" s="4">
        <v>1391</v>
      </c>
      <c r="D30" s="8">
        <v>4.79</v>
      </c>
      <c r="E30" s="4">
        <v>202</v>
      </c>
      <c r="F30" s="8">
        <v>1.83</v>
      </c>
      <c r="G30" s="4">
        <v>1189</v>
      </c>
      <c r="H30" s="8">
        <v>6.64</v>
      </c>
      <c r="I30" s="4">
        <v>0</v>
      </c>
    </row>
    <row r="31" spans="1:9" x14ac:dyDescent="0.2">
      <c r="A31" s="2">
        <v>7</v>
      </c>
      <c r="B31" s="1" t="s">
        <v>68</v>
      </c>
      <c r="C31" s="4">
        <v>1259</v>
      </c>
      <c r="D31" s="8">
        <v>4.33</v>
      </c>
      <c r="E31" s="4">
        <v>770</v>
      </c>
      <c r="F31" s="8">
        <v>6.97</v>
      </c>
      <c r="G31" s="4">
        <v>487</v>
      </c>
      <c r="H31" s="8">
        <v>2.72</v>
      </c>
      <c r="I31" s="4">
        <v>2</v>
      </c>
    </row>
    <row r="32" spans="1:9" x14ac:dyDescent="0.2">
      <c r="A32" s="2">
        <v>8</v>
      </c>
      <c r="B32" s="1" t="s">
        <v>57</v>
      </c>
      <c r="C32" s="4">
        <v>1051</v>
      </c>
      <c r="D32" s="8">
        <v>3.62</v>
      </c>
      <c r="E32" s="4">
        <v>105</v>
      </c>
      <c r="F32" s="8">
        <v>0.95</v>
      </c>
      <c r="G32" s="4">
        <v>946</v>
      </c>
      <c r="H32" s="8">
        <v>5.28</v>
      </c>
      <c r="I32" s="4">
        <v>0</v>
      </c>
    </row>
    <row r="33" spans="1:9" x14ac:dyDescent="0.2">
      <c r="A33" s="2">
        <v>9</v>
      </c>
      <c r="B33" s="1" t="s">
        <v>72</v>
      </c>
      <c r="C33" s="4">
        <v>994</v>
      </c>
      <c r="D33" s="8">
        <v>3.42</v>
      </c>
      <c r="E33" s="4">
        <v>628</v>
      </c>
      <c r="F33" s="8">
        <v>5.68</v>
      </c>
      <c r="G33" s="4">
        <v>359</v>
      </c>
      <c r="H33" s="8">
        <v>2</v>
      </c>
      <c r="I33" s="4">
        <v>5</v>
      </c>
    </row>
    <row r="34" spans="1:9" x14ac:dyDescent="0.2">
      <c r="A34" s="2">
        <v>10</v>
      </c>
      <c r="B34" s="1" t="s">
        <v>73</v>
      </c>
      <c r="C34" s="4">
        <v>939</v>
      </c>
      <c r="D34" s="8">
        <v>3.23</v>
      </c>
      <c r="E34" s="4">
        <v>758</v>
      </c>
      <c r="F34" s="8">
        <v>6.86</v>
      </c>
      <c r="G34" s="4">
        <v>181</v>
      </c>
      <c r="H34" s="8">
        <v>1.01</v>
      </c>
      <c r="I34" s="4">
        <v>0</v>
      </c>
    </row>
    <row r="35" spans="1:9" x14ac:dyDescent="0.2">
      <c r="A35" s="2">
        <v>11</v>
      </c>
      <c r="B35" s="1" t="s">
        <v>60</v>
      </c>
      <c r="C35" s="4">
        <v>827</v>
      </c>
      <c r="D35" s="8">
        <v>2.85</v>
      </c>
      <c r="E35" s="4">
        <v>26</v>
      </c>
      <c r="F35" s="8">
        <v>0.24</v>
      </c>
      <c r="G35" s="4">
        <v>801</v>
      </c>
      <c r="H35" s="8">
        <v>4.47</v>
      </c>
      <c r="I35" s="4">
        <v>0</v>
      </c>
    </row>
    <row r="36" spans="1:9" x14ac:dyDescent="0.2">
      <c r="A36" s="2">
        <v>12</v>
      </c>
      <c r="B36" s="1" t="s">
        <v>63</v>
      </c>
      <c r="C36" s="4">
        <v>737</v>
      </c>
      <c r="D36" s="8">
        <v>2.54</v>
      </c>
      <c r="E36" s="4">
        <v>398</v>
      </c>
      <c r="F36" s="8">
        <v>3.6</v>
      </c>
      <c r="G36" s="4">
        <v>339</v>
      </c>
      <c r="H36" s="8">
        <v>1.89</v>
      </c>
      <c r="I36" s="4">
        <v>0</v>
      </c>
    </row>
    <row r="37" spans="1:9" x14ac:dyDescent="0.2">
      <c r="A37" s="2">
        <v>13</v>
      </c>
      <c r="B37" s="1" t="s">
        <v>69</v>
      </c>
      <c r="C37" s="4">
        <v>705</v>
      </c>
      <c r="D37" s="8">
        <v>2.4300000000000002</v>
      </c>
      <c r="E37" s="4">
        <v>183</v>
      </c>
      <c r="F37" s="8">
        <v>1.66</v>
      </c>
      <c r="G37" s="4">
        <v>516</v>
      </c>
      <c r="H37" s="8">
        <v>2.88</v>
      </c>
      <c r="I37" s="4">
        <v>1</v>
      </c>
    </row>
    <row r="38" spans="1:9" x14ac:dyDescent="0.2">
      <c r="A38" s="2">
        <v>14</v>
      </c>
      <c r="B38" s="1" t="s">
        <v>64</v>
      </c>
      <c r="C38" s="4">
        <v>703</v>
      </c>
      <c r="D38" s="8">
        <v>2.42</v>
      </c>
      <c r="E38" s="4">
        <v>291</v>
      </c>
      <c r="F38" s="8">
        <v>2.63</v>
      </c>
      <c r="G38" s="4">
        <v>411</v>
      </c>
      <c r="H38" s="8">
        <v>2.2999999999999998</v>
      </c>
      <c r="I38" s="4">
        <v>1</v>
      </c>
    </row>
    <row r="39" spans="1:9" x14ac:dyDescent="0.2">
      <c r="A39" s="2">
        <v>15</v>
      </c>
      <c r="B39" s="1" t="s">
        <v>66</v>
      </c>
      <c r="C39" s="4">
        <v>700</v>
      </c>
      <c r="D39" s="8">
        <v>2.41</v>
      </c>
      <c r="E39" s="4">
        <v>48</v>
      </c>
      <c r="F39" s="8">
        <v>0.43</v>
      </c>
      <c r="G39" s="4">
        <v>652</v>
      </c>
      <c r="H39" s="8">
        <v>3.64</v>
      </c>
      <c r="I39" s="4">
        <v>0</v>
      </c>
    </row>
    <row r="40" spans="1:9" x14ac:dyDescent="0.2">
      <c r="A40" s="2">
        <v>16</v>
      </c>
      <c r="B40" s="1" t="s">
        <v>62</v>
      </c>
      <c r="C40" s="4">
        <v>650</v>
      </c>
      <c r="D40" s="8">
        <v>2.2400000000000002</v>
      </c>
      <c r="E40" s="4">
        <v>193</v>
      </c>
      <c r="F40" s="8">
        <v>1.75</v>
      </c>
      <c r="G40" s="4">
        <v>457</v>
      </c>
      <c r="H40" s="8">
        <v>2.5499999999999998</v>
      </c>
      <c r="I40" s="4">
        <v>0</v>
      </c>
    </row>
    <row r="41" spans="1:9" x14ac:dyDescent="0.2">
      <c r="A41" s="2">
        <v>17</v>
      </c>
      <c r="B41" s="1" t="s">
        <v>61</v>
      </c>
      <c r="C41" s="4">
        <v>524</v>
      </c>
      <c r="D41" s="8">
        <v>1.8</v>
      </c>
      <c r="E41" s="4">
        <v>46</v>
      </c>
      <c r="F41" s="8">
        <v>0.42</v>
      </c>
      <c r="G41" s="4">
        <v>478</v>
      </c>
      <c r="H41" s="8">
        <v>2.67</v>
      </c>
      <c r="I41" s="4">
        <v>0</v>
      </c>
    </row>
    <row r="42" spans="1:9" x14ac:dyDescent="0.2">
      <c r="A42" s="2">
        <v>18</v>
      </c>
      <c r="B42" s="1" t="s">
        <v>59</v>
      </c>
      <c r="C42" s="4">
        <v>512</v>
      </c>
      <c r="D42" s="8">
        <v>1.76</v>
      </c>
      <c r="E42" s="4">
        <v>32</v>
      </c>
      <c r="F42" s="8">
        <v>0.28999999999999998</v>
      </c>
      <c r="G42" s="4">
        <v>480</v>
      </c>
      <c r="H42" s="8">
        <v>2.68</v>
      </c>
      <c r="I42" s="4">
        <v>0</v>
      </c>
    </row>
    <row r="43" spans="1:9" x14ac:dyDescent="0.2">
      <c r="A43" s="2">
        <v>19</v>
      </c>
      <c r="B43" s="1" t="s">
        <v>75</v>
      </c>
      <c r="C43" s="4">
        <v>404</v>
      </c>
      <c r="D43" s="8">
        <v>1.39</v>
      </c>
      <c r="E43" s="4">
        <v>31</v>
      </c>
      <c r="F43" s="8">
        <v>0.28000000000000003</v>
      </c>
      <c r="G43" s="4">
        <v>367</v>
      </c>
      <c r="H43" s="8">
        <v>2.0499999999999998</v>
      </c>
      <c r="I43" s="4">
        <v>6</v>
      </c>
    </row>
    <row r="44" spans="1:9" x14ac:dyDescent="0.2">
      <c r="A44" s="2">
        <v>20</v>
      </c>
      <c r="B44" s="1" t="s">
        <v>74</v>
      </c>
      <c r="C44" s="4">
        <v>351</v>
      </c>
      <c r="D44" s="8">
        <v>1.21</v>
      </c>
      <c r="E44" s="4">
        <v>8</v>
      </c>
      <c r="F44" s="8">
        <v>7.0000000000000007E-2</v>
      </c>
      <c r="G44" s="4">
        <v>293</v>
      </c>
      <c r="H44" s="8">
        <v>1.64</v>
      </c>
      <c r="I44" s="4">
        <v>3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70</v>
      </c>
      <c r="C47" s="4">
        <v>1758</v>
      </c>
      <c r="D47" s="8">
        <v>21.99</v>
      </c>
      <c r="E47" s="4">
        <v>1347</v>
      </c>
      <c r="F47" s="8">
        <v>41.33</v>
      </c>
      <c r="G47" s="4">
        <v>410</v>
      </c>
      <c r="H47" s="8">
        <v>8.7100000000000009</v>
      </c>
      <c r="I47" s="4">
        <v>1</v>
      </c>
    </row>
    <row r="48" spans="1:9" x14ac:dyDescent="0.2">
      <c r="A48" s="2">
        <v>2</v>
      </c>
      <c r="B48" s="1" t="s">
        <v>67</v>
      </c>
      <c r="C48" s="4">
        <v>845</v>
      </c>
      <c r="D48" s="8">
        <v>10.57</v>
      </c>
      <c r="E48" s="4">
        <v>193</v>
      </c>
      <c r="F48" s="8">
        <v>5.92</v>
      </c>
      <c r="G48" s="4">
        <v>651</v>
      </c>
      <c r="H48" s="8">
        <v>13.83</v>
      </c>
      <c r="I48" s="4">
        <v>0</v>
      </c>
    </row>
    <row r="49" spans="1:9" x14ac:dyDescent="0.2">
      <c r="A49" s="2">
        <v>3</v>
      </c>
      <c r="B49" s="1" t="s">
        <v>68</v>
      </c>
      <c r="C49" s="4">
        <v>619</v>
      </c>
      <c r="D49" s="8">
        <v>7.74</v>
      </c>
      <c r="E49" s="4">
        <v>400</v>
      </c>
      <c r="F49" s="8">
        <v>12.27</v>
      </c>
      <c r="G49" s="4">
        <v>218</v>
      </c>
      <c r="H49" s="8">
        <v>4.63</v>
      </c>
      <c r="I49" s="4">
        <v>1</v>
      </c>
    </row>
    <row r="50" spans="1:9" x14ac:dyDescent="0.2">
      <c r="A50" s="2">
        <v>4</v>
      </c>
      <c r="B50" s="1" t="s">
        <v>71</v>
      </c>
      <c r="C50" s="4">
        <v>618</v>
      </c>
      <c r="D50" s="8">
        <v>7.73</v>
      </c>
      <c r="E50" s="4">
        <v>431</v>
      </c>
      <c r="F50" s="8">
        <v>13.22</v>
      </c>
      <c r="G50" s="4">
        <v>187</v>
      </c>
      <c r="H50" s="8">
        <v>3.97</v>
      </c>
      <c r="I50" s="4">
        <v>0</v>
      </c>
    </row>
    <row r="51" spans="1:9" x14ac:dyDescent="0.2">
      <c r="A51" s="2">
        <v>5</v>
      </c>
      <c r="B51" s="1" t="s">
        <v>65</v>
      </c>
      <c r="C51" s="4">
        <v>470</v>
      </c>
      <c r="D51" s="8">
        <v>5.88</v>
      </c>
      <c r="E51" s="4">
        <v>172</v>
      </c>
      <c r="F51" s="8">
        <v>5.28</v>
      </c>
      <c r="G51" s="4">
        <v>297</v>
      </c>
      <c r="H51" s="8">
        <v>6.31</v>
      </c>
      <c r="I51" s="4">
        <v>1</v>
      </c>
    </row>
    <row r="52" spans="1:9" x14ac:dyDescent="0.2">
      <c r="A52" s="2">
        <v>6</v>
      </c>
      <c r="B52" s="1" t="s">
        <v>62</v>
      </c>
      <c r="C52" s="4">
        <v>301</v>
      </c>
      <c r="D52" s="8">
        <v>3.77</v>
      </c>
      <c r="E52" s="4">
        <v>72</v>
      </c>
      <c r="F52" s="8">
        <v>2.21</v>
      </c>
      <c r="G52" s="4">
        <v>229</v>
      </c>
      <c r="H52" s="8">
        <v>4.87</v>
      </c>
      <c r="I52" s="4">
        <v>0</v>
      </c>
    </row>
    <row r="53" spans="1:9" x14ac:dyDescent="0.2">
      <c r="A53" s="2">
        <v>7</v>
      </c>
      <c r="B53" s="1" t="s">
        <v>60</v>
      </c>
      <c r="C53" s="4">
        <v>235</v>
      </c>
      <c r="D53" s="8">
        <v>2.94</v>
      </c>
      <c r="E53" s="4">
        <v>2</v>
      </c>
      <c r="F53" s="8">
        <v>0.06</v>
      </c>
      <c r="G53" s="4">
        <v>233</v>
      </c>
      <c r="H53" s="8">
        <v>4.95</v>
      </c>
      <c r="I53" s="4">
        <v>0</v>
      </c>
    </row>
    <row r="54" spans="1:9" x14ac:dyDescent="0.2">
      <c r="A54" s="2">
        <v>8</v>
      </c>
      <c r="B54" s="1" t="s">
        <v>73</v>
      </c>
      <c r="C54" s="4">
        <v>231</v>
      </c>
      <c r="D54" s="8">
        <v>2.89</v>
      </c>
      <c r="E54" s="4">
        <v>167</v>
      </c>
      <c r="F54" s="8">
        <v>5.12</v>
      </c>
      <c r="G54" s="4">
        <v>64</v>
      </c>
      <c r="H54" s="8">
        <v>1.36</v>
      </c>
      <c r="I54" s="4">
        <v>0</v>
      </c>
    </row>
    <row r="55" spans="1:9" x14ac:dyDescent="0.2">
      <c r="A55" s="2">
        <v>9</v>
      </c>
      <c r="B55" s="1" t="s">
        <v>66</v>
      </c>
      <c r="C55" s="4">
        <v>219</v>
      </c>
      <c r="D55" s="8">
        <v>2.74</v>
      </c>
      <c r="E55" s="4">
        <v>12</v>
      </c>
      <c r="F55" s="8">
        <v>0.37</v>
      </c>
      <c r="G55" s="4">
        <v>207</v>
      </c>
      <c r="H55" s="8">
        <v>4.4000000000000004</v>
      </c>
      <c r="I55" s="4">
        <v>0</v>
      </c>
    </row>
    <row r="56" spans="1:9" x14ac:dyDescent="0.2">
      <c r="A56" s="2">
        <v>10</v>
      </c>
      <c r="B56" s="1" t="s">
        <v>72</v>
      </c>
      <c r="C56" s="4">
        <v>199</v>
      </c>
      <c r="D56" s="8">
        <v>2.4900000000000002</v>
      </c>
      <c r="E56" s="4">
        <v>111</v>
      </c>
      <c r="F56" s="8">
        <v>3.41</v>
      </c>
      <c r="G56" s="4">
        <v>83</v>
      </c>
      <c r="H56" s="8">
        <v>1.76</v>
      </c>
      <c r="I56" s="4">
        <v>3</v>
      </c>
    </row>
    <row r="57" spans="1:9" x14ac:dyDescent="0.2">
      <c r="A57" s="2">
        <v>11</v>
      </c>
      <c r="B57" s="1" t="s">
        <v>69</v>
      </c>
      <c r="C57" s="4">
        <v>185</v>
      </c>
      <c r="D57" s="8">
        <v>2.31</v>
      </c>
      <c r="E57" s="4">
        <v>38</v>
      </c>
      <c r="F57" s="8">
        <v>1.17</v>
      </c>
      <c r="G57" s="4">
        <v>147</v>
      </c>
      <c r="H57" s="8">
        <v>3.12</v>
      </c>
      <c r="I57" s="4">
        <v>0</v>
      </c>
    </row>
    <row r="58" spans="1:9" x14ac:dyDescent="0.2">
      <c r="A58" s="2">
        <v>12</v>
      </c>
      <c r="B58" s="1" t="s">
        <v>63</v>
      </c>
      <c r="C58" s="4">
        <v>168</v>
      </c>
      <c r="D58" s="8">
        <v>2.1</v>
      </c>
      <c r="E58" s="4">
        <v>75</v>
      </c>
      <c r="F58" s="8">
        <v>2.2999999999999998</v>
      </c>
      <c r="G58" s="4">
        <v>93</v>
      </c>
      <c r="H58" s="8">
        <v>1.98</v>
      </c>
      <c r="I58" s="4">
        <v>0</v>
      </c>
    </row>
    <row r="59" spans="1:9" x14ac:dyDescent="0.2">
      <c r="A59" s="2">
        <v>13</v>
      </c>
      <c r="B59" s="1" t="s">
        <v>55</v>
      </c>
      <c r="C59" s="4">
        <v>164</v>
      </c>
      <c r="D59" s="8">
        <v>2.0499999999999998</v>
      </c>
      <c r="E59" s="4">
        <v>8</v>
      </c>
      <c r="F59" s="8">
        <v>0.25</v>
      </c>
      <c r="G59" s="4">
        <v>156</v>
      </c>
      <c r="H59" s="8">
        <v>3.31</v>
      </c>
      <c r="I59" s="4">
        <v>0</v>
      </c>
    </row>
    <row r="60" spans="1:9" x14ac:dyDescent="0.2">
      <c r="A60" s="2">
        <v>14</v>
      </c>
      <c r="B60" s="1" t="s">
        <v>75</v>
      </c>
      <c r="C60" s="4">
        <v>159</v>
      </c>
      <c r="D60" s="8">
        <v>1.99</v>
      </c>
      <c r="E60" s="4">
        <v>13</v>
      </c>
      <c r="F60" s="8">
        <v>0.4</v>
      </c>
      <c r="G60" s="4">
        <v>141</v>
      </c>
      <c r="H60" s="8">
        <v>3</v>
      </c>
      <c r="I60" s="4">
        <v>5</v>
      </c>
    </row>
    <row r="61" spans="1:9" x14ac:dyDescent="0.2">
      <c r="A61" s="2">
        <v>15</v>
      </c>
      <c r="B61" s="1" t="s">
        <v>59</v>
      </c>
      <c r="C61" s="4">
        <v>150</v>
      </c>
      <c r="D61" s="8">
        <v>1.88</v>
      </c>
      <c r="E61" s="4">
        <v>5</v>
      </c>
      <c r="F61" s="8">
        <v>0.15</v>
      </c>
      <c r="G61" s="4">
        <v>145</v>
      </c>
      <c r="H61" s="8">
        <v>3.08</v>
      </c>
      <c r="I61" s="4">
        <v>0</v>
      </c>
    </row>
    <row r="62" spans="1:9" x14ac:dyDescent="0.2">
      <c r="A62" s="2">
        <v>16</v>
      </c>
      <c r="B62" s="1" t="s">
        <v>61</v>
      </c>
      <c r="C62" s="4">
        <v>149</v>
      </c>
      <c r="D62" s="8">
        <v>1.86</v>
      </c>
      <c r="E62" s="4">
        <v>14</v>
      </c>
      <c r="F62" s="8">
        <v>0.43</v>
      </c>
      <c r="G62" s="4">
        <v>135</v>
      </c>
      <c r="H62" s="8">
        <v>2.87</v>
      </c>
      <c r="I62" s="4">
        <v>0</v>
      </c>
    </row>
    <row r="63" spans="1:9" x14ac:dyDescent="0.2">
      <c r="A63" s="2">
        <v>17</v>
      </c>
      <c r="B63" s="1" t="s">
        <v>56</v>
      </c>
      <c r="C63" s="4">
        <v>138</v>
      </c>
      <c r="D63" s="8">
        <v>1.73</v>
      </c>
      <c r="E63" s="4">
        <v>5</v>
      </c>
      <c r="F63" s="8">
        <v>0.15</v>
      </c>
      <c r="G63" s="4">
        <v>133</v>
      </c>
      <c r="H63" s="8">
        <v>2.83</v>
      </c>
      <c r="I63" s="4">
        <v>0</v>
      </c>
    </row>
    <row r="64" spans="1:9" x14ac:dyDescent="0.2">
      <c r="A64" s="2">
        <v>18</v>
      </c>
      <c r="B64" s="1" t="s">
        <v>57</v>
      </c>
      <c r="C64" s="4">
        <v>125</v>
      </c>
      <c r="D64" s="8">
        <v>1.56</v>
      </c>
      <c r="E64" s="4">
        <v>7</v>
      </c>
      <c r="F64" s="8">
        <v>0.21</v>
      </c>
      <c r="G64" s="4">
        <v>118</v>
      </c>
      <c r="H64" s="8">
        <v>2.5099999999999998</v>
      </c>
      <c r="I64" s="4">
        <v>0</v>
      </c>
    </row>
    <row r="65" spans="1:9" x14ac:dyDescent="0.2">
      <c r="A65" s="2">
        <v>19</v>
      </c>
      <c r="B65" s="1" t="s">
        <v>76</v>
      </c>
      <c r="C65" s="4">
        <v>112</v>
      </c>
      <c r="D65" s="8">
        <v>1.4</v>
      </c>
      <c r="E65" s="4">
        <v>7</v>
      </c>
      <c r="F65" s="8">
        <v>0.21</v>
      </c>
      <c r="G65" s="4">
        <v>105</v>
      </c>
      <c r="H65" s="8">
        <v>2.23</v>
      </c>
      <c r="I65" s="4">
        <v>0</v>
      </c>
    </row>
    <row r="66" spans="1:9" x14ac:dyDescent="0.2">
      <c r="A66" s="2">
        <v>20</v>
      </c>
      <c r="B66" s="1" t="s">
        <v>77</v>
      </c>
      <c r="C66" s="4">
        <v>87</v>
      </c>
      <c r="D66" s="8">
        <v>1.0900000000000001</v>
      </c>
      <c r="E66" s="4">
        <v>21</v>
      </c>
      <c r="F66" s="8">
        <v>0.64</v>
      </c>
      <c r="G66" s="4">
        <v>66</v>
      </c>
      <c r="H66" s="8">
        <v>1.4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67</v>
      </c>
      <c r="C69" s="4">
        <v>243</v>
      </c>
      <c r="D69" s="8">
        <v>11.52</v>
      </c>
      <c r="E69" s="4">
        <v>36</v>
      </c>
      <c r="F69" s="8">
        <v>5.17</v>
      </c>
      <c r="G69" s="4">
        <v>206</v>
      </c>
      <c r="H69" s="8">
        <v>14.71</v>
      </c>
      <c r="I69" s="4">
        <v>0</v>
      </c>
    </row>
    <row r="70" spans="1:9" x14ac:dyDescent="0.2">
      <c r="A70" s="2">
        <v>2</v>
      </c>
      <c r="B70" s="1" t="s">
        <v>71</v>
      </c>
      <c r="C70" s="4">
        <v>185</v>
      </c>
      <c r="D70" s="8">
        <v>8.77</v>
      </c>
      <c r="E70" s="4">
        <v>148</v>
      </c>
      <c r="F70" s="8">
        <v>21.26</v>
      </c>
      <c r="G70" s="4">
        <v>37</v>
      </c>
      <c r="H70" s="8">
        <v>2.64</v>
      </c>
      <c r="I70" s="4">
        <v>0</v>
      </c>
    </row>
    <row r="71" spans="1:9" x14ac:dyDescent="0.2">
      <c r="A71" s="2">
        <v>3</v>
      </c>
      <c r="B71" s="1" t="s">
        <v>70</v>
      </c>
      <c r="C71" s="4">
        <v>161</v>
      </c>
      <c r="D71" s="8">
        <v>7.63</v>
      </c>
      <c r="E71" s="4">
        <v>133</v>
      </c>
      <c r="F71" s="8">
        <v>19.11</v>
      </c>
      <c r="G71" s="4">
        <v>28</v>
      </c>
      <c r="H71" s="8">
        <v>2</v>
      </c>
      <c r="I71" s="4">
        <v>0</v>
      </c>
    </row>
    <row r="72" spans="1:9" x14ac:dyDescent="0.2">
      <c r="A72" s="2">
        <v>4</v>
      </c>
      <c r="B72" s="1" t="s">
        <v>55</v>
      </c>
      <c r="C72" s="4">
        <v>149</v>
      </c>
      <c r="D72" s="8">
        <v>7.06</v>
      </c>
      <c r="E72" s="4">
        <v>12</v>
      </c>
      <c r="F72" s="8">
        <v>1.72</v>
      </c>
      <c r="G72" s="4">
        <v>137</v>
      </c>
      <c r="H72" s="8">
        <v>9.7899999999999991</v>
      </c>
      <c r="I72" s="4">
        <v>0</v>
      </c>
    </row>
    <row r="73" spans="1:9" x14ac:dyDescent="0.2">
      <c r="A73" s="2">
        <v>5</v>
      </c>
      <c r="B73" s="1" t="s">
        <v>56</v>
      </c>
      <c r="C73" s="4">
        <v>119</v>
      </c>
      <c r="D73" s="8">
        <v>5.64</v>
      </c>
      <c r="E73" s="4">
        <v>12</v>
      </c>
      <c r="F73" s="8">
        <v>1.72</v>
      </c>
      <c r="G73" s="4">
        <v>107</v>
      </c>
      <c r="H73" s="8">
        <v>7.64</v>
      </c>
      <c r="I73" s="4">
        <v>0</v>
      </c>
    </row>
    <row r="74" spans="1:9" x14ac:dyDescent="0.2">
      <c r="A74" s="2">
        <v>6</v>
      </c>
      <c r="B74" s="1" t="s">
        <v>57</v>
      </c>
      <c r="C74" s="4">
        <v>103</v>
      </c>
      <c r="D74" s="8">
        <v>4.88</v>
      </c>
      <c r="E74" s="4">
        <v>7</v>
      </c>
      <c r="F74" s="8">
        <v>1.01</v>
      </c>
      <c r="G74" s="4">
        <v>96</v>
      </c>
      <c r="H74" s="8">
        <v>6.86</v>
      </c>
      <c r="I74" s="4">
        <v>0</v>
      </c>
    </row>
    <row r="75" spans="1:9" x14ac:dyDescent="0.2">
      <c r="A75" s="2">
        <v>7</v>
      </c>
      <c r="B75" s="1" t="s">
        <v>68</v>
      </c>
      <c r="C75" s="4">
        <v>102</v>
      </c>
      <c r="D75" s="8">
        <v>4.83</v>
      </c>
      <c r="E75" s="4">
        <v>51</v>
      </c>
      <c r="F75" s="8">
        <v>7.33</v>
      </c>
      <c r="G75" s="4">
        <v>51</v>
      </c>
      <c r="H75" s="8">
        <v>3.64</v>
      </c>
      <c r="I75" s="4">
        <v>0</v>
      </c>
    </row>
    <row r="76" spans="1:9" x14ac:dyDescent="0.2">
      <c r="A76" s="2">
        <v>8</v>
      </c>
      <c r="B76" s="1" t="s">
        <v>60</v>
      </c>
      <c r="C76" s="4">
        <v>90</v>
      </c>
      <c r="D76" s="8">
        <v>4.2699999999999996</v>
      </c>
      <c r="E76" s="4">
        <v>3</v>
      </c>
      <c r="F76" s="8">
        <v>0.43</v>
      </c>
      <c r="G76" s="4">
        <v>87</v>
      </c>
      <c r="H76" s="8">
        <v>6.21</v>
      </c>
      <c r="I76" s="4">
        <v>0</v>
      </c>
    </row>
    <row r="77" spans="1:9" x14ac:dyDescent="0.2">
      <c r="A77" s="2">
        <v>9</v>
      </c>
      <c r="B77" s="1" t="s">
        <v>65</v>
      </c>
      <c r="C77" s="4">
        <v>85</v>
      </c>
      <c r="D77" s="8">
        <v>4.03</v>
      </c>
      <c r="E77" s="4">
        <v>33</v>
      </c>
      <c r="F77" s="8">
        <v>4.74</v>
      </c>
      <c r="G77" s="4">
        <v>51</v>
      </c>
      <c r="H77" s="8">
        <v>3.64</v>
      </c>
      <c r="I77" s="4">
        <v>1</v>
      </c>
    </row>
    <row r="78" spans="1:9" x14ac:dyDescent="0.2">
      <c r="A78" s="2">
        <v>10</v>
      </c>
      <c r="B78" s="1" t="s">
        <v>72</v>
      </c>
      <c r="C78" s="4">
        <v>75</v>
      </c>
      <c r="D78" s="8">
        <v>3.55</v>
      </c>
      <c r="E78" s="4">
        <v>54</v>
      </c>
      <c r="F78" s="8">
        <v>7.76</v>
      </c>
      <c r="G78" s="4">
        <v>21</v>
      </c>
      <c r="H78" s="8">
        <v>1.5</v>
      </c>
      <c r="I78" s="4">
        <v>0</v>
      </c>
    </row>
    <row r="79" spans="1:9" x14ac:dyDescent="0.2">
      <c r="A79" s="2">
        <v>11</v>
      </c>
      <c r="B79" s="1" t="s">
        <v>69</v>
      </c>
      <c r="C79" s="4">
        <v>73</v>
      </c>
      <c r="D79" s="8">
        <v>3.46</v>
      </c>
      <c r="E79" s="4">
        <v>17</v>
      </c>
      <c r="F79" s="8">
        <v>2.44</v>
      </c>
      <c r="G79" s="4">
        <v>55</v>
      </c>
      <c r="H79" s="8">
        <v>3.93</v>
      </c>
      <c r="I79" s="4">
        <v>1</v>
      </c>
    </row>
    <row r="80" spans="1:9" x14ac:dyDescent="0.2">
      <c r="A80" s="2">
        <v>12</v>
      </c>
      <c r="B80" s="1" t="s">
        <v>73</v>
      </c>
      <c r="C80" s="4">
        <v>62</v>
      </c>
      <c r="D80" s="8">
        <v>2.94</v>
      </c>
      <c r="E80" s="4">
        <v>48</v>
      </c>
      <c r="F80" s="8">
        <v>6.9</v>
      </c>
      <c r="G80" s="4">
        <v>14</v>
      </c>
      <c r="H80" s="8">
        <v>1</v>
      </c>
      <c r="I80" s="4">
        <v>0</v>
      </c>
    </row>
    <row r="81" spans="1:9" x14ac:dyDescent="0.2">
      <c r="A81" s="2">
        <v>13</v>
      </c>
      <c r="B81" s="1" t="s">
        <v>63</v>
      </c>
      <c r="C81" s="4">
        <v>52</v>
      </c>
      <c r="D81" s="8">
        <v>2.46</v>
      </c>
      <c r="E81" s="4">
        <v>27</v>
      </c>
      <c r="F81" s="8">
        <v>3.88</v>
      </c>
      <c r="G81" s="4">
        <v>25</v>
      </c>
      <c r="H81" s="8">
        <v>1.79</v>
      </c>
      <c r="I81" s="4">
        <v>0</v>
      </c>
    </row>
    <row r="82" spans="1:9" x14ac:dyDescent="0.2">
      <c r="A82" s="2">
        <v>14</v>
      </c>
      <c r="B82" s="1" t="s">
        <v>59</v>
      </c>
      <c r="C82" s="4">
        <v>47</v>
      </c>
      <c r="D82" s="8">
        <v>2.23</v>
      </c>
      <c r="E82" s="4">
        <v>2</v>
      </c>
      <c r="F82" s="8">
        <v>0.28999999999999998</v>
      </c>
      <c r="G82" s="4">
        <v>45</v>
      </c>
      <c r="H82" s="8">
        <v>3.21</v>
      </c>
      <c r="I82" s="4">
        <v>0</v>
      </c>
    </row>
    <row r="83" spans="1:9" x14ac:dyDescent="0.2">
      <c r="A83" s="2">
        <v>15</v>
      </c>
      <c r="B83" s="1" t="s">
        <v>64</v>
      </c>
      <c r="C83" s="4">
        <v>46</v>
      </c>
      <c r="D83" s="8">
        <v>2.1800000000000002</v>
      </c>
      <c r="E83" s="4">
        <v>20</v>
      </c>
      <c r="F83" s="8">
        <v>2.87</v>
      </c>
      <c r="G83" s="4">
        <v>25</v>
      </c>
      <c r="H83" s="8">
        <v>1.79</v>
      </c>
      <c r="I83" s="4">
        <v>1</v>
      </c>
    </row>
    <row r="84" spans="1:9" x14ac:dyDescent="0.2">
      <c r="A84" s="2">
        <v>15</v>
      </c>
      <c r="B84" s="1" t="s">
        <v>66</v>
      </c>
      <c r="C84" s="4">
        <v>46</v>
      </c>
      <c r="D84" s="8">
        <v>2.1800000000000002</v>
      </c>
      <c r="E84" s="4">
        <v>4</v>
      </c>
      <c r="F84" s="8">
        <v>0.56999999999999995</v>
      </c>
      <c r="G84" s="4">
        <v>42</v>
      </c>
      <c r="H84" s="8">
        <v>3</v>
      </c>
      <c r="I84" s="4">
        <v>0</v>
      </c>
    </row>
    <row r="85" spans="1:9" x14ac:dyDescent="0.2">
      <c r="A85" s="2">
        <v>17</v>
      </c>
      <c r="B85" s="1" t="s">
        <v>61</v>
      </c>
      <c r="C85" s="4">
        <v>41</v>
      </c>
      <c r="D85" s="8">
        <v>1.94</v>
      </c>
      <c r="E85" s="4">
        <v>3</v>
      </c>
      <c r="F85" s="8">
        <v>0.43</v>
      </c>
      <c r="G85" s="4">
        <v>38</v>
      </c>
      <c r="H85" s="8">
        <v>2.71</v>
      </c>
      <c r="I85" s="4">
        <v>0</v>
      </c>
    </row>
    <row r="86" spans="1:9" x14ac:dyDescent="0.2">
      <c r="A86" s="2">
        <v>18</v>
      </c>
      <c r="B86" s="1" t="s">
        <v>74</v>
      </c>
      <c r="C86" s="4">
        <v>35</v>
      </c>
      <c r="D86" s="8">
        <v>1.66</v>
      </c>
      <c r="E86" s="4">
        <v>0</v>
      </c>
      <c r="F86" s="8">
        <v>0</v>
      </c>
      <c r="G86" s="4">
        <v>27</v>
      </c>
      <c r="H86" s="8">
        <v>1.93</v>
      </c>
      <c r="I86" s="4">
        <v>1</v>
      </c>
    </row>
    <row r="87" spans="1:9" x14ac:dyDescent="0.2">
      <c r="A87" s="2">
        <v>19</v>
      </c>
      <c r="B87" s="1" t="s">
        <v>77</v>
      </c>
      <c r="C87" s="4">
        <v>34</v>
      </c>
      <c r="D87" s="8">
        <v>1.61</v>
      </c>
      <c r="E87" s="4">
        <v>14</v>
      </c>
      <c r="F87" s="8">
        <v>2.0099999999999998</v>
      </c>
      <c r="G87" s="4">
        <v>20</v>
      </c>
      <c r="H87" s="8">
        <v>1.43</v>
      </c>
      <c r="I87" s="4">
        <v>0</v>
      </c>
    </row>
    <row r="88" spans="1:9" x14ac:dyDescent="0.2">
      <c r="A88" s="2">
        <v>20</v>
      </c>
      <c r="B88" s="1" t="s">
        <v>78</v>
      </c>
      <c r="C88" s="4">
        <v>27</v>
      </c>
      <c r="D88" s="8">
        <v>1.28</v>
      </c>
      <c r="E88" s="4">
        <v>4</v>
      </c>
      <c r="F88" s="8">
        <v>0.56999999999999995</v>
      </c>
      <c r="G88" s="4">
        <v>23</v>
      </c>
      <c r="H88" s="8">
        <v>1.64</v>
      </c>
      <c r="I88" s="4">
        <v>0</v>
      </c>
    </row>
    <row r="89" spans="1:9" x14ac:dyDescent="0.2">
      <c r="A89" s="2">
        <v>20</v>
      </c>
      <c r="B89" s="1" t="s">
        <v>75</v>
      </c>
      <c r="C89" s="4">
        <v>27</v>
      </c>
      <c r="D89" s="8">
        <v>1.28</v>
      </c>
      <c r="E89" s="4">
        <v>3</v>
      </c>
      <c r="F89" s="8">
        <v>0.43</v>
      </c>
      <c r="G89" s="4">
        <v>24</v>
      </c>
      <c r="H89" s="8">
        <v>1.71</v>
      </c>
      <c r="I89" s="4">
        <v>0</v>
      </c>
    </row>
    <row r="90" spans="1:9" x14ac:dyDescent="0.2">
      <c r="A90" s="1"/>
      <c r="C90" s="4"/>
      <c r="D90" s="8"/>
      <c r="E90" s="4"/>
      <c r="F90" s="8"/>
      <c r="G90" s="4"/>
      <c r="H90" s="8"/>
      <c r="I90" s="4"/>
    </row>
    <row r="91" spans="1:9" x14ac:dyDescent="0.2">
      <c r="A91" s="1" t="s">
        <v>4</v>
      </c>
      <c r="C91" s="4"/>
      <c r="D91" s="8"/>
      <c r="E91" s="4"/>
      <c r="F91" s="8"/>
      <c r="G91" s="4"/>
      <c r="H91" s="8"/>
      <c r="I91" s="4"/>
    </row>
    <row r="92" spans="1:9" x14ac:dyDescent="0.2">
      <c r="A92" s="2">
        <v>1</v>
      </c>
      <c r="B92" s="1" t="s">
        <v>70</v>
      </c>
      <c r="C92" s="4">
        <v>407</v>
      </c>
      <c r="D92" s="8">
        <v>10.91</v>
      </c>
      <c r="E92" s="4">
        <v>325</v>
      </c>
      <c r="F92" s="8">
        <v>24.98</v>
      </c>
      <c r="G92" s="4">
        <v>81</v>
      </c>
      <c r="H92" s="8">
        <v>3.35</v>
      </c>
      <c r="I92" s="4">
        <v>1</v>
      </c>
    </row>
    <row r="93" spans="1:9" x14ac:dyDescent="0.2">
      <c r="A93" s="2">
        <v>2</v>
      </c>
      <c r="B93" s="1" t="s">
        <v>67</v>
      </c>
      <c r="C93" s="4">
        <v>397</v>
      </c>
      <c r="D93" s="8">
        <v>10.64</v>
      </c>
      <c r="E93" s="4">
        <v>70</v>
      </c>
      <c r="F93" s="8">
        <v>5.38</v>
      </c>
      <c r="G93" s="4">
        <v>326</v>
      </c>
      <c r="H93" s="8">
        <v>13.5</v>
      </c>
      <c r="I93" s="4">
        <v>0</v>
      </c>
    </row>
    <row r="94" spans="1:9" x14ac:dyDescent="0.2">
      <c r="A94" s="2">
        <v>3</v>
      </c>
      <c r="B94" s="1" t="s">
        <v>71</v>
      </c>
      <c r="C94" s="4">
        <v>324</v>
      </c>
      <c r="D94" s="8">
        <v>8.69</v>
      </c>
      <c r="E94" s="4">
        <v>259</v>
      </c>
      <c r="F94" s="8">
        <v>19.91</v>
      </c>
      <c r="G94" s="4">
        <v>65</v>
      </c>
      <c r="H94" s="8">
        <v>2.69</v>
      </c>
      <c r="I94" s="4">
        <v>0</v>
      </c>
    </row>
    <row r="95" spans="1:9" x14ac:dyDescent="0.2">
      <c r="A95" s="2">
        <v>4</v>
      </c>
      <c r="B95" s="1" t="s">
        <v>65</v>
      </c>
      <c r="C95" s="4">
        <v>224</v>
      </c>
      <c r="D95" s="8">
        <v>6.01</v>
      </c>
      <c r="E95" s="4">
        <v>92</v>
      </c>
      <c r="F95" s="8">
        <v>7.07</v>
      </c>
      <c r="G95" s="4">
        <v>131</v>
      </c>
      <c r="H95" s="8">
        <v>5.42</v>
      </c>
      <c r="I95" s="4">
        <v>1</v>
      </c>
    </row>
    <row r="96" spans="1:9" x14ac:dyDescent="0.2">
      <c r="A96" s="2">
        <v>5</v>
      </c>
      <c r="B96" s="1" t="s">
        <v>56</v>
      </c>
      <c r="C96" s="4">
        <v>145</v>
      </c>
      <c r="D96" s="8">
        <v>3.89</v>
      </c>
      <c r="E96" s="4">
        <v>14</v>
      </c>
      <c r="F96" s="8">
        <v>1.08</v>
      </c>
      <c r="G96" s="4">
        <v>131</v>
      </c>
      <c r="H96" s="8">
        <v>5.42</v>
      </c>
      <c r="I96" s="4">
        <v>0</v>
      </c>
    </row>
    <row r="97" spans="1:9" x14ac:dyDescent="0.2">
      <c r="A97" s="2">
        <v>6</v>
      </c>
      <c r="B97" s="1" t="s">
        <v>55</v>
      </c>
      <c r="C97" s="4">
        <v>134</v>
      </c>
      <c r="D97" s="8">
        <v>3.59</v>
      </c>
      <c r="E97" s="4">
        <v>5</v>
      </c>
      <c r="F97" s="8">
        <v>0.38</v>
      </c>
      <c r="G97" s="4">
        <v>129</v>
      </c>
      <c r="H97" s="8">
        <v>5.34</v>
      </c>
      <c r="I97" s="4">
        <v>0</v>
      </c>
    </row>
    <row r="98" spans="1:9" x14ac:dyDescent="0.2">
      <c r="A98" s="2">
        <v>7</v>
      </c>
      <c r="B98" s="1" t="s">
        <v>73</v>
      </c>
      <c r="C98" s="4">
        <v>133</v>
      </c>
      <c r="D98" s="8">
        <v>3.57</v>
      </c>
      <c r="E98" s="4">
        <v>101</v>
      </c>
      <c r="F98" s="8">
        <v>7.76</v>
      </c>
      <c r="G98" s="4">
        <v>32</v>
      </c>
      <c r="H98" s="8">
        <v>1.33</v>
      </c>
      <c r="I98" s="4">
        <v>0</v>
      </c>
    </row>
    <row r="99" spans="1:9" x14ac:dyDescent="0.2">
      <c r="A99" s="2">
        <v>8</v>
      </c>
      <c r="B99" s="1" t="s">
        <v>57</v>
      </c>
      <c r="C99" s="4">
        <v>132</v>
      </c>
      <c r="D99" s="8">
        <v>3.54</v>
      </c>
      <c r="E99" s="4">
        <v>9</v>
      </c>
      <c r="F99" s="8">
        <v>0.69</v>
      </c>
      <c r="G99" s="4">
        <v>123</v>
      </c>
      <c r="H99" s="8">
        <v>5.09</v>
      </c>
      <c r="I99" s="4">
        <v>0</v>
      </c>
    </row>
    <row r="100" spans="1:9" x14ac:dyDescent="0.2">
      <c r="A100" s="2">
        <v>9</v>
      </c>
      <c r="B100" s="1" t="s">
        <v>66</v>
      </c>
      <c r="C100" s="4">
        <v>123</v>
      </c>
      <c r="D100" s="8">
        <v>3.3</v>
      </c>
      <c r="E100" s="4">
        <v>6</v>
      </c>
      <c r="F100" s="8">
        <v>0.46</v>
      </c>
      <c r="G100" s="4">
        <v>117</v>
      </c>
      <c r="H100" s="8">
        <v>4.84</v>
      </c>
      <c r="I100" s="4">
        <v>0</v>
      </c>
    </row>
    <row r="101" spans="1:9" x14ac:dyDescent="0.2">
      <c r="A101" s="2">
        <v>9</v>
      </c>
      <c r="B101" s="1" t="s">
        <v>68</v>
      </c>
      <c r="C101" s="4">
        <v>123</v>
      </c>
      <c r="D101" s="8">
        <v>3.3</v>
      </c>
      <c r="E101" s="4">
        <v>82</v>
      </c>
      <c r="F101" s="8">
        <v>6.3</v>
      </c>
      <c r="G101" s="4">
        <v>41</v>
      </c>
      <c r="H101" s="8">
        <v>1.7</v>
      </c>
      <c r="I101" s="4">
        <v>0</v>
      </c>
    </row>
    <row r="102" spans="1:9" x14ac:dyDescent="0.2">
      <c r="A102" s="2">
        <v>11</v>
      </c>
      <c r="B102" s="1" t="s">
        <v>60</v>
      </c>
      <c r="C102" s="4">
        <v>122</v>
      </c>
      <c r="D102" s="8">
        <v>3.27</v>
      </c>
      <c r="E102" s="4">
        <v>4</v>
      </c>
      <c r="F102" s="8">
        <v>0.31</v>
      </c>
      <c r="G102" s="4">
        <v>118</v>
      </c>
      <c r="H102" s="8">
        <v>4.8899999999999997</v>
      </c>
      <c r="I102" s="4">
        <v>0</v>
      </c>
    </row>
    <row r="103" spans="1:9" x14ac:dyDescent="0.2">
      <c r="A103" s="2">
        <v>11</v>
      </c>
      <c r="B103" s="1" t="s">
        <v>63</v>
      </c>
      <c r="C103" s="4">
        <v>122</v>
      </c>
      <c r="D103" s="8">
        <v>3.27</v>
      </c>
      <c r="E103" s="4">
        <v>60</v>
      </c>
      <c r="F103" s="8">
        <v>4.6100000000000003</v>
      </c>
      <c r="G103" s="4">
        <v>62</v>
      </c>
      <c r="H103" s="8">
        <v>2.57</v>
      </c>
      <c r="I103" s="4">
        <v>0</v>
      </c>
    </row>
    <row r="104" spans="1:9" x14ac:dyDescent="0.2">
      <c r="A104" s="2">
        <v>13</v>
      </c>
      <c r="B104" s="1" t="s">
        <v>72</v>
      </c>
      <c r="C104" s="4">
        <v>109</v>
      </c>
      <c r="D104" s="8">
        <v>2.92</v>
      </c>
      <c r="E104" s="4">
        <v>69</v>
      </c>
      <c r="F104" s="8">
        <v>5.3</v>
      </c>
      <c r="G104" s="4">
        <v>39</v>
      </c>
      <c r="H104" s="8">
        <v>1.61</v>
      </c>
      <c r="I104" s="4">
        <v>1</v>
      </c>
    </row>
    <row r="105" spans="1:9" x14ac:dyDescent="0.2">
      <c r="A105" s="2">
        <v>14</v>
      </c>
      <c r="B105" s="1" t="s">
        <v>62</v>
      </c>
      <c r="C105" s="4">
        <v>94</v>
      </c>
      <c r="D105" s="8">
        <v>2.52</v>
      </c>
      <c r="E105" s="4">
        <v>24</v>
      </c>
      <c r="F105" s="8">
        <v>1.84</v>
      </c>
      <c r="G105" s="4">
        <v>70</v>
      </c>
      <c r="H105" s="8">
        <v>2.9</v>
      </c>
      <c r="I105" s="4">
        <v>0</v>
      </c>
    </row>
    <row r="106" spans="1:9" x14ac:dyDescent="0.2">
      <c r="A106" s="2">
        <v>15</v>
      </c>
      <c r="B106" s="1" t="s">
        <v>69</v>
      </c>
      <c r="C106" s="4">
        <v>85</v>
      </c>
      <c r="D106" s="8">
        <v>2.2799999999999998</v>
      </c>
      <c r="E106" s="4">
        <v>16</v>
      </c>
      <c r="F106" s="8">
        <v>1.23</v>
      </c>
      <c r="G106" s="4">
        <v>69</v>
      </c>
      <c r="H106" s="8">
        <v>2.86</v>
      </c>
      <c r="I106" s="4">
        <v>0</v>
      </c>
    </row>
    <row r="107" spans="1:9" x14ac:dyDescent="0.2">
      <c r="A107" s="2">
        <v>16</v>
      </c>
      <c r="B107" s="1" t="s">
        <v>59</v>
      </c>
      <c r="C107" s="4">
        <v>81</v>
      </c>
      <c r="D107" s="8">
        <v>2.17</v>
      </c>
      <c r="E107" s="4">
        <v>5</v>
      </c>
      <c r="F107" s="8">
        <v>0.38</v>
      </c>
      <c r="G107" s="4">
        <v>76</v>
      </c>
      <c r="H107" s="8">
        <v>3.15</v>
      </c>
      <c r="I107" s="4">
        <v>0</v>
      </c>
    </row>
    <row r="108" spans="1:9" x14ac:dyDescent="0.2">
      <c r="A108" s="2">
        <v>17</v>
      </c>
      <c r="B108" s="1" t="s">
        <v>64</v>
      </c>
      <c r="C108" s="4">
        <v>78</v>
      </c>
      <c r="D108" s="8">
        <v>2.09</v>
      </c>
      <c r="E108" s="4">
        <v>28</v>
      </c>
      <c r="F108" s="8">
        <v>2.15</v>
      </c>
      <c r="G108" s="4">
        <v>50</v>
      </c>
      <c r="H108" s="8">
        <v>2.0699999999999998</v>
      </c>
      <c r="I108" s="4">
        <v>0</v>
      </c>
    </row>
    <row r="109" spans="1:9" x14ac:dyDescent="0.2">
      <c r="A109" s="2">
        <v>18</v>
      </c>
      <c r="B109" s="1" t="s">
        <v>61</v>
      </c>
      <c r="C109" s="4">
        <v>65</v>
      </c>
      <c r="D109" s="8">
        <v>1.74</v>
      </c>
      <c r="E109" s="4">
        <v>5</v>
      </c>
      <c r="F109" s="8">
        <v>0.38</v>
      </c>
      <c r="G109" s="4">
        <v>60</v>
      </c>
      <c r="H109" s="8">
        <v>2.48</v>
      </c>
      <c r="I109" s="4">
        <v>0</v>
      </c>
    </row>
    <row r="110" spans="1:9" x14ac:dyDescent="0.2">
      <c r="A110" s="2">
        <v>19</v>
      </c>
      <c r="B110" s="1" t="s">
        <v>74</v>
      </c>
      <c r="C110" s="4">
        <v>52</v>
      </c>
      <c r="D110" s="8">
        <v>1.39</v>
      </c>
      <c r="E110" s="4">
        <v>2</v>
      </c>
      <c r="F110" s="8">
        <v>0.15</v>
      </c>
      <c r="G110" s="4">
        <v>44</v>
      </c>
      <c r="H110" s="8">
        <v>1.82</v>
      </c>
      <c r="I110" s="4">
        <v>0</v>
      </c>
    </row>
    <row r="111" spans="1:9" x14ac:dyDescent="0.2">
      <c r="A111" s="2">
        <v>20</v>
      </c>
      <c r="B111" s="1" t="s">
        <v>75</v>
      </c>
      <c r="C111" s="4">
        <v>47</v>
      </c>
      <c r="D111" s="8">
        <v>1.26</v>
      </c>
      <c r="E111" s="4">
        <v>3</v>
      </c>
      <c r="F111" s="8">
        <v>0.23</v>
      </c>
      <c r="G111" s="4">
        <v>44</v>
      </c>
      <c r="H111" s="8">
        <v>1.82</v>
      </c>
      <c r="I111" s="4">
        <v>0</v>
      </c>
    </row>
    <row r="112" spans="1:9" x14ac:dyDescent="0.2">
      <c r="A112" s="1"/>
      <c r="C112" s="4"/>
      <c r="D112" s="8"/>
      <c r="E112" s="4"/>
      <c r="F112" s="8"/>
      <c r="G112" s="4"/>
      <c r="H112" s="8"/>
      <c r="I112" s="4"/>
    </row>
    <row r="113" spans="1:9" x14ac:dyDescent="0.2">
      <c r="A113" s="1" t="s">
        <v>5</v>
      </c>
      <c r="C113" s="4"/>
      <c r="D113" s="8"/>
      <c r="E113" s="4"/>
      <c r="F113" s="8"/>
      <c r="G113" s="4"/>
      <c r="H113" s="8"/>
      <c r="I113" s="4"/>
    </row>
    <row r="114" spans="1:9" x14ac:dyDescent="0.2">
      <c r="A114" s="2">
        <v>1</v>
      </c>
      <c r="B114" s="1" t="s">
        <v>67</v>
      </c>
      <c r="C114" s="4">
        <v>528</v>
      </c>
      <c r="D114" s="8">
        <v>10.99</v>
      </c>
      <c r="E114" s="4">
        <v>11</v>
      </c>
      <c r="F114" s="8">
        <v>0.7</v>
      </c>
      <c r="G114" s="4">
        <v>516</v>
      </c>
      <c r="H114" s="8">
        <v>15.95</v>
      </c>
      <c r="I114" s="4">
        <v>0</v>
      </c>
    </row>
    <row r="115" spans="1:9" x14ac:dyDescent="0.2">
      <c r="A115" s="2">
        <v>2</v>
      </c>
      <c r="B115" s="1" t="s">
        <v>70</v>
      </c>
      <c r="C115" s="4">
        <v>424</v>
      </c>
      <c r="D115" s="8">
        <v>8.82</v>
      </c>
      <c r="E115" s="4">
        <v>338</v>
      </c>
      <c r="F115" s="8">
        <v>21.65</v>
      </c>
      <c r="G115" s="4">
        <v>86</v>
      </c>
      <c r="H115" s="8">
        <v>2.66</v>
      </c>
      <c r="I115" s="4">
        <v>0</v>
      </c>
    </row>
    <row r="116" spans="1:9" x14ac:dyDescent="0.2">
      <c r="A116" s="2">
        <v>3</v>
      </c>
      <c r="B116" s="1" t="s">
        <v>71</v>
      </c>
      <c r="C116" s="4">
        <v>392</v>
      </c>
      <c r="D116" s="8">
        <v>8.16</v>
      </c>
      <c r="E116" s="4">
        <v>293</v>
      </c>
      <c r="F116" s="8">
        <v>18.77</v>
      </c>
      <c r="G116" s="4">
        <v>99</v>
      </c>
      <c r="H116" s="8">
        <v>3.06</v>
      </c>
      <c r="I116" s="4">
        <v>0</v>
      </c>
    </row>
    <row r="117" spans="1:9" x14ac:dyDescent="0.2">
      <c r="A117" s="2">
        <v>4</v>
      </c>
      <c r="B117" s="1" t="s">
        <v>65</v>
      </c>
      <c r="C117" s="4">
        <v>247</v>
      </c>
      <c r="D117" s="8">
        <v>5.14</v>
      </c>
      <c r="E117" s="4">
        <v>113</v>
      </c>
      <c r="F117" s="8">
        <v>7.24</v>
      </c>
      <c r="G117" s="4">
        <v>134</v>
      </c>
      <c r="H117" s="8">
        <v>4.1399999999999997</v>
      </c>
      <c r="I117" s="4">
        <v>0</v>
      </c>
    </row>
    <row r="118" spans="1:9" x14ac:dyDescent="0.2">
      <c r="A118" s="2">
        <v>5</v>
      </c>
      <c r="B118" s="1" t="s">
        <v>55</v>
      </c>
      <c r="C118" s="4">
        <v>241</v>
      </c>
      <c r="D118" s="8">
        <v>5.01</v>
      </c>
      <c r="E118" s="4">
        <v>20</v>
      </c>
      <c r="F118" s="8">
        <v>1.28</v>
      </c>
      <c r="G118" s="4">
        <v>221</v>
      </c>
      <c r="H118" s="8">
        <v>6.83</v>
      </c>
      <c r="I118" s="4">
        <v>0</v>
      </c>
    </row>
    <row r="119" spans="1:9" x14ac:dyDescent="0.2">
      <c r="A119" s="2">
        <v>6</v>
      </c>
      <c r="B119" s="1" t="s">
        <v>56</v>
      </c>
      <c r="C119" s="4">
        <v>227</v>
      </c>
      <c r="D119" s="8">
        <v>4.72</v>
      </c>
      <c r="E119" s="4">
        <v>25</v>
      </c>
      <c r="F119" s="8">
        <v>1.6</v>
      </c>
      <c r="G119" s="4">
        <v>202</v>
      </c>
      <c r="H119" s="8">
        <v>6.24</v>
      </c>
      <c r="I119" s="4">
        <v>0</v>
      </c>
    </row>
    <row r="120" spans="1:9" x14ac:dyDescent="0.2">
      <c r="A120" s="2">
        <v>7</v>
      </c>
      <c r="B120" s="1" t="s">
        <v>57</v>
      </c>
      <c r="C120" s="4">
        <v>189</v>
      </c>
      <c r="D120" s="8">
        <v>3.93</v>
      </c>
      <c r="E120" s="4">
        <v>12</v>
      </c>
      <c r="F120" s="8">
        <v>0.77</v>
      </c>
      <c r="G120" s="4">
        <v>177</v>
      </c>
      <c r="H120" s="8">
        <v>5.47</v>
      </c>
      <c r="I120" s="4">
        <v>0</v>
      </c>
    </row>
    <row r="121" spans="1:9" x14ac:dyDescent="0.2">
      <c r="A121" s="2">
        <v>8</v>
      </c>
      <c r="B121" s="1" t="s">
        <v>60</v>
      </c>
      <c r="C121" s="4">
        <v>184</v>
      </c>
      <c r="D121" s="8">
        <v>3.83</v>
      </c>
      <c r="E121" s="4">
        <v>8</v>
      </c>
      <c r="F121" s="8">
        <v>0.51</v>
      </c>
      <c r="G121" s="4">
        <v>176</v>
      </c>
      <c r="H121" s="8">
        <v>5.44</v>
      </c>
      <c r="I121" s="4">
        <v>0</v>
      </c>
    </row>
    <row r="122" spans="1:9" x14ac:dyDescent="0.2">
      <c r="A122" s="2">
        <v>9</v>
      </c>
      <c r="B122" s="1" t="s">
        <v>68</v>
      </c>
      <c r="C122" s="4">
        <v>178</v>
      </c>
      <c r="D122" s="8">
        <v>3.7</v>
      </c>
      <c r="E122" s="4">
        <v>101</v>
      </c>
      <c r="F122" s="8">
        <v>6.47</v>
      </c>
      <c r="G122" s="4">
        <v>77</v>
      </c>
      <c r="H122" s="8">
        <v>2.38</v>
      </c>
      <c r="I122" s="4">
        <v>0</v>
      </c>
    </row>
    <row r="123" spans="1:9" x14ac:dyDescent="0.2">
      <c r="A123" s="2">
        <v>10</v>
      </c>
      <c r="B123" s="1" t="s">
        <v>72</v>
      </c>
      <c r="C123" s="4">
        <v>174</v>
      </c>
      <c r="D123" s="8">
        <v>3.62</v>
      </c>
      <c r="E123" s="4">
        <v>109</v>
      </c>
      <c r="F123" s="8">
        <v>6.98</v>
      </c>
      <c r="G123" s="4">
        <v>64</v>
      </c>
      <c r="H123" s="8">
        <v>1.98</v>
      </c>
      <c r="I123" s="4">
        <v>1</v>
      </c>
    </row>
    <row r="124" spans="1:9" x14ac:dyDescent="0.2">
      <c r="A124" s="2">
        <v>11</v>
      </c>
      <c r="B124" s="1" t="s">
        <v>73</v>
      </c>
      <c r="C124" s="4">
        <v>169</v>
      </c>
      <c r="D124" s="8">
        <v>3.52</v>
      </c>
      <c r="E124" s="4">
        <v>139</v>
      </c>
      <c r="F124" s="8">
        <v>8.9</v>
      </c>
      <c r="G124" s="4">
        <v>30</v>
      </c>
      <c r="H124" s="8">
        <v>0.93</v>
      </c>
      <c r="I124" s="4">
        <v>0</v>
      </c>
    </row>
    <row r="125" spans="1:9" x14ac:dyDescent="0.2">
      <c r="A125" s="2">
        <v>12</v>
      </c>
      <c r="B125" s="1" t="s">
        <v>61</v>
      </c>
      <c r="C125" s="4">
        <v>136</v>
      </c>
      <c r="D125" s="8">
        <v>2.83</v>
      </c>
      <c r="E125" s="4">
        <v>7</v>
      </c>
      <c r="F125" s="8">
        <v>0.45</v>
      </c>
      <c r="G125" s="4">
        <v>129</v>
      </c>
      <c r="H125" s="8">
        <v>3.99</v>
      </c>
      <c r="I125" s="4">
        <v>0</v>
      </c>
    </row>
    <row r="126" spans="1:9" x14ac:dyDescent="0.2">
      <c r="A126" s="2">
        <v>13</v>
      </c>
      <c r="B126" s="1" t="s">
        <v>64</v>
      </c>
      <c r="C126" s="4">
        <v>129</v>
      </c>
      <c r="D126" s="8">
        <v>2.68</v>
      </c>
      <c r="E126" s="4">
        <v>49</v>
      </c>
      <c r="F126" s="8">
        <v>3.14</v>
      </c>
      <c r="G126" s="4">
        <v>80</v>
      </c>
      <c r="H126" s="8">
        <v>2.4700000000000002</v>
      </c>
      <c r="I126" s="4">
        <v>0</v>
      </c>
    </row>
    <row r="127" spans="1:9" x14ac:dyDescent="0.2">
      <c r="A127" s="2">
        <v>13</v>
      </c>
      <c r="B127" s="1" t="s">
        <v>69</v>
      </c>
      <c r="C127" s="4">
        <v>129</v>
      </c>
      <c r="D127" s="8">
        <v>2.68</v>
      </c>
      <c r="E127" s="4">
        <v>35</v>
      </c>
      <c r="F127" s="8">
        <v>2.2400000000000002</v>
      </c>
      <c r="G127" s="4">
        <v>92</v>
      </c>
      <c r="H127" s="8">
        <v>2.84</v>
      </c>
      <c r="I127" s="4">
        <v>0</v>
      </c>
    </row>
    <row r="128" spans="1:9" x14ac:dyDescent="0.2">
      <c r="A128" s="2">
        <v>15</v>
      </c>
      <c r="B128" s="1" t="s">
        <v>63</v>
      </c>
      <c r="C128" s="4">
        <v>127</v>
      </c>
      <c r="D128" s="8">
        <v>2.64</v>
      </c>
      <c r="E128" s="4">
        <v>69</v>
      </c>
      <c r="F128" s="8">
        <v>4.42</v>
      </c>
      <c r="G128" s="4">
        <v>58</v>
      </c>
      <c r="H128" s="8">
        <v>1.79</v>
      </c>
      <c r="I128" s="4">
        <v>0</v>
      </c>
    </row>
    <row r="129" spans="1:9" x14ac:dyDescent="0.2">
      <c r="A129" s="2">
        <v>15</v>
      </c>
      <c r="B129" s="1" t="s">
        <v>66</v>
      </c>
      <c r="C129" s="4">
        <v>127</v>
      </c>
      <c r="D129" s="8">
        <v>2.64</v>
      </c>
      <c r="E129" s="4">
        <v>8</v>
      </c>
      <c r="F129" s="8">
        <v>0.51</v>
      </c>
      <c r="G129" s="4">
        <v>119</v>
      </c>
      <c r="H129" s="8">
        <v>3.68</v>
      </c>
      <c r="I129" s="4">
        <v>0</v>
      </c>
    </row>
    <row r="130" spans="1:9" x14ac:dyDescent="0.2">
      <c r="A130" s="2">
        <v>17</v>
      </c>
      <c r="B130" s="1" t="s">
        <v>59</v>
      </c>
      <c r="C130" s="4">
        <v>103</v>
      </c>
      <c r="D130" s="8">
        <v>2.14</v>
      </c>
      <c r="E130" s="4">
        <v>9</v>
      </c>
      <c r="F130" s="8">
        <v>0.57999999999999996</v>
      </c>
      <c r="G130" s="4">
        <v>94</v>
      </c>
      <c r="H130" s="8">
        <v>2.9</v>
      </c>
      <c r="I130" s="4">
        <v>0</v>
      </c>
    </row>
    <row r="131" spans="1:9" x14ac:dyDescent="0.2">
      <c r="A131" s="2">
        <v>18</v>
      </c>
      <c r="B131" s="1" t="s">
        <v>79</v>
      </c>
      <c r="C131" s="4">
        <v>102</v>
      </c>
      <c r="D131" s="8">
        <v>2.12</v>
      </c>
      <c r="E131" s="4">
        <v>9</v>
      </c>
      <c r="F131" s="8">
        <v>0.57999999999999996</v>
      </c>
      <c r="G131" s="4">
        <v>93</v>
      </c>
      <c r="H131" s="8">
        <v>2.87</v>
      </c>
      <c r="I131" s="4">
        <v>0</v>
      </c>
    </row>
    <row r="132" spans="1:9" x14ac:dyDescent="0.2">
      <c r="A132" s="2">
        <v>19</v>
      </c>
      <c r="B132" s="1" t="s">
        <v>62</v>
      </c>
      <c r="C132" s="4">
        <v>83</v>
      </c>
      <c r="D132" s="8">
        <v>1.73</v>
      </c>
      <c r="E132" s="4">
        <v>32</v>
      </c>
      <c r="F132" s="8">
        <v>2.0499999999999998</v>
      </c>
      <c r="G132" s="4">
        <v>51</v>
      </c>
      <c r="H132" s="8">
        <v>1.58</v>
      </c>
      <c r="I132" s="4">
        <v>0</v>
      </c>
    </row>
    <row r="133" spans="1:9" x14ac:dyDescent="0.2">
      <c r="A133" s="2">
        <v>20</v>
      </c>
      <c r="B133" s="1" t="s">
        <v>78</v>
      </c>
      <c r="C133" s="4">
        <v>70</v>
      </c>
      <c r="D133" s="8">
        <v>1.46</v>
      </c>
      <c r="E133" s="4">
        <v>9</v>
      </c>
      <c r="F133" s="8">
        <v>0.57999999999999996</v>
      </c>
      <c r="G133" s="4">
        <v>61</v>
      </c>
      <c r="H133" s="8">
        <v>1.89</v>
      </c>
      <c r="I133" s="4">
        <v>0</v>
      </c>
    </row>
    <row r="134" spans="1:9" x14ac:dyDescent="0.2">
      <c r="A134" s="1"/>
      <c r="C134" s="4"/>
      <c r="D134" s="8"/>
      <c r="E134" s="4"/>
      <c r="F134" s="8"/>
      <c r="G134" s="4"/>
      <c r="H134" s="8"/>
      <c r="I134" s="4"/>
    </row>
    <row r="135" spans="1:9" x14ac:dyDescent="0.2">
      <c r="A135" s="1" t="s">
        <v>6</v>
      </c>
      <c r="C135" s="4"/>
      <c r="D135" s="8"/>
      <c r="E135" s="4"/>
      <c r="F135" s="8"/>
      <c r="G135" s="4"/>
      <c r="H135" s="8"/>
      <c r="I135" s="4"/>
    </row>
    <row r="136" spans="1:9" x14ac:dyDescent="0.2">
      <c r="A136" s="2">
        <v>1</v>
      </c>
      <c r="B136" s="1" t="s">
        <v>67</v>
      </c>
      <c r="C136" s="4">
        <v>571</v>
      </c>
      <c r="D136" s="8">
        <v>14.47</v>
      </c>
      <c r="E136" s="4">
        <v>199</v>
      </c>
      <c r="F136" s="8">
        <v>12.93</v>
      </c>
      <c r="G136" s="4">
        <v>370</v>
      </c>
      <c r="H136" s="8">
        <v>15.46</v>
      </c>
      <c r="I136" s="4">
        <v>1</v>
      </c>
    </row>
    <row r="137" spans="1:9" x14ac:dyDescent="0.2">
      <c r="A137" s="2">
        <v>2</v>
      </c>
      <c r="B137" s="1" t="s">
        <v>71</v>
      </c>
      <c r="C137" s="4">
        <v>415</v>
      </c>
      <c r="D137" s="8">
        <v>10.52</v>
      </c>
      <c r="E137" s="4">
        <v>331</v>
      </c>
      <c r="F137" s="8">
        <v>21.51</v>
      </c>
      <c r="G137" s="4">
        <v>84</v>
      </c>
      <c r="H137" s="8">
        <v>3.51</v>
      </c>
      <c r="I137" s="4">
        <v>0</v>
      </c>
    </row>
    <row r="138" spans="1:9" x14ac:dyDescent="0.2">
      <c r="A138" s="2">
        <v>3</v>
      </c>
      <c r="B138" s="1" t="s">
        <v>70</v>
      </c>
      <c r="C138" s="4">
        <v>278</v>
      </c>
      <c r="D138" s="8">
        <v>7.05</v>
      </c>
      <c r="E138" s="4">
        <v>223</v>
      </c>
      <c r="F138" s="8">
        <v>14.49</v>
      </c>
      <c r="G138" s="4">
        <v>55</v>
      </c>
      <c r="H138" s="8">
        <v>2.2999999999999998</v>
      </c>
      <c r="I138" s="4">
        <v>0</v>
      </c>
    </row>
    <row r="139" spans="1:9" x14ac:dyDescent="0.2">
      <c r="A139" s="2">
        <v>4</v>
      </c>
      <c r="B139" s="1" t="s">
        <v>56</v>
      </c>
      <c r="C139" s="4">
        <v>275</v>
      </c>
      <c r="D139" s="8">
        <v>6.97</v>
      </c>
      <c r="E139" s="4">
        <v>33</v>
      </c>
      <c r="F139" s="8">
        <v>2.14</v>
      </c>
      <c r="G139" s="4">
        <v>242</v>
      </c>
      <c r="H139" s="8">
        <v>10.11</v>
      </c>
      <c r="I139" s="4">
        <v>0</v>
      </c>
    </row>
    <row r="140" spans="1:9" x14ac:dyDescent="0.2">
      <c r="A140" s="2">
        <v>5</v>
      </c>
      <c r="B140" s="1" t="s">
        <v>55</v>
      </c>
      <c r="C140" s="4">
        <v>258</v>
      </c>
      <c r="D140" s="8">
        <v>6.54</v>
      </c>
      <c r="E140" s="4">
        <v>24</v>
      </c>
      <c r="F140" s="8">
        <v>1.56</v>
      </c>
      <c r="G140" s="4">
        <v>234</v>
      </c>
      <c r="H140" s="8">
        <v>9.7799999999999994</v>
      </c>
      <c r="I140" s="4">
        <v>0</v>
      </c>
    </row>
    <row r="141" spans="1:9" x14ac:dyDescent="0.2">
      <c r="A141" s="2">
        <v>6</v>
      </c>
      <c r="B141" s="1" t="s">
        <v>65</v>
      </c>
      <c r="C141" s="4">
        <v>222</v>
      </c>
      <c r="D141" s="8">
        <v>5.63</v>
      </c>
      <c r="E141" s="4">
        <v>85</v>
      </c>
      <c r="F141" s="8">
        <v>5.52</v>
      </c>
      <c r="G141" s="4">
        <v>134</v>
      </c>
      <c r="H141" s="8">
        <v>5.6</v>
      </c>
      <c r="I141" s="4">
        <v>3</v>
      </c>
    </row>
    <row r="142" spans="1:9" x14ac:dyDescent="0.2">
      <c r="A142" s="2">
        <v>7</v>
      </c>
      <c r="B142" s="1" t="s">
        <v>57</v>
      </c>
      <c r="C142" s="4">
        <v>205</v>
      </c>
      <c r="D142" s="8">
        <v>5.2</v>
      </c>
      <c r="E142" s="4">
        <v>29</v>
      </c>
      <c r="F142" s="8">
        <v>1.88</v>
      </c>
      <c r="G142" s="4">
        <v>176</v>
      </c>
      <c r="H142" s="8">
        <v>7.35</v>
      </c>
      <c r="I142" s="4">
        <v>0</v>
      </c>
    </row>
    <row r="143" spans="1:9" x14ac:dyDescent="0.2">
      <c r="A143" s="2">
        <v>8</v>
      </c>
      <c r="B143" s="1" t="s">
        <v>72</v>
      </c>
      <c r="C143" s="4">
        <v>162</v>
      </c>
      <c r="D143" s="8">
        <v>4.1100000000000003</v>
      </c>
      <c r="E143" s="4">
        <v>90</v>
      </c>
      <c r="F143" s="8">
        <v>5.85</v>
      </c>
      <c r="G143" s="4">
        <v>72</v>
      </c>
      <c r="H143" s="8">
        <v>3.01</v>
      </c>
      <c r="I143" s="4">
        <v>0</v>
      </c>
    </row>
    <row r="144" spans="1:9" x14ac:dyDescent="0.2">
      <c r="A144" s="2">
        <v>9</v>
      </c>
      <c r="B144" s="1" t="s">
        <v>73</v>
      </c>
      <c r="C144" s="4">
        <v>137</v>
      </c>
      <c r="D144" s="8">
        <v>3.47</v>
      </c>
      <c r="E144" s="4">
        <v>122</v>
      </c>
      <c r="F144" s="8">
        <v>7.93</v>
      </c>
      <c r="G144" s="4">
        <v>15</v>
      </c>
      <c r="H144" s="8">
        <v>0.63</v>
      </c>
      <c r="I144" s="4">
        <v>0</v>
      </c>
    </row>
    <row r="145" spans="1:9" x14ac:dyDescent="0.2">
      <c r="A145" s="2">
        <v>10</v>
      </c>
      <c r="B145" s="1" t="s">
        <v>64</v>
      </c>
      <c r="C145" s="4">
        <v>128</v>
      </c>
      <c r="D145" s="8">
        <v>3.24</v>
      </c>
      <c r="E145" s="4">
        <v>55</v>
      </c>
      <c r="F145" s="8">
        <v>3.57</v>
      </c>
      <c r="G145" s="4">
        <v>73</v>
      </c>
      <c r="H145" s="8">
        <v>3.05</v>
      </c>
      <c r="I145" s="4">
        <v>0</v>
      </c>
    </row>
    <row r="146" spans="1:9" x14ac:dyDescent="0.2">
      <c r="A146" s="2">
        <v>11</v>
      </c>
      <c r="B146" s="1" t="s">
        <v>69</v>
      </c>
      <c r="C146" s="4">
        <v>98</v>
      </c>
      <c r="D146" s="8">
        <v>2.48</v>
      </c>
      <c r="E146" s="4">
        <v>32</v>
      </c>
      <c r="F146" s="8">
        <v>2.08</v>
      </c>
      <c r="G146" s="4">
        <v>65</v>
      </c>
      <c r="H146" s="8">
        <v>2.72</v>
      </c>
      <c r="I146" s="4">
        <v>0</v>
      </c>
    </row>
    <row r="147" spans="1:9" x14ac:dyDescent="0.2">
      <c r="A147" s="2">
        <v>12</v>
      </c>
      <c r="B147" s="1" t="s">
        <v>60</v>
      </c>
      <c r="C147" s="4">
        <v>95</v>
      </c>
      <c r="D147" s="8">
        <v>2.41</v>
      </c>
      <c r="E147" s="4">
        <v>2</v>
      </c>
      <c r="F147" s="8">
        <v>0.13</v>
      </c>
      <c r="G147" s="4">
        <v>93</v>
      </c>
      <c r="H147" s="8">
        <v>3.89</v>
      </c>
      <c r="I147" s="4">
        <v>0</v>
      </c>
    </row>
    <row r="148" spans="1:9" x14ac:dyDescent="0.2">
      <c r="A148" s="2">
        <v>13</v>
      </c>
      <c r="B148" s="1" t="s">
        <v>63</v>
      </c>
      <c r="C148" s="4">
        <v>90</v>
      </c>
      <c r="D148" s="8">
        <v>2.2799999999999998</v>
      </c>
      <c r="E148" s="4">
        <v>55</v>
      </c>
      <c r="F148" s="8">
        <v>3.57</v>
      </c>
      <c r="G148" s="4">
        <v>35</v>
      </c>
      <c r="H148" s="8">
        <v>1.46</v>
      </c>
      <c r="I148" s="4">
        <v>0</v>
      </c>
    </row>
    <row r="149" spans="1:9" x14ac:dyDescent="0.2">
      <c r="A149" s="2">
        <v>14</v>
      </c>
      <c r="B149" s="1" t="s">
        <v>68</v>
      </c>
      <c r="C149" s="4">
        <v>89</v>
      </c>
      <c r="D149" s="8">
        <v>2.2599999999999998</v>
      </c>
      <c r="E149" s="4">
        <v>51</v>
      </c>
      <c r="F149" s="8">
        <v>3.31</v>
      </c>
      <c r="G149" s="4">
        <v>37</v>
      </c>
      <c r="H149" s="8">
        <v>1.55</v>
      </c>
      <c r="I149" s="4">
        <v>1</v>
      </c>
    </row>
    <row r="150" spans="1:9" x14ac:dyDescent="0.2">
      <c r="A150" s="2">
        <v>15</v>
      </c>
      <c r="B150" s="1" t="s">
        <v>66</v>
      </c>
      <c r="C150" s="4">
        <v>84</v>
      </c>
      <c r="D150" s="8">
        <v>2.13</v>
      </c>
      <c r="E150" s="4">
        <v>7</v>
      </c>
      <c r="F150" s="8">
        <v>0.45</v>
      </c>
      <c r="G150" s="4">
        <v>77</v>
      </c>
      <c r="H150" s="8">
        <v>3.22</v>
      </c>
      <c r="I150" s="4">
        <v>0</v>
      </c>
    </row>
    <row r="151" spans="1:9" x14ac:dyDescent="0.2">
      <c r="A151" s="2">
        <v>16</v>
      </c>
      <c r="B151" s="1" t="s">
        <v>78</v>
      </c>
      <c r="C151" s="4">
        <v>55</v>
      </c>
      <c r="D151" s="8">
        <v>1.39</v>
      </c>
      <c r="E151" s="4">
        <v>10</v>
      </c>
      <c r="F151" s="8">
        <v>0.65</v>
      </c>
      <c r="G151" s="4">
        <v>45</v>
      </c>
      <c r="H151" s="8">
        <v>1.88</v>
      </c>
      <c r="I151" s="4">
        <v>0</v>
      </c>
    </row>
    <row r="152" spans="1:9" x14ac:dyDescent="0.2">
      <c r="A152" s="2">
        <v>17</v>
      </c>
      <c r="B152" s="1" t="s">
        <v>62</v>
      </c>
      <c r="C152" s="4">
        <v>54</v>
      </c>
      <c r="D152" s="8">
        <v>1.37</v>
      </c>
      <c r="E152" s="4">
        <v>18</v>
      </c>
      <c r="F152" s="8">
        <v>1.17</v>
      </c>
      <c r="G152" s="4">
        <v>36</v>
      </c>
      <c r="H152" s="8">
        <v>1.5</v>
      </c>
      <c r="I152" s="4">
        <v>0</v>
      </c>
    </row>
    <row r="153" spans="1:9" x14ac:dyDescent="0.2">
      <c r="A153" s="2">
        <v>18</v>
      </c>
      <c r="B153" s="1" t="s">
        <v>61</v>
      </c>
      <c r="C153" s="4">
        <v>53</v>
      </c>
      <c r="D153" s="8">
        <v>1.34</v>
      </c>
      <c r="E153" s="4">
        <v>9</v>
      </c>
      <c r="F153" s="8">
        <v>0.57999999999999996</v>
      </c>
      <c r="G153" s="4">
        <v>44</v>
      </c>
      <c r="H153" s="8">
        <v>1.84</v>
      </c>
      <c r="I153" s="4">
        <v>0</v>
      </c>
    </row>
    <row r="154" spans="1:9" x14ac:dyDescent="0.2">
      <c r="A154" s="2">
        <v>19</v>
      </c>
      <c r="B154" s="1" t="s">
        <v>74</v>
      </c>
      <c r="C154" s="4">
        <v>46</v>
      </c>
      <c r="D154" s="8">
        <v>1.17</v>
      </c>
      <c r="E154" s="4">
        <v>0</v>
      </c>
      <c r="F154" s="8">
        <v>0</v>
      </c>
      <c r="G154" s="4">
        <v>40</v>
      </c>
      <c r="H154" s="8">
        <v>1.67</v>
      </c>
      <c r="I154" s="4">
        <v>1</v>
      </c>
    </row>
    <row r="155" spans="1:9" x14ac:dyDescent="0.2">
      <c r="A155" s="2">
        <v>20</v>
      </c>
      <c r="B155" s="1" t="s">
        <v>59</v>
      </c>
      <c r="C155" s="4">
        <v>44</v>
      </c>
      <c r="D155" s="8">
        <v>1.1200000000000001</v>
      </c>
      <c r="E155" s="4">
        <v>2</v>
      </c>
      <c r="F155" s="8">
        <v>0.13</v>
      </c>
      <c r="G155" s="4">
        <v>42</v>
      </c>
      <c r="H155" s="8">
        <v>1.76</v>
      </c>
      <c r="I155" s="4">
        <v>0</v>
      </c>
    </row>
    <row r="156" spans="1:9" x14ac:dyDescent="0.2">
      <c r="A156" s="1"/>
      <c r="C156" s="4"/>
      <c r="D156" s="8"/>
      <c r="E156" s="4"/>
      <c r="F156" s="8"/>
      <c r="G156" s="4"/>
      <c r="H156" s="8"/>
      <c r="I156" s="4"/>
    </row>
    <row r="157" spans="1:9" x14ac:dyDescent="0.2">
      <c r="A157" s="1" t="s">
        <v>7</v>
      </c>
      <c r="C157" s="4"/>
      <c r="D157" s="8"/>
      <c r="E157" s="4"/>
      <c r="F157" s="8"/>
      <c r="G157" s="4"/>
      <c r="H157" s="8"/>
      <c r="I157" s="4"/>
    </row>
    <row r="158" spans="1:9" x14ac:dyDescent="0.2">
      <c r="A158" s="2">
        <v>1</v>
      </c>
      <c r="B158" s="1" t="s">
        <v>71</v>
      </c>
      <c r="C158" s="4">
        <v>272</v>
      </c>
      <c r="D158" s="8">
        <v>10.09</v>
      </c>
      <c r="E158" s="4">
        <v>236</v>
      </c>
      <c r="F158" s="8">
        <v>21.55</v>
      </c>
      <c r="G158" s="4">
        <v>36</v>
      </c>
      <c r="H158" s="8">
        <v>2.27</v>
      </c>
      <c r="I158" s="4">
        <v>0</v>
      </c>
    </row>
    <row r="159" spans="1:9" x14ac:dyDescent="0.2">
      <c r="A159" s="2">
        <v>2</v>
      </c>
      <c r="B159" s="1" t="s">
        <v>56</v>
      </c>
      <c r="C159" s="4">
        <v>226</v>
      </c>
      <c r="D159" s="8">
        <v>8.3800000000000008</v>
      </c>
      <c r="E159" s="4">
        <v>56</v>
      </c>
      <c r="F159" s="8">
        <v>5.1100000000000003</v>
      </c>
      <c r="G159" s="4">
        <v>170</v>
      </c>
      <c r="H159" s="8">
        <v>10.73</v>
      </c>
      <c r="I159" s="4">
        <v>0</v>
      </c>
    </row>
    <row r="160" spans="1:9" x14ac:dyDescent="0.2">
      <c r="A160" s="2">
        <v>3</v>
      </c>
      <c r="B160" s="1" t="s">
        <v>70</v>
      </c>
      <c r="C160" s="4">
        <v>216</v>
      </c>
      <c r="D160" s="8">
        <v>8.01</v>
      </c>
      <c r="E160" s="4">
        <v>191</v>
      </c>
      <c r="F160" s="8">
        <v>17.440000000000001</v>
      </c>
      <c r="G160" s="4">
        <v>25</v>
      </c>
      <c r="H160" s="8">
        <v>1.58</v>
      </c>
      <c r="I160" s="4">
        <v>0</v>
      </c>
    </row>
    <row r="161" spans="1:9" x14ac:dyDescent="0.2">
      <c r="A161" s="2">
        <v>4</v>
      </c>
      <c r="B161" s="1" t="s">
        <v>55</v>
      </c>
      <c r="C161" s="4">
        <v>207</v>
      </c>
      <c r="D161" s="8">
        <v>7.68</v>
      </c>
      <c r="E161" s="4">
        <v>26</v>
      </c>
      <c r="F161" s="8">
        <v>2.37</v>
      </c>
      <c r="G161" s="4">
        <v>181</v>
      </c>
      <c r="H161" s="8">
        <v>11.43</v>
      </c>
      <c r="I161" s="4">
        <v>0</v>
      </c>
    </row>
    <row r="162" spans="1:9" x14ac:dyDescent="0.2">
      <c r="A162" s="2">
        <v>5</v>
      </c>
      <c r="B162" s="1" t="s">
        <v>57</v>
      </c>
      <c r="C162" s="4">
        <v>167</v>
      </c>
      <c r="D162" s="8">
        <v>6.19</v>
      </c>
      <c r="E162" s="4">
        <v>24</v>
      </c>
      <c r="F162" s="8">
        <v>2.19</v>
      </c>
      <c r="G162" s="4">
        <v>143</v>
      </c>
      <c r="H162" s="8">
        <v>9.0299999999999994</v>
      </c>
      <c r="I162" s="4">
        <v>0</v>
      </c>
    </row>
    <row r="163" spans="1:9" x14ac:dyDescent="0.2">
      <c r="A163" s="2">
        <v>6</v>
      </c>
      <c r="B163" s="1" t="s">
        <v>67</v>
      </c>
      <c r="C163" s="4">
        <v>151</v>
      </c>
      <c r="D163" s="8">
        <v>5.6</v>
      </c>
      <c r="E163" s="4">
        <v>19</v>
      </c>
      <c r="F163" s="8">
        <v>1.74</v>
      </c>
      <c r="G163" s="4">
        <v>131</v>
      </c>
      <c r="H163" s="8">
        <v>8.27</v>
      </c>
      <c r="I163" s="4">
        <v>0</v>
      </c>
    </row>
    <row r="164" spans="1:9" x14ac:dyDescent="0.2">
      <c r="A164" s="2">
        <v>7</v>
      </c>
      <c r="B164" s="1" t="s">
        <v>65</v>
      </c>
      <c r="C164" s="4">
        <v>143</v>
      </c>
      <c r="D164" s="8">
        <v>5.3</v>
      </c>
      <c r="E164" s="4">
        <v>56</v>
      </c>
      <c r="F164" s="8">
        <v>5.1100000000000003</v>
      </c>
      <c r="G164" s="4">
        <v>87</v>
      </c>
      <c r="H164" s="8">
        <v>5.49</v>
      </c>
      <c r="I164" s="4">
        <v>0</v>
      </c>
    </row>
    <row r="165" spans="1:9" x14ac:dyDescent="0.2">
      <c r="A165" s="2">
        <v>8</v>
      </c>
      <c r="B165" s="1" t="s">
        <v>64</v>
      </c>
      <c r="C165" s="4">
        <v>107</v>
      </c>
      <c r="D165" s="8">
        <v>3.97</v>
      </c>
      <c r="E165" s="4">
        <v>54</v>
      </c>
      <c r="F165" s="8">
        <v>4.93</v>
      </c>
      <c r="G165" s="4">
        <v>53</v>
      </c>
      <c r="H165" s="8">
        <v>3.35</v>
      </c>
      <c r="I165" s="4">
        <v>0</v>
      </c>
    </row>
    <row r="166" spans="1:9" x14ac:dyDescent="0.2">
      <c r="A166" s="2">
        <v>9</v>
      </c>
      <c r="B166" s="1" t="s">
        <v>72</v>
      </c>
      <c r="C166" s="4">
        <v>95</v>
      </c>
      <c r="D166" s="8">
        <v>3.52</v>
      </c>
      <c r="E166" s="4">
        <v>68</v>
      </c>
      <c r="F166" s="8">
        <v>6.21</v>
      </c>
      <c r="G166" s="4">
        <v>27</v>
      </c>
      <c r="H166" s="8">
        <v>1.7</v>
      </c>
      <c r="I166" s="4">
        <v>0</v>
      </c>
    </row>
    <row r="167" spans="1:9" x14ac:dyDescent="0.2">
      <c r="A167" s="2">
        <v>10</v>
      </c>
      <c r="B167" s="1" t="s">
        <v>73</v>
      </c>
      <c r="C167" s="4">
        <v>86</v>
      </c>
      <c r="D167" s="8">
        <v>3.19</v>
      </c>
      <c r="E167" s="4">
        <v>76</v>
      </c>
      <c r="F167" s="8">
        <v>6.94</v>
      </c>
      <c r="G167" s="4">
        <v>10</v>
      </c>
      <c r="H167" s="8">
        <v>0.63</v>
      </c>
      <c r="I167" s="4">
        <v>0</v>
      </c>
    </row>
    <row r="168" spans="1:9" x14ac:dyDescent="0.2">
      <c r="A168" s="2">
        <v>11</v>
      </c>
      <c r="B168" s="1" t="s">
        <v>63</v>
      </c>
      <c r="C168" s="4">
        <v>76</v>
      </c>
      <c r="D168" s="8">
        <v>2.82</v>
      </c>
      <c r="E168" s="4">
        <v>46</v>
      </c>
      <c r="F168" s="8">
        <v>4.2</v>
      </c>
      <c r="G168" s="4">
        <v>30</v>
      </c>
      <c r="H168" s="8">
        <v>1.89</v>
      </c>
      <c r="I168" s="4">
        <v>0</v>
      </c>
    </row>
    <row r="169" spans="1:9" x14ac:dyDescent="0.2">
      <c r="A169" s="2">
        <v>12</v>
      </c>
      <c r="B169" s="1" t="s">
        <v>69</v>
      </c>
      <c r="C169" s="4">
        <v>52</v>
      </c>
      <c r="D169" s="8">
        <v>1.93</v>
      </c>
      <c r="E169" s="4">
        <v>18</v>
      </c>
      <c r="F169" s="8">
        <v>1.64</v>
      </c>
      <c r="G169" s="4">
        <v>32</v>
      </c>
      <c r="H169" s="8">
        <v>2.02</v>
      </c>
      <c r="I169" s="4">
        <v>0</v>
      </c>
    </row>
    <row r="170" spans="1:9" x14ac:dyDescent="0.2">
      <c r="A170" s="2">
        <v>13</v>
      </c>
      <c r="B170" s="1" t="s">
        <v>68</v>
      </c>
      <c r="C170" s="4">
        <v>51</v>
      </c>
      <c r="D170" s="8">
        <v>1.89</v>
      </c>
      <c r="E170" s="4">
        <v>31</v>
      </c>
      <c r="F170" s="8">
        <v>2.83</v>
      </c>
      <c r="G170" s="4">
        <v>20</v>
      </c>
      <c r="H170" s="8">
        <v>1.26</v>
      </c>
      <c r="I170" s="4">
        <v>0</v>
      </c>
    </row>
    <row r="171" spans="1:9" x14ac:dyDescent="0.2">
      <c r="A171" s="2">
        <v>14</v>
      </c>
      <c r="B171" s="1" t="s">
        <v>58</v>
      </c>
      <c r="C171" s="4">
        <v>46</v>
      </c>
      <c r="D171" s="8">
        <v>1.71</v>
      </c>
      <c r="E171" s="4">
        <v>9</v>
      </c>
      <c r="F171" s="8">
        <v>0.82</v>
      </c>
      <c r="G171" s="4">
        <v>37</v>
      </c>
      <c r="H171" s="8">
        <v>2.34</v>
      </c>
      <c r="I171" s="4">
        <v>0</v>
      </c>
    </row>
    <row r="172" spans="1:9" x14ac:dyDescent="0.2">
      <c r="A172" s="2">
        <v>15</v>
      </c>
      <c r="B172" s="1" t="s">
        <v>66</v>
      </c>
      <c r="C172" s="4">
        <v>44</v>
      </c>
      <c r="D172" s="8">
        <v>1.63</v>
      </c>
      <c r="E172" s="4">
        <v>7</v>
      </c>
      <c r="F172" s="8">
        <v>0.64</v>
      </c>
      <c r="G172" s="4">
        <v>37</v>
      </c>
      <c r="H172" s="8">
        <v>2.34</v>
      </c>
      <c r="I172" s="4">
        <v>0</v>
      </c>
    </row>
    <row r="173" spans="1:9" x14ac:dyDescent="0.2">
      <c r="A173" s="2">
        <v>16</v>
      </c>
      <c r="B173" s="1" t="s">
        <v>81</v>
      </c>
      <c r="C173" s="4">
        <v>42</v>
      </c>
      <c r="D173" s="8">
        <v>1.56</v>
      </c>
      <c r="E173" s="4">
        <v>8</v>
      </c>
      <c r="F173" s="8">
        <v>0.73</v>
      </c>
      <c r="G173" s="4">
        <v>34</v>
      </c>
      <c r="H173" s="8">
        <v>2.15</v>
      </c>
      <c r="I173" s="4">
        <v>0</v>
      </c>
    </row>
    <row r="174" spans="1:9" x14ac:dyDescent="0.2">
      <c r="A174" s="2">
        <v>17</v>
      </c>
      <c r="B174" s="1" t="s">
        <v>61</v>
      </c>
      <c r="C174" s="4">
        <v>41</v>
      </c>
      <c r="D174" s="8">
        <v>1.52</v>
      </c>
      <c r="E174" s="4">
        <v>4</v>
      </c>
      <c r="F174" s="8">
        <v>0.37</v>
      </c>
      <c r="G174" s="4">
        <v>37</v>
      </c>
      <c r="H174" s="8">
        <v>2.34</v>
      </c>
      <c r="I174" s="4">
        <v>0</v>
      </c>
    </row>
    <row r="175" spans="1:9" x14ac:dyDescent="0.2">
      <c r="A175" s="2">
        <v>18</v>
      </c>
      <c r="B175" s="1" t="s">
        <v>80</v>
      </c>
      <c r="C175" s="4">
        <v>40</v>
      </c>
      <c r="D175" s="8">
        <v>1.48</v>
      </c>
      <c r="E175" s="4">
        <v>9</v>
      </c>
      <c r="F175" s="8">
        <v>0.82</v>
      </c>
      <c r="G175" s="4">
        <v>31</v>
      </c>
      <c r="H175" s="8">
        <v>1.96</v>
      </c>
      <c r="I175" s="4">
        <v>0</v>
      </c>
    </row>
    <row r="176" spans="1:9" x14ac:dyDescent="0.2">
      <c r="A176" s="2">
        <v>18</v>
      </c>
      <c r="B176" s="1" t="s">
        <v>74</v>
      </c>
      <c r="C176" s="4">
        <v>40</v>
      </c>
      <c r="D176" s="8">
        <v>1.48</v>
      </c>
      <c r="E176" s="4">
        <v>0</v>
      </c>
      <c r="F176" s="8">
        <v>0</v>
      </c>
      <c r="G176" s="4">
        <v>29</v>
      </c>
      <c r="H176" s="8">
        <v>1.83</v>
      </c>
      <c r="I176" s="4">
        <v>0</v>
      </c>
    </row>
    <row r="177" spans="1:9" x14ac:dyDescent="0.2">
      <c r="A177" s="2">
        <v>20</v>
      </c>
      <c r="B177" s="1" t="s">
        <v>60</v>
      </c>
      <c r="C177" s="4">
        <v>38</v>
      </c>
      <c r="D177" s="8">
        <v>1.41</v>
      </c>
      <c r="E177" s="4">
        <v>4</v>
      </c>
      <c r="F177" s="8">
        <v>0.37</v>
      </c>
      <c r="G177" s="4">
        <v>34</v>
      </c>
      <c r="H177" s="8">
        <v>2.15</v>
      </c>
      <c r="I177" s="4">
        <v>0</v>
      </c>
    </row>
    <row r="178" spans="1:9" x14ac:dyDescent="0.2">
      <c r="A178" s="2">
        <v>20</v>
      </c>
      <c r="B178" s="1" t="s">
        <v>78</v>
      </c>
      <c r="C178" s="4">
        <v>38</v>
      </c>
      <c r="D178" s="8">
        <v>1.41</v>
      </c>
      <c r="E178" s="4">
        <v>4</v>
      </c>
      <c r="F178" s="8">
        <v>0.37</v>
      </c>
      <c r="G178" s="4">
        <v>34</v>
      </c>
      <c r="H178" s="8">
        <v>2.15</v>
      </c>
      <c r="I178" s="4">
        <v>0</v>
      </c>
    </row>
    <row r="179" spans="1:9" x14ac:dyDescent="0.2">
      <c r="A179" s="1"/>
      <c r="C179" s="4"/>
      <c r="D179" s="8"/>
      <c r="E179" s="4"/>
      <c r="F179" s="8"/>
      <c r="G179" s="4"/>
      <c r="H179" s="8"/>
      <c r="I179" s="4"/>
    </row>
    <row r="180" spans="1:9" x14ac:dyDescent="0.2">
      <c r="A180" s="1" t="s">
        <v>8</v>
      </c>
      <c r="C180" s="4"/>
      <c r="D180" s="8"/>
      <c r="E180" s="4"/>
      <c r="F180" s="8"/>
      <c r="G180" s="4"/>
      <c r="H180" s="8"/>
      <c r="I180" s="4"/>
    </row>
    <row r="181" spans="1:9" x14ac:dyDescent="0.2">
      <c r="A181" s="2">
        <v>1</v>
      </c>
      <c r="B181" s="1" t="s">
        <v>67</v>
      </c>
      <c r="C181" s="4">
        <v>125</v>
      </c>
      <c r="D181" s="8">
        <v>11.61</v>
      </c>
      <c r="E181" s="4">
        <v>60</v>
      </c>
      <c r="F181" s="8">
        <v>12.3</v>
      </c>
      <c r="G181" s="4">
        <v>63</v>
      </c>
      <c r="H181" s="8">
        <v>10.79</v>
      </c>
      <c r="I181" s="4">
        <v>0</v>
      </c>
    </row>
    <row r="182" spans="1:9" x14ac:dyDescent="0.2">
      <c r="A182" s="2">
        <v>2</v>
      </c>
      <c r="B182" s="1" t="s">
        <v>71</v>
      </c>
      <c r="C182" s="4">
        <v>100</v>
      </c>
      <c r="D182" s="8">
        <v>9.2899999999999991</v>
      </c>
      <c r="E182" s="4">
        <v>83</v>
      </c>
      <c r="F182" s="8">
        <v>17.010000000000002</v>
      </c>
      <c r="G182" s="4">
        <v>17</v>
      </c>
      <c r="H182" s="8">
        <v>2.91</v>
      </c>
      <c r="I182" s="4">
        <v>0</v>
      </c>
    </row>
    <row r="183" spans="1:9" x14ac:dyDescent="0.2">
      <c r="A183" s="2">
        <v>3</v>
      </c>
      <c r="B183" s="1" t="s">
        <v>70</v>
      </c>
      <c r="C183" s="4">
        <v>83</v>
      </c>
      <c r="D183" s="8">
        <v>7.71</v>
      </c>
      <c r="E183" s="4">
        <v>73</v>
      </c>
      <c r="F183" s="8">
        <v>14.96</v>
      </c>
      <c r="G183" s="4">
        <v>10</v>
      </c>
      <c r="H183" s="8">
        <v>1.71</v>
      </c>
      <c r="I183" s="4">
        <v>0</v>
      </c>
    </row>
    <row r="184" spans="1:9" x14ac:dyDescent="0.2">
      <c r="A184" s="2">
        <v>4</v>
      </c>
      <c r="B184" s="1" t="s">
        <v>65</v>
      </c>
      <c r="C184" s="4">
        <v>71</v>
      </c>
      <c r="D184" s="8">
        <v>6.59</v>
      </c>
      <c r="E184" s="4">
        <v>32</v>
      </c>
      <c r="F184" s="8">
        <v>6.56</v>
      </c>
      <c r="G184" s="4">
        <v>39</v>
      </c>
      <c r="H184" s="8">
        <v>6.68</v>
      </c>
      <c r="I184" s="4">
        <v>0</v>
      </c>
    </row>
    <row r="185" spans="1:9" x14ac:dyDescent="0.2">
      <c r="A185" s="2">
        <v>5</v>
      </c>
      <c r="B185" s="1" t="s">
        <v>55</v>
      </c>
      <c r="C185" s="4">
        <v>64</v>
      </c>
      <c r="D185" s="8">
        <v>5.94</v>
      </c>
      <c r="E185" s="4">
        <v>6</v>
      </c>
      <c r="F185" s="8">
        <v>1.23</v>
      </c>
      <c r="G185" s="4">
        <v>58</v>
      </c>
      <c r="H185" s="8">
        <v>9.93</v>
      </c>
      <c r="I185" s="4">
        <v>0</v>
      </c>
    </row>
    <row r="186" spans="1:9" x14ac:dyDescent="0.2">
      <c r="A186" s="2">
        <v>6</v>
      </c>
      <c r="B186" s="1" t="s">
        <v>72</v>
      </c>
      <c r="C186" s="4">
        <v>58</v>
      </c>
      <c r="D186" s="8">
        <v>5.39</v>
      </c>
      <c r="E186" s="4">
        <v>41</v>
      </c>
      <c r="F186" s="8">
        <v>8.4</v>
      </c>
      <c r="G186" s="4">
        <v>17</v>
      </c>
      <c r="H186" s="8">
        <v>2.91</v>
      </c>
      <c r="I186" s="4">
        <v>0</v>
      </c>
    </row>
    <row r="187" spans="1:9" x14ac:dyDescent="0.2">
      <c r="A187" s="2">
        <v>7</v>
      </c>
      <c r="B187" s="1" t="s">
        <v>56</v>
      </c>
      <c r="C187" s="4">
        <v>55</v>
      </c>
      <c r="D187" s="8">
        <v>5.1100000000000003</v>
      </c>
      <c r="E187" s="4">
        <v>21</v>
      </c>
      <c r="F187" s="8">
        <v>4.3</v>
      </c>
      <c r="G187" s="4">
        <v>34</v>
      </c>
      <c r="H187" s="8">
        <v>5.82</v>
      </c>
      <c r="I187" s="4">
        <v>0</v>
      </c>
    </row>
    <row r="188" spans="1:9" x14ac:dyDescent="0.2">
      <c r="A188" s="2">
        <v>8</v>
      </c>
      <c r="B188" s="1" t="s">
        <v>64</v>
      </c>
      <c r="C188" s="4">
        <v>41</v>
      </c>
      <c r="D188" s="8">
        <v>3.81</v>
      </c>
      <c r="E188" s="4">
        <v>21</v>
      </c>
      <c r="F188" s="8">
        <v>4.3</v>
      </c>
      <c r="G188" s="4">
        <v>20</v>
      </c>
      <c r="H188" s="8">
        <v>3.42</v>
      </c>
      <c r="I188" s="4">
        <v>0</v>
      </c>
    </row>
    <row r="189" spans="1:9" x14ac:dyDescent="0.2">
      <c r="A189" s="2">
        <v>9</v>
      </c>
      <c r="B189" s="1" t="s">
        <v>57</v>
      </c>
      <c r="C189" s="4">
        <v>33</v>
      </c>
      <c r="D189" s="8">
        <v>3.06</v>
      </c>
      <c r="E189" s="4">
        <v>4</v>
      </c>
      <c r="F189" s="8">
        <v>0.82</v>
      </c>
      <c r="G189" s="4">
        <v>29</v>
      </c>
      <c r="H189" s="8">
        <v>4.97</v>
      </c>
      <c r="I189" s="4">
        <v>0</v>
      </c>
    </row>
    <row r="190" spans="1:9" x14ac:dyDescent="0.2">
      <c r="A190" s="2">
        <v>9</v>
      </c>
      <c r="B190" s="1" t="s">
        <v>73</v>
      </c>
      <c r="C190" s="4">
        <v>33</v>
      </c>
      <c r="D190" s="8">
        <v>3.06</v>
      </c>
      <c r="E190" s="4">
        <v>28</v>
      </c>
      <c r="F190" s="8">
        <v>5.74</v>
      </c>
      <c r="G190" s="4">
        <v>5</v>
      </c>
      <c r="H190" s="8">
        <v>0.86</v>
      </c>
      <c r="I190" s="4">
        <v>0</v>
      </c>
    </row>
    <row r="191" spans="1:9" x14ac:dyDescent="0.2">
      <c r="A191" s="2">
        <v>11</v>
      </c>
      <c r="B191" s="1" t="s">
        <v>63</v>
      </c>
      <c r="C191" s="4">
        <v>32</v>
      </c>
      <c r="D191" s="8">
        <v>2.97</v>
      </c>
      <c r="E191" s="4">
        <v>20</v>
      </c>
      <c r="F191" s="8">
        <v>4.0999999999999996</v>
      </c>
      <c r="G191" s="4">
        <v>12</v>
      </c>
      <c r="H191" s="8">
        <v>2.0499999999999998</v>
      </c>
      <c r="I191" s="4">
        <v>0</v>
      </c>
    </row>
    <row r="192" spans="1:9" x14ac:dyDescent="0.2">
      <c r="A192" s="2">
        <v>12</v>
      </c>
      <c r="B192" s="1" t="s">
        <v>58</v>
      </c>
      <c r="C192" s="4">
        <v>29</v>
      </c>
      <c r="D192" s="8">
        <v>2.69</v>
      </c>
      <c r="E192" s="4">
        <v>6</v>
      </c>
      <c r="F192" s="8">
        <v>1.23</v>
      </c>
      <c r="G192" s="4">
        <v>23</v>
      </c>
      <c r="H192" s="8">
        <v>3.94</v>
      </c>
      <c r="I192" s="4">
        <v>0</v>
      </c>
    </row>
    <row r="193" spans="1:9" x14ac:dyDescent="0.2">
      <c r="A193" s="2">
        <v>13</v>
      </c>
      <c r="B193" s="1" t="s">
        <v>68</v>
      </c>
      <c r="C193" s="4">
        <v>28</v>
      </c>
      <c r="D193" s="8">
        <v>2.6</v>
      </c>
      <c r="E193" s="4">
        <v>13</v>
      </c>
      <c r="F193" s="8">
        <v>2.66</v>
      </c>
      <c r="G193" s="4">
        <v>15</v>
      </c>
      <c r="H193" s="8">
        <v>2.57</v>
      </c>
      <c r="I193" s="4">
        <v>0</v>
      </c>
    </row>
    <row r="194" spans="1:9" x14ac:dyDescent="0.2">
      <c r="A194" s="2">
        <v>14</v>
      </c>
      <c r="B194" s="1" t="s">
        <v>59</v>
      </c>
      <c r="C194" s="4">
        <v>20</v>
      </c>
      <c r="D194" s="8">
        <v>1.86</v>
      </c>
      <c r="E194" s="4">
        <v>3</v>
      </c>
      <c r="F194" s="8">
        <v>0.61</v>
      </c>
      <c r="G194" s="4">
        <v>17</v>
      </c>
      <c r="H194" s="8">
        <v>2.91</v>
      </c>
      <c r="I194" s="4">
        <v>0</v>
      </c>
    </row>
    <row r="195" spans="1:9" x14ac:dyDescent="0.2">
      <c r="A195" s="2">
        <v>14</v>
      </c>
      <c r="B195" s="1" t="s">
        <v>78</v>
      </c>
      <c r="C195" s="4">
        <v>20</v>
      </c>
      <c r="D195" s="8">
        <v>1.86</v>
      </c>
      <c r="E195" s="4">
        <v>6</v>
      </c>
      <c r="F195" s="8">
        <v>1.23</v>
      </c>
      <c r="G195" s="4">
        <v>14</v>
      </c>
      <c r="H195" s="8">
        <v>2.4</v>
      </c>
      <c r="I195" s="4">
        <v>0</v>
      </c>
    </row>
    <row r="196" spans="1:9" x14ac:dyDescent="0.2">
      <c r="A196" s="2">
        <v>16</v>
      </c>
      <c r="B196" s="1" t="s">
        <v>80</v>
      </c>
      <c r="C196" s="4">
        <v>18</v>
      </c>
      <c r="D196" s="8">
        <v>1.67</v>
      </c>
      <c r="E196" s="4">
        <v>5</v>
      </c>
      <c r="F196" s="8">
        <v>1.02</v>
      </c>
      <c r="G196" s="4">
        <v>13</v>
      </c>
      <c r="H196" s="8">
        <v>2.23</v>
      </c>
      <c r="I196" s="4">
        <v>0</v>
      </c>
    </row>
    <row r="197" spans="1:9" x14ac:dyDescent="0.2">
      <c r="A197" s="2">
        <v>16</v>
      </c>
      <c r="B197" s="1" t="s">
        <v>69</v>
      </c>
      <c r="C197" s="4">
        <v>18</v>
      </c>
      <c r="D197" s="8">
        <v>1.67</v>
      </c>
      <c r="E197" s="4">
        <v>7</v>
      </c>
      <c r="F197" s="8">
        <v>1.43</v>
      </c>
      <c r="G197" s="4">
        <v>11</v>
      </c>
      <c r="H197" s="8">
        <v>1.88</v>
      </c>
      <c r="I197" s="4">
        <v>0</v>
      </c>
    </row>
    <row r="198" spans="1:9" x14ac:dyDescent="0.2">
      <c r="A198" s="2">
        <v>18</v>
      </c>
      <c r="B198" s="1" t="s">
        <v>66</v>
      </c>
      <c r="C198" s="4">
        <v>17</v>
      </c>
      <c r="D198" s="8">
        <v>1.58</v>
      </c>
      <c r="E198" s="4">
        <v>1</v>
      </c>
      <c r="F198" s="8">
        <v>0.2</v>
      </c>
      <c r="G198" s="4">
        <v>16</v>
      </c>
      <c r="H198" s="8">
        <v>2.74</v>
      </c>
      <c r="I198" s="4">
        <v>0</v>
      </c>
    </row>
    <row r="199" spans="1:9" x14ac:dyDescent="0.2">
      <c r="A199" s="2">
        <v>18</v>
      </c>
      <c r="B199" s="1" t="s">
        <v>75</v>
      </c>
      <c r="C199" s="4">
        <v>17</v>
      </c>
      <c r="D199" s="8">
        <v>1.58</v>
      </c>
      <c r="E199" s="4">
        <v>0</v>
      </c>
      <c r="F199" s="8">
        <v>0</v>
      </c>
      <c r="G199" s="4">
        <v>17</v>
      </c>
      <c r="H199" s="8">
        <v>2.91</v>
      </c>
      <c r="I199" s="4">
        <v>0</v>
      </c>
    </row>
    <row r="200" spans="1:9" x14ac:dyDescent="0.2">
      <c r="A200" s="2">
        <v>20</v>
      </c>
      <c r="B200" s="1" t="s">
        <v>79</v>
      </c>
      <c r="C200" s="4">
        <v>16</v>
      </c>
      <c r="D200" s="8">
        <v>1.49</v>
      </c>
      <c r="E200" s="4">
        <v>0</v>
      </c>
      <c r="F200" s="8">
        <v>0</v>
      </c>
      <c r="G200" s="4">
        <v>16</v>
      </c>
      <c r="H200" s="8">
        <v>2.74</v>
      </c>
      <c r="I200" s="4">
        <v>0</v>
      </c>
    </row>
    <row r="201" spans="1:9" x14ac:dyDescent="0.2">
      <c r="A201" s="2">
        <v>20</v>
      </c>
      <c r="B201" s="1" t="s">
        <v>60</v>
      </c>
      <c r="C201" s="4">
        <v>16</v>
      </c>
      <c r="D201" s="8">
        <v>1.49</v>
      </c>
      <c r="E201" s="4">
        <v>1</v>
      </c>
      <c r="F201" s="8">
        <v>0.2</v>
      </c>
      <c r="G201" s="4">
        <v>15</v>
      </c>
      <c r="H201" s="8">
        <v>2.57</v>
      </c>
      <c r="I201" s="4">
        <v>0</v>
      </c>
    </row>
    <row r="202" spans="1:9" x14ac:dyDescent="0.2">
      <c r="A202" s="1"/>
      <c r="C202" s="4"/>
      <c r="D202" s="8"/>
      <c r="E202" s="4"/>
      <c r="F202" s="8"/>
      <c r="G202" s="4"/>
      <c r="H202" s="8"/>
      <c r="I202" s="4"/>
    </row>
    <row r="203" spans="1:9" x14ac:dyDescent="0.2">
      <c r="A203" s="1" t="s">
        <v>9</v>
      </c>
      <c r="C203" s="4"/>
      <c r="D203" s="8"/>
      <c r="E203" s="4"/>
      <c r="F203" s="8"/>
      <c r="G203" s="4"/>
      <c r="H203" s="8"/>
      <c r="I203" s="4"/>
    </row>
    <row r="204" spans="1:9" x14ac:dyDescent="0.2">
      <c r="A204" s="2">
        <v>1</v>
      </c>
      <c r="B204" s="1" t="s">
        <v>67</v>
      </c>
      <c r="C204" s="4">
        <v>320</v>
      </c>
      <c r="D204" s="8">
        <v>11.82</v>
      </c>
      <c r="E204" s="4">
        <v>148</v>
      </c>
      <c r="F204" s="8">
        <v>13.31</v>
      </c>
      <c r="G204" s="4">
        <v>171</v>
      </c>
      <c r="H204" s="8">
        <v>10.77</v>
      </c>
      <c r="I204" s="4">
        <v>0</v>
      </c>
    </row>
    <row r="205" spans="1:9" x14ac:dyDescent="0.2">
      <c r="A205" s="2">
        <v>2</v>
      </c>
      <c r="B205" s="1" t="s">
        <v>71</v>
      </c>
      <c r="C205" s="4">
        <v>277</v>
      </c>
      <c r="D205" s="8">
        <v>10.23</v>
      </c>
      <c r="E205" s="4">
        <v>205</v>
      </c>
      <c r="F205" s="8">
        <v>18.440000000000001</v>
      </c>
      <c r="G205" s="4">
        <v>72</v>
      </c>
      <c r="H205" s="8">
        <v>4.53</v>
      </c>
      <c r="I205" s="4">
        <v>0</v>
      </c>
    </row>
    <row r="206" spans="1:9" x14ac:dyDescent="0.2">
      <c r="A206" s="2">
        <v>3</v>
      </c>
      <c r="B206" s="1" t="s">
        <v>70</v>
      </c>
      <c r="C206" s="4">
        <v>220</v>
      </c>
      <c r="D206" s="8">
        <v>8.1199999999999992</v>
      </c>
      <c r="E206" s="4">
        <v>187</v>
      </c>
      <c r="F206" s="8">
        <v>16.82</v>
      </c>
      <c r="G206" s="4">
        <v>33</v>
      </c>
      <c r="H206" s="8">
        <v>2.08</v>
      </c>
      <c r="I206" s="4">
        <v>0</v>
      </c>
    </row>
    <row r="207" spans="1:9" x14ac:dyDescent="0.2">
      <c r="A207" s="2">
        <v>4</v>
      </c>
      <c r="B207" s="1" t="s">
        <v>56</v>
      </c>
      <c r="C207" s="4">
        <v>206</v>
      </c>
      <c r="D207" s="8">
        <v>7.61</v>
      </c>
      <c r="E207" s="4">
        <v>36</v>
      </c>
      <c r="F207" s="8">
        <v>3.24</v>
      </c>
      <c r="G207" s="4">
        <v>170</v>
      </c>
      <c r="H207" s="8">
        <v>10.71</v>
      </c>
      <c r="I207" s="4">
        <v>0</v>
      </c>
    </row>
    <row r="208" spans="1:9" x14ac:dyDescent="0.2">
      <c r="A208" s="2">
        <v>5</v>
      </c>
      <c r="B208" s="1" t="s">
        <v>55</v>
      </c>
      <c r="C208" s="4">
        <v>188</v>
      </c>
      <c r="D208" s="8">
        <v>6.94</v>
      </c>
      <c r="E208" s="4">
        <v>24</v>
      </c>
      <c r="F208" s="8">
        <v>2.16</v>
      </c>
      <c r="G208" s="4">
        <v>164</v>
      </c>
      <c r="H208" s="8">
        <v>10.33</v>
      </c>
      <c r="I208" s="4">
        <v>0</v>
      </c>
    </row>
    <row r="209" spans="1:9" x14ac:dyDescent="0.2">
      <c r="A209" s="2">
        <v>6</v>
      </c>
      <c r="B209" s="1" t="s">
        <v>65</v>
      </c>
      <c r="C209" s="4">
        <v>154</v>
      </c>
      <c r="D209" s="8">
        <v>5.69</v>
      </c>
      <c r="E209" s="4">
        <v>52</v>
      </c>
      <c r="F209" s="8">
        <v>4.68</v>
      </c>
      <c r="G209" s="4">
        <v>102</v>
      </c>
      <c r="H209" s="8">
        <v>6.42</v>
      </c>
      <c r="I209" s="4">
        <v>0</v>
      </c>
    </row>
    <row r="210" spans="1:9" x14ac:dyDescent="0.2">
      <c r="A210" s="2">
        <v>7</v>
      </c>
      <c r="B210" s="1" t="s">
        <v>72</v>
      </c>
      <c r="C210" s="4">
        <v>122</v>
      </c>
      <c r="D210" s="8">
        <v>4.51</v>
      </c>
      <c r="E210" s="4">
        <v>86</v>
      </c>
      <c r="F210" s="8">
        <v>7.73</v>
      </c>
      <c r="G210" s="4">
        <v>36</v>
      </c>
      <c r="H210" s="8">
        <v>2.27</v>
      </c>
      <c r="I210" s="4">
        <v>0</v>
      </c>
    </row>
    <row r="211" spans="1:9" x14ac:dyDescent="0.2">
      <c r="A211" s="2">
        <v>8</v>
      </c>
      <c r="B211" s="1" t="s">
        <v>64</v>
      </c>
      <c r="C211" s="4">
        <v>107</v>
      </c>
      <c r="D211" s="8">
        <v>3.95</v>
      </c>
      <c r="E211" s="4">
        <v>41</v>
      </c>
      <c r="F211" s="8">
        <v>3.69</v>
      </c>
      <c r="G211" s="4">
        <v>66</v>
      </c>
      <c r="H211" s="8">
        <v>4.16</v>
      </c>
      <c r="I211" s="4">
        <v>0</v>
      </c>
    </row>
    <row r="212" spans="1:9" x14ac:dyDescent="0.2">
      <c r="A212" s="2">
        <v>9</v>
      </c>
      <c r="B212" s="1" t="s">
        <v>57</v>
      </c>
      <c r="C212" s="4">
        <v>97</v>
      </c>
      <c r="D212" s="8">
        <v>3.58</v>
      </c>
      <c r="E212" s="4">
        <v>13</v>
      </c>
      <c r="F212" s="8">
        <v>1.17</v>
      </c>
      <c r="G212" s="4">
        <v>84</v>
      </c>
      <c r="H212" s="8">
        <v>5.29</v>
      </c>
      <c r="I212" s="4">
        <v>0</v>
      </c>
    </row>
    <row r="213" spans="1:9" x14ac:dyDescent="0.2">
      <c r="A213" s="2">
        <v>10</v>
      </c>
      <c r="B213" s="1" t="s">
        <v>73</v>
      </c>
      <c r="C213" s="4">
        <v>88</v>
      </c>
      <c r="D213" s="8">
        <v>3.25</v>
      </c>
      <c r="E213" s="4">
        <v>77</v>
      </c>
      <c r="F213" s="8">
        <v>6.92</v>
      </c>
      <c r="G213" s="4">
        <v>11</v>
      </c>
      <c r="H213" s="8">
        <v>0.69</v>
      </c>
      <c r="I213" s="4">
        <v>0</v>
      </c>
    </row>
    <row r="214" spans="1:9" x14ac:dyDescent="0.2">
      <c r="A214" s="2">
        <v>11</v>
      </c>
      <c r="B214" s="1" t="s">
        <v>63</v>
      </c>
      <c r="C214" s="4">
        <v>70</v>
      </c>
      <c r="D214" s="8">
        <v>2.58</v>
      </c>
      <c r="E214" s="4">
        <v>46</v>
      </c>
      <c r="F214" s="8">
        <v>4.1399999999999997</v>
      </c>
      <c r="G214" s="4">
        <v>24</v>
      </c>
      <c r="H214" s="8">
        <v>1.51</v>
      </c>
      <c r="I214" s="4">
        <v>0</v>
      </c>
    </row>
    <row r="215" spans="1:9" x14ac:dyDescent="0.2">
      <c r="A215" s="2">
        <v>12</v>
      </c>
      <c r="B215" s="1" t="s">
        <v>68</v>
      </c>
      <c r="C215" s="4">
        <v>69</v>
      </c>
      <c r="D215" s="8">
        <v>2.5499999999999998</v>
      </c>
      <c r="E215" s="4">
        <v>41</v>
      </c>
      <c r="F215" s="8">
        <v>3.69</v>
      </c>
      <c r="G215" s="4">
        <v>28</v>
      </c>
      <c r="H215" s="8">
        <v>1.76</v>
      </c>
      <c r="I215" s="4">
        <v>0</v>
      </c>
    </row>
    <row r="216" spans="1:9" x14ac:dyDescent="0.2">
      <c r="A216" s="2">
        <v>13</v>
      </c>
      <c r="B216" s="1" t="s">
        <v>69</v>
      </c>
      <c r="C216" s="4">
        <v>65</v>
      </c>
      <c r="D216" s="8">
        <v>2.4</v>
      </c>
      <c r="E216" s="4">
        <v>20</v>
      </c>
      <c r="F216" s="8">
        <v>1.8</v>
      </c>
      <c r="G216" s="4">
        <v>45</v>
      </c>
      <c r="H216" s="8">
        <v>2.83</v>
      </c>
      <c r="I216" s="4">
        <v>0</v>
      </c>
    </row>
    <row r="217" spans="1:9" x14ac:dyDescent="0.2">
      <c r="A217" s="2">
        <v>14</v>
      </c>
      <c r="B217" s="1" t="s">
        <v>62</v>
      </c>
      <c r="C217" s="4">
        <v>63</v>
      </c>
      <c r="D217" s="8">
        <v>2.33</v>
      </c>
      <c r="E217" s="4">
        <v>16</v>
      </c>
      <c r="F217" s="8">
        <v>1.44</v>
      </c>
      <c r="G217" s="4">
        <v>47</v>
      </c>
      <c r="H217" s="8">
        <v>2.96</v>
      </c>
      <c r="I217" s="4">
        <v>0</v>
      </c>
    </row>
    <row r="218" spans="1:9" x14ac:dyDescent="0.2">
      <c r="A218" s="2">
        <v>15</v>
      </c>
      <c r="B218" s="1" t="s">
        <v>60</v>
      </c>
      <c r="C218" s="4">
        <v>47</v>
      </c>
      <c r="D218" s="8">
        <v>1.74</v>
      </c>
      <c r="E218" s="4">
        <v>2</v>
      </c>
      <c r="F218" s="8">
        <v>0.18</v>
      </c>
      <c r="G218" s="4">
        <v>45</v>
      </c>
      <c r="H218" s="8">
        <v>2.83</v>
      </c>
      <c r="I218" s="4">
        <v>0</v>
      </c>
    </row>
    <row r="219" spans="1:9" x14ac:dyDescent="0.2">
      <c r="A219" s="2">
        <v>16</v>
      </c>
      <c r="B219" s="1" t="s">
        <v>74</v>
      </c>
      <c r="C219" s="4">
        <v>44</v>
      </c>
      <c r="D219" s="8">
        <v>1.62</v>
      </c>
      <c r="E219" s="4">
        <v>1</v>
      </c>
      <c r="F219" s="8">
        <v>0.09</v>
      </c>
      <c r="G219" s="4">
        <v>36</v>
      </c>
      <c r="H219" s="8">
        <v>2.27</v>
      </c>
      <c r="I219" s="4">
        <v>1</v>
      </c>
    </row>
    <row r="220" spans="1:9" x14ac:dyDescent="0.2">
      <c r="A220" s="2">
        <v>17</v>
      </c>
      <c r="B220" s="1" t="s">
        <v>66</v>
      </c>
      <c r="C220" s="4">
        <v>40</v>
      </c>
      <c r="D220" s="8">
        <v>1.48</v>
      </c>
      <c r="E220" s="4">
        <v>3</v>
      </c>
      <c r="F220" s="8">
        <v>0.27</v>
      </c>
      <c r="G220" s="4">
        <v>37</v>
      </c>
      <c r="H220" s="8">
        <v>2.33</v>
      </c>
      <c r="I220" s="4">
        <v>0</v>
      </c>
    </row>
    <row r="221" spans="1:9" x14ac:dyDescent="0.2">
      <c r="A221" s="2">
        <v>18</v>
      </c>
      <c r="B221" s="1" t="s">
        <v>77</v>
      </c>
      <c r="C221" s="4">
        <v>38</v>
      </c>
      <c r="D221" s="8">
        <v>1.4</v>
      </c>
      <c r="E221" s="4">
        <v>17</v>
      </c>
      <c r="F221" s="8">
        <v>1.53</v>
      </c>
      <c r="G221" s="4">
        <v>21</v>
      </c>
      <c r="H221" s="8">
        <v>1.32</v>
      </c>
      <c r="I221" s="4">
        <v>0</v>
      </c>
    </row>
    <row r="222" spans="1:9" x14ac:dyDescent="0.2">
      <c r="A222" s="2">
        <v>19</v>
      </c>
      <c r="B222" s="1" t="s">
        <v>59</v>
      </c>
      <c r="C222" s="4">
        <v>32</v>
      </c>
      <c r="D222" s="8">
        <v>1.18</v>
      </c>
      <c r="E222" s="4">
        <v>1</v>
      </c>
      <c r="F222" s="8">
        <v>0.09</v>
      </c>
      <c r="G222" s="4">
        <v>31</v>
      </c>
      <c r="H222" s="8">
        <v>1.95</v>
      </c>
      <c r="I222" s="4">
        <v>0</v>
      </c>
    </row>
    <row r="223" spans="1:9" x14ac:dyDescent="0.2">
      <c r="A223" s="2">
        <v>20</v>
      </c>
      <c r="B223" s="1" t="s">
        <v>75</v>
      </c>
      <c r="C223" s="4">
        <v>30</v>
      </c>
      <c r="D223" s="8">
        <v>1.1100000000000001</v>
      </c>
      <c r="E223" s="4">
        <v>0</v>
      </c>
      <c r="F223" s="8">
        <v>0</v>
      </c>
      <c r="G223" s="4">
        <v>30</v>
      </c>
      <c r="H223" s="8">
        <v>1.89</v>
      </c>
      <c r="I223" s="4">
        <v>0</v>
      </c>
    </row>
    <row r="224" spans="1:9" x14ac:dyDescent="0.2">
      <c r="A224" s="1"/>
      <c r="C224" s="4"/>
      <c r="D224" s="8"/>
      <c r="E224" s="4"/>
      <c r="F224" s="8"/>
      <c r="G224" s="4"/>
      <c r="H224" s="8"/>
      <c r="I224" s="4"/>
    </row>
    <row r="225" spans="1:9" x14ac:dyDescent="0.2">
      <c r="A225" s="1" t="s">
        <v>10</v>
      </c>
      <c r="C225" s="4"/>
      <c r="D225" s="8"/>
      <c r="E225" s="4"/>
      <c r="F225" s="8"/>
      <c r="G225" s="4"/>
      <c r="H225" s="8"/>
      <c r="I225" s="4"/>
    </row>
    <row r="226" spans="1:9" x14ac:dyDescent="0.2">
      <c r="A226" s="2">
        <v>1</v>
      </c>
      <c r="B226" s="1" t="s">
        <v>70</v>
      </c>
      <c r="C226" s="4">
        <v>619</v>
      </c>
      <c r="D226" s="8">
        <v>11.82</v>
      </c>
      <c r="E226" s="4">
        <v>531</v>
      </c>
      <c r="F226" s="8">
        <v>19.55</v>
      </c>
      <c r="G226" s="4">
        <v>88</v>
      </c>
      <c r="H226" s="8">
        <v>3.54</v>
      </c>
      <c r="I226" s="4">
        <v>0</v>
      </c>
    </row>
    <row r="227" spans="1:9" x14ac:dyDescent="0.2">
      <c r="A227" s="2">
        <v>2</v>
      </c>
      <c r="B227" s="1" t="s">
        <v>71</v>
      </c>
      <c r="C227" s="4">
        <v>599</v>
      </c>
      <c r="D227" s="8">
        <v>11.43</v>
      </c>
      <c r="E227" s="4">
        <v>515</v>
      </c>
      <c r="F227" s="8">
        <v>18.96</v>
      </c>
      <c r="G227" s="4">
        <v>84</v>
      </c>
      <c r="H227" s="8">
        <v>3.37</v>
      </c>
      <c r="I227" s="4">
        <v>0</v>
      </c>
    </row>
    <row r="228" spans="1:9" x14ac:dyDescent="0.2">
      <c r="A228" s="2">
        <v>3</v>
      </c>
      <c r="B228" s="1" t="s">
        <v>65</v>
      </c>
      <c r="C228" s="4">
        <v>418</v>
      </c>
      <c r="D228" s="8">
        <v>7.98</v>
      </c>
      <c r="E228" s="4">
        <v>233</v>
      </c>
      <c r="F228" s="8">
        <v>8.58</v>
      </c>
      <c r="G228" s="4">
        <v>185</v>
      </c>
      <c r="H228" s="8">
        <v>7.43</v>
      </c>
      <c r="I228" s="4">
        <v>0</v>
      </c>
    </row>
    <row r="229" spans="1:9" x14ac:dyDescent="0.2">
      <c r="A229" s="2">
        <v>4</v>
      </c>
      <c r="B229" s="1" t="s">
        <v>63</v>
      </c>
      <c r="C229" s="4">
        <v>337</v>
      </c>
      <c r="D229" s="8">
        <v>6.43</v>
      </c>
      <c r="E229" s="4">
        <v>253</v>
      </c>
      <c r="F229" s="8">
        <v>9.32</v>
      </c>
      <c r="G229" s="4">
        <v>84</v>
      </c>
      <c r="H229" s="8">
        <v>3.37</v>
      </c>
      <c r="I229" s="4">
        <v>0</v>
      </c>
    </row>
    <row r="230" spans="1:9" x14ac:dyDescent="0.2">
      <c r="A230" s="2">
        <v>5</v>
      </c>
      <c r="B230" s="1" t="s">
        <v>55</v>
      </c>
      <c r="C230" s="4">
        <v>309</v>
      </c>
      <c r="D230" s="8">
        <v>5.9</v>
      </c>
      <c r="E230" s="4">
        <v>73</v>
      </c>
      <c r="F230" s="8">
        <v>2.69</v>
      </c>
      <c r="G230" s="4">
        <v>236</v>
      </c>
      <c r="H230" s="8">
        <v>9.48</v>
      </c>
      <c r="I230" s="4">
        <v>0</v>
      </c>
    </row>
    <row r="231" spans="1:9" x14ac:dyDescent="0.2">
      <c r="A231" s="2">
        <v>6</v>
      </c>
      <c r="B231" s="1" t="s">
        <v>67</v>
      </c>
      <c r="C231" s="4">
        <v>223</v>
      </c>
      <c r="D231" s="8">
        <v>4.26</v>
      </c>
      <c r="E231" s="4">
        <v>36</v>
      </c>
      <c r="F231" s="8">
        <v>1.33</v>
      </c>
      <c r="G231" s="4">
        <v>184</v>
      </c>
      <c r="H231" s="8">
        <v>7.39</v>
      </c>
      <c r="I231" s="4">
        <v>1</v>
      </c>
    </row>
    <row r="232" spans="1:9" x14ac:dyDescent="0.2">
      <c r="A232" s="2">
        <v>7</v>
      </c>
      <c r="B232" s="1" t="s">
        <v>56</v>
      </c>
      <c r="C232" s="4">
        <v>213</v>
      </c>
      <c r="D232" s="8">
        <v>4.07</v>
      </c>
      <c r="E232" s="4">
        <v>70</v>
      </c>
      <c r="F232" s="8">
        <v>2.58</v>
      </c>
      <c r="G232" s="4">
        <v>143</v>
      </c>
      <c r="H232" s="8">
        <v>5.75</v>
      </c>
      <c r="I232" s="4">
        <v>0</v>
      </c>
    </row>
    <row r="233" spans="1:9" x14ac:dyDescent="0.2">
      <c r="A233" s="2">
        <v>8</v>
      </c>
      <c r="B233" s="1" t="s">
        <v>64</v>
      </c>
      <c r="C233" s="4">
        <v>202</v>
      </c>
      <c r="D233" s="8">
        <v>3.86</v>
      </c>
      <c r="E233" s="4">
        <v>116</v>
      </c>
      <c r="F233" s="8">
        <v>4.2699999999999996</v>
      </c>
      <c r="G233" s="4">
        <v>86</v>
      </c>
      <c r="H233" s="8">
        <v>3.46</v>
      </c>
      <c r="I233" s="4">
        <v>0</v>
      </c>
    </row>
    <row r="234" spans="1:9" x14ac:dyDescent="0.2">
      <c r="A234" s="2">
        <v>9</v>
      </c>
      <c r="B234" s="1" t="s">
        <v>73</v>
      </c>
      <c r="C234" s="4">
        <v>199</v>
      </c>
      <c r="D234" s="8">
        <v>3.8</v>
      </c>
      <c r="E234" s="4">
        <v>186</v>
      </c>
      <c r="F234" s="8">
        <v>6.85</v>
      </c>
      <c r="G234" s="4">
        <v>13</v>
      </c>
      <c r="H234" s="8">
        <v>0.52</v>
      </c>
      <c r="I234" s="4">
        <v>0</v>
      </c>
    </row>
    <row r="235" spans="1:9" x14ac:dyDescent="0.2">
      <c r="A235" s="2">
        <v>10</v>
      </c>
      <c r="B235" s="1" t="s">
        <v>72</v>
      </c>
      <c r="C235" s="4">
        <v>198</v>
      </c>
      <c r="D235" s="8">
        <v>3.78</v>
      </c>
      <c r="E235" s="4">
        <v>130</v>
      </c>
      <c r="F235" s="8">
        <v>4.79</v>
      </c>
      <c r="G235" s="4">
        <v>54</v>
      </c>
      <c r="H235" s="8">
        <v>2.17</v>
      </c>
      <c r="I235" s="4">
        <v>0</v>
      </c>
    </row>
    <row r="236" spans="1:9" x14ac:dyDescent="0.2">
      <c r="A236" s="2">
        <v>11</v>
      </c>
      <c r="B236" s="1" t="s">
        <v>57</v>
      </c>
      <c r="C236" s="4">
        <v>162</v>
      </c>
      <c r="D236" s="8">
        <v>3.09</v>
      </c>
      <c r="E236" s="4">
        <v>36</v>
      </c>
      <c r="F236" s="8">
        <v>1.33</v>
      </c>
      <c r="G236" s="4">
        <v>126</v>
      </c>
      <c r="H236" s="8">
        <v>5.0599999999999996</v>
      </c>
      <c r="I236" s="4">
        <v>0</v>
      </c>
    </row>
    <row r="237" spans="1:9" x14ac:dyDescent="0.2">
      <c r="A237" s="2">
        <v>12</v>
      </c>
      <c r="B237" s="1" t="s">
        <v>62</v>
      </c>
      <c r="C237" s="4">
        <v>141</v>
      </c>
      <c r="D237" s="8">
        <v>2.69</v>
      </c>
      <c r="E237" s="4">
        <v>74</v>
      </c>
      <c r="F237" s="8">
        <v>2.72</v>
      </c>
      <c r="G237" s="4">
        <v>67</v>
      </c>
      <c r="H237" s="8">
        <v>2.69</v>
      </c>
      <c r="I237" s="4">
        <v>0</v>
      </c>
    </row>
    <row r="238" spans="1:9" x14ac:dyDescent="0.2">
      <c r="A238" s="2">
        <v>13</v>
      </c>
      <c r="B238" s="1" t="s">
        <v>68</v>
      </c>
      <c r="C238" s="4">
        <v>116</v>
      </c>
      <c r="D238" s="8">
        <v>2.21</v>
      </c>
      <c r="E238" s="4">
        <v>86</v>
      </c>
      <c r="F238" s="8">
        <v>3.17</v>
      </c>
      <c r="G238" s="4">
        <v>30</v>
      </c>
      <c r="H238" s="8">
        <v>1.21</v>
      </c>
      <c r="I238" s="4">
        <v>0</v>
      </c>
    </row>
    <row r="239" spans="1:9" x14ac:dyDescent="0.2">
      <c r="A239" s="2">
        <v>14</v>
      </c>
      <c r="B239" s="1" t="s">
        <v>58</v>
      </c>
      <c r="C239" s="4">
        <v>98</v>
      </c>
      <c r="D239" s="8">
        <v>1.87</v>
      </c>
      <c r="E239" s="4">
        <v>28</v>
      </c>
      <c r="F239" s="8">
        <v>1.03</v>
      </c>
      <c r="G239" s="4">
        <v>70</v>
      </c>
      <c r="H239" s="8">
        <v>2.81</v>
      </c>
      <c r="I239" s="4">
        <v>0</v>
      </c>
    </row>
    <row r="240" spans="1:9" x14ac:dyDescent="0.2">
      <c r="A240" s="2">
        <v>15</v>
      </c>
      <c r="B240" s="1" t="s">
        <v>69</v>
      </c>
      <c r="C240" s="4">
        <v>90</v>
      </c>
      <c r="D240" s="8">
        <v>1.72</v>
      </c>
      <c r="E240" s="4">
        <v>37</v>
      </c>
      <c r="F240" s="8">
        <v>1.36</v>
      </c>
      <c r="G240" s="4">
        <v>52</v>
      </c>
      <c r="H240" s="8">
        <v>2.09</v>
      </c>
      <c r="I240" s="4">
        <v>0</v>
      </c>
    </row>
    <row r="241" spans="1:9" x14ac:dyDescent="0.2">
      <c r="A241" s="2">
        <v>16</v>
      </c>
      <c r="B241" s="1" t="s">
        <v>59</v>
      </c>
      <c r="C241" s="4">
        <v>78</v>
      </c>
      <c r="D241" s="8">
        <v>1.49</v>
      </c>
      <c r="E241" s="4">
        <v>9</v>
      </c>
      <c r="F241" s="8">
        <v>0.33</v>
      </c>
      <c r="G241" s="4">
        <v>69</v>
      </c>
      <c r="H241" s="8">
        <v>2.77</v>
      </c>
      <c r="I241" s="4">
        <v>0</v>
      </c>
    </row>
    <row r="242" spans="1:9" x14ac:dyDescent="0.2">
      <c r="A242" s="2">
        <v>17</v>
      </c>
      <c r="B242" s="1" t="s">
        <v>82</v>
      </c>
      <c r="C242" s="4">
        <v>72</v>
      </c>
      <c r="D242" s="8">
        <v>1.37</v>
      </c>
      <c r="E242" s="4">
        <v>16</v>
      </c>
      <c r="F242" s="8">
        <v>0.59</v>
      </c>
      <c r="G242" s="4">
        <v>56</v>
      </c>
      <c r="H242" s="8">
        <v>2.25</v>
      </c>
      <c r="I242" s="4">
        <v>0</v>
      </c>
    </row>
    <row r="243" spans="1:9" x14ac:dyDescent="0.2">
      <c r="A243" s="2">
        <v>17</v>
      </c>
      <c r="B243" s="1" t="s">
        <v>74</v>
      </c>
      <c r="C243" s="4">
        <v>72</v>
      </c>
      <c r="D243" s="8">
        <v>1.37</v>
      </c>
      <c r="E243" s="4">
        <v>0</v>
      </c>
      <c r="F243" s="8">
        <v>0</v>
      </c>
      <c r="G243" s="4">
        <v>64</v>
      </c>
      <c r="H243" s="8">
        <v>2.57</v>
      </c>
      <c r="I243" s="4">
        <v>0</v>
      </c>
    </row>
    <row r="244" spans="1:9" x14ac:dyDescent="0.2">
      <c r="A244" s="2">
        <v>19</v>
      </c>
      <c r="B244" s="1" t="s">
        <v>66</v>
      </c>
      <c r="C244" s="4">
        <v>70</v>
      </c>
      <c r="D244" s="8">
        <v>1.34</v>
      </c>
      <c r="E244" s="4">
        <v>10</v>
      </c>
      <c r="F244" s="8">
        <v>0.37</v>
      </c>
      <c r="G244" s="4">
        <v>60</v>
      </c>
      <c r="H244" s="8">
        <v>2.41</v>
      </c>
      <c r="I244" s="4">
        <v>0</v>
      </c>
    </row>
    <row r="245" spans="1:9" x14ac:dyDescent="0.2">
      <c r="A245" s="2">
        <v>20</v>
      </c>
      <c r="B245" s="1" t="s">
        <v>80</v>
      </c>
      <c r="C245" s="4">
        <v>69</v>
      </c>
      <c r="D245" s="8">
        <v>1.32</v>
      </c>
      <c r="E245" s="4">
        <v>15</v>
      </c>
      <c r="F245" s="8">
        <v>0.55000000000000004</v>
      </c>
      <c r="G245" s="4">
        <v>54</v>
      </c>
      <c r="H245" s="8">
        <v>2.17</v>
      </c>
      <c r="I245" s="4">
        <v>0</v>
      </c>
    </row>
    <row r="246" spans="1:9" x14ac:dyDescent="0.2">
      <c r="A246" s="1"/>
      <c r="C246" s="4"/>
      <c r="D246" s="8"/>
      <c r="E246" s="4"/>
      <c r="F246" s="8"/>
      <c r="G246" s="4"/>
      <c r="H246" s="8"/>
      <c r="I246" s="4"/>
    </row>
    <row r="247" spans="1:9" x14ac:dyDescent="0.2">
      <c r="A247" s="1" t="s">
        <v>11</v>
      </c>
      <c r="C247" s="4"/>
      <c r="D247" s="8"/>
      <c r="E247" s="4"/>
      <c r="F247" s="8"/>
      <c r="G247" s="4"/>
      <c r="H247" s="8"/>
      <c r="I247" s="4"/>
    </row>
    <row r="248" spans="1:9" x14ac:dyDescent="0.2">
      <c r="A248" s="2">
        <v>1</v>
      </c>
      <c r="B248" s="1" t="s">
        <v>70</v>
      </c>
      <c r="C248" s="4">
        <v>90</v>
      </c>
      <c r="D248" s="8">
        <v>12.1</v>
      </c>
      <c r="E248" s="4">
        <v>78</v>
      </c>
      <c r="F248" s="8">
        <v>18.89</v>
      </c>
      <c r="G248" s="4">
        <v>12</v>
      </c>
      <c r="H248" s="8">
        <v>3.83</v>
      </c>
      <c r="I248" s="4">
        <v>0</v>
      </c>
    </row>
    <row r="249" spans="1:9" x14ac:dyDescent="0.2">
      <c r="A249" s="2">
        <v>2</v>
      </c>
      <c r="B249" s="1" t="s">
        <v>65</v>
      </c>
      <c r="C249" s="4">
        <v>74</v>
      </c>
      <c r="D249" s="8">
        <v>9.9499999999999993</v>
      </c>
      <c r="E249" s="4">
        <v>32</v>
      </c>
      <c r="F249" s="8">
        <v>7.75</v>
      </c>
      <c r="G249" s="4">
        <v>42</v>
      </c>
      <c r="H249" s="8">
        <v>13.42</v>
      </c>
      <c r="I249" s="4">
        <v>0</v>
      </c>
    </row>
    <row r="250" spans="1:9" x14ac:dyDescent="0.2">
      <c r="A250" s="2">
        <v>3</v>
      </c>
      <c r="B250" s="1" t="s">
        <v>71</v>
      </c>
      <c r="C250" s="4">
        <v>72</v>
      </c>
      <c r="D250" s="8">
        <v>9.68</v>
      </c>
      <c r="E250" s="4">
        <v>63</v>
      </c>
      <c r="F250" s="8">
        <v>15.25</v>
      </c>
      <c r="G250" s="4">
        <v>9</v>
      </c>
      <c r="H250" s="8">
        <v>2.88</v>
      </c>
      <c r="I250" s="4">
        <v>0</v>
      </c>
    </row>
    <row r="251" spans="1:9" x14ac:dyDescent="0.2">
      <c r="A251" s="2">
        <v>4</v>
      </c>
      <c r="B251" s="1" t="s">
        <v>55</v>
      </c>
      <c r="C251" s="4">
        <v>51</v>
      </c>
      <c r="D251" s="8">
        <v>6.85</v>
      </c>
      <c r="E251" s="4">
        <v>20</v>
      </c>
      <c r="F251" s="8">
        <v>4.84</v>
      </c>
      <c r="G251" s="4">
        <v>31</v>
      </c>
      <c r="H251" s="8">
        <v>9.9</v>
      </c>
      <c r="I251" s="4">
        <v>0</v>
      </c>
    </row>
    <row r="252" spans="1:9" x14ac:dyDescent="0.2">
      <c r="A252" s="2">
        <v>5</v>
      </c>
      <c r="B252" s="1" t="s">
        <v>67</v>
      </c>
      <c r="C252" s="4">
        <v>42</v>
      </c>
      <c r="D252" s="8">
        <v>5.65</v>
      </c>
      <c r="E252" s="4">
        <v>23</v>
      </c>
      <c r="F252" s="8">
        <v>5.57</v>
      </c>
      <c r="G252" s="4">
        <v>18</v>
      </c>
      <c r="H252" s="8">
        <v>5.75</v>
      </c>
      <c r="I252" s="4">
        <v>0</v>
      </c>
    </row>
    <row r="253" spans="1:9" x14ac:dyDescent="0.2">
      <c r="A253" s="2">
        <v>6</v>
      </c>
      <c r="B253" s="1" t="s">
        <v>63</v>
      </c>
      <c r="C253" s="4">
        <v>39</v>
      </c>
      <c r="D253" s="8">
        <v>5.24</v>
      </c>
      <c r="E253" s="4">
        <v>29</v>
      </c>
      <c r="F253" s="8">
        <v>7.02</v>
      </c>
      <c r="G253" s="4">
        <v>10</v>
      </c>
      <c r="H253" s="8">
        <v>3.19</v>
      </c>
      <c r="I253" s="4">
        <v>0</v>
      </c>
    </row>
    <row r="254" spans="1:9" x14ac:dyDescent="0.2">
      <c r="A254" s="2">
        <v>7</v>
      </c>
      <c r="B254" s="1" t="s">
        <v>57</v>
      </c>
      <c r="C254" s="4">
        <v>38</v>
      </c>
      <c r="D254" s="8">
        <v>5.1100000000000003</v>
      </c>
      <c r="E254" s="4">
        <v>11</v>
      </c>
      <c r="F254" s="8">
        <v>2.66</v>
      </c>
      <c r="G254" s="4">
        <v>27</v>
      </c>
      <c r="H254" s="8">
        <v>8.6300000000000008</v>
      </c>
      <c r="I254" s="4">
        <v>0</v>
      </c>
    </row>
    <row r="255" spans="1:9" x14ac:dyDescent="0.2">
      <c r="A255" s="2">
        <v>8</v>
      </c>
      <c r="B255" s="1" t="s">
        <v>72</v>
      </c>
      <c r="C255" s="4">
        <v>33</v>
      </c>
      <c r="D255" s="8">
        <v>4.4400000000000004</v>
      </c>
      <c r="E255" s="4">
        <v>15</v>
      </c>
      <c r="F255" s="8">
        <v>3.63</v>
      </c>
      <c r="G255" s="4">
        <v>4</v>
      </c>
      <c r="H255" s="8">
        <v>1.28</v>
      </c>
      <c r="I255" s="4">
        <v>0</v>
      </c>
    </row>
    <row r="256" spans="1:9" x14ac:dyDescent="0.2">
      <c r="A256" s="2">
        <v>9</v>
      </c>
      <c r="B256" s="1" t="s">
        <v>64</v>
      </c>
      <c r="C256" s="4">
        <v>32</v>
      </c>
      <c r="D256" s="8">
        <v>4.3</v>
      </c>
      <c r="E256" s="4">
        <v>21</v>
      </c>
      <c r="F256" s="8">
        <v>5.08</v>
      </c>
      <c r="G256" s="4">
        <v>11</v>
      </c>
      <c r="H256" s="8">
        <v>3.51</v>
      </c>
      <c r="I256" s="4">
        <v>0</v>
      </c>
    </row>
    <row r="257" spans="1:9" x14ac:dyDescent="0.2">
      <c r="A257" s="2">
        <v>10</v>
      </c>
      <c r="B257" s="1" t="s">
        <v>56</v>
      </c>
      <c r="C257" s="4">
        <v>27</v>
      </c>
      <c r="D257" s="8">
        <v>3.63</v>
      </c>
      <c r="E257" s="4">
        <v>17</v>
      </c>
      <c r="F257" s="8">
        <v>4.12</v>
      </c>
      <c r="G257" s="4">
        <v>10</v>
      </c>
      <c r="H257" s="8">
        <v>3.19</v>
      </c>
      <c r="I257" s="4">
        <v>0</v>
      </c>
    </row>
    <row r="258" spans="1:9" x14ac:dyDescent="0.2">
      <c r="A258" s="2">
        <v>11</v>
      </c>
      <c r="B258" s="1" t="s">
        <v>62</v>
      </c>
      <c r="C258" s="4">
        <v>20</v>
      </c>
      <c r="D258" s="8">
        <v>2.69</v>
      </c>
      <c r="E258" s="4">
        <v>13</v>
      </c>
      <c r="F258" s="8">
        <v>3.15</v>
      </c>
      <c r="G258" s="4">
        <v>7</v>
      </c>
      <c r="H258" s="8">
        <v>2.2400000000000002</v>
      </c>
      <c r="I258" s="4">
        <v>0</v>
      </c>
    </row>
    <row r="259" spans="1:9" x14ac:dyDescent="0.2">
      <c r="A259" s="2">
        <v>12</v>
      </c>
      <c r="B259" s="1" t="s">
        <v>69</v>
      </c>
      <c r="C259" s="4">
        <v>15</v>
      </c>
      <c r="D259" s="8">
        <v>2.02</v>
      </c>
      <c r="E259" s="4">
        <v>10</v>
      </c>
      <c r="F259" s="8">
        <v>2.42</v>
      </c>
      <c r="G259" s="4">
        <v>5</v>
      </c>
      <c r="H259" s="8">
        <v>1.6</v>
      </c>
      <c r="I259" s="4">
        <v>0</v>
      </c>
    </row>
    <row r="260" spans="1:9" x14ac:dyDescent="0.2">
      <c r="A260" s="2">
        <v>13</v>
      </c>
      <c r="B260" s="1" t="s">
        <v>68</v>
      </c>
      <c r="C260" s="4">
        <v>13</v>
      </c>
      <c r="D260" s="8">
        <v>1.75</v>
      </c>
      <c r="E260" s="4">
        <v>9</v>
      </c>
      <c r="F260" s="8">
        <v>2.1800000000000002</v>
      </c>
      <c r="G260" s="4">
        <v>4</v>
      </c>
      <c r="H260" s="8">
        <v>1.28</v>
      </c>
      <c r="I260" s="4">
        <v>0</v>
      </c>
    </row>
    <row r="261" spans="1:9" x14ac:dyDescent="0.2">
      <c r="A261" s="2">
        <v>14</v>
      </c>
      <c r="B261" s="1" t="s">
        <v>85</v>
      </c>
      <c r="C261" s="4">
        <v>12</v>
      </c>
      <c r="D261" s="8">
        <v>1.61</v>
      </c>
      <c r="E261" s="4">
        <v>0</v>
      </c>
      <c r="F261" s="8">
        <v>0</v>
      </c>
      <c r="G261" s="4">
        <v>11</v>
      </c>
      <c r="H261" s="8">
        <v>3.51</v>
      </c>
      <c r="I261" s="4">
        <v>0</v>
      </c>
    </row>
    <row r="262" spans="1:9" x14ac:dyDescent="0.2">
      <c r="A262" s="2">
        <v>14</v>
      </c>
      <c r="B262" s="1" t="s">
        <v>73</v>
      </c>
      <c r="C262" s="4">
        <v>12</v>
      </c>
      <c r="D262" s="8">
        <v>1.61</v>
      </c>
      <c r="E262" s="4">
        <v>10</v>
      </c>
      <c r="F262" s="8">
        <v>2.42</v>
      </c>
      <c r="G262" s="4">
        <v>2</v>
      </c>
      <c r="H262" s="8">
        <v>0.64</v>
      </c>
      <c r="I262" s="4">
        <v>0</v>
      </c>
    </row>
    <row r="263" spans="1:9" x14ac:dyDescent="0.2">
      <c r="A263" s="2">
        <v>16</v>
      </c>
      <c r="B263" s="1" t="s">
        <v>77</v>
      </c>
      <c r="C263" s="4">
        <v>11</v>
      </c>
      <c r="D263" s="8">
        <v>1.48</v>
      </c>
      <c r="E263" s="4">
        <v>6</v>
      </c>
      <c r="F263" s="8">
        <v>1.45</v>
      </c>
      <c r="G263" s="4">
        <v>5</v>
      </c>
      <c r="H263" s="8">
        <v>1.6</v>
      </c>
      <c r="I263" s="4">
        <v>0</v>
      </c>
    </row>
    <row r="264" spans="1:9" x14ac:dyDescent="0.2">
      <c r="A264" s="2">
        <v>17</v>
      </c>
      <c r="B264" s="1" t="s">
        <v>83</v>
      </c>
      <c r="C264" s="4">
        <v>10</v>
      </c>
      <c r="D264" s="8">
        <v>1.34</v>
      </c>
      <c r="E264" s="4">
        <v>6</v>
      </c>
      <c r="F264" s="8">
        <v>1.45</v>
      </c>
      <c r="G264" s="4">
        <v>4</v>
      </c>
      <c r="H264" s="8">
        <v>1.28</v>
      </c>
      <c r="I264" s="4">
        <v>0</v>
      </c>
    </row>
    <row r="265" spans="1:9" x14ac:dyDescent="0.2">
      <c r="A265" s="2">
        <v>18</v>
      </c>
      <c r="B265" s="1" t="s">
        <v>74</v>
      </c>
      <c r="C265" s="4">
        <v>9</v>
      </c>
      <c r="D265" s="8">
        <v>1.21</v>
      </c>
      <c r="E265" s="4">
        <v>0</v>
      </c>
      <c r="F265" s="8">
        <v>0</v>
      </c>
      <c r="G265" s="4">
        <v>9</v>
      </c>
      <c r="H265" s="8">
        <v>2.88</v>
      </c>
      <c r="I265" s="4">
        <v>0</v>
      </c>
    </row>
    <row r="266" spans="1:9" x14ac:dyDescent="0.2">
      <c r="A266" s="2">
        <v>19</v>
      </c>
      <c r="B266" s="1" t="s">
        <v>79</v>
      </c>
      <c r="C266" s="4">
        <v>8</v>
      </c>
      <c r="D266" s="8">
        <v>1.08</v>
      </c>
      <c r="E266" s="4">
        <v>3</v>
      </c>
      <c r="F266" s="8">
        <v>0.73</v>
      </c>
      <c r="G266" s="4">
        <v>5</v>
      </c>
      <c r="H266" s="8">
        <v>1.6</v>
      </c>
      <c r="I266" s="4">
        <v>0</v>
      </c>
    </row>
    <row r="267" spans="1:9" x14ac:dyDescent="0.2">
      <c r="A267" s="2">
        <v>19</v>
      </c>
      <c r="B267" s="1" t="s">
        <v>59</v>
      </c>
      <c r="C267" s="4">
        <v>8</v>
      </c>
      <c r="D267" s="8">
        <v>1.08</v>
      </c>
      <c r="E267" s="4">
        <v>4</v>
      </c>
      <c r="F267" s="8">
        <v>0.97</v>
      </c>
      <c r="G267" s="4">
        <v>4</v>
      </c>
      <c r="H267" s="8">
        <v>1.28</v>
      </c>
      <c r="I267" s="4">
        <v>0</v>
      </c>
    </row>
    <row r="268" spans="1:9" x14ac:dyDescent="0.2">
      <c r="A268" s="2">
        <v>19</v>
      </c>
      <c r="B268" s="1" t="s">
        <v>61</v>
      </c>
      <c r="C268" s="4">
        <v>8</v>
      </c>
      <c r="D268" s="8">
        <v>1.08</v>
      </c>
      <c r="E268" s="4">
        <v>3</v>
      </c>
      <c r="F268" s="8">
        <v>0.73</v>
      </c>
      <c r="G268" s="4">
        <v>5</v>
      </c>
      <c r="H268" s="8">
        <v>1.6</v>
      </c>
      <c r="I268" s="4">
        <v>0</v>
      </c>
    </row>
    <row r="269" spans="1:9" x14ac:dyDescent="0.2">
      <c r="A269" s="2">
        <v>19</v>
      </c>
      <c r="B269" s="1" t="s">
        <v>84</v>
      </c>
      <c r="C269" s="4">
        <v>8</v>
      </c>
      <c r="D269" s="8">
        <v>1.08</v>
      </c>
      <c r="E269" s="4">
        <v>5</v>
      </c>
      <c r="F269" s="8">
        <v>1.21</v>
      </c>
      <c r="G269" s="4">
        <v>3</v>
      </c>
      <c r="H269" s="8">
        <v>0.96</v>
      </c>
      <c r="I269" s="4">
        <v>0</v>
      </c>
    </row>
    <row r="270" spans="1:9" x14ac:dyDescent="0.2">
      <c r="A270" s="2">
        <v>19</v>
      </c>
      <c r="B270" s="1" t="s">
        <v>86</v>
      </c>
      <c r="C270" s="4">
        <v>8</v>
      </c>
      <c r="D270" s="8">
        <v>1.08</v>
      </c>
      <c r="E270" s="4">
        <v>5</v>
      </c>
      <c r="F270" s="8">
        <v>1.21</v>
      </c>
      <c r="G270" s="4">
        <v>3</v>
      </c>
      <c r="H270" s="8">
        <v>0.96</v>
      </c>
      <c r="I270" s="4">
        <v>0</v>
      </c>
    </row>
    <row r="271" spans="1:9" x14ac:dyDescent="0.2">
      <c r="A271" s="1"/>
      <c r="C271" s="4"/>
      <c r="D271" s="8"/>
      <c r="E271" s="4"/>
      <c r="F271" s="8"/>
      <c r="G271" s="4"/>
      <c r="H271" s="8"/>
      <c r="I271" s="4"/>
    </row>
    <row r="272" spans="1:9" x14ac:dyDescent="0.2">
      <c r="A272" s="1" t="s">
        <v>12</v>
      </c>
      <c r="C272" s="4"/>
      <c r="D272" s="8"/>
      <c r="E272" s="4"/>
      <c r="F272" s="8"/>
      <c r="G272" s="4"/>
      <c r="H272" s="8"/>
      <c r="I272" s="4"/>
    </row>
    <row r="273" spans="1:9" x14ac:dyDescent="0.2">
      <c r="A273" s="2">
        <v>1</v>
      </c>
      <c r="B273" s="1" t="s">
        <v>71</v>
      </c>
      <c r="C273" s="4">
        <v>265</v>
      </c>
      <c r="D273" s="8">
        <v>10.87</v>
      </c>
      <c r="E273" s="4">
        <v>226</v>
      </c>
      <c r="F273" s="8">
        <v>17.45</v>
      </c>
      <c r="G273" s="4">
        <v>39</v>
      </c>
      <c r="H273" s="8">
        <v>3.54</v>
      </c>
      <c r="I273" s="4">
        <v>0</v>
      </c>
    </row>
    <row r="274" spans="1:9" x14ac:dyDescent="0.2">
      <c r="A274" s="2">
        <v>2</v>
      </c>
      <c r="B274" s="1" t="s">
        <v>70</v>
      </c>
      <c r="C274" s="4">
        <v>263</v>
      </c>
      <c r="D274" s="8">
        <v>10.79</v>
      </c>
      <c r="E274" s="4">
        <v>228</v>
      </c>
      <c r="F274" s="8">
        <v>17.61</v>
      </c>
      <c r="G274" s="4">
        <v>34</v>
      </c>
      <c r="H274" s="8">
        <v>3.09</v>
      </c>
      <c r="I274" s="4">
        <v>1</v>
      </c>
    </row>
    <row r="275" spans="1:9" x14ac:dyDescent="0.2">
      <c r="A275" s="2">
        <v>3</v>
      </c>
      <c r="B275" s="1" t="s">
        <v>67</v>
      </c>
      <c r="C275" s="4">
        <v>245</v>
      </c>
      <c r="D275" s="8">
        <v>10.050000000000001</v>
      </c>
      <c r="E275" s="4">
        <v>172</v>
      </c>
      <c r="F275" s="8">
        <v>13.28</v>
      </c>
      <c r="G275" s="4">
        <v>73</v>
      </c>
      <c r="H275" s="8">
        <v>6.62</v>
      </c>
      <c r="I275" s="4">
        <v>0</v>
      </c>
    </row>
    <row r="276" spans="1:9" x14ac:dyDescent="0.2">
      <c r="A276" s="2">
        <v>4</v>
      </c>
      <c r="B276" s="1" t="s">
        <v>65</v>
      </c>
      <c r="C276" s="4">
        <v>197</v>
      </c>
      <c r="D276" s="8">
        <v>8.08</v>
      </c>
      <c r="E276" s="4">
        <v>90</v>
      </c>
      <c r="F276" s="8">
        <v>6.95</v>
      </c>
      <c r="G276" s="4">
        <v>106</v>
      </c>
      <c r="H276" s="8">
        <v>9.6199999999999992</v>
      </c>
      <c r="I276" s="4">
        <v>1</v>
      </c>
    </row>
    <row r="277" spans="1:9" x14ac:dyDescent="0.2">
      <c r="A277" s="2">
        <v>5</v>
      </c>
      <c r="B277" s="1" t="s">
        <v>55</v>
      </c>
      <c r="C277" s="4">
        <v>129</v>
      </c>
      <c r="D277" s="8">
        <v>5.29</v>
      </c>
      <c r="E277" s="4">
        <v>26</v>
      </c>
      <c r="F277" s="8">
        <v>2.0099999999999998</v>
      </c>
      <c r="G277" s="4">
        <v>102</v>
      </c>
      <c r="H277" s="8">
        <v>9.26</v>
      </c>
      <c r="I277" s="4">
        <v>1</v>
      </c>
    </row>
    <row r="278" spans="1:9" x14ac:dyDescent="0.2">
      <c r="A278" s="2">
        <v>6</v>
      </c>
      <c r="B278" s="1" t="s">
        <v>64</v>
      </c>
      <c r="C278" s="4">
        <v>101</v>
      </c>
      <c r="D278" s="8">
        <v>4.1399999999999997</v>
      </c>
      <c r="E278" s="4">
        <v>59</v>
      </c>
      <c r="F278" s="8">
        <v>4.5599999999999996</v>
      </c>
      <c r="G278" s="4">
        <v>42</v>
      </c>
      <c r="H278" s="8">
        <v>3.81</v>
      </c>
      <c r="I278" s="4">
        <v>0</v>
      </c>
    </row>
    <row r="279" spans="1:9" x14ac:dyDescent="0.2">
      <c r="A279" s="2">
        <v>6</v>
      </c>
      <c r="B279" s="1" t="s">
        <v>72</v>
      </c>
      <c r="C279" s="4">
        <v>101</v>
      </c>
      <c r="D279" s="8">
        <v>4.1399999999999997</v>
      </c>
      <c r="E279" s="4">
        <v>65</v>
      </c>
      <c r="F279" s="8">
        <v>5.0199999999999996</v>
      </c>
      <c r="G279" s="4">
        <v>13</v>
      </c>
      <c r="H279" s="8">
        <v>1.18</v>
      </c>
      <c r="I279" s="4">
        <v>3</v>
      </c>
    </row>
    <row r="280" spans="1:9" x14ac:dyDescent="0.2">
      <c r="A280" s="2">
        <v>8</v>
      </c>
      <c r="B280" s="1" t="s">
        <v>56</v>
      </c>
      <c r="C280" s="4">
        <v>98</v>
      </c>
      <c r="D280" s="8">
        <v>4.0199999999999996</v>
      </c>
      <c r="E280" s="4">
        <v>41</v>
      </c>
      <c r="F280" s="8">
        <v>3.17</v>
      </c>
      <c r="G280" s="4">
        <v>57</v>
      </c>
      <c r="H280" s="8">
        <v>5.17</v>
      </c>
      <c r="I280" s="4">
        <v>0</v>
      </c>
    </row>
    <row r="281" spans="1:9" x14ac:dyDescent="0.2">
      <c r="A281" s="2">
        <v>9</v>
      </c>
      <c r="B281" s="1" t="s">
        <v>63</v>
      </c>
      <c r="C281" s="4">
        <v>95</v>
      </c>
      <c r="D281" s="8">
        <v>3.9</v>
      </c>
      <c r="E281" s="4">
        <v>66</v>
      </c>
      <c r="F281" s="8">
        <v>5.0999999999999996</v>
      </c>
      <c r="G281" s="4">
        <v>29</v>
      </c>
      <c r="H281" s="8">
        <v>2.63</v>
      </c>
      <c r="I281" s="4">
        <v>0</v>
      </c>
    </row>
    <row r="282" spans="1:9" x14ac:dyDescent="0.2">
      <c r="A282" s="2">
        <v>10</v>
      </c>
      <c r="B282" s="1" t="s">
        <v>73</v>
      </c>
      <c r="C282" s="4">
        <v>82</v>
      </c>
      <c r="D282" s="8">
        <v>3.36</v>
      </c>
      <c r="E282" s="4">
        <v>71</v>
      </c>
      <c r="F282" s="8">
        <v>5.48</v>
      </c>
      <c r="G282" s="4">
        <v>11</v>
      </c>
      <c r="H282" s="8">
        <v>1</v>
      </c>
      <c r="I282" s="4">
        <v>0</v>
      </c>
    </row>
    <row r="283" spans="1:9" x14ac:dyDescent="0.2">
      <c r="A283" s="2">
        <v>11</v>
      </c>
      <c r="B283" s="1" t="s">
        <v>62</v>
      </c>
      <c r="C283" s="4">
        <v>63</v>
      </c>
      <c r="D283" s="8">
        <v>2.59</v>
      </c>
      <c r="E283" s="4">
        <v>30</v>
      </c>
      <c r="F283" s="8">
        <v>2.3199999999999998</v>
      </c>
      <c r="G283" s="4">
        <v>33</v>
      </c>
      <c r="H283" s="8">
        <v>2.99</v>
      </c>
      <c r="I283" s="4">
        <v>0</v>
      </c>
    </row>
    <row r="284" spans="1:9" x14ac:dyDescent="0.2">
      <c r="A284" s="2">
        <v>11</v>
      </c>
      <c r="B284" s="1" t="s">
        <v>68</v>
      </c>
      <c r="C284" s="4">
        <v>63</v>
      </c>
      <c r="D284" s="8">
        <v>2.59</v>
      </c>
      <c r="E284" s="4">
        <v>53</v>
      </c>
      <c r="F284" s="8">
        <v>4.09</v>
      </c>
      <c r="G284" s="4">
        <v>10</v>
      </c>
      <c r="H284" s="8">
        <v>0.91</v>
      </c>
      <c r="I284" s="4">
        <v>0</v>
      </c>
    </row>
    <row r="285" spans="1:9" x14ac:dyDescent="0.2">
      <c r="A285" s="2">
        <v>13</v>
      </c>
      <c r="B285" s="1" t="s">
        <v>69</v>
      </c>
      <c r="C285" s="4">
        <v>60</v>
      </c>
      <c r="D285" s="8">
        <v>2.46</v>
      </c>
      <c r="E285" s="4">
        <v>27</v>
      </c>
      <c r="F285" s="8">
        <v>2.08</v>
      </c>
      <c r="G285" s="4">
        <v>31</v>
      </c>
      <c r="H285" s="8">
        <v>2.81</v>
      </c>
      <c r="I285" s="4">
        <v>0</v>
      </c>
    </row>
    <row r="286" spans="1:9" x14ac:dyDescent="0.2">
      <c r="A286" s="2">
        <v>14</v>
      </c>
      <c r="B286" s="1" t="s">
        <v>57</v>
      </c>
      <c r="C286" s="4">
        <v>59</v>
      </c>
      <c r="D286" s="8">
        <v>2.42</v>
      </c>
      <c r="E286" s="4">
        <v>8</v>
      </c>
      <c r="F286" s="8">
        <v>0.62</v>
      </c>
      <c r="G286" s="4">
        <v>51</v>
      </c>
      <c r="H286" s="8">
        <v>4.63</v>
      </c>
      <c r="I286" s="4">
        <v>0</v>
      </c>
    </row>
    <row r="287" spans="1:9" x14ac:dyDescent="0.2">
      <c r="A287" s="2">
        <v>15</v>
      </c>
      <c r="B287" s="1" t="s">
        <v>61</v>
      </c>
      <c r="C287" s="4">
        <v>39</v>
      </c>
      <c r="D287" s="8">
        <v>1.6</v>
      </c>
      <c r="E287" s="4">
        <v>8</v>
      </c>
      <c r="F287" s="8">
        <v>0.62</v>
      </c>
      <c r="G287" s="4">
        <v>31</v>
      </c>
      <c r="H287" s="8">
        <v>2.81</v>
      </c>
      <c r="I287" s="4">
        <v>0</v>
      </c>
    </row>
    <row r="288" spans="1:9" x14ac:dyDescent="0.2">
      <c r="A288" s="2">
        <v>16</v>
      </c>
      <c r="B288" s="1" t="s">
        <v>66</v>
      </c>
      <c r="C288" s="4">
        <v>37</v>
      </c>
      <c r="D288" s="8">
        <v>1.52</v>
      </c>
      <c r="E288" s="4">
        <v>12</v>
      </c>
      <c r="F288" s="8">
        <v>0.93</v>
      </c>
      <c r="G288" s="4">
        <v>25</v>
      </c>
      <c r="H288" s="8">
        <v>2.27</v>
      </c>
      <c r="I288" s="4">
        <v>0</v>
      </c>
    </row>
    <row r="289" spans="1:9" x14ac:dyDescent="0.2">
      <c r="A289" s="2">
        <v>17</v>
      </c>
      <c r="B289" s="1" t="s">
        <v>74</v>
      </c>
      <c r="C289" s="4">
        <v>30</v>
      </c>
      <c r="D289" s="8">
        <v>1.23</v>
      </c>
      <c r="E289" s="4">
        <v>0</v>
      </c>
      <c r="F289" s="8">
        <v>0</v>
      </c>
      <c r="G289" s="4">
        <v>26</v>
      </c>
      <c r="H289" s="8">
        <v>2.36</v>
      </c>
      <c r="I289" s="4">
        <v>0</v>
      </c>
    </row>
    <row r="290" spans="1:9" x14ac:dyDescent="0.2">
      <c r="A290" s="2">
        <v>18</v>
      </c>
      <c r="B290" s="1" t="s">
        <v>59</v>
      </c>
      <c r="C290" s="4">
        <v>29</v>
      </c>
      <c r="D290" s="8">
        <v>1.19</v>
      </c>
      <c r="E290" s="4">
        <v>5</v>
      </c>
      <c r="F290" s="8">
        <v>0.39</v>
      </c>
      <c r="G290" s="4">
        <v>24</v>
      </c>
      <c r="H290" s="8">
        <v>2.1800000000000002</v>
      </c>
      <c r="I290" s="4">
        <v>0</v>
      </c>
    </row>
    <row r="291" spans="1:9" x14ac:dyDescent="0.2">
      <c r="A291" s="2">
        <v>19</v>
      </c>
      <c r="B291" s="1" t="s">
        <v>79</v>
      </c>
      <c r="C291" s="4">
        <v>28</v>
      </c>
      <c r="D291" s="8">
        <v>1.1499999999999999</v>
      </c>
      <c r="E291" s="4">
        <v>3</v>
      </c>
      <c r="F291" s="8">
        <v>0.23</v>
      </c>
      <c r="G291" s="4">
        <v>25</v>
      </c>
      <c r="H291" s="8">
        <v>2.27</v>
      </c>
      <c r="I291" s="4">
        <v>0</v>
      </c>
    </row>
    <row r="292" spans="1:9" x14ac:dyDescent="0.2">
      <c r="A292" s="2">
        <v>20</v>
      </c>
      <c r="B292" s="1" t="s">
        <v>60</v>
      </c>
      <c r="C292" s="4">
        <v>25</v>
      </c>
      <c r="D292" s="8">
        <v>1.03</v>
      </c>
      <c r="E292" s="4">
        <v>3</v>
      </c>
      <c r="F292" s="8">
        <v>0.23</v>
      </c>
      <c r="G292" s="4">
        <v>22</v>
      </c>
      <c r="H292" s="8">
        <v>2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70</v>
      </c>
      <c r="C295" s="4">
        <v>512</v>
      </c>
      <c r="D295" s="8">
        <v>12.04</v>
      </c>
      <c r="E295" s="4">
        <v>457</v>
      </c>
      <c r="F295" s="8">
        <v>18.88</v>
      </c>
      <c r="G295" s="4">
        <v>55</v>
      </c>
      <c r="H295" s="8">
        <v>3.09</v>
      </c>
      <c r="I295" s="4">
        <v>0</v>
      </c>
    </row>
    <row r="296" spans="1:9" x14ac:dyDescent="0.2">
      <c r="A296" s="2">
        <v>2</v>
      </c>
      <c r="B296" s="1" t="s">
        <v>71</v>
      </c>
      <c r="C296" s="4">
        <v>401</v>
      </c>
      <c r="D296" s="8">
        <v>9.43</v>
      </c>
      <c r="E296" s="4">
        <v>367</v>
      </c>
      <c r="F296" s="8">
        <v>15.16</v>
      </c>
      <c r="G296" s="4">
        <v>34</v>
      </c>
      <c r="H296" s="8">
        <v>1.91</v>
      </c>
      <c r="I296" s="4">
        <v>0</v>
      </c>
    </row>
    <row r="297" spans="1:9" x14ac:dyDescent="0.2">
      <c r="A297" s="2">
        <v>3</v>
      </c>
      <c r="B297" s="1" t="s">
        <v>67</v>
      </c>
      <c r="C297" s="4">
        <v>364</v>
      </c>
      <c r="D297" s="8">
        <v>8.56</v>
      </c>
      <c r="E297" s="4">
        <v>257</v>
      </c>
      <c r="F297" s="8">
        <v>10.62</v>
      </c>
      <c r="G297" s="4">
        <v>107</v>
      </c>
      <c r="H297" s="8">
        <v>6</v>
      </c>
      <c r="I297" s="4">
        <v>0</v>
      </c>
    </row>
    <row r="298" spans="1:9" x14ac:dyDescent="0.2">
      <c r="A298" s="2">
        <v>4</v>
      </c>
      <c r="B298" s="1" t="s">
        <v>65</v>
      </c>
      <c r="C298" s="4">
        <v>353</v>
      </c>
      <c r="D298" s="8">
        <v>8.3000000000000007</v>
      </c>
      <c r="E298" s="4">
        <v>203</v>
      </c>
      <c r="F298" s="8">
        <v>8.3800000000000008</v>
      </c>
      <c r="G298" s="4">
        <v>150</v>
      </c>
      <c r="H298" s="8">
        <v>8.42</v>
      </c>
      <c r="I298" s="4">
        <v>0</v>
      </c>
    </row>
    <row r="299" spans="1:9" x14ac:dyDescent="0.2">
      <c r="A299" s="2">
        <v>5</v>
      </c>
      <c r="B299" s="1" t="s">
        <v>63</v>
      </c>
      <c r="C299" s="4">
        <v>242</v>
      </c>
      <c r="D299" s="8">
        <v>5.69</v>
      </c>
      <c r="E299" s="4">
        <v>162</v>
      </c>
      <c r="F299" s="8">
        <v>6.69</v>
      </c>
      <c r="G299" s="4">
        <v>79</v>
      </c>
      <c r="H299" s="8">
        <v>4.43</v>
      </c>
      <c r="I299" s="4">
        <v>1</v>
      </c>
    </row>
    <row r="300" spans="1:9" x14ac:dyDescent="0.2">
      <c r="A300" s="2">
        <v>6</v>
      </c>
      <c r="B300" s="1" t="s">
        <v>55</v>
      </c>
      <c r="C300" s="4">
        <v>210</v>
      </c>
      <c r="D300" s="8">
        <v>4.9400000000000004</v>
      </c>
      <c r="E300" s="4">
        <v>58</v>
      </c>
      <c r="F300" s="8">
        <v>2.4</v>
      </c>
      <c r="G300" s="4">
        <v>152</v>
      </c>
      <c r="H300" s="8">
        <v>8.5299999999999994</v>
      </c>
      <c r="I300" s="4">
        <v>0</v>
      </c>
    </row>
    <row r="301" spans="1:9" x14ac:dyDescent="0.2">
      <c r="A301" s="2">
        <v>7</v>
      </c>
      <c r="B301" s="1" t="s">
        <v>72</v>
      </c>
      <c r="C301" s="4">
        <v>183</v>
      </c>
      <c r="D301" s="8">
        <v>4.3</v>
      </c>
      <c r="E301" s="4">
        <v>124</v>
      </c>
      <c r="F301" s="8">
        <v>5.12</v>
      </c>
      <c r="G301" s="4">
        <v>25</v>
      </c>
      <c r="H301" s="8">
        <v>1.4</v>
      </c>
      <c r="I301" s="4">
        <v>4</v>
      </c>
    </row>
    <row r="302" spans="1:9" x14ac:dyDescent="0.2">
      <c r="A302" s="2">
        <v>8</v>
      </c>
      <c r="B302" s="1" t="s">
        <v>56</v>
      </c>
      <c r="C302" s="4">
        <v>147</v>
      </c>
      <c r="D302" s="8">
        <v>3.46</v>
      </c>
      <c r="E302" s="4">
        <v>69</v>
      </c>
      <c r="F302" s="8">
        <v>2.85</v>
      </c>
      <c r="G302" s="4">
        <v>78</v>
      </c>
      <c r="H302" s="8">
        <v>4.38</v>
      </c>
      <c r="I302" s="4">
        <v>0</v>
      </c>
    </row>
    <row r="303" spans="1:9" x14ac:dyDescent="0.2">
      <c r="A303" s="2">
        <v>9</v>
      </c>
      <c r="B303" s="1" t="s">
        <v>64</v>
      </c>
      <c r="C303" s="4">
        <v>144</v>
      </c>
      <c r="D303" s="8">
        <v>3.39</v>
      </c>
      <c r="E303" s="4">
        <v>87</v>
      </c>
      <c r="F303" s="8">
        <v>3.59</v>
      </c>
      <c r="G303" s="4">
        <v>57</v>
      </c>
      <c r="H303" s="8">
        <v>3.2</v>
      </c>
      <c r="I303" s="4">
        <v>0</v>
      </c>
    </row>
    <row r="304" spans="1:9" x14ac:dyDescent="0.2">
      <c r="A304" s="2">
        <v>10</v>
      </c>
      <c r="B304" s="1" t="s">
        <v>73</v>
      </c>
      <c r="C304" s="4">
        <v>129</v>
      </c>
      <c r="D304" s="8">
        <v>3.03</v>
      </c>
      <c r="E304" s="4">
        <v>114</v>
      </c>
      <c r="F304" s="8">
        <v>4.71</v>
      </c>
      <c r="G304" s="4">
        <v>15</v>
      </c>
      <c r="H304" s="8">
        <v>0.84</v>
      </c>
      <c r="I304" s="4">
        <v>0</v>
      </c>
    </row>
    <row r="305" spans="1:9" x14ac:dyDescent="0.2">
      <c r="A305" s="2">
        <v>11</v>
      </c>
      <c r="B305" s="1" t="s">
        <v>62</v>
      </c>
      <c r="C305" s="4">
        <v>112</v>
      </c>
      <c r="D305" s="8">
        <v>2.63</v>
      </c>
      <c r="E305" s="4">
        <v>70</v>
      </c>
      <c r="F305" s="8">
        <v>2.89</v>
      </c>
      <c r="G305" s="4">
        <v>42</v>
      </c>
      <c r="H305" s="8">
        <v>2.36</v>
      </c>
      <c r="I305" s="4">
        <v>0</v>
      </c>
    </row>
    <row r="306" spans="1:9" x14ac:dyDescent="0.2">
      <c r="A306" s="2">
        <v>12</v>
      </c>
      <c r="B306" s="1" t="s">
        <v>57</v>
      </c>
      <c r="C306" s="4">
        <v>106</v>
      </c>
      <c r="D306" s="8">
        <v>2.4900000000000002</v>
      </c>
      <c r="E306" s="4">
        <v>30</v>
      </c>
      <c r="F306" s="8">
        <v>1.24</v>
      </c>
      <c r="G306" s="4">
        <v>76</v>
      </c>
      <c r="H306" s="8">
        <v>4.26</v>
      </c>
      <c r="I306" s="4">
        <v>0</v>
      </c>
    </row>
    <row r="307" spans="1:9" x14ac:dyDescent="0.2">
      <c r="A307" s="2">
        <v>13</v>
      </c>
      <c r="B307" s="1" t="s">
        <v>82</v>
      </c>
      <c r="C307" s="4">
        <v>103</v>
      </c>
      <c r="D307" s="8">
        <v>2.42</v>
      </c>
      <c r="E307" s="4">
        <v>13</v>
      </c>
      <c r="F307" s="8">
        <v>0.54</v>
      </c>
      <c r="G307" s="4">
        <v>90</v>
      </c>
      <c r="H307" s="8">
        <v>5.05</v>
      </c>
      <c r="I307" s="4">
        <v>0</v>
      </c>
    </row>
    <row r="308" spans="1:9" x14ac:dyDescent="0.2">
      <c r="A308" s="2">
        <v>14</v>
      </c>
      <c r="B308" s="1" t="s">
        <v>68</v>
      </c>
      <c r="C308" s="4">
        <v>81</v>
      </c>
      <c r="D308" s="8">
        <v>1.9</v>
      </c>
      <c r="E308" s="4">
        <v>60</v>
      </c>
      <c r="F308" s="8">
        <v>2.48</v>
      </c>
      <c r="G308" s="4">
        <v>21</v>
      </c>
      <c r="H308" s="8">
        <v>1.18</v>
      </c>
      <c r="I308" s="4">
        <v>0</v>
      </c>
    </row>
    <row r="309" spans="1:9" x14ac:dyDescent="0.2">
      <c r="A309" s="2">
        <v>15</v>
      </c>
      <c r="B309" s="1" t="s">
        <v>69</v>
      </c>
      <c r="C309" s="4">
        <v>78</v>
      </c>
      <c r="D309" s="8">
        <v>1.83</v>
      </c>
      <c r="E309" s="4">
        <v>44</v>
      </c>
      <c r="F309" s="8">
        <v>1.82</v>
      </c>
      <c r="G309" s="4">
        <v>34</v>
      </c>
      <c r="H309" s="8">
        <v>1.91</v>
      </c>
      <c r="I309" s="4">
        <v>0</v>
      </c>
    </row>
    <row r="310" spans="1:9" x14ac:dyDescent="0.2">
      <c r="A310" s="2">
        <v>16</v>
      </c>
      <c r="B310" s="1" t="s">
        <v>59</v>
      </c>
      <c r="C310" s="4">
        <v>76</v>
      </c>
      <c r="D310" s="8">
        <v>1.79</v>
      </c>
      <c r="E310" s="4">
        <v>14</v>
      </c>
      <c r="F310" s="8">
        <v>0.57999999999999996</v>
      </c>
      <c r="G310" s="4">
        <v>62</v>
      </c>
      <c r="H310" s="8">
        <v>3.48</v>
      </c>
      <c r="I310" s="4">
        <v>0</v>
      </c>
    </row>
    <row r="311" spans="1:9" x14ac:dyDescent="0.2">
      <c r="A311" s="2">
        <v>17</v>
      </c>
      <c r="B311" s="1" t="s">
        <v>58</v>
      </c>
      <c r="C311" s="4">
        <v>75</v>
      </c>
      <c r="D311" s="8">
        <v>1.76</v>
      </c>
      <c r="E311" s="4">
        <v>14</v>
      </c>
      <c r="F311" s="8">
        <v>0.57999999999999996</v>
      </c>
      <c r="G311" s="4">
        <v>61</v>
      </c>
      <c r="H311" s="8">
        <v>3.42</v>
      </c>
      <c r="I311" s="4">
        <v>0</v>
      </c>
    </row>
    <row r="312" spans="1:9" x14ac:dyDescent="0.2">
      <c r="A312" s="2">
        <v>18</v>
      </c>
      <c r="B312" s="1" t="s">
        <v>79</v>
      </c>
      <c r="C312" s="4">
        <v>60</v>
      </c>
      <c r="D312" s="8">
        <v>1.41</v>
      </c>
      <c r="E312" s="4">
        <v>10</v>
      </c>
      <c r="F312" s="8">
        <v>0.41</v>
      </c>
      <c r="G312" s="4">
        <v>49</v>
      </c>
      <c r="H312" s="8">
        <v>2.75</v>
      </c>
      <c r="I312" s="4">
        <v>1</v>
      </c>
    </row>
    <row r="313" spans="1:9" x14ac:dyDescent="0.2">
      <c r="A313" s="2">
        <v>19</v>
      </c>
      <c r="B313" s="1" t="s">
        <v>83</v>
      </c>
      <c r="C313" s="4">
        <v>55</v>
      </c>
      <c r="D313" s="8">
        <v>1.29</v>
      </c>
      <c r="E313" s="4">
        <v>12</v>
      </c>
      <c r="F313" s="8">
        <v>0.5</v>
      </c>
      <c r="G313" s="4">
        <v>43</v>
      </c>
      <c r="H313" s="8">
        <v>2.41</v>
      </c>
      <c r="I313" s="4">
        <v>0</v>
      </c>
    </row>
    <row r="314" spans="1:9" x14ac:dyDescent="0.2">
      <c r="A314" s="2">
        <v>19</v>
      </c>
      <c r="B314" s="1" t="s">
        <v>61</v>
      </c>
      <c r="C314" s="4">
        <v>55</v>
      </c>
      <c r="D314" s="8">
        <v>1.29</v>
      </c>
      <c r="E314" s="4">
        <v>18</v>
      </c>
      <c r="F314" s="8">
        <v>0.74</v>
      </c>
      <c r="G314" s="4">
        <v>37</v>
      </c>
      <c r="H314" s="8">
        <v>2.08</v>
      </c>
      <c r="I314" s="4">
        <v>0</v>
      </c>
    </row>
    <row r="315" spans="1:9" x14ac:dyDescent="0.2">
      <c r="A315" s="1"/>
      <c r="C315" s="4"/>
      <c r="D315" s="8"/>
      <c r="E315" s="4"/>
      <c r="F315" s="8"/>
      <c r="G315" s="4"/>
      <c r="H315" s="8"/>
      <c r="I315" s="4"/>
    </row>
    <row r="316" spans="1:9" x14ac:dyDescent="0.2">
      <c r="A316" s="1" t="s">
        <v>14</v>
      </c>
      <c r="C316" s="4"/>
      <c r="D316" s="8"/>
      <c r="E316" s="4"/>
      <c r="F316" s="8"/>
      <c r="G316" s="4"/>
      <c r="H316" s="8"/>
      <c r="I316" s="4"/>
    </row>
    <row r="317" spans="1:9" x14ac:dyDescent="0.2">
      <c r="A317" s="2">
        <v>1</v>
      </c>
      <c r="B317" s="1" t="s">
        <v>71</v>
      </c>
      <c r="C317" s="4">
        <v>1277</v>
      </c>
      <c r="D317" s="8">
        <v>10.68</v>
      </c>
      <c r="E317" s="4">
        <v>1067</v>
      </c>
      <c r="F317" s="8">
        <v>18.88</v>
      </c>
      <c r="G317" s="4">
        <v>210</v>
      </c>
      <c r="H317" s="8">
        <v>3.43</v>
      </c>
      <c r="I317" s="4">
        <v>0</v>
      </c>
    </row>
    <row r="318" spans="1:9" x14ac:dyDescent="0.2">
      <c r="A318" s="2">
        <v>2</v>
      </c>
      <c r="B318" s="1" t="s">
        <v>67</v>
      </c>
      <c r="C318" s="4">
        <v>1138</v>
      </c>
      <c r="D318" s="8">
        <v>9.52</v>
      </c>
      <c r="E318" s="4">
        <v>523</v>
      </c>
      <c r="F318" s="8">
        <v>9.25</v>
      </c>
      <c r="G318" s="4">
        <v>613</v>
      </c>
      <c r="H318" s="8">
        <v>10</v>
      </c>
      <c r="I318" s="4">
        <v>2</v>
      </c>
    </row>
    <row r="319" spans="1:9" x14ac:dyDescent="0.2">
      <c r="A319" s="2">
        <v>3</v>
      </c>
      <c r="B319" s="1" t="s">
        <v>70</v>
      </c>
      <c r="C319" s="4">
        <v>1097</v>
      </c>
      <c r="D319" s="8">
        <v>9.17</v>
      </c>
      <c r="E319" s="4">
        <v>939</v>
      </c>
      <c r="F319" s="8">
        <v>16.62</v>
      </c>
      <c r="G319" s="4">
        <v>157</v>
      </c>
      <c r="H319" s="8">
        <v>2.56</v>
      </c>
      <c r="I319" s="4">
        <v>1</v>
      </c>
    </row>
    <row r="320" spans="1:9" x14ac:dyDescent="0.2">
      <c r="A320" s="2">
        <v>4</v>
      </c>
      <c r="B320" s="1" t="s">
        <v>65</v>
      </c>
      <c r="C320" s="4">
        <v>721</v>
      </c>
      <c r="D320" s="8">
        <v>6.03</v>
      </c>
      <c r="E320" s="4">
        <v>358</v>
      </c>
      <c r="F320" s="8">
        <v>6.34</v>
      </c>
      <c r="G320" s="4">
        <v>363</v>
      </c>
      <c r="H320" s="8">
        <v>5.92</v>
      </c>
      <c r="I320" s="4">
        <v>0</v>
      </c>
    </row>
    <row r="321" spans="1:9" x14ac:dyDescent="0.2">
      <c r="A321" s="2">
        <v>5</v>
      </c>
      <c r="B321" s="1" t="s">
        <v>55</v>
      </c>
      <c r="C321" s="4">
        <v>578</v>
      </c>
      <c r="D321" s="8">
        <v>4.83</v>
      </c>
      <c r="E321" s="4">
        <v>83</v>
      </c>
      <c r="F321" s="8">
        <v>1.47</v>
      </c>
      <c r="G321" s="4">
        <v>494</v>
      </c>
      <c r="H321" s="8">
        <v>8.06</v>
      </c>
      <c r="I321" s="4">
        <v>1</v>
      </c>
    </row>
    <row r="322" spans="1:9" x14ac:dyDescent="0.2">
      <c r="A322" s="2">
        <v>6</v>
      </c>
      <c r="B322" s="1" t="s">
        <v>72</v>
      </c>
      <c r="C322" s="4">
        <v>508</v>
      </c>
      <c r="D322" s="8">
        <v>4.25</v>
      </c>
      <c r="E322" s="4">
        <v>295</v>
      </c>
      <c r="F322" s="8">
        <v>5.22</v>
      </c>
      <c r="G322" s="4">
        <v>131</v>
      </c>
      <c r="H322" s="8">
        <v>2.14</v>
      </c>
      <c r="I322" s="4">
        <v>1</v>
      </c>
    </row>
    <row r="323" spans="1:9" x14ac:dyDescent="0.2">
      <c r="A323" s="2">
        <v>7</v>
      </c>
      <c r="B323" s="1" t="s">
        <v>56</v>
      </c>
      <c r="C323" s="4">
        <v>483</v>
      </c>
      <c r="D323" s="8">
        <v>4.04</v>
      </c>
      <c r="E323" s="4">
        <v>129</v>
      </c>
      <c r="F323" s="8">
        <v>2.2799999999999998</v>
      </c>
      <c r="G323" s="4">
        <v>354</v>
      </c>
      <c r="H323" s="8">
        <v>5.77</v>
      </c>
      <c r="I323" s="4">
        <v>0</v>
      </c>
    </row>
    <row r="324" spans="1:9" x14ac:dyDescent="0.2">
      <c r="A324" s="2">
        <v>8</v>
      </c>
      <c r="B324" s="1" t="s">
        <v>64</v>
      </c>
      <c r="C324" s="4">
        <v>458</v>
      </c>
      <c r="D324" s="8">
        <v>3.83</v>
      </c>
      <c r="E324" s="4">
        <v>261</v>
      </c>
      <c r="F324" s="8">
        <v>4.62</v>
      </c>
      <c r="G324" s="4">
        <v>197</v>
      </c>
      <c r="H324" s="8">
        <v>3.21</v>
      </c>
      <c r="I324" s="4">
        <v>0</v>
      </c>
    </row>
    <row r="325" spans="1:9" x14ac:dyDescent="0.2">
      <c r="A325" s="2">
        <v>9</v>
      </c>
      <c r="B325" s="1" t="s">
        <v>73</v>
      </c>
      <c r="C325" s="4">
        <v>376</v>
      </c>
      <c r="D325" s="8">
        <v>3.14</v>
      </c>
      <c r="E325" s="4">
        <v>327</v>
      </c>
      <c r="F325" s="8">
        <v>5.79</v>
      </c>
      <c r="G325" s="4">
        <v>49</v>
      </c>
      <c r="H325" s="8">
        <v>0.8</v>
      </c>
      <c r="I325" s="4">
        <v>0</v>
      </c>
    </row>
    <row r="326" spans="1:9" x14ac:dyDescent="0.2">
      <c r="A326" s="2">
        <v>10</v>
      </c>
      <c r="B326" s="1" t="s">
        <v>63</v>
      </c>
      <c r="C326" s="4">
        <v>359</v>
      </c>
      <c r="D326" s="8">
        <v>3</v>
      </c>
      <c r="E326" s="4">
        <v>233</v>
      </c>
      <c r="F326" s="8">
        <v>4.12</v>
      </c>
      <c r="G326" s="4">
        <v>125</v>
      </c>
      <c r="H326" s="8">
        <v>2.04</v>
      </c>
      <c r="I326" s="4">
        <v>1</v>
      </c>
    </row>
    <row r="327" spans="1:9" x14ac:dyDescent="0.2">
      <c r="A327" s="2">
        <v>11</v>
      </c>
      <c r="B327" s="1" t="s">
        <v>57</v>
      </c>
      <c r="C327" s="4">
        <v>339</v>
      </c>
      <c r="D327" s="8">
        <v>2.83</v>
      </c>
      <c r="E327" s="4">
        <v>44</v>
      </c>
      <c r="F327" s="8">
        <v>0.78</v>
      </c>
      <c r="G327" s="4">
        <v>295</v>
      </c>
      <c r="H327" s="8">
        <v>4.8099999999999996</v>
      </c>
      <c r="I327" s="4">
        <v>0</v>
      </c>
    </row>
    <row r="328" spans="1:9" x14ac:dyDescent="0.2">
      <c r="A328" s="2">
        <v>12</v>
      </c>
      <c r="B328" s="1" t="s">
        <v>68</v>
      </c>
      <c r="C328" s="4">
        <v>335</v>
      </c>
      <c r="D328" s="8">
        <v>2.8</v>
      </c>
      <c r="E328" s="4">
        <v>215</v>
      </c>
      <c r="F328" s="8">
        <v>3.8</v>
      </c>
      <c r="G328" s="4">
        <v>119</v>
      </c>
      <c r="H328" s="8">
        <v>1.94</v>
      </c>
      <c r="I328" s="4">
        <v>1</v>
      </c>
    </row>
    <row r="329" spans="1:9" x14ac:dyDescent="0.2">
      <c r="A329" s="2">
        <v>13</v>
      </c>
      <c r="B329" s="1" t="s">
        <v>87</v>
      </c>
      <c r="C329" s="4">
        <v>306</v>
      </c>
      <c r="D329" s="8">
        <v>2.56</v>
      </c>
      <c r="E329" s="4">
        <v>146</v>
      </c>
      <c r="F329" s="8">
        <v>2.58</v>
      </c>
      <c r="G329" s="4">
        <v>160</v>
      </c>
      <c r="H329" s="8">
        <v>2.61</v>
      </c>
      <c r="I329" s="4">
        <v>0</v>
      </c>
    </row>
    <row r="330" spans="1:9" x14ac:dyDescent="0.2">
      <c r="A330" s="2">
        <v>14</v>
      </c>
      <c r="B330" s="1" t="s">
        <v>62</v>
      </c>
      <c r="C330" s="4">
        <v>294</v>
      </c>
      <c r="D330" s="8">
        <v>2.46</v>
      </c>
      <c r="E330" s="4">
        <v>136</v>
      </c>
      <c r="F330" s="8">
        <v>2.41</v>
      </c>
      <c r="G330" s="4">
        <v>157</v>
      </c>
      <c r="H330" s="8">
        <v>2.56</v>
      </c>
      <c r="I330" s="4">
        <v>1</v>
      </c>
    </row>
    <row r="331" spans="1:9" x14ac:dyDescent="0.2">
      <c r="A331" s="2">
        <v>15</v>
      </c>
      <c r="B331" s="1" t="s">
        <v>69</v>
      </c>
      <c r="C331" s="4">
        <v>235</v>
      </c>
      <c r="D331" s="8">
        <v>1.97</v>
      </c>
      <c r="E331" s="4">
        <v>103</v>
      </c>
      <c r="F331" s="8">
        <v>1.82</v>
      </c>
      <c r="G331" s="4">
        <v>129</v>
      </c>
      <c r="H331" s="8">
        <v>2.1</v>
      </c>
      <c r="I331" s="4">
        <v>1</v>
      </c>
    </row>
    <row r="332" spans="1:9" x14ac:dyDescent="0.2">
      <c r="A332" s="2">
        <v>16</v>
      </c>
      <c r="B332" s="1" t="s">
        <v>58</v>
      </c>
      <c r="C332" s="4">
        <v>222</v>
      </c>
      <c r="D332" s="8">
        <v>1.86</v>
      </c>
      <c r="E332" s="4">
        <v>60</v>
      </c>
      <c r="F332" s="8">
        <v>1.06</v>
      </c>
      <c r="G332" s="4">
        <v>162</v>
      </c>
      <c r="H332" s="8">
        <v>2.64</v>
      </c>
      <c r="I332" s="4">
        <v>0</v>
      </c>
    </row>
    <row r="333" spans="1:9" x14ac:dyDescent="0.2">
      <c r="A333" s="2">
        <v>17</v>
      </c>
      <c r="B333" s="1" t="s">
        <v>60</v>
      </c>
      <c r="C333" s="4">
        <v>199</v>
      </c>
      <c r="D333" s="8">
        <v>1.66</v>
      </c>
      <c r="E333" s="4">
        <v>25</v>
      </c>
      <c r="F333" s="8">
        <v>0.44</v>
      </c>
      <c r="G333" s="4">
        <v>174</v>
      </c>
      <c r="H333" s="8">
        <v>2.84</v>
      </c>
      <c r="I333" s="4">
        <v>0</v>
      </c>
    </row>
    <row r="334" spans="1:9" x14ac:dyDescent="0.2">
      <c r="A334" s="2">
        <v>18</v>
      </c>
      <c r="B334" s="1" t="s">
        <v>59</v>
      </c>
      <c r="C334" s="4">
        <v>191</v>
      </c>
      <c r="D334" s="8">
        <v>1.6</v>
      </c>
      <c r="E334" s="4">
        <v>27</v>
      </c>
      <c r="F334" s="8">
        <v>0.48</v>
      </c>
      <c r="G334" s="4">
        <v>164</v>
      </c>
      <c r="H334" s="8">
        <v>2.68</v>
      </c>
      <c r="I334" s="4">
        <v>0</v>
      </c>
    </row>
    <row r="335" spans="1:9" x14ac:dyDescent="0.2">
      <c r="A335" s="2">
        <v>19</v>
      </c>
      <c r="B335" s="1" t="s">
        <v>61</v>
      </c>
      <c r="C335" s="4">
        <v>187</v>
      </c>
      <c r="D335" s="8">
        <v>1.56</v>
      </c>
      <c r="E335" s="4">
        <v>39</v>
      </c>
      <c r="F335" s="8">
        <v>0.69</v>
      </c>
      <c r="G335" s="4">
        <v>148</v>
      </c>
      <c r="H335" s="8">
        <v>2.41</v>
      </c>
      <c r="I335" s="4">
        <v>0</v>
      </c>
    </row>
    <row r="336" spans="1:9" x14ac:dyDescent="0.2">
      <c r="A336" s="2">
        <v>20</v>
      </c>
      <c r="B336" s="1" t="s">
        <v>80</v>
      </c>
      <c r="C336" s="4">
        <v>186</v>
      </c>
      <c r="D336" s="8">
        <v>1.56</v>
      </c>
      <c r="E336" s="4">
        <v>36</v>
      </c>
      <c r="F336" s="8">
        <v>0.64</v>
      </c>
      <c r="G336" s="4">
        <v>150</v>
      </c>
      <c r="H336" s="8">
        <v>2.4500000000000002</v>
      </c>
      <c r="I336" s="4">
        <v>0</v>
      </c>
    </row>
    <row r="337" spans="1:9" x14ac:dyDescent="0.2">
      <c r="A337" s="1"/>
      <c r="C337" s="4"/>
      <c r="D337" s="8"/>
      <c r="E337" s="4"/>
      <c r="F337" s="8"/>
      <c r="G337" s="4"/>
      <c r="H337" s="8"/>
      <c r="I337" s="4"/>
    </row>
    <row r="338" spans="1:9" x14ac:dyDescent="0.2">
      <c r="A338" s="1" t="s">
        <v>15</v>
      </c>
      <c r="C338" s="4"/>
      <c r="D338" s="8"/>
      <c r="E338" s="4"/>
      <c r="F338" s="8"/>
      <c r="G338" s="4"/>
      <c r="H338" s="8"/>
      <c r="I338" s="4"/>
    </row>
    <row r="339" spans="1:9" x14ac:dyDescent="0.2">
      <c r="A339" s="2">
        <v>1</v>
      </c>
      <c r="B339" s="1" t="s">
        <v>71</v>
      </c>
      <c r="C339" s="4">
        <v>148</v>
      </c>
      <c r="D339" s="8">
        <v>10.76</v>
      </c>
      <c r="E339" s="4">
        <v>132</v>
      </c>
      <c r="F339" s="8">
        <v>16.46</v>
      </c>
      <c r="G339" s="4">
        <v>16</v>
      </c>
      <c r="H339" s="8">
        <v>2.88</v>
      </c>
      <c r="I339" s="4">
        <v>0</v>
      </c>
    </row>
    <row r="340" spans="1:9" x14ac:dyDescent="0.2">
      <c r="A340" s="2">
        <v>2</v>
      </c>
      <c r="B340" s="1" t="s">
        <v>67</v>
      </c>
      <c r="C340" s="4">
        <v>139</v>
      </c>
      <c r="D340" s="8">
        <v>10.11</v>
      </c>
      <c r="E340" s="4">
        <v>95</v>
      </c>
      <c r="F340" s="8">
        <v>11.85</v>
      </c>
      <c r="G340" s="4">
        <v>44</v>
      </c>
      <c r="H340" s="8">
        <v>7.91</v>
      </c>
      <c r="I340" s="4">
        <v>0</v>
      </c>
    </row>
    <row r="341" spans="1:9" x14ac:dyDescent="0.2">
      <c r="A341" s="2">
        <v>3</v>
      </c>
      <c r="B341" s="1" t="s">
        <v>70</v>
      </c>
      <c r="C341" s="4">
        <v>125</v>
      </c>
      <c r="D341" s="8">
        <v>9.09</v>
      </c>
      <c r="E341" s="4">
        <v>115</v>
      </c>
      <c r="F341" s="8">
        <v>14.34</v>
      </c>
      <c r="G341" s="4">
        <v>10</v>
      </c>
      <c r="H341" s="8">
        <v>1.8</v>
      </c>
      <c r="I341" s="4">
        <v>0</v>
      </c>
    </row>
    <row r="342" spans="1:9" x14ac:dyDescent="0.2">
      <c r="A342" s="2">
        <v>4</v>
      </c>
      <c r="B342" s="1" t="s">
        <v>65</v>
      </c>
      <c r="C342" s="4">
        <v>120</v>
      </c>
      <c r="D342" s="8">
        <v>8.73</v>
      </c>
      <c r="E342" s="4">
        <v>74</v>
      </c>
      <c r="F342" s="8">
        <v>9.23</v>
      </c>
      <c r="G342" s="4">
        <v>46</v>
      </c>
      <c r="H342" s="8">
        <v>8.27</v>
      </c>
      <c r="I342" s="4">
        <v>0</v>
      </c>
    </row>
    <row r="343" spans="1:9" x14ac:dyDescent="0.2">
      <c r="A343" s="2">
        <v>5</v>
      </c>
      <c r="B343" s="1" t="s">
        <v>87</v>
      </c>
      <c r="C343" s="4">
        <v>63</v>
      </c>
      <c r="D343" s="8">
        <v>4.58</v>
      </c>
      <c r="E343" s="4">
        <v>37</v>
      </c>
      <c r="F343" s="8">
        <v>4.6100000000000003</v>
      </c>
      <c r="G343" s="4">
        <v>26</v>
      </c>
      <c r="H343" s="8">
        <v>4.68</v>
      </c>
      <c r="I343" s="4">
        <v>0</v>
      </c>
    </row>
    <row r="344" spans="1:9" x14ac:dyDescent="0.2">
      <c r="A344" s="2">
        <v>6</v>
      </c>
      <c r="B344" s="1" t="s">
        <v>63</v>
      </c>
      <c r="C344" s="4">
        <v>61</v>
      </c>
      <c r="D344" s="8">
        <v>4.4400000000000004</v>
      </c>
      <c r="E344" s="4">
        <v>47</v>
      </c>
      <c r="F344" s="8">
        <v>5.86</v>
      </c>
      <c r="G344" s="4">
        <v>14</v>
      </c>
      <c r="H344" s="8">
        <v>2.52</v>
      </c>
      <c r="I344" s="4">
        <v>0</v>
      </c>
    </row>
    <row r="345" spans="1:9" x14ac:dyDescent="0.2">
      <c r="A345" s="2">
        <v>7</v>
      </c>
      <c r="B345" s="1" t="s">
        <v>72</v>
      </c>
      <c r="C345" s="4">
        <v>58</v>
      </c>
      <c r="D345" s="8">
        <v>4.22</v>
      </c>
      <c r="E345" s="4">
        <v>35</v>
      </c>
      <c r="F345" s="8">
        <v>4.3600000000000003</v>
      </c>
      <c r="G345" s="4">
        <v>13</v>
      </c>
      <c r="H345" s="8">
        <v>2.34</v>
      </c>
      <c r="I345" s="4">
        <v>1</v>
      </c>
    </row>
    <row r="346" spans="1:9" x14ac:dyDescent="0.2">
      <c r="A346" s="2">
        <v>8</v>
      </c>
      <c r="B346" s="1" t="s">
        <v>64</v>
      </c>
      <c r="C346" s="4">
        <v>57</v>
      </c>
      <c r="D346" s="8">
        <v>4.1500000000000004</v>
      </c>
      <c r="E346" s="4">
        <v>31</v>
      </c>
      <c r="F346" s="8">
        <v>3.87</v>
      </c>
      <c r="G346" s="4">
        <v>26</v>
      </c>
      <c r="H346" s="8">
        <v>4.68</v>
      </c>
      <c r="I346" s="4">
        <v>0</v>
      </c>
    </row>
    <row r="347" spans="1:9" x14ac:dyDescent="0.2">
      <c r="A347" s="2">
        <v>9</v>
      </c>
      <c r="B347" s="1" t="s">
        <v>55</v>
      </c>
      <c r="C347" s="4">
        <v>51</v>
      </c>
      <c r="D347" s="8">
        <v>3.71</v>
      </c>
      <c r="E347" s="4">
        <v>16</v>
      </c>
      <c r="F347" s="8">
        <v>2</v>
      </c>
      <c r="G347" s="4">
        <v>35</v>
      </c>
      <c r="H347" s="8">
        <v>6.29</v>
      </c>
      <c r="I347" s="4">
        <v>0</v>
      </c>
    </row>
    <row r="348" spans="1:9" x14ac:dyDescent="0.2">
      <c r="A348" s="2">
        <v>10</v>
      </c>
      <c r="B348" s="1" t="s">
        <v>56</v>
      </c>
      <c r="C348" s="4">
        <v>38</v>
      </c>
      <c r="D348" s="8">
        <v>2.76</v>
      </c>
      <c r="E348" s="4">
        <v>20</v>
      </c>
      <c r="F348" s="8">
        <v>2.4900000000000002</v>
      </c>
      <c r="G348" s="4">
        <v>18</v>
      </c>
      <c r="H348" s="8">
        <v>3.24</v>
      </c>
      <c r="I348" s="4">
        <v>0</v>
      </c>
    </row>
    <row r="349" spans="1:9" x14ac:dyDescent="0.2">
      <c r="A349" s="2">
        <v>11</v>
      </c>
      <c r="B349" s="1" t="s">
        <v>80</v>
      </c>
      <c r="C349" s="4">
        <v>36</v>
      </c>
      <c r="D349" s="8">
        <v>2.62</v>
      </c>
      <c r="E349" s="4">
        <v>9</v>
      </c>
      <c r="F349" s="8">
        <v>1.1200000000000001</v>
      </c>
      <c r="G349" s="4">
        <v>27</v>
      </c>
      <c r="H349" s="8">
        <v>4.8600000000000003</v>
      </c>
      <c r="I349" s="4">
        <v>0</v>
      </c>
    </row>
    <row r="350" spans="1:9" x14ac:dyDescent="0.2">
      <c r="A350" s="2">
        <v>12</v>
      </c>
      <c r="B350" s="1" t="s">
        <v>88</v>
      </c>
      <c r="C350" s="4">
        <v>35</v>
      </c>
      <c r="D350" s="8">
        <v>2.5499999999999998</v>
      </c>
      <c r="E350" s="4">
        <v>11</v>
      </c>
      <c r="F350" s="8">
        <v>1.37</v>
      </c>
      <c r="G350" s="4">
        <v>24</v>
      </c>
      <c r="H350" s="8">
        <v>4.32</v>
      </c>
      <c r="I350" s="4">
        <v>0</v>
      </c>
    </row>
    <row r="351" spans="1:9" x14ac:dyDescent="0.2">
      <c r="A351" s="2">
        <v>13</v>
      </c>
      <c r="B351" s="1" t="s">
        <v>62</v>
      </c>
      <c r="C351" s="4">
        <v>34</v>
      </c>
      <c r="D351" s="8">
        <v>2.4700000000000002</v>
      </c>
      <c r="E351" s="4">
        <v>18</v>
      </c>
      <c r="F351" s="8">
        <v>2.2400000000000002</v>
      </c>
      <c r="G351" s="4">
        <v>16</v>
      </c>
      <c r="H351" s="8">
        <v>2.88</v>
      </c>
      <c r="I351" s="4">
        <v>0</v>
      </c>
    </row>
    <row r="352" spans="1:9" x14ac:dyDescent="0.2">
      <c r="A352" s="2">
        <v>14</v>
      </c>
      <c r="B352" s="1" t="s">
        <v>73</v>
      </c>
      <c r="C352" s="4">
        <v>31</v>
      </c>
      <c r="D352" s="8">
        <v>2.25</v>
      </c>
      <c r="E352" s="4">
        <v>26</v>
      </c>
      <c r="F352" s="8">
        <v>3.24</v>
      </c>
      <c r="G352" s="4">
        <v>5</v>
      </c>
      <c r="H352" s="8">
        <v>0.9</v>
      </c>
      <c r="I352" s="4">
        <v>0</v>
      </c>
    </row>
    <row r="353" spans="1:9" x14ac:dyDescent="0.2">
      <c r="A353" s="2">
        <v>15</v>
      </c>
      <c r="B353" s="1" t="s">
        <v>58</v>
      </c>
      <c r="C353" s="4">
        <v>28</v>
      </c>
      <c r="D353" s="8">
        <v>2.04</v>
      </c>
      <c r="E353" s="4">
        <v>12</v>
      </c>
      <c r="F353" s="8">
        <v>1.5</v>
      </c>
      <c r="G353" s="4">
        <v>16</v>
      </c>
      <c r="H353" s="8">
        <v>2.88</v>
      </c>
      <c r="I353" s="4">
        <v>0</v>
      </c>
    </row>
    <row r="354" spans="1:9" x14ac:dyDescent="0.2">
      <c r="A354" s="2">
        <v>16</v>
      </c>
      <c r="B354" s="1" t="s">
        <v>57</v>
      </c>
      <c r="C354" s="4">
        <v>27</v>
      </c>
      <c r="D354" s="8">
        <v>1.96</v>
      </c>
      <c r="E354" s="4">
        <v>13</v>
      </c>
      <c r="F354" s="8">
        <v>1.62</v>
      </c>
      <c r="G354" s="4">
        <v>14</v>
      </c>
      <c r="H354" s="8">
        <v>2.52</v>
      </c>
      <c r="I354" s="4">
        <v>0</v>
      </c>
    </row>
    <row r="355" spans="1:9" x14ac:dyDescent="0.2">
      <c r="A355" s="2">
        <v>17</v>
      </c>
      <c r="B355" s="1" t="s">
        <v>89</v>
      </c>
      <c r="C355" s="4">
        <v>25</v>
      </c>
      <c r="D355" s="8">
        <v>1.82</v>
      </c>
      <c r="E355" s="4">
        <v>7</v>
      </c>
      <c r="F355" s="8">
        <v>0.87</v>
      </c>
      <c r="G355" s="4">
        <v>18</v>
      </c>
      <c r="H355" s="8">
        <v>3.24</v>
      </c>
      <c r="I355" s="4">
        <v>0</v>
      </c>
    </row>
    <row r="356" spans="1:9" x14ac:dyDescent="0.2">
      <c r="A356" s="2">
        <v>17</v>
      </c>
      <c r="B356" s="1" t="s">
        <v>68</v>
      </c>
      <c r="C356" s="4">
        <v>25</v>
      </c>
      <c r="D356" s="8">
        <v>1.82</v>
      </c>
      <c r="E356" s="4">
        <v>17</v>
      </c>
      <c r="F356" s="8">
        <v>2.12</v>
      </c>
      <c r="G356" s="4">
        <v>8</v>
      </c>
      <c r="H356" s="8">
        <v>1.44</v>
      </c>
      <c r="I356" s="4">
        <v>0</v>
      </c>
    </row>
    <row r="357" spans="1:9" x14ac:dyDescent="0.2">
      <c r="A357" s="2">
        <v>19</v>
      </c>
      <c r="B357" s="1" t="s">
        <v>69</v>
      </c>
      <c r="C357" s="4">
        <v>20</v>
      </c>
      <c r="D357" s="8">
        <v>1.45</v>
      </c>
      <c r="E357" s="4">
        <v>14</v>
      </c>
      <c r="F357" s="8">
        <v>1.75</v>
      </c>
      <c r="G357" s="4">
        <v>6</v>
      </c>
      <c r="H357" s="8">
        <v>1.08</v>
      </c>
      <c r="I357" s="4">
        <v>0</v>
      </c>
    </row>
    <row r="358" spans="1:9" x14ac:dyDescent="0.2">
      <c r="A358" s="2">
        <v>20</v>
      </c>
      <c r="B358" s="1" t="s">
        <v>59</v>
      </c>
      <c r="C358" s="4">
        <v>16</v>
      </c>
      <c r="D358" s="8">
        <v>1.1599999999999999</v>
      </c>
      <c r="E358" s="4">
        <v>4</v>
      </c>
      <c r="F358" s="8">
        <v>0.5</v>
      </c>
      <c r="G358" s="4">
        <v>12</v>
      </c>
      <c r="H358" s="8">
        <v>2.16</v>
      </c>
      <c r="I358" s="4">
        <v>0</v>
      </c>
    </row>
    <row r="359" spans="1:9" x14ac:dyDescent="0.2">
      <c r="A359" s="1"/>
      <c r="C359" s="4"/>
      <c r="D359" s="8"/>
      <c r="E359" s="4"/>
      <c r="F359" s="8"/>
      <c r="G359" s="4"/>
      <c r="H359" s="8"/>
      <c r="I359" s="4"/>
    </row>
    <row r="360" spans="1:9" x14ac:dyDescent="0.2">
      <c r="A360" s="1" t="s">
        <v>16</v>
      </c>
      <c r="C360" s="4"/>
      <c r="D360" s="8"/>
      <c r="E360" s="4"/>
      <c r="F360" s="8"/>
      <c r="G360" s="4"/>
      <c r="H360" s="8"/>
      <c r="I360" s="4"/>
    </row>
    <row r="361" spans="1:9" x14ac:dyDescent="0.2">
      <c r="A361" s="2">
        <v>1</v>
      </c>
      <c r="B361" s="1" t="s">
        <v>70</v>
      </c>
      <c r="C361" s="4">
        <v>176</v>
      </c>
      <c r="D361" s="8">
        <v>11.23</v>
      </c>
      <c r="E361" s="4">
        <v>157</v>
      </c>
      <c r="F361" s="8">
        <v>18.760000000000002</v>
      </c>
      <c r="G361" s="4">
        <v>19</v>
      </c>
      <c r="H361" s="8">
        <v>2.74</v>
      </c>
      <c r="I361" s="4">
        <v>0</v>
      </c>
    </row>
    <row r="362" spans="1:9" x14ac:dyDescent="0.2">
      <c r="A362" s="2">
        <v>2</v>
      </c>
      <c r="B362" s="1" t="s">
        <v>71</v>
      </c>
      <c r="C362" s="4">
        <v>173</v>
      </c>
      <c r="D362" s="8">
        <v>11.04</v>
      </c>
      <c r="E362" s="4">
        <v>152</v>
      </c>
      <c r="F362" s="8">
        <v>18.16</v>
      </c>
      <c r="G362" s="4">
        <v>21</v>
      </c>
      <c r="H362" s="8">
        <v>3.03</v>
      </c>
      <c r="I362" s="4">
        <v>0</v>
      </c>
    </row>
    <row r="363" spans="1:9" x14ac:dyDescent="0.2">
      <c r="A363" s="2">
        <v>3</v>
      </c>
      <c r="B363" s="1" t="s">
        <v>65</v>
      </c>
      <c r="C363" s="4">
        <v>160</v>
      </c>
      <c r="D363" s="8">
        <v>10.210000000000001</v>
      </c>
      <c r="E363" s="4">
        <v>82</v>
      </c>
      <c r="F363" s="8">
        <v>9.8000000000000007</v>
      </c>
      <c r="G363" s="4">
        <v>78</v>
      </c>
      <c r="H363" s="8">
        <v>11.26</v>
      </c>
      <c r="I363" s="4">
        <v>0</v>
      </c>
    </row>
    <row r="364" spans="1:9" x14ac:dyDescent="0.2">
      <c r="A364" s="2">
        <v>4</v>
      </c>
      <c r="B364" s="1" t="s">
        <v>55</v>
      </c>
      <c r="C364" s="4">
        <v>108</v>
      </c>
      <c r="D364" s="8">
        <v>6.89</v>
      </c>
      <c r="E364" s="4">
        <v>32</v>
      </c>
      <c r="F364" s="8">
        <v>3.82</v>
      </c>
      <c r="G364" s="4">
        <v>76</v>
      </c>
      <c r="H364" s="8">
        <v>10.97</v>
      </c>
      <c r="I364" s="4">
        <v>0</v>
      </c>
    </row>
    <row r="365" spans="1:9" x14ac:dyDescent="0.2">
      <c r="A365" s="2">
        <v>5</v>
      </c>
      <c r="B365" s="1" t="s">
        <v>63</v>
      </c>
      <c r="C365" s="4">
        <v>103</v>
      </c>
      <c r="D365" s="8">
        <v>6.57</v>
      </c>
      <c r="E365" s="4">
        <v>77</v>
      </c>
      <c r="F365" s="8">
        <v>9.1999999999999993</v>
      </c>
      <c r="G365" s="4">
        <v>24</v>
      </c>
      <c r="H365" s="8">
        <v>3.46</v>
      </c>
      <c r="I365" s="4">
        <v>2</v>
      </c>
    </row>
    <row r="366" spans="1:9" x14ac:dyDescent="0.2">
      <c r="A366" s="2">
        <v>6</v>
      </c>
      <c r="B366" s="1" t="s">
        <v>56</v>
      </c>
      <c r="C366" s="4">
        <v>76</v>
      </c>
      <c r="D366" s="8">
        <v>4.8499999999999996</v>
      </c>
      <c r="E366" s="4">
        <v>37</v>
      </c>
      <c r="F366" s="8">
        <v>4.42</v>
      </c>
      <c r="G366" s="4">
        <v>39</v>
      </c>
      <c r="H366" s="8">
        <v>5.63</v>
      </c>
      <c r="I366" s="4">
        <v>0</v>
      </c>
    </row>
    <row r="367" spans="1:9" x14ac:dyDescent="0.2">
      <c r="A367" s="2">
        <v>7</v>
      </c>
      <c r="B367" s="1" t="s">
        <v>67</v>
      </c>
      <c r="C367" s="4">
        <v>56</v>
      </c>
      <c r="D367" s="8">
        <v>3.57</v>
      </c>
      <c r="E367" s="4">
        <v>10</v>
      </c>
      <c r="F367" s="8">
        <v>1.19</v>
      </c>
      <c r="G367" s="4">
        <v>46</v>
      </c>
      <c r="H367" s="8">
        <v>6.64</v>
      </c>
      <c r="I367" s="4">
        <v>0</v>
      </c>
    </row>
    <row r="368" spans="1:9" x14ac:dyDescent="0.2">
      <c r="A368" s="2">
        <v>8</v>
      </c>
      <c r="B368" s="1" t="s">
        <v>72</v>
      </c>
      <c r="C368" s="4">
        <v>51</v>
      </c>
      <c r="D368" s="8">
        <v>3.25</v>
      </c>
      <c r="E368" s="4">
        <v>36</v>
      </c>
      <c r="F368" s="8">
        <v>4.3</v>
      </c>
      <c r="G368" s="4">
        <v>14</v>
      </c>
      <c r="H368" s="8">
        <v>2.02</v>
      </c>
      <c r="I368" s="4">
        <v>1</v>
      </c>
    </row>
    <row r="369" spans="1:9" x14ac:dyDescent="0.2">
      <c r="A369" s="2">
        <v>8</v>
      </c>
      <c r="B369" s="1" t="s">
        <v>73</v>
      </c>
      <c r="C369" s="4">
        <v>51</v>
      </c>
      <c r="D369" s="8">
        <v>3.25</v>
      </c>
      <c r="E369" s="4">
        <v>48</v>
      </c>
      <c r="F369" s="8">
        <v>5.73</v>
      </c>
      <c r="G369" s="4">
        <v>3</v>
      </c>
      <c r="H369" s="8">
        <v>0.43</v>
      </c>
      <c r="I369" s="4">
        <v>0</v>
      </c>
    </row>
    <row r="370" spans="1:9" x14ac:dyDescent="0.2">
      <c r="A370" s="2">
        <v>10</v>
      </c>
      <c r="B370" s="1" t="s">
        <v>69</v>
      </c>
      <c r="C370" s="4">
        <v>47</v>
      </c>
      <c r="D370" s="8">
        <v>3</v>
      </c>
      <c r="E370" s="4">
        <v>13</v>
      </c>
      <c r="F370" s="8">
        <v>1.55</v>
      </c>
      <c r="G370" s="4">
        <v>32</v>
      </c>
      <c r="H370" s="8">
        <v>4.62</v>
      </c>
      <c r="I370" s="4">
        <v>0</v>
      </c>
    </row>
    <row r="371" spans="1:9" x14ac:dyDescent="0.2">
      <c r="A371" s="2">
        <v>10</v>
      </c>
      <c r="B371" s="1" t="s">
        <v>74</v>
      </c>
      <c r="C371" s="4">
        <v>47</v>
      </c>
      <c r="D371" s="8">
        <v>3</v>
      </c>
      <c r="E371" s="4">
        <v>2</v>
      </c>
      <c r="F371" s="8">
        <v>0.24</v>
      </c>
      <c r="G371" s="4">
        <v>24</v>
      </c>
      <c r="H371" s="8">
        <v>3.46</v>
      </c>
      <c r="I371" s="4">
        <v>0</v>
      </c>
    </row>
    <row r="372" spans="1:9" x14ac:dyDescent="0.2">
      <c r="A372" s="2">
        <v>12</v>
      </c>
      <c r="B372" s="1" t="s">
        <v>64</v>
      </c>
      <c r="C372" s="4">
        <v>45</v>
      </c>
      <c r="D372" s="8">
        <v>2.87</v>
      </c>
      <c r="E372" s="4">
        <v>27</v>
      </c>
      <c r="F372" s="8">
        <v>3.23</v>
      </c>
      <c r="G372" s="4">
        <v>18</v>
      </c>
      <c r="H372" s="8">
        <v>2.6</v>
      </c>
      <c r="I372" s="4">
        <v>0</v>
      </c>
    </row>
    <row r="373" spans="1:9" x14ac:dyDescent="0.2">
      <c r="A373" s="2">
        <v>13</v>
      </c>
      <c r="B373" s="1" t="s">
        <v>57</v>
      </c>
      <c r="C373" s="4">
        <v>42</v>
      </c>
      <c r="D373" s="8">
        <v>2.68</v>
      </c>
      <c r="E373" s="4">
        <v>15</v>
      </c>
      <c r="F373" s="8">
        <v>1.79</v>
      </c>
      <c r="G373" s="4">
        <v>27</v>
      </c>
      <c r="H373" s="8">
        <v>3.9</v>
      </c>
      <c r="I373" s="4">
        <v>0</v>
      </c>
    </row>
    <row r="374" spans="1:9" x14ac:dyDescent="0.2">
      <c r="A374" s="2">
        <v>14</v>
      </c>
      <c r="B374" s="1" t="s">
        <v>62</v>
      </c>
      <c r="C374" s="4">
        <v>38</v>
      </c>
      <c r="D374" s="8">
        <v>2.4300000000000002</v>
      </c>
      <c r="E374" s="4">
        <v>21</v>
      </c>
      <c r="F374" s="8">
        <v>2.5099999999999998</v>
      </c>
      <c r="G374" s="4">
        <v>17</v>
      </c>
      <c r="H374" s="8">
        <v>2.4500000000000002</v>
      </c>
      <c r="I374" s="4">
        <v>0</v>
      </c>
    </row>
    <row r="375" spans="1:9" x14ac:dyDescent="0.2">
      <c r="A375" s="2">
        <v>15</v>
      </c>
      <c r="B375" s="1" t="s">
        <v>60</v>
      </c>
      <c r="C375" s="4">
        <v>28</v>
      </c>
      <c r="D375" s="8">
        <v>1.79</v>
      </c>
      <c r="E375" s="4">
        <v>4</v>
      </c>
      <c r="F375" s="8">
        <v>0.48</v>
      </c>
      <c r="G375" s="4">
        <v>24</v>
      </c>
      <c r="H375" s="8">
        <v>3.46</v>
      </c>
      <c r="I375" s="4">
        <v>0</v>
      </c>
    </row>
    <row r="376" spans="1:9" x14ac:dyDescent="0.2">
      <c r="A376" s="2">
        <v>16</v>
      </c>
      <c r="B376" s="1" t="s">
        <v>68</v>
      </c>
      <c r="C376" s="4">
        <v>24</v>
      </c>
      <c r="D376" s="8">
        <v>1.53</v>
      </c>
      <c r="E376" s="4">
        <v>18</v>
      </c>
      <c r="F376" s="8">
        <v>2.15</v>
      </c>
      <c r="G376" s="4">
        <v>6</v>
      </c>
      <c r="H376" s="8">
        <v>0.87</v>
      </c>
      <c r="I376" s="4">
        <v>0</v>
      </c>
    </row>
    <row r="377" spans="1:9" x14ac:dyDescent="0.2">
      <c r="A377" s="2">
        <v>17</v>
      </c>
      <c r="B377" s="1" t="s">
        <v>83</v>
      </c>
      <c r="C377" s="4">
        <v>22</v>
      </c>
      <c r="D377" s="8">
        <v>1.4</v>
      </c>
      <c r="E377" s="4">
        <v>10</v>
      </c>
      <c r="F377" s="8">
        <v>1.19</v>
      </c>
      <c r="G377" s="4">
        <v>11</v>
      </c>
      <c r="H377" s="8">
        <v>1.59</v>
      </c>
      <c r="I377" s="4">
        <v>1</v>
      </c>
    </row>
    <row r="378" spans="1:9" x14ac:dyDescent="0.2">
      <c r="A378" s="2">
        <v>18</v>
      </c>
      <c r="B378" s="1" t="s">
        <v>59</v>
      </c>
      <c r="C378" s="4">
        <v>21</v>
      </c>
      <c r="D378" s="8">
        <v>1.34</v>
      </c>
      <c r="E378" s="4">
        <v>2</v>
      </c>
      <c r="F378" s="8">
        <v>0.24</v>
      </c>
      <c r="G378" s="4">
        <v>19</v>
      </c>
      <c r="H378" s="8">
        <v>2.74</v>
      </c>
      <c r="I378" s="4">
        <v>0</v>
      </c>
    </row>
    <row r="379" spans="1:9" x14ac:dyDescent="0.2">
      <c r="A379" s="2">
        <v>19</v>
      </c>
      <c r="B379" s="1" t="s">
        <v>85</v>
      </c>
      <c r="C379" s="4">
        <v>20</v>
      </c>
      <c r="D379" s="8">
        <v>1.28</v>
      </c>
      <c r="E379" s="4">
        <v>11</v>
      </c>
      <c r="F379" s="8">
        <v>1.31</v>
      </c>
      <c r="G379" s="4">
        <v>5</v>
      </c>
      <c r="H379" s="8">
        <v>0.72</v>
      </c>
      <c r="I379" s="4">
        <v>0</v>
      </c>
    </row>
    <row r="380" spans="1:9" x14ac:dyDescent="0.2">
      <c r="A380" s="2">
        <v>20</v>
      </c>
      <c r="B380" s="1" t="s">
        <v>90</v>
      </c>
      <c r="C380" s="4">
        <v>19</v>
      </c>
      <c r="D380" s="8">
        <v>1.21</v>
      </c>
      <c r="E380" s="4">
        <v>4</v>
      </c>
      <c r="F380" s="8">
        <v>0.48</v>
      </c>
      <c r="G380" s="4">
        <v>15</v>
      </c>
      <c r="H380" s="8">
        <v>2.16</v>
      </c>
      <c r="I380" s="4">
        <v>0</v>
      </c>
    </row>
    <row r="381" spans="1:9" x14ac:dyDescent="0.2">
      <c r="A381" s="1"/>
      <c r="C381" s="4"/>
      <c r="D381" s="8"/>
      <c r="E381" s="4"/>
      <c r="F381" s="8"/>
      <c r="G381" s="4"/>
      <c r="H381" s="8"/>
      <c r="I381" s="4"/>
    </row>
    <row r="382" spans="1:9" x14ac:dyDescent="0.2">
      <c r="A382" s="1" t="s">
        <v>17</v>
      </c>
      <c r="C382" s="4"/>
      <c r="D382" s="8"/>
      <c r="E382" s="4"/>
      <c r="F382" s="8"/>
      <c r="G382" s="4"/>
      <c r="H382" s="8"/>
      <c r="I382" s="4"/>
    </row>
    <row r="383" spans="1:9" x14ac:dyDescent="0.2">
      <c r="A383" s="2">
        <v>1</v>
      </c>
      <c r="B383" s="1" t="s">
        <v>65</v>
      </c>
      <c r="C383" s="4">
        <v>116</v>
      </c>
      <c r="D383" s="8">
        <v>11.79</v>
      </c>
      <c r="E383" s="4">
        <v>55</v>
      </c>
      <c r="F383" s="8">
        <v>9.98</v>
      </c>
      <c r="G383" s="4">
        <v>61</v>
      </c>
      <c r="H383" s="8">
        <v>14.91</v>
      </c>
      <c r="I383" s="4">
        <v>0</v>
      </c>
    </row>
    <row r="384" spans="1:9" x14ac:dyDescent="0.2">
      <c r="A384" s="2">
        <v>2</v>
      </c>
      <c r="B384" s="1" t="s">
        <v>71</v>
      </c>
      <c r="C384" s="4">
        <v>110</v>
      </c>
      <c r="D384" s="8">
        <v>11.18</v>
      </c>
      <c r="E384" s="4">
        <v>101</v>
      </c>
      <c r="F384" s="8">
        <v>18.329999999999998</v>
      </c>
      <c r="G384" s="4">
        <v>9</v>
      </c>
      <c r="H384" s="8">
        <v>2.2000000000000002</v>
      </c>
      <c r="I384" s="4">
        <v>0</v>
      </c>
    </row>
    <row r="385" spans="1:9" x14ac:dyDescent="0.2">
      <c r="A385" s="2">
        <v>3</v>
      </c>
      <c r="B385" s="1" t="s">
        <v>70</v>
      </c>
      <c r="C385" s="4">
        <v>89</v>
      </c>
      <c r="D385" s="8">
        <v>9.0399999999999991</v>
      </c>
      <c r="E385" s="4">
        <v>83</v>
      </c>
      <c r="F385" s="8">
        <v>15.06</v>
      </c>
      <c r="G385" s="4">
        <v>6</v>
      </c>
      <c r="H385" s="8">
        <v>1.47</v>
      </c>
      <c r="I385" s="4">
        <v>0</v>
      </c>
    </row>
    <row r="386" spans="1:9" x14ac:dyDescent="0.2">
      <c r="A386" s="2">
        <v>4</v>
      </c>
      <c r="B386" s="1" t="s">
        <v>63</v>
      </c>
      <c r="C386" s="4">
        <v>83</v>
      </c>
      <c r="D386" s="8">
        <v>8.43</v>
      </c>
      <c r="E386" s="4">
        <v>57</v>
      </c>
      <c r="F386" s="8">
        <v>10.34</v>
      </c>
      <c r="G386" s="4">
        <v>26</v>
      </c>
      <c r="H386" s="8">
        <v>6.36</v>
      </c>
      <c r="I386" s="4">
        <v>0</v>
      </c>
    </row>
    <row r="387" spans="1:9" x14ac:dyDescent="0.2">
      <c r="A387" s="2">
        <v>5</v>
      </c>
      <c r="B387" s="1" t="s">
        <v>55</v>
      </c>
      <c r="C387" s="4">
        <v>72</v>
      </c>
      <c r="D387" s="8">
        <v>7.32</v>
      </c>
      <c r="E387" s="4">
        <v>27</v>
      </c>
      <c r="F387" s="8">
        <v>4.9000000000000004</v>
      </c>
      <c r="G387" s="4">
        <v>45</v>
      </c>
      <c r="H387" s="8">
        <v>11</v>
      </c>
      <c r="I387" s="4">
        <v>0</v>
      </c>
    </row>
    <row r="388" spans="1:9" x14ac:dyDescent="0.2">
      <c r="A388" s="2">
        <v>6</v>
      </c>
      <c r="B388" s="1" t="s">
        <v>67</v>
      </c>
      <c r="C388" s="4">
        <v>46</v>
      </c>
      <c r="D388" s="8">
        <v>4.67</v>
      </c>
      <c r="E388" s="4">
        <v>32</v>
      </c>
      <c r="F388" s="8">
        <v>5.81</v>
      </c>
      <c r="G388" s="4">
        <v>14</v>
      </c>
      <c r="H388" s="8">
        <v>3.42</v>
      </c>
      <c r="I388" s="4">
        <v>0</v>
      </c>
    </row>
    <row r="389" spans="1:9" x14ac:dyDescent="0.2">
      <c r="A389" s="2">
        <v>7</v>
      </c>
      <c r="B389" s="1" t="s">
        <v>56</v>
      </c>
      <c r="C389" s="4">
        <v>41</v>
      </c>
      <c r="D389" s="8">
        <v>4.17</v>
      </c>
      <c r="E389" s="4">
        <v>24</v>
      </c>
      <c r="F389" s="8">
        <v>4.3600000000000003</v>
      </c>
      <c r="G389" s="4">
        <v>17</v>
      </c>
      <c r="H389" s="8">
        <v>4.16</v>
      </c>
      <c r="I389" s="4">
        <v>0</v>
      </c>
    </row>
    <row r="390" spans="1:9" x14ac:dyDescent="0.2">
      <c r="A390" s="2">
        <v>7</v>
      </c>
      <c r="B390" s="1" t="s">
        <v>64</v>
      </c>
      <c r="C390" s="4">
        <v>41</v>
      </c>
      <c r="D390" s="8">
        <v>4.17</v>
      </c>
      <c r="E390" s="4">
        <v>18</v>
      </c>
      <c r="F390" s="8">
        <v>3.27</v>
      </c>
      <c r="G390" s="4">
        <v>23</v>
      </c>
      <c r="H390" s="8">
        <v>5.62</v>
      </c>
      <c r="I390" s="4">
        <v>0</v>
      </c>
    </row>
    <row r="391" spans="1:9" x14ac:dyDescent="0.2">
      <c r="A391" s="2">
        <v>9</v>
      </c>
      <c r="B391" s="1" t="s">
        <v>72</v>
      </c>
      <c r="C391" s="4">
        <v>29</v>
      </c>
      <c r="D391" s="8">
        <v>2.95</v>
      </c>
      <c r="E391" s="4">
        <v>15</v>
      </c>
      <c r="F391" s="8">
        <v>2.72</v>
      </c>
      <c r="G391" s="4">
        <v>8</v>
      </c>
      <c r="H391" s="8">
        <v>1.96</v>
      </c>
      <c r="I391" s="4">
        <v>0</v>
      </c>
    </row>
    <row r="392" spans="1:9" x14ac:dyDescent="0.2">
      <c r="A392" s="2">
        <v>10</v>
      </c>
      <c r="B392" s="1" t="s">
        <v>83</v>
      </c>
      <c r="C392" s="4">
        <v>28</v>
      </c>
      <c r="D392" s="8">
        <v>2.85</v>
      </c>
      <c r="E392" s="4">
        <v>15</v>
      </c>
      <c r="F392" s="8">
        <v>2.72</v>
      </c>
      <c r="G392" s="4">
        <v>11</v>
      </c>
      <c r="H392" s="8">
        <v>2.69</v>
      </c>
      <c r="I392" s="4">
        <v>2</v>
      </c>
    </row>
    <row r="393" spans="1:9" x14ac:dyDescent="0.2">
      <c r="A393" s="2">
        <v>11</v>
      </c>
      <c r="B393" s="1" t="s">
        <v>73</v>
      </c>
      <c r="C393" s="4">
        <v>26</v>
      </c>
      <c r="D393" s="8">
        <v>2.64</v>
      </c>
      <c r="E393" s="4">
        <v>20</v>
      </c>
      <c r="F393" s="8">
        <v>3.63</v>
      </c>
      <c r="G393" s="4">
        <v>6</v>
      </c>
      <c r="H393" s="8">
        <v>1.47</v>
      </c>
      <c r="I393" s="4">
        <v>0</v>
      </c>
    </row>
    <row r="394" spans="1:9" x14ac:dyDescent="0.2">
      <c r="A394" s="2">
        <v>12</v>
      </c>
      <c r="B394" s="1" t="s">
        <v>57</v>
      </c>
      <c r="C394" s="4">
        <v>24</v>
      </c>
      <c r="D394" s="8">
        <v>2.44</v>
      </c>
      <c r="E394" s="4">
        <v>10</v>
      </c>
      <c r="F394" s="8">
        <v>1.81</v>
      </c>
      <c r="G394" s="4">
        <v>14</v>
      </c>
      <c r="H394" s="8">
        <v>3.42</v>
      </c>
      <c r="I394" s="4">
        <v>0</v>
      </c>
    </row>
    <row r="395" spans="1:9" x14ac:dyDescent="0.2">
      <c r="A395" s="2">
        <v>13</v>
      </c>
      <c r="B395" s="1" t="s">
        <v>62</v>
      </c>
      <c r="C395" s="4">
        <v>23</v>
      </c>
      <c r="D395" s="8">
        <v>2.34</v>
      </c>
      <c r="E395" s="4">
        <v>11</v>
      </c>
      <c r="F395" s="8">
        <v>2</v>
      </c>
      <c r="G395" s="4">
        <v>11</v>
      </c>
      <c r="H395" s="8">
        <v>2.69</v>
      </c>
      <c r="I395" s="4">
        <v>1</v>
      </c>
    </row>
    <row r="396" spans="1:9" x14ac:dyDescent="0.2">
      <c r="A396" s="2">
        <v>14</v>
      </c>
      <c r="B396" s="1" t="s">
        <v>74</v>
      </c>
      <c r="C396" s="4">
        <v>22</v>
      </c>
      <c r="D396" s="8">
        <v>2.2400000000000002</v>
      </c>
      <c r="E396" s="4">
        <v>0</v>
      </c>
      <c r="F396" s="8">
        <v>0</v>
      </c>
      <c r="G396" s="4">
        <v>16</v>
      </c>
      <c r="H396" s="8">
        <v>3.91</v>
      </c>
      <c r="I396" s="4">
        <v>0</v>
      </c>
    </row>
    <row r="397" spans="1:9" x14ac:dyDescent="0.2">
      <c r="A397" s="2">
        <v>15</v>
      </c>
      <c r="B397" s="1" t="s">
        <v>69</v>
      </c>
      <c r="C397" s="4">
        <v>20</v>
      </c>
      <c r="D397" s="8">
        <v>2.0299999999999998</v>
      </c>
      <c r="E397" s="4">
        <v>5</v>
      </c>
      <c r="F397" s="8">
        <v>0.91</v>
      </c>
      <c r="G397" s="4">
        <v>13</v>
      </c>
      <c r="H397" s="8">
        <v>3.18</v>
      </c>
      <c r="I397" s="4">
        <v>0</v>
      </c>
    </row>
    <row r="398" spans="1:9" x14ac:dyDescent="0.2">
      <c r="A398" s="2">
        <v>16</v>
      </c>
      <c r="B398" s="1" t="s">
        <v>79</v>
      </c>
      <c r="C398" s="4">
        <v>12</v>
      </c>
      <c r="D398" s="8">
        <v>1.22</v>
      </c>
      <c r="E398" s="4">
        <v>3</v>
      </c>
      <c r="F398" s="8">
        <v>0.54</v>
      </c>
      <c r="G398" s="4">
        <v>8</v>
      </c>
      <c r="H398" s="8">
        <v>1.96</v>
      </c>
      <c r="I398" s="4">
        <v>1</v>
      </c>
    </row>
    <row r="399" spans="1:9" x14ac:dyDescent="0.2">
      <c r="A399" s="2">
        <v>16</v>
      </c>
      <c r="B399" s="1" t="s">
        <v>77</v>
      </c>
      <c r="C399" s="4">
        <v>12</v>
      </c>
      <c r="D399" s="8">
        <v>1.22</v>
      </c>
      <c r="E399" s="4">
        <v>9</v>
      </c>
      <c r="F399" s="8">
        <v>1.63</v>
      </c>
      <c r="G399" s="4">
        <v>3</v>
      </c>
      <c r="H399" s="8">
        <v>0.73</v>
      </c>
      <c r="I399" s="4">
        <v>0</v>
      </c>
    </row>
    <row r="400" spans="1:9" x14ac:dyDescent="0.2">
      <c r="A400" s="2">
        <v>18</v>
      </c>
      <c r="B400" s="1" t="s">
        <v>78</v>
      </c>
      <c r="C400" s="4">
        <v>11</v>
      </c>
      <c r="D400" s="8">
        <v>1.1200000000000001</v>
      </c>
      <c r="E400" s="4">
        <v>5</v>
      </c>
      <c r="F400" s="8">
        <v>0.91</v>
      </c>
      <c r="G400" s="4">
        <v>6</v>
      </c>
      <c r="H400" s="8">
        <v>1.47</v>
      </c>
      <c r="I400" s="4">
        <v>0</v>
      </c>
    </row>
    <row r="401" spans="1:9" x14ac:dyDescent="0.2">
      <c r="A401" s="2">
        <v>19</v>
      </c>
      <c r="B401" s="1" t="s">
        <v>59</v>
      </c>
      <c r="C401" s="4">
        <v>10</v>
      </c>
      <c r="D401" s="8">
        <v>1.02</v>
      </c>
      <c r="E401" s="4">
        <v>2</v>
      </c>
      <c r="F401" s="8">
        <v>0.36</v>
      </c>
      <c r="G401" s="4">
        <v>8</v>
      </c>
      <c r="H401" s="8">
        <v>1.96</v>
      </c>
      <c r="I401" s="4">
        <v>0</v>
      </c>
    </row>
    <row r="402" spans="1:9" x14ac:dyDescent="0.2">
      <c r="A402" s="2">
        <v>20</v>
      </c>
      <c r="B402" s="1" t="s">
        <v>58</v>
      </c>
      <c r="C402" s="4">
        <v>9</v>
      </c>
      <c r="D402" s="8">
        <v>0.91</v>
      </c>
      <c r="E402" s="4">
        <v>3</v>
      </c>
      <c r="F402" s="8">
        <v>0.54</v>
      </c>
      <c r="G402" s="4">
        <v>6</v>
      </c>
      <c r="H402" s="8">
        <v>1.47</v>
      </c>
      <c r="I402" s="4">
        <v>0</v>
      </c>
    </row>
    <row r="403" spans="1:9" x14ac:dyDescent="0.2">
      <c r="A403" s="2">
        <v>20</v>
      </c>
      <c r="B403" s="1" t="s">
        <v>91</v>
      </c>
      <c r="C403" s="4">
        <v>9</v>
      </c>
      <c r="D403" s="8">
        <v>0.91</v>
      </c>
      <c r="E403" s="4">
        <v>4</v>
      </c>
      <c r="F403" s="8">
        <v>0.73</v>
      </c>
      <c r="G403" s="4">
        <v>5</v>
      </c>
      <c r="H403" s="8">
        <v>1.22</v>
      </c>
      <c r="I403" s="4">
        <v>0</v>
      </c>
    </row>
    <row r="404" spans="1:9" x14ac:dyDescent="0.2">
      <c r="A404" s="2">
        <v>20</v>
      </c>
      <c r="B404" s="1" t="s">
        <v>85</v>
      </c>
      <c r="C404" s="4">
        <v>9</v>
      </c>
      <c r="D404" s="8">
        <v>0.91</v>
      </c>
      <c r="E404" s="4">
        <v>4</v>
      </c>
      <c r="F404" s="8">
        <v>0.73</v>
      </c>
      <c r="G404" s="4">
        <v>5</v>
      </c>
      <c r="H404" s="8">
        <v>1.22</v>
      </c>
      <c r="I404" s="4">
        <v>0</v>
      </c>
    </row>
    <row r="405" spans="1:9" x14ac:dyDescent="0.2">
      <c r="A405" s="2">
        <v>20</v>
      </c>
      <c r="B405" s="1" t="s">
        <v>86</v>
      </c>
      <c r="C405" s="4">
        <v>9</v>
      </c>
      <c r="D405" s="8">
        <v>0.91</v>
      </c>
      <c r="E405" s="4">
        <v>4</v>
      </c>
      <c r="F405" s="8">
        <v>0.73</v>
      </c>
      <c r="G405" s="4">
        <v>5</v>
      </c>
      <c r="H405" s="8">
        <v>1.22</v>
      </c>
      <c r="I405" s="4">
        <v>0</v>
      </c>
    </row>
    <row r="406" spans="1:9" x14ac:dyDescent="0.2">
      <c r="A406" s="1"/>
      <c r="C406" s="4"/>
      <c r="D406" s="8"/>
      <c r="E406" s="4"/>
      <c r="F406" s="8"/>
      <c r="G406" s="4"/>
      <c r="H406" s="8"/>
      <c r="I406" s="4"/>
    </row>
    <row r="407" spans="1:9" x14ac:dyDescent="0.2">
      <c r="A407" s="1" t="s">
        <v>18</v>
      </c>
      <c r="C407" s="4"/>
      <c r="D407" s="8"/>
      <c r="E407" s="4"/>
      <c r="F407" s="8"/>
      <c r="G407" s="4"/>
      <c r="H407" s="8"/>
      <c r="I407" s="4"/>
    </row>
    <row r="408" spans="1:9" x14ac:dyDescent="0.2">
      <c r="A408" s="2">
        <v>1</v>
      </c>
      <c r="B408" s="1" t="s">
        <v>71</v>
      </c>
      <c r="C408" s="4">
        <v>71</v>
      </c>
      <c r="D408" s="8">
        <v>12.22</v>
      </c>
      <c r="E408" s="4">
        <v>64</v>
      </c>
      <c r="F408" s="8">
        <v>20.98</v>
      </c>
      <c r="G408" s="4">
        <v>7</v>
      </c>
      <c r="H408" s="8">
        <v>2.63</v>
      </c>
      <c r="I408" s="4">
        <v>0</v>
      </c>
    </row>
    <row r="409" spans="1:9" x14ac:dyDescent="0.2">
      <c r="A409" s="2">
        <v>2</v>
      </c>
      <c r="B409" s="1" t="s">
        <v>65</v>
      </c>
      <c r="C409" s="4">
        <v>54</v>
      </c>
      <c r="D409" s="8">
        <v>9.2899999999999991</v>
      </c>
      <c r="E409" s="4">
        <v>27</v>
      </c>
      <c r="F409" s="8">
        <v>8.85</v>
      </c>
      <c r="G409" s="4">
        <v>27</v>
      </c>
      <c r="H409" s="8">
        <v>10.15</v>
      </c>
      <c r="I409" s="4">
        <v>0</v>
      </c>
    </row>
    <row r="410" spans="1:9" x14ac:dyDescent="0.2">
      <c r="A410" s="2">
        <v>3</v>
      </c>
      <c r="B410" s="1" t="s">
        <v>70</v>
      </c>
      <c r="C410" s="4">
        <v>44</v>
      </c>
      <c r="D410" s="8">
        <v>7.57</v>
      </c>
      <c r="E410" s="4">
        <v>37</v>
      </c>
      <c r="F410" s="8">
        <v>12.13</v>
      </c>
      <c r="G410" s="4">
        <v>7</v>
      </c>
      <c r="H410" s="8">
        <v>2.63</v>
      </c>
      <c r="I410" s="4">
        <v>0</v>
      </c>
    </row>
    <row r="411" spans="1:9" x14ac:dyDescent="0.2">
      <c r="A411" s="2">
        <v>4</v>
      </c>
      <c r="B411" s="1" t="s">
        <v>57</v>
      </c>
      <c r="C411" s="4">
        <v>34</v>
      </c>
      <c r="D411" s="8">
        <v>5.85</v>
      </c>
      <c r="E411" s="4">
        <v>4</v>
      </c>
      <c r="F411" s="8">
        <v>1.31</v>
      </c>
      <c r="G411" s="4">
        <v>30</v>
      </c>
      <c r="H411" s="8">
        <v>11.28</v>
      </c>
      <c r="I411" s="4">
        <v>0</v>
      </c>
    </row>
    <row r="412" spans="1:9" x14ac:dyDescent="0.2">
      <c r="A412" s="2">
        <v>4</v>
      </c>
      <c r="B412" s="1" t="s">
        <v>63</v>
      </c>
      <c r="C412" s="4">
        <v>34</v>
      </c>
      <c r="D412" s="8">
        <v>5.85</v>
      </c>
      <c r="E412" s="4">
        <v>23</v>
      </c>
      <c r="F412" s="8">
        <v>7.54</v>
      </c>
      <c r="G412" s="4">
        <v>10</v>
      </c>
      <c r="H412" s="8">
        <v>3.76</v>
      </c>
      <c r="I412" s="4">
        <v>1</v>
      </c>
    </row>
    <row r="413" spans="1:9" x14ac:dyDescent="0.2">
      <c r="A413" s="2">
        <v>6</v>
      </c>
      <c r="B413" s="1" t="s">
        <v>55</v>
      </c>
      <c r="C413" s="4">
        <v>30</v>
      </c>
      <c r="D413" s="8">
        <v>5.16</v>
      </c>
      <c r="E413" s="4">
        <v>9</v>
      </c>
      <c r="F413" s="8">
        <v>2.95</v>
      </c>
      <c r="G413" s="4">
        <v>21</v>
      </c>
      <c r="H413" s="8">
        <v>7.89</v>
      </c>
      <c r="I413" s="4">
        <v>0</v>
      </c>
    </row>
    <row r="414" spans="1:9" x14ac:dyDescent="0.2">
      <c r="A414" s="2">
        <v>7</v>
      </c>
      <c r="B414" s="1" t="s">
        <v>56</v>
      </c>
      <c r="C414" s="4">
        <v>28</v>
      </c>
      <c r="D414" s="8">
        <v>4.82</v>
      </c>
      <c r="E414" s="4">
        <v>14</v>
      </c>
      <c r="F414" s="8">
        <v>4.59</v>
      </c>
      <c r="G414" s="4">
        <v>14</v>
      </c>
      <c r="H414" s="8">
        <v>5.26</v>
      </c>
      <c r="I414" s="4">
        <v>0</v>
      </c>
    </row>
    <row r="415" spans="1:9" x14ac:dyDescent="0.2">
      <c r="A415" s="2">
        <v>7</v>
      </c>
      <c r="B415" s="1" t="s">
        <v>64</v>
      </c>
      <c r="C415" s="4">
        <v>28</v>
      </c>
      <c r="D415" s="8">
        <v>4.82</v>
      </c>
      <c r="E415" s="4">
        <v>15</v>
      </c>
      <c r="F415" s="8">
        <v>4.92</v>
      </c>
      <c r="G415" s="4">
        <v>13</v>
      </c>
      <c r="H415" s="8">
        <v>4.8899999999999997</v>
      </c>
      <c r="I415" s="4">
        <v>0</v>
      </c>
    </row>
    <row r="416" spans="1:9" x14ac:dyDescent="0.2">
      <c r="A416" s="2">
        <v>9</v>
      </c>
      <c r="B416" s="1" t="s">
        <v>67</v>
      </c>
      <c r="C416" s="4">
        <v>27</v>
      </c>
      <c r="D416" s="8">
        <v>4.6500000000000004</v>
      </c>
      <c r="E416" s="4">
        <v>10</v>
      </c>
      <c r="F416" s="8">
        <v>3.28</v>
      </c>
      <c r="G416" s="4">
        <v>17</v>
      </c>
      <c r="H416" s="8">
        <v>6.39</v>
      </c>
      <c r="I416" s="4">
        <v>0</v>
      </c>
    </row>
    <row r="417" spans="1:9" x14ac:dyDescent="0.2">
      <c r="A417" s="2">
        <v>10</v>
      </c>
      <c r="B417" s="1" t="s">
        <v>72</v>
      </c>
      <c r="C417" s="4">
        <v>23</v>
      </c>
      <c r="D417" s="8">
        <v>3.96</v>
      </c>
      <c r="E417" s="4">
        <v>16</v>
      </c>
      <c r="F417" s="8">
        <v>5.25</v>
      </c>
      <c r="G417" s="4">
        <v>4</v>
      </c>
      <c r="H417" s="8">
        <v>1.5</v>
      </c>
      <c r="I417" s="4">
        <v>0</v>
      </c>
    </row>
    <row r="418" spans="1:9" x14ac:dyDescent="0.2">
      <c r="A418" s="2">
        <v>11</v>
      </c>
      <c r="B418" s="1" t="s">
        <v>73</v>
      </c>
      <c r="C418" s="4">
        <v>21</v>
      </c>
      <c r="D418" s="8">
        <v>3.61</v>
      </c>
      <c r="E418" s="4">
        <v>19</v>
      </c>
      <c r="F418" s="8">
        <v>6.23</v>
      </c>
      <c r="G418" s="4">
        <v>2</v>
      </c>
      <c r="H418" s="8">
        <v>0.75</v>
      </c>
      <c r="I418" s="4">
        <v>0</v>
      </c>
    </row>
    <row r="419" spans="1:9" x14ac:dyDescent="0.2">
      <c r="A419" s="2">
        <v>12</v>
      </c>
      <c r="B419" s="1" t="s">
        <v>62</v>
      </c>
      <c r="C419" s="4">
        <v>19</v>
      </c>
      <c r="D419" s="8">
        <v>3.27</v>
      </c>
      <c r="E419" s="4">
        <v>15</v>
      </c>
      <c r="F419" s="8">
        <v>4.92</v>
      </c>
      <c r="G419" s="4">
        <v>4</v>
      </c>
      <c r="H419" s="8">
        <v>1.5</v>
      </c>
      <c r="I419" s="4">
        <v>0</v>
      </c>
    </row>
    <row r="420" spans="1:9" x14ac:dyDescent="0.2">
      <c r="A420" s="2">
        <v>13</v>
      </c>
      <c r="B420" s="1" t="s">
        <v>68</v>
      </c>
      <c r="C420" s="4">
        <v>12</v>
      </c>
      <c r="D420" s="8">
        <v>2.0699999999999998</v>
      </c>
      <c r="E420" s="4">
        <v>10</v>
      </c>
      <c r="F420" s="8">
        <v>3.28</v>
      </c>
      <c r="G420" s="4">
        <v>2</v>
      </c>
      <c r="H420" s="8">
        <v>0.75</v>
      </c>
      <c r="I420" s="4">
        <v>0</v>
      </c>
    </row>
    <row r="421" spans="1:9" x14ac:dyDescent="0.2">
      <c r="A421" s="2">
        <v>14</v>
      </c>
      <c r="B421" s="1" t="s">
        <v>69</v>
      </c>
      <c r="C421" s="4">
        <v>10</v>
      </c>
      <c r="D421" s="8">
        <v>1.72</v>
      </c>
      <c r="E421" s="4">
        <v>3</v>
      </c>
      <c r="F421" s="8">
        <v>0.98</v>
      </c>
      <c r="G421" s="4">
        <v>7</v>
      </c>
      <c r="H421" s="8">
        <v>2.63</v>
      </c>
      <c r="I421" s="4">
        <v>0</v>
      </c>
    </row>
    <row r="422" spans="1:9" x14ac:dyDescent="0.2">
      <c r="A422" s="2">
        <v>14</v>
      </c>
      <c r="B422" s="1" t="s">
        <v>77</v>
      </c>
      <c r="C422" s="4">
        <v>10</v>
      </c>
      <c r="D422" s="8">
        <v>1.72</v>
      </c>
      <c r="E422" s="4">
        <v>5</v>
      </c>
      <c r="F422" s="8">
        <v>1.64</v>
      </c>
      <c r="G422" s="4">
        <v>4</v>
      </c>
      <c r="H422" s="8">
        <v>1.5</v>
      </c>
      <c r="I422" s="4">
        <v>0</v>
      </c>
    </row>
    <row r="423" spans="1:9" x14ac:dyDescent="0.2">
      <c r="A423" s="2">
        <v>16</v>
      </c>
      <c r="B423" s="1" t="s">
        <v>59</v>
      </c>
      <c r="C423" s="4">
        <v>8</v>
      </c>
      <c r="D423" s="8">
        <v>1.38</v>
      </c>
      <c r="E423" s="4">
        <v>2</v>
      </c>
      <c r="F423" s="8">
        <v>0.66</v>
      </c>
      <c r="G423" s="4">
        <v>6</v>
      </c>
      <c r="H423" s="8">
        <v>2.2599999999999998</v>
      </c>
      <c r="I423" s="4">
        <v>0</v>
      </c>
    </row>
    <row r="424" spans="1:9" x14ac:dyDescent="0.2">
      <c r="A424" s="2">
        <v>16</v>
      </c>
      <c r="B424" s="1" t="s">
        <v>74</v>
      </c>
      <c r="C424" s="4">
        <v>8</v>
      </c>
      <c r="D424" s="8">
        <v>1.38</v>
      </c>
      <c r="E424" s="4">
        <v>0</v>
      </c>
      <c r="F424" s="8">
        <v>0</v>
      </c>
      <c r="G424" s="4">
        <v>7</v>
      </c>
      <c r="H424" s="8">
        <v>2.63</v>
      </c>
      <c r="I424" s="4">
        <v>0</v>
      </c>
    </row>
    <row r="425" spans="1:9" x14ac:dyDescent="0.2">
      <c r="A425" s="2">
        <v>16</v>
      </c>
      <c r="B425" s="1" t="s">
        <v>75</v>
      </c>
      <c r="C425" s="4">
        <v>8</v>
      </c>
      <c r="D425" s="8">
        <v>1.38</v>
      </c>
      <c r="E425" s="4">
        <v>2</v>
      </c>
      <c r="F425" s="8">
        <v>0.66</v>
      </c>
      <c r="G425" s="4">
        <v>6</v>
      </c>
      <c r="H425" s="8">
        <v>2.2599999999999998</v>
      </c>
      <c r="I425" s="4">
        <v>0</v>
      </c>
    </row>
    <row r="426" spans="1:9" x14ac:dyDescent="0.2">
      <c r="A426" s="2">
        <v>19</v>
      </c>
      <c r="B426" s="1" t="s">
        <v>58</v>
      </c>
      <c r="C426" s="4">
        <v>7</v>
      </c>
      <c r="D426" s="8">
        <v>1.2</v>
      </c>
      <c r="E426" s="4">
        <v>2</v>
      </c>
      <c r="F426" s="8">
        <v>0.66</v>
      </c>
      <c r="G426" s="4">
        <v>5</v>
      </c>
      <c r="H426" s="8">
        <v>1.88</v>
      </c>
      <c r="I426" s="4">
        <v>0</v>
      </c>
    </row>
    <row r="427" spans="1:9" x14ac:dyDescent="0.2">
      <c r="A427" s="2">
        <v>19</v>
      </c>
      <c r="B427" s="1" t="s">
        <v>61</v>
      </c>
      <c r="C427" s="4">
        <v>7</v>
      </c>
      <c r="D427" s="8">
        <v>1.2</v>
      </c>
      <c r="E427" s="4">
        <v>2</v>
      </c>
      <c r="F427" s="8">
        <v>0.66</v>
      </c>
      <c r="G427" s="4">
        <v>4</v>
      </c>
      <c r="H427" s="8">
        <v>1.5</v>
      </c>
      <c r="I427" s="4">
        <v>1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19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67</v>
      </c>
      <c r="C430" s="4">
        <v>460</v>
      </c>
      <c r="D430" s="8">
        <v>11.9</v>
      </c>
      <c r="E430" s="4">
        <v>260</v>
      </c>
      <c r="F430" s="8">
        <v>15.6</v>
      </c>
      <c r="G430" s="4">
        <v>200</v>
      </c>
      <c r="H430" s="8">
        <v>9.49</v>
      </c>
      <c r="I430" s="4">
        <v>0</v>
      </c>
    </row>
    <row r="431" spans="1:9" x14ac:dyDescent="0.2">
      <c r="A431" s="2">
        <v>2</v>
      </c>
      <c r="B431" s="1" t="s">
        <v>71</v>
      </c>
      <c r="C431" s="4">
        <v>345</v>
      </c>
      <c r="D431" s="8">
        <v>8.93</v>
      </c>
      <c r="E431" s="4">
        <v>283</v>
      </c>
      <c r="F431" s="8">
        <v>16.98</v>
      </c>
      <c r="G431" s="4">
        <v>62</v>
      </c>
      <c r="H431" s="8">
        <v>2.94</v>
      </c>
      <c r="I431" s="4">
        <v>0</v>
      </c>
    </row>
    <row r="432" spans="1:9" x14ac:dyDescent="0.2">
      <c r="A432" s="2">
        <v>3</v>
      </c>
      <c r="B432" s="1" t="s">
        <v>55</v>
      </c>
      <c r="C432" s="4">
        <v>283</v>
      </c>
      <c r="D432" s="8">
        <v>7.32</v>
      </c>
      <c r="E432" s="4">
        <v>54</v>
      </c>
      <c r="F432" s="8">
        <v>3.24</v>
      </c>
      <c r="G432" s="4">
        <v>229</v>
      </c>
      <c r="H432" s="8">
        <v>10.87</v>
      </c>
      <c r="I432" s="4">
        <v>0</v>
      </c>
    </row>
    <row r="433" spans="1:9" x14ac:dyDescent="0.2">
      <c r="A433" s="2">
        <v>4</v>
      </c>
      <c r="B433" s="1" t="s">
        <v>70</v>
      </c>
      <c r="C433" s="4">
        <v>271</v>
      </c>
      <c r="D433" s="8">
        <v>7.01</v>
      </c>
      <c r="E433" s="4">
        <v>225</v>
      </c>
      <c r="F433" s="8">
        <v>13.5</v>
      </c>
      <c r="G433" s="4">
        <v>46</v>
      </c>
      <c r="H433" s="8">
        <v>2.1800000000000002</v>
      </c>
      <c r="I433" s="4">
        <v>0</v>
      </c>
    </row>
    <row r="434" spans="1:9" x14ac:dyDescent="0.2">
      <c r="A434" s="2">
        <v>5</v>
      </c>
      <c r="B434" s="1" t="s">
        <v>65</v>
      </c>
      <c r="C434" s="4">
        <v>236</v>
      </c>
      <c r="D434" s="8">
        <v>6.11</v>
      </c>
      <c r="E434" s="4">
        <v>88</v>
      </c>
      <c r="F434" s="8">
        <v>5.28</v>
      </c>
      <c r="G434" s="4">
        <v>148</v>
      </c>
      <c r="H434" s="8">
        <v>7.02</v>
      </c>
      <c r="I434" s="4">
        <v>0</v>
      </c>
    </row>
    <row r="435" spans="1:9" x14ac:dyDescent="0.2">
      <c r="A435" s="2">
        <v>6</v>
      </c>
      <c r="B435" s="1" t="s">
        <v>72</v>
      </c>
      <c r="C435" s="4">
        <v>165</v>
      </c>
      <c r="D435" s="8">
        <v>4.2699999999999996</v>
      </c>
      <c r="E435" s="4">
        <v>110</v>
      </c>
      <c r="F435" s="8">
        <v>6.6</v>
      </c>
      <c r="G435" s="4">
        <v>45</v>
      </c>
      <c r="H435" s="8">
        <v>2.14</v>
      </c>
      <c r="I435" s="4">
        <v>1</v>
      </c>
    </row>
    <row r="436" spans="1:9" x14ac:dyDescent="0.2">
      <c r="A436" s="2">
        <v>7</v>
      </c>
      <c r="B436" s="1" t="s">
        <v>56</v>
      </c>
      <c r="C436" s="4">
        <v>152</v>
      </c>
      <c r="D436" s="8">
        <v>3.93</v>
      </c>
      <c r="E436" s="4">
        <v>52</v>
      </c>
      <c r="F436" s="8">
        <v>3.12</v>
      </c>
      <c r="G436" s="4">
        <v>100</v>
      </c>
      <c r="H436" s="8">
        <v>4.75</v>
      </c>
      <c r="I436" s="4">
        <v>0</v>
      </c>
    </row>
    <row r="437" spans="1:9" x14ac:dyDescent="0.2">
      <c r="A437" s="2">
        <v>8</v>
      </c>
      <c r="B437" s="1" t="s">
        <v>64</v>
      </c>
      <c r="C437" s="4">
        <v>131</v>
      </c>
      <c r="D437" s="8">
        <v>3.39</v>
      </c>
      <c r="E437" s="4">
        <v>63</v>
      </c>
      <c r="F437" s="8">
        <v>3.78</v>
      </c>
      <c r="G437" s="4">
        <v>68</v>
      </c>
      <c r="H437" s="8">
        <v>3.23</v>
      </c>
      <c r="I437" s="4">
        <v>0</v>
      </c>
    </row>
    <row r="438" spans="1:9" x14ac:dyDescent="0.2">
      <c r="A438" s="2">
        <v>9</v>
      </c>
      <c r="B438" s="1" t="s">
        <v>63</v>
      </c>
      <c r="C438" s="4">
        <v>127</v>
      </c>
      <c r="D438" s="8">
        <v>3.29</v>
      </c>
      <c r="E438" s="4">
        <v>81</v>
      </c>
      <c r="F438" s="8">
        <v>4.8600000000000003</v>
      </c>
      <c r="G438" s="4">
        <v>45</v>
      </c>
      <c r="H438" s="8">
        <v>2.14</v>
      </c>
      <c r="I438" s="4">
        <v>1</v>
      </c>
    </row>
    <row r="439" spans="1:9" x14ac:dyDescent="0.2">
      <c r="A439" s="2">
        <v>10</v>
      </c>
      <c r="B439" s="1" t="s">
        <v>73</v>
      </c>
      <c r="C439" s="4">
        <v>121</v>
      </c>
      <c r="D439" s="8">
        <v>3.13</v>
      </c>
      <c r="E439" s="4">
        <v>97</v>
      </c>
      <c r="F439" s="8">
        <v>5.82</v>
      </c>
      <c r="G439" s="4">
        <v>24</v>
      </c>
      <c r="H439" s="8">
        <v>1.1399999999999999</v>
      </c>
      <c r="I439" s="4">
        <v>0</v>
      </c>
    </row>
    <row r="440" spans="1:9" x14ac:dyDescent="0.2">
      <c r="A440" s="2">
        <v>11</v>
      </c>
      <c r="B440" s="1" t="s">
        <v>57</v>
      </c>
      <c r="C440" s="4">
        <v>119</v>
      </c>
      <c r="D440" s="8">
        <v>3.08</v>
      </c>
      <c r="E440" s="4">
        <v>27</v>
      </c>
      <c r="F440" s="8">
        <v>1.62</v>
      </c>
      <c r="G440" s="4">
        <v>92</v>
      </c>
      <c r="H440" s="8">
        <v>4.37</v>
      </c>
      <c r="I440" s="4">
        <v>0</v>
      </c>
    </row>
    <row r="441" spans="1:9" x14ac:dyDescent="0.2">
      <c r="A441" s="2">
        <v>12</v>
      </c>
      <c r="B441" s="1" t="s">
        <v>68</v>
      </c>
      <c r="C441" s="4">
        <v>96</v>
      </c>
      <c r="D441" s="8">
        <v>2.48</v>
      </c>
      <c r="E441" s="4">
        <v>56</v>
      </c>
      <c r="F441" s="8">
        <v>3.36</v>
      </c>
      <c r="G441" s="4">
        <v>40</v>
      </c>
      <c r="H441" s="8">
        <v>1.9</v>
      </c>
      <c r="I441" s="4">
        <v>0</v>
      </c>
    </row>
    <row r="442" spans="1:9" x14ac:dyDescent="0.2">
      <c r="A442" s="2">
        <v>13</v>
      </c>
      <c r="B442" s="1" t="s">
        <v>74</v>
      </c>
      <c r="C442" s="4">
        <v>95</v>
      </c>
      <c r="D442" s="8">
        <v>2.46</v>
      </c>
      <c r="E442" s="4">
        <v>1</v>
      </c>
      <c r="F442" s="8">
        <v>0.06</v>
      </c>
      <c r="G442" s="4">
        <v>33</v>
      </c>
      <c r="H442" s="8">
        <v>1.57</v>
      </c>
      <c r="I442" s="4">
        <v>0</v>
      </c>
    </row>
    <row r="443" spans="1:9" x14ac:dyDescent="0.2">
      <c r="A443" s="2">
        <v>14</v>
      </c>
      <c r="B443" s="1" t="s">
        <v>69</v>
      </c>
      <c r="C443" s="4">
        <v>86</v>
      </c>
      <c r="D443" s="8">
        <v>2.23</v>
      </c>
      <c r="E443" s="4">
        <v>22</v>
      </c>
      <c r="F443" s="8">
        <v>1.32</v>
      </c>
      <c r="G443" s="4">
        <v>63</v>
      </c>
      <c r="H443" s="8">
        <v>2.99</v>
      </c>
      <c r="I443" s="4">
        <v>0</v>
      </c>
    </row>
    <row r="444" spans="1:9" x14ac:dyDescent="0.2">
      <c r="A444" s="2">
        <v>15</v>
      </c>
      <c r="B444" s="1" t="s">
        <v>58</v>
      </c>
      <c r="C444" s="4">
        <v>82</v>
      </c>
      <c r="D444" s="8">
        <v>2.12</v>
      </c>
      <c r="E444" s="4">
        <v>14</v>
      </c>
      <c r="F444" s="8">
        <v>0.84</v>
      </c>
      <c r="G444" s="4">
        <v>68</v>
      </c>
      <c r="H444" s="8">
        <v>3.23</v>
      </c>
      <c r="I444" s="4">
        <v>0</v>
      </c>
    </row>
    <row r="445" spans="1:9" x14ac:dyDescent="0.2">
      <c r="A445" s="2">
        <v>16</v>
      </c>
      <c r="B445" s="1" t="s">
        <v>62</v>
      </c>
      <c r="C445" s="4">
        <v>73</v>
      </c>
      <c r="D445" s="8">
        <v>1.89</v>
      </c>
      <c r="E445" s="4">
        <v>42</v>
      </c>
      <c r="F445" s="8">
        <v>2.52</v>
      </c>
      <c r="G445" s="4">
        <v>31</v>
      </c>
      <c r="H445" s="8">
        <v>1.47</v>
      </c>
      <c r="I445" s="4">
        <v>0</v>
      </c>
    </row>
    <row r="446" spans="1:9" x14ac:dyDescent="0.2">
      <c r="A446" s="2">
        <v>17</v>
      </c>
      <c r="B446" s="1" t="s">
        <v>80</v>
      </c>
      <c r="C446" s="4">
        <v>64</v>
      </c>
      <c r="D446" s="8">
        <v>1.66</v>
      </c>
      <c r="E446" s="4">
        <v>10</v>
      </c>
      <c r="F446" s="8">
        <v>0.6</v>
      </c>
      <c r="G446" s="4">
        <v>54</v>
      </c>
      <c r="H446" s="8">
        <v>2.56</v>
      </c>
      <c r="I446" s="4">
        <v>0</v>
      </c>
    </row>
    <row r="447" spans="1:9" x14ac:dyDescent="0.2">
      <c r="A447" s="2">
        <v>18</v>
      </c>
      <c r="B447" s="1" t="s">
        <v>60</v>
      </c>
      <c r="C447" s="4">
        <v>60</v>
      </c>
      <c r="D447" s="8">
        <v>1.55</v>
      </c>
      <c r="E447" s="4">
        <v>2</v>
      </c>
      <c r="F447" s="8">
        <v>0.12</v>
      </c>
      <c r="G447" s="4">
        <v>58</v>
      </c>
      <c r="H447" s="8">
        <v>2.75</v>
      </c>
      <c r="I447" s="4">
        <v>0</v>
      </c>
    </row>
    <row r="448" spans="1:9" x14ac:dyDescent="0.2">
      <c r="A448" s="2">
        <v>18</v>
      </c>
      <c r="B448" s="1" t="s">
        <v>66</v>
      </c>
      <c r="C448" s="4">
        <v>60</v>
      </c>
      <c r="D448" s="8">
        <v>1.55</v>
      </c>
      <c r="E448" s="4">
        <v>7</v>
      </c>
      <c r="F448" s="8">
        <v>0.42</v>
      </c>
      <c r="G448" s="4">
        <v>53</v>
      </c>
      <c r="H448" s="8">
        <v>2.52</v>
      </c>
      <c r="I448" s="4">
        <v>0</v>
      </c>
    </row>
    <row r="449" spans="1:9" x14ac:dyDescent="0.2">
      <c r="A449" s="2">
        <v>20</v>
      </c>
      <c r="B449" s="1" t="s">
        <v>59</v>
      </c>
      <c r="C449" s="4">
        <v>52</v>
      </c>
      <c r="D449" s="8">
        <v>1.35</v>
      </c>
      <c r="E449" s="4">
        <v>5</v>
      </c>
      <c r="F449" s="8">
        <v>0.3</v>
      </c>
      <c r="G449" s="4">
        <v>47</v>
      </c>
      <c r="H449" s="8">
        <v>2.23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71</v>
      </c>
      <c r="C452" s="4">
        <v>221</v>
      </c>
      <c r="D452" s="8">
        <v>9.1999999999999993</v>
      </c>
      <c r="E452" s="4">
        <v>176</v>
      </c>
      <c r="F452" s="8">
        <v>15.06</v>
      </c>
      <c r="G452" s="4">
        <v>45</v>
      </c>
      <c r="H452" s="8">
        <v>3.74</v>
      </c>
      <c r="I452" s="4">
        <v>0</v>
      </c>
    </row>
    <row r="453" spans="1:9" x14ac:dyDescent="0.2">
      <c r="A453" s="2">
        <v>2</v>
      </c>
      <c r="B453" s="1" t="s">
        <v>70</v>
      </c>
      <c r="C453" s="4">
        <v>215</v>
      </c>
      <c r="D453" s="8">
        <v>8.9499999999999993</v>
      </c>
      <c r="E453" s="4">
        <v>179</v>
      </c>
      <c r="F453" s="8">
        <v>15.31</v>
      </c>
      <c r="G453" s="4">
        <v>36</v>
      </c>
      <c r="H453" s="8">
        <v>2.99</v>
      </c>
      <c r="I453" s="4">
        <v>0</v>
      </c>
    </row>
    <row r="454" spans="1:9" x14ac:dyDescent="0.2">
      <c r="A454" s="2">
        <v>3</v>
      </c>
      <c r="B454" s="1" t="s">
        <v>67</v>
      </c>
      <c r="C454" s="4">
        <v>190</v>
      </c>
      <c r="D454" s="8">
        <v>7.91</v>
      </c>
      <c r="E454" s="4">
        <v>85</v>
      </c>
      <c r="F454" s="8">
        <v>7.27</v>
      </c>
      <c r="G454" s="4">
        <v>105</v>
      </c>
      <c r="H454" s="8">
        <v>8.73</v>
      </c>
      <c r="I454" s="4">
        <v>0</v>
      </c>
    </row>
    <row r="455" spans="1:9" x14ac:dyDescent="0.2">
      <c r="A455" s="2">
        <v>4</v>
      </c>
      <c r="B455" s="1" t="s">
        <v>65</v>
      </c>
      <c r="C455" s="4">
        <v>165</v>
      </c>
      <c r="D455" s="8">
        <v>6.87</v>
      </c>
      <c r="E455" s="4">
        <v>80</v>
      </c>
      <c r="F455" s="8">
        <v>6.84</v>
      </c>
      <c r="G455" s="4">
        <v>85</v>
      </c>
      <c r="H455" s="8">
        <v>7.07</v>
      </c>
      <c r="I455" s="4">
        <v>0</v>
      </c>
    </row>
    <row r="456" spans="1:9" x14ac:dyDescent="0.2">
      <c r="A456" s="2">
        <v>5</v>
      </c>
      <c r="B456" s="1" t="s">
        <v>55</v>
      </c>
      <c r="C456" s="4">
        <v>139</v>
      </c>
      <c r="D456" s="8">
        <v>5.79</v>
      </c>
      <c r="E456" s="4">
        <v>41</v>
      </c>
      <c r="F456" s="8">
        <v>3.51</v>
      </c>
      <c r="G456" s="4">
        <v>98</v>
      </c>
      <c r="H456" s="8">
        <v>8.15</v>
      </c>
      <c r="I456" s="4">
        <v>0</v>
      </c>
    </row>
    <row r="457" spans="1:9" x14ac:dyDescent="0.2">
      <c r="A457" s="2">
        <v>6</v>
      </c>
      <c r="B457" s="1" t="s">
        <v>56</v>
      </c>
      <c r="C457" s="4">
        <v>126</v>
      </c>
      <c r="D457" s="8">
        <v>5.25</v>
      </c>
      <c r="E457" s="4">
        <v>51</v>
      </c>
      <c r="F457" s="8">
        <v>4.3600000000000003</v>
      </c>
      <c r="G457" s="4">
        <v>75</v>
      </c>
      <c r="H457" s="8">
        <v>6.23</v>
      </c>
      <c r="I457" s="4">
        <v>0</v>
      </c>
    </row>
    <row r="458" spans="1:9" x14ac:dyDescent="0.2">
      <c r="A458" s="2">
        <v>7</v>
      </c>
      <c r="B458" s="1" t="s">
        <v>63</v>
      </c>
      <c r="C458" s="4">
        <v>119</v>
      </c>
      <c r="D458" s="8">
        <v>4.96</v>
      </c>
      <c r="E458" s="4">
        <v>67</v>
      </c>
      <c r="F458" s="8">
        <v>5.73</v>
      </c>
      <c r="G458" s="4">
        <v>51</v>
      </c>
      <c r="H458" s="8">
        <v>4.24</v>
      </c>
      <c r="I458" s="4">
        <v>1</v>
      </c>
    </row>
    <row r="459" spans="1:9" x14ac:dyDescent="0.2">
      <c r="A459" s="2">
        <v>8</v>
      </c>
      <c r="B459" s="1" t="s">
        <v>72</v>
      </c>
      <c r="C459" s="4">
        <v>111</v>
      </c>
      <c r="D459" s="8">
        <v>4.62</v>
      </c>
      <c r="E459" s="4">
        <v>81</v>
      </c>
      <c r="F459" s="8">
        <v>6.93</v>
      </c>
      <c r="G459" s="4">
        <v>21</v>
      </c>
      <c r="H459" s="8">
        <v>1.75</v>
      </c>
      <c r="I459" s="4">
        <v>1</v>
      </c>
    </row>
    <row r="460" spans="1:9" x14ac:dyDescent="0.2">
      <c r="A460" s="2">
        <v>9</v>
      </c>
      <c r="B460" s="1" t="s">
        <v>73</v>
      </c>
      <c r="C460" s="4">
        <v>96</v>
      </c>
      <c r="D460" s="8">
        <v>4</v>
      </c>
      <c r="E460" s="4">
        <v>79</v>
      </c>
      <c r="F460" s="8">
        <v>6.76</v>
      </c>
      <c r="G460" s="4">
        <v>17</v>
      </c>
      <c r="H460" s="8">
        <v>1.41</v>
      </c>
      <c r="I460" s="4">
        <v>0</v>
      </c>
    </row>
    <row r="461" spans="1:9" x14ac:dyDescent="0.2">
      <c r="A461" s="2">
        <v>10</v>
      </c>
      <c r="B461" s="1" t="s">
        <v>57</v>
      </c>
      <c r="C461" s="4">
        <v>89</v>
      </c>
      <c r="D461" s="8">
        <v>3.71</v>
      </c>
      <c r="E461" s="4">
        <v>15</v>
      </c>
      <c r="F461" s="8">
        <v>1.28</v>
      </c>
      <c r="G461" s="4">
        <v>74</v>
      </c>
      <c r="H461" s="8">
        <v>6.15</v>
      </c>
      <c r="I461" s="4">
        <v>0</v>
      </c>
    </row>
    <row r="462" spans="1:9" x14ac:dyDescent="0.2">
      <c r="A462" s="2">
        <v>11</v>
      </c>
      <c r="B462" s="1" t="s">
        <v>64</v>
      </c>
      <c r="C462" s="4">
        <v>80</v>
      </c>
      <c r="D462" s="8">
        <v>3.33</v>
      </c>
      <c r="E462" s="4">
        <v>41</v>
      </c>
      <c r="F462" s="8">
        <v>3.51</v>
      </c>
      <c r="G462" s="4">
        <v>39</v>
      </c>
      <c r="H462" s="8">
        <v>3.24</v>
      </c>
      <c r="I462" s="4">
        <v>0</v>
      </c>
    </row>
    <row r="463" spans="1:9" x14ac:dyDescent="0.2">
      <c r="A463" s="2">
        <v>12</v>
      </c>
      <c r="B463" s="1" t="s">
        <v>69</v>
      </c>
      <c r="C463" s="4">
        <v>67</v>
      </c>
      <c r="D463" s="8">
        <v>2.79</v>
      </c>
      <c r="E463" s="4">
        <v>27</v>
      </c>
      <c r="F463" s="8">
        <v>2.31</v>
      </c>
      <c r="G463" s="4">
        <v>39</v>
      </c>
      <c r="H463" s="8">
        <v>3.24</v>
      </c>
      <c r="I463" s="4">
        <v>0</v>
      </c>
    </row>
    <row r="464" spans="1:9" x14ac:dyDescent="0.2">
      <c r="A464" s="2">
        <v>13</v>
      </c>
      <c r="B464" s="1" t="s">
        <v>62</v>
      </c>
      <c r="C464" s="4">
        <v>64</v>
      </c>
      <c r="D464" s="8">
        <v>2.67</v>
      </c>
      <c r="E464" s="4">
        <v>23</v>
      </c>
      <c r="F464" s="8">
        <v>1.97</v>
      </c>
      <c r="G464" s="4">
        <v>41</v>
      </c>
      <c r="H464" s="8">
        <v>3.41</v>
      </c>
      <c r="I464" s="4">
        <v>0</v>
      </c>
    </row>
    <row r="465" spans="1:9" x14ac:dyDescent="0.2">
      <c r="A465" s="2">
        <v>14</v>
      </c>
      <c r="B465" s="1" t="s">
        <v>68</v>
      </c>
      <c r="C465" s="4">
        <v>54</v>
      </c>
      <c r="D465" s="8">
        <v>2.25</v>
      </c>
      <c r="E465" s="4">
        <v>43</v>
      </c>
      <c r="F465" s="8">
        <v>3.68</v>
      </c>
      <c r="G465" s="4">
        <v>11</v>
      </c>
      <c r="H465" s="8">
        <v>0.91</v>
      </c>
      <c r="I465" s="4">
        <v>0</v>
      </c>
    </row>
    <row r="466" spans="1:9" x14ac:dyDescent="0.2">
      <c r="A466" s="2">
        <v>15</v>
      </c>
      <c r="B466" s="1" t="s">
        <v>59</v>
      </c>
      <c r="C466" s="4">
        <v>48</v>
      </c>
      <c r="D466" s="8">
        <v>2</v>
      </c>
      <c r="E466" s="4">
        <v>2</v>
      </c>
      <c r="F466" s="8">
        <v>0.17</v>
      </c>
      <c r="G466" s="4">
        <v>46</v>
      </c>
      <c r="H466" s="8">
        <v>3.82</v>
      </c>
      <c r="I466" s="4">
        <v>0</v>
      </c>
    </row>
    <row r="467" spans="1:9" x14ac:dyDescent="0.2">
      <c r="A467" s="2">
        <v>16</v>
      </c>
      <c r="B467" s="1" t="s">
        <v>74</v>
      </c>
      <c r="C467" s="4">
        <v>45</v>
      </c>
      <c r="D467" s="8">
        <v>1.87</v>
      </c>
      <c r="E467" s="4">
        <v>0</v>
      </c>
      <c r="F467" s="8">
        <v>0</v>
      </c>
      <c r="G467" s="4">
        <v>36</v>
      </c>
      <c r="H467" s="8">
        <v>2.99</v>
      </c>
      <c r="I467" s="4">
        <v>0</v>
      </c>
    </row>
    <row r="468" spans="1:9" x14ac:dyDescent="0.2">
      <c r="A468" s="2">
        <v>17</v>
      </c>
      <c r="B468" s="1" t="s">
        <v>77</v>
      </c>
      <c r="C468" s="4">
        <v>40</v>
      </c>
      <c r="D468" s="8">
        <v>1.67</v>
      </c>
      <c r="E468" s="4">
        <v>20</v>
      </c>
      <c r="F468" s="8">
        <v>1.71</v>
      </c>
      <c r="G468" s="4">
        <v>20</v>
      </c>
      <c r="H468" s="8">
        <v>1.66</v>
      </c>
      <c r="I468" s="4">
        <v>0</v>
      </c>
    </row>
    <row r="469" spans="1:9" x14ac:dyDescent="0.2">
      <c r="A469" s="2">
        <v>18</v>
      </c>
      <c r="B469" s="1" t="s">
        <v>61</v>
      </c>
      <c r="C469" s="4">
        <v>33</v>
      </c>
      <c r="D469" s="8">
        <v>1.37</v>
      </c>
      <c r="E469" s="4">
        <v>10</v>
      </c>
      <c r="F469" s="8">
        <v>0.86</v>
      </c>
      <c r="G469" s="4">
        <v>23</v>
      </c>
      <c r="H469" s="8">
        <v>1.91</v>
      </c>
      <c r="I469" s="4">
        <v>0</v>
      </c>
    </row>
    <row r="470" spans="1:9" x14ac:dyDescent="0.2">
      <c r="A470" s="2">
        <v>19</v>
      </c>
      <c r="B470" s="1" t="s">
        <v>75</v>
      </c>
      <c r="C470" s="4">
        <v>31</v>
      </c>
      <c r="D470" s="8">
        <v>1.29</v>
      </c>
      <c r="E470" s="4">
        <v>6</v>
      </c>
      <c r="F470" s="8">
        <v>0.51</v>
      </c>
      <c r="G470" s="4">
        <v>24</v>
      </c>
      <c r="H470" s="8">
        <v>2</v>
      </c>
      <c r="I470" s="4">
        <v>1</v>
      </c>
    </row>
    <row r="471" spans="1:9" x14ac:dyDescent="0.2">
      <c r="A471" s="2">
        <v>20</v>
      </c>
      <c r="B471" s="1" t="s">
        <v>66</v>
      </c>
      <c r="C471" s="4">
        <v>30</v>
      </c>
      <c r="D471" s="8">
        <v>1.25</v>
      </c>
      <c r="E471" s="4">
        <v>6</v>
      </c>
      <c r="F471" s="8">
        <v>0.51</v>
      </c>
      <c r="G471" s="4">
        <v>24</v>
      </c>
      <c r="H471" s="8">
        <v>2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65</v>
      </c>
      <c r="C474" s="4">
        <v>69</v>
      </c>
      <c r="D474" s="8">
        <v>10.24</v>
      </c>
      <c r="E474" s="4">
        <v>35</v>
      </c>
      <c r="F474" s="8">
        <v>9.4600000000000009</v>
      </c>
      <c r="G474" s="4">
        <v>33</v>
      </c>
      <c r="H474" s="8">
        <v>11.42</v>
      </c>
      <c r="I474" s="4">
        <v>1</v>
      </c>
    </row>
    <row r="475" spans="1:9" x14ac:dyDescent="0.2">
      <c r="A475" s="2">
        <v>2</v>
      </c>
      <c r="B475" s="1" t="s">
        <v>71</v>
      </c>
      <c r="C475" s="4">
        <v>68</v>
      </c>
      <c r="D475" s="8">
        <v>10.09</v>
      </c>
      <c r="E475" s="4">
        <v>61</v>
      </c>
      <c r="F475" s="8">
        <v>16.489999999999998</v>
      </c>
      <c r="G475" s="4">
        <v>7</v>
      </c>
      <c r="H475" s="8">
        <v>2.42</v>
      </c>
      <c r="I475" s="4">
        <v>0</v>
      </c>
    </row>
    <row r="476" spans="1:9" x14ac:dyDescent="0.2">
      <c r="A476" s="2">
        <v>3</v>
      </c>
      <c r="B476" s="1" t="s">
        <v>55</v>
      </c>
      <c r="C476" s="4">
        <v>60</v>
      </c>
      <c r="D476" s="8">
        <v>8.9</v>
      </c>
      <c r="E476" s="4">
        <v>21</v>
      </c>
      <c r="F476" s="8">
        <v>5.68</v>
      </c>
      <c r="G476" s="4">
        <v>39</v>
      </c>
      <c r="H476" s="8">
        <v>13.49</v>
      </c>
      <c r="I476" s="4">
        <v>0</v>
      </c>
    </row>
    <row r="477" spans="1:9" x14ac:dyDescent="0.2">
      <c r="A477" s="2">
        <v>4</v>
      </c>
      <c r="B477" s="1" t="s">
        <v>70</v>
      </c>
      <c r="C477" s="4">
        <v>55</v>
      </c>
      <c r="D477" s="8">
        <v>8.16</v>
      </c>
      <c r="E477" s="4">
        <v>54</v>
      </c>
      <c r="F477" s="8">
        <v>14.59</v>
      </c>
      <c r="G477" s="4">
        <v>1</v>
      </c>
      <c r="H477" s="8">
        <v>0.35</v>
      </c>
      <c r="I477" s="4">
        <v>0</v>
      </c>
    </row>
    <row r="478" spans="1:9" x14ac:dyDescent="0.2">
      <c r="A478" s="2">
        <v>5</v>
      </c>
      <c r="B478" s="1" t="s">
        <v>56</v>
      </c>
      <c r="C478" s="4">
        <v>38</v>
      </c>
      <c r="D478" s="8">
        <v>5.64</v>
      </c>
      <c r="E478" s="4">
        <v>25</v>
      </c>
      <c r="F478" s="8">
        <v>6.76</v>
      </c>
      <c r="G478" s="4">
        <v>13</v>
      </c>
      <c r="H478" s="8">
        <v>4.5</v>
      </c>
      <c r="I478" s="4">
        <v>0</v>
      </c>
    </row>
    <row r="479" spans="1:9" x14ac:dyDescent="0.2">
      <c r="A479" s="2">
        <v>6</v>
      </c>
      <c r="B479" s="1" t="s">
        <v>63</v>
      </c>
      <c r="C479" s="4">
        <v>31</v>
      </c>
      <c r="D479" s="8">
        <v>4.5999999999999996</v>
      </c>
      <c r="E479" s="4">
        <v>20</v>
      </c>
      <c r="F479" s="8">
        <v>5.41</v>
      </c>
      <c r="G479" s="4">
        <v>11</v>
      </c>
      <c r="H479" s="8">
        <v>3.81</v>
      </c>
      <c r="I479" s="4">
        <v>0</v>
      </c>
    </row>
    <row r="480" spans="1:9" x14ac:dyDescent="0.2">
      <c r="A480" s="2">
        <v>7</v>
      </c>
      <c r="B480" s="1" t="s">
        <v>64</v>
      </c>
      <c r="C480" s="4">
        <v>28</v>
      </c>
      <c r="D480" s="8">
        <v>4.1500000000000004</v>
      </c>
      <c r="E480" s="4">
        <v>13</v>
      </c>
      <c r="F480" s="8">
        <v>3.51</v>
      </c>
      <c r="G480" s="4">
        <v>15</v>
      </c>
      <c r="H480" s="8">
        <v>5.19</v>
      </c>
      <c r="I480" s="4">
        <v>0</v>
      </c>
    </row>
    <row r="481" spans="1:9" x14ac:dyDescent="0.2">
      <c r="A481" s="2">
        <v>8</v>
      </c>
      <c r="B481" s="1" t="s">
        <v>67</v>
      </c>
      <c r="C481" s="4">
        <v>27</v>
      </c>
      <c r="D481" s="8">
        <v>4.01</v>
      </c>
      <c r="E481" s="4">
        <v>17</v>
      </c>
      <c r="F481" s="8">
        <v>4.59</v>
      </c>
      <c r="G481" s="4">
        <v>10</v>
      </c>
      <c r="H481" s="8">
        <v>3.46</v>
      </c>
      <c r="I481" s="4">
        <v>0</v>
      </c>
    </row>
    <row r="482" spans="1:9" x14ac:dyDescent="0.2">
      <c r="A482" s="2">
        <v>9</v>
      </c>
      <c r="B482" s="1" t="s">
        <v>57</v>
      </c>
      <c r="C482" s="4">
        <v>23</v>
      </c>
      <c r="D482" s="8">
        <v>3.41</v>
      </c>
      <c r="E482" s="4">
        <v>10</v>
      </c>
      <c r="F482" s="8">
        <v>2.7</v>
      </c>
      <c r="G482" s="4">
        <v>13</v>
      </c>
      <c r="H482" s="8">
        <v>4.5</v>
      </c>
      <c r="I482" s="4">
        <v>0</v>
      </c>
    </row>
    <row r="483" spans="1:9" x14ac:dyDescent="0.2">
      <c r="A483" s="2">
        <v>10</v>
      </c>
      <c r="B483" s="1" t="s">
        <v>72</v>
      </c>
      <c r="C483" s="4">
        <v>22</v>
      </c>
      <c r="D483" s="8">
        <v>3.26</v>
      </c>
      <c r="E483" s="4">
        <v>15</v>
      </c>
      <c r="F483" s="8">
        <v>4.05</v>
      </c>
      <c r="G483" s="4">
        <v>3</v>
      </c>
      <c r="H483" s="8">
        <v>1.04</v>
      </c>
      <c r="I483" s="4">
        <v>0</v>
      </c>
    </row>
    <row r="484" spans="1:9" x14ac:dyDescent="0.2">
      <c r="A484" s="2">
        <v>10</v>
      </c>
      <c r="B484" s="1" t="s">
        <v>73</v>
      </c>
      <c r="C484" s="4">
        <v>22</v>
      </c>
      <c r="D484" s="8">
        <v>3.26</v>
      </c>
      <c r="E484" s="4">
        <v>18</v>
      </c>
      <c r="F484" s="8">
        <v>4.8600000000000003</v>
      </c>
      <c r="G484" s="4">
        <v>4</v>
      </c>
      <c r="H484" s="8">
        <v>1.38</v>
      </c>
      <c r="I484" s="4">
        <v>0</v>
      </c>
    </row>
    <row r="485" spans="1:9" x14ac:dyDescent="0.2">
      <c r="A485" s="2">
        <v>12</v>
      </c>
      <c r="B485" s="1" t="s">
        <v>58</v>
      </c>
      <c r="C485" s="4">
        <v>16</v>
      </c>
      <c r="D485" s="8">
        <v>2.37</v>
      </c>
      <c r="E485" s="4">
        <v>7</v>
      </c>
      <c r="F485" s="8">
        <v>1.89</v>
      </c>
      <c r="G485" s="4">
        <v>9</v>
      </c>
      <c r="H485" s="8">
        <v>3.11</v>
      </c>
      <c r="I485" s="4">
        <v>0</v>
      </c>
    </row>
    <row r="486" spans="1:9" x14ac:dyDescent="0.2">
      <c r="A486" s="2">
        <v>13</v>
      </c>
      <c r="B486" s="1" t="s">
        <v>68</v>
      </c>
      <c r="C486" s="4">
        <v>13</v>
      </c>
      <c r="D486" s="8">
        <v>1.93</v>
      </c>
      <c r="E486" s="4">
        <v>11</v>
      </c>
      <c r="F486" s="8">
        <v>2.97</v>
      </c>
      <c r="G486" s="4">
        <v>2</v>
      </c>
      <c r="H486" s="8">
        <v>0.69</v>
      </c>
      <c r="I486" s="4">
        <v>0</v>
      </c>
    </row>
    <row r="487" spans="1:9" x14ac:dyDescent="0.2">
      <c r="A487" s="2">
        <v>14</v>
      </c>
      <c r="B487" s="1" t="s">
        <v>62</v>
      </c>
      <c r="C487" s="4">
        <v>11</v>
      </c>
      <c r="D487" s="8">
        <v>1.63</v>
      </c>
      <c r="E487" s="4">
        <v>8</v>
      </c>
      <c r="F487" s="8">
        <v>2.16</v>
      </c>
      <c r="G487" s="4">
        <v>3</v>
      </c>
      <c r="H487" s="8">
        <v>1.04</v>
      </c>
      <c r="I487" s="4">
        <v>0</v>
      </c>
    </row>
    <row r="488" spans="1:9" x14ac:dyDescent="0.2">
      <c r="A488" s="2">
        <v>14</v>
      </c>
      <c r="B488" s="1" t="s">
        <v>74</v>
      </c>
      <c r="C488" s="4">
        <v>11</v>
      </c>
      <c r="D488" s="8">
        <v>1.63</v>
      </c>
      <c r="E488" s="4">
        <v>0</v>
      </c>
      <c r="F488" s="8">
        <v>0</v>
      </c>
      <c r="G488" s="4">
        <v>7</v>
      </c>
      <c r="H488" s="8">
        <v>2.42</v>
      </c>
      <c r="I488" s="4">
        <v>0</v>
      </c>
    </row>
    <row r="489" spans="1:9" x14ac:dyDescent="0.2">
      <c r="A489" s="2">
        <v>16</v>
      </c>
      <c r="B489" s="1" t="s">
        <v>59</v>
      </c>
      <c r="C489" s="4">
        <v>10</v>
      </c>
      <c r="D489" s="8">
        <v>1.48</v>
      </c>
      <c r="E489" s="4">
        <v>4</v>
      </c>
      <c r="F489" s="8">
        <v>1.08</v>
      </c>
      <c r="G489" s="4">
        <v>6</v>
      </c>
      <c r="H489" s="8">
        <v>2.08</v>
      </c>
      <c r="I489" s="4">
        <v>0</v>
      </c>
    </row>
    <row r="490" spans="1:9" x14ac:dyDescent="0.2">
      <c r="A490" s="2">
        <v>17</v>
      </c>
      <c r="B490" s="1" t="s">
        <v>81</v>
      </c>
      <c r="C490" s="4">
        <v>9</v>
      </c>
      <c r="D490" s="8">
        <v>1.34</v>
      </c>
      <c r="E490" s="4">
        <v>3</v>
      </c>
      <c r="F490" s="8">
        <v>0.81</v>
      </c>
      <c r="G490" s="4">
        <v>6</v>
      </c>
      <c r="H490" s="8">
        <v>2.08</v>
      </c>
      <c r="I490" s="4">
        <v>0</v>
      </c>
    </row>
    <row r="491" spans="1:9" x14ac:dyDescent="0.2">
      <c r="A491" s="2">
        <v>17</v>
      </c>
      <c r="B491" s="1" t="s">
        <v>61</v>
      </c>
      <c r="C491" s="4">
        <v>9</v>
      </c>
      <c r="D491" s="8">
        <v>1.34</v>
      </c>
      <c r="E491" s="4">
        <v>3</v>
      </c>
      <c r="F491" s="8">
        <v>0.81</v>
      </c>
      <c r="G491" s="4">
        <v>6</v>
      </c>
      <c r="H491" s="8">
        <v>2.08</v>
      </c>
      <c r="I491" s="4">
        <v>0</v>
      </c>
    </row>
    <row r="492" spans="1:9" x14ac:dyDescent="0.2">
      <c r="A492" s="2">
        <v>17</v>
      </c>
      <c r="B492" s="1" t="s">
        <v>69</v>
      </c>
      <c r="C492" s="4">
        <v>9</v>
      </c>
      <c r="D492" s="8">
        <v>1.34</v>
      </c>
      <c r="E492" s="4">
        <v>0</v>
      </c>
      <c r="F492" s="8">
        <v>0</v>
      </c>
      <c r="G492" s="4">
        <v>8</v>
      </c>
      <c r="H492" s="8">
        <v>2.77</v>
      </c>
      <c r="I492" s="4">
        <v>0</v>
      </c>
    </row>
    <row r="493" spans="1:9" x14ac:dyDescent="0.2">
      <c r="A493" s="2">
        <v>17</v>
      </c>
      <c r="B493" s="1" t="s">
        <v>86</v>
      </c>
      <c r="C493" s="4">
        <v>9</v>
      </c>
      <c r="D493" s="8">
        <v>1.34</v>
      </c>
      <c r="E493" s="4">
        <v>7</v>
      </c>
      <c r="F493" s="8">
        <v>1.89</v>
      </c>
      <c r="G493" s="4">
        <v>2</v>
      </c>
      <c r="H493" s="8">
        <v>0.69</v>
      </c>
      <c r="I493" s="4">
        <v>0</v>
      </c>
    </row>
    <row r="494" spans="1:9" x14ac:dyDescent="0.2">
      <c r="A494" s="1"/>
      <c r="C494" s="4"/>
      <c r="D494" s="8"/>
      <c r="E494" s="4"/>
      <c r="F494" s="8"/>
      <c r="G494" s="4"/>
      <c r="H494" s="8"/>
      <c r="I494" s="4"/>
    </row>
    <row r="495" spans="1:9" x14ac:dyDescent="0.2">
      <c r="A495" s="1" t="s">
        <v>22</v>
      </c>
      <c r="C495" s="4"/>
      <c r="D495" s="8"/>
      <c r="E495" s="4"/>
      <c r="F495" s="8"/>
      <c r="G495" s="4"/>
      <c r="H495" s="8"/>
      <c r="I495" s="4"/>
    </row>
    <row r="496" spans="1:9" x14ac:dyDescent="0.2">
      <c r="A496" s="2">
        <v>1</v>
      </c>
      <c r="B496" s="1" t="s">
        <v>70</v>
      </c>
      <c r="C496" s="4">
        <v>70</v>
      </c>
      <c r="D496" s="8">
        <v>9.94</v>
      </c>
      <c r="E496" s="4">
        <v>61</v>
      </c>
      <c r="F496" s="8">
        <v>14.49</v>
      </c>
      <c r="G496" s="4">
        <v>9</v>
      </c>
      <c r="H496" s="8">
        <v>3.5</v>
      </c>
      <c r="I496" s="4">
        <v>0</v>
      </c>
    </row>
    <row r="497" spans="1:9" x14ac:dyDescent="0.2">
      <c r="A497" s="2">
        <v>2</v>
      </c>
      <c r="B497" s="1" t="s">
        <v>71</v>
      </c>
      <c r="C497" s="4">
        <v>68</v>
      </c>
      <c r="D497" s="8">
        <v>9.66</v>
      </c>
      <c r="E497" s="4">
        <v>63</v>
      </c>
      <c r="F497" s="8">
        <v>14.96</v>
      </c>
      <c r="G497" s="4">
        <v>5</v>
      </c>
      <c r="H497" s="8">
        <v>1.95</v>
      </c>
      <c r="I497" s="4">
        <v>0</v>
      </c>
    </row>
    <row r="498" spans="1:9" x14ac:dyDescent="0.2">
      <c r="A498" s="2">
        <v>3</v>
      </c>
      <c r="B498" s="1" t="s">
        <v>65</v>
      </c>
      <c r="C498" s="4">
        <v>67</v>
      </c>
      <c r="D498" s="8">
        <v>9.52</v>
      </c>
      <c r="E498" s="4">
        <v>39</v>
      </c>
      <c r="F498" s="8">
        <v>9.26</v>
      </c>
      <c r="G498" s="4">
        <v>28</v>
      </c>
      <c r="H498" s="8">
        <v>10.89</v>
      </c>
      <c r="I498" s="4">
        <v>0</v>
      </c>
    </row>
    <row r="499" spans="1:9" x14ac:dyDescent="0.2">
      <c r="A499" s="2">
        <v>4</v>
      </c>
      <c r="B499" s="1" t="s">
        <v>67</v>
      </c>
      <c r="C499" s="4">
        <v>65</v>
      </c>
      <c r="D499" s="8">
        <v>9.23</v>
      </c>
      <c r="E499" s="4">
        <v>53</v>
      </c>
      <c r="F499" s="8">
        <v>12.59</v>
      </c>
      <c r="G499" s="4">
        <v>10</v>
      </c>
      <c r="H499" s="8">
        <v>3.89</v>
      </c>
      <c r="I499" s="4">
        <v>0</v>
      </c>
    </row>
    <row r="500" spans="1:9" x14ac:dyDescent="0.2">
      <c r="A500" s="2">
        <v>5</v>
      </c>
      <c r="B500" s="1" t="s">
        <v>63</v>
      </c>
      <c r="C500" s="4">
        <v>56</v>
      </c>
      <c r="D500" s="8">
        <v>7.95</v>
      </c>
      <c r="E500" s="4">
        <v>42</v>
      </c>
      <c r="F500" s="8">
        <v>9.98</v>
      </c>
      <c r="G500" s="4">
        <v>14</v>
      </c>
      <c r="H500" s="8">
        <v>5.45</v>
      </c>
      <c r="I500" s="4">
        <v>0</v>
      </c>
    </row>
    <row r="501" spans="1:9" x14ac:dyDescent="0.2">
      <c r="A501" s="2">
        <v>6</v>
      </c>
      <c r="B501" s="1" t="s">
        <v>55</v>
      </c>
      <c r="C501" s="4">
        <v>53</v>
      </c>
      <c r="D501" s="8">
        <v>7.53</v>
      </c>
      <c r="E501" s="4">
        <v>18</v>
      </c>
      <c r="F501" s="8">
        <v>4.28</v>
      </c>
      <c r="G501" s="4">
        <v>35</v>
      </c>
      <c r="H501" s="8">
        <v>13.62</v>
      </c>
      <c r="I501" s="4">
        <v>0</v>
      </c>
    </row>
    <row r="502" spans="1:9" x14ac:dyDescent="0.2">
      <c r="A502" s="2">
        <v>7</v>
      </c>
      <c r="B502" s="1" t="s">
        <v>56</v>
      </c>
      <c r="C502" s="4">
        <v>36</v>
      </c>
      <c r="D502" s="8">
        <v>5.1100000000000003</v>
      </c>
      <c r="E502" s="4">
        <v>22</v>
      </c>
      <c r="F502" s="8">
        <v>5.23</v>
      </c>
      <c r="G502" s="4">
        <v>14</v>
      </c>
      <c r="H502" s="8">
        <v>5.45</v>
      </c>
      <c r="I502" s="4">
        <v>0</v>
      </c>
    </row>
    <row r="503" spans="1:9" x14ac:dyDescent="0.2">
      <c r="A503" s="2">
        <v>8</v>
      </c>
      <c r="B503" s="1" t="s">
        <v>64</v>
      </c>
      <c r="C503" s="4">
        <v>29</v>
      </c>
      <c r="D503" s="8">
        <v>4.12</v>
      </c>
      <c r="E503" s="4">
        <v>17</v>
      </c>
      <c r="F503" s="8">
        <v>4.04</v>
      </c>
      <c r="G503" s="4">
        <v>12</v>
      </c>
      <c r="H503" s="8">
        <v>4.67</v>
      </c>
      <c r="I503" s="4">
        <v>0</v>
      </c>
    </row>
    <row r="504" spans="1:9" x14ac:dyDescent="0.2">
      <c r="A504" s="2">
        <v>9</v>
      </c>
      <c r="B504" s="1" t="s">
        <v>74</v>
      </c>
      <c r="C504" s="4">
        <v>18</v>
      </c>
      <c r="D504" s="8">
        <v>2.56</v>
      </c>
      <c r="E504" s="4">
        <v>0</v>
      </c>
      <c r="F504" s="8">
        <v>0</v>
      </c>
      <c r="G504" s="4">
        <v>9</v>
      </c>
      <c r="H504" s="8">
        <v>3.5</v>
      </c>
      <c r="I504" s="4">
        <v>0</v>
      </c>
    </row>
    <row r="505" spans="1:9" x14ac:dyDescent="0.2">
      <c r="A505" s="2">
        <v>10</v>
      </c>
      <c r="B505" s="1" t="s">
        <v>73</v>
      </c>
      <c r="C505" s="4">
        <v>16</v>
      </c>
      <c r="D505" s="8">
        <v>2.27</v>
      </c>
      <c r="E505" s="4">
        <v>15</v>
      </c>
      <c r="F505" s="8">
        <v>3.56</v>
      </c>
      <c r="G505" s="4">
        <v>1</v>
      </c>
      <c r="H505" s="8">
        <v>0.39</v>
      </c>
      <c r="I505" s="4">
        <v>0</v>
      </c>
    </row>
    <row r="506" spans="1:9" x14ac:dyDescent="0.2">
      <c r="A506" s="2">
        <v>11</v>
      </c>
      <c r="B506" s="1" t="s">
        <v>57</v>
      </c>
      <c r="C506" s="4">
        <v>15</v>
      </c>
      <c r="D506" s="8">
        <v>2.13</v>
      </c>
      <c r="E506" s="4">
        <v>4</v>
      </c>
      <c r="F506" s="8">
        <v>0.95</v>
      </c>
      <c r="G506" s="4">
        <v>11</v>
      </c>
      <c r="H506" s="8">
        <v>4.28</v>
      </c>
      <c r="I506" s="4">
        <v>0</v>
      </c>
    </row>
    <row r="507" spans="1:9" x14ac:dyDescent="0.2">
      <c r="A507" s="2">
        <v>11</v>
      </c>
      <c r="B507" s="1" t="s">
        <v>72</v>
      </c>
      <c r="C507" s="4">
        <v>15</v>
      </c>
      <c r="D507" s="8">
        <v>2.13</v>
      </c>
      <c r="E507" s="4">
        <v>11</v>
      </c>
      <c r="F507" s="8">
        <v>2.61</v>
      </c>
      <c r="G507" s="4">
        <v>0</v>
      </c>
      <c r="H507" s="8">
        <v>0</v>
      </c>
      <c r="I507" s="4">
        <v>0</v>
      </c>
    </row>
    <row r="508" spans="1:9" x14ac:dyDescent="0.2">
      <c r="A508" s="2">
        <v>13</v>
      </c>
      <c r="B508" s="1" t="s">
        <v>62</v>
      </c>
      <c r="C508" s="4">
        <v>12</v>
      </c>
      <c r="D508" s="8">
        <v>1.7</v>
      </c>
      <c r="E508" s="4">
        <v>8</v>
      </c>
      <c r="F508" s="8">
        <v>1.9</v>
      </c>
      <c r="G508" s="4">
        <v>4</v>
      </c>
      <c r="H508" s="8">
        <v>1.56</v>
      </c>
      <c r="I508" s="4">
        <v>0</v>
      </c>
    </row>
    <row r="509" spans="1:9" x14ac:dyDescent="0.2">
      <c r="A509" s="2">
        <v>14</v>
      </c>
      <c r="B509" s="1" t="s">
        <v>58</v>
      </c>
      <c r="C509" s="4">
        <v>11</v>
      </c>
      <c r="D509" s="8">
        <v>1.56</v>
      </c>
      <c r="E509" s="4">
        <v>5</v>
      </c>
      <c r="F509" s="8">
        <v>1.19</v>
      </c>
      <c r="G509" s="4">
        <v>6</v>
      </c>
      <c r="H509" s="8">
        <v>2.33</v>
      </c>
      <c r="I509" s="4">
        <v>0</v>
      </c>
    </row>
    <row r="510" spans="1:9" x14ac:dyDescent="0.2">
      <c r="A510" s="2">
        <v>14</v>
      </c>
      <c r="B510" s="1" t="s">
        <v>68</v>
      </c>
      <c r="C510" s="4">
        <v>11</v>
      </c>
      <c r="D510" s="8">
        <v>1.56</v>
      </c>
      <c r="E510" s="4">
        <v>11</v>
      </c>
      <c r="F510" s="8">
        <v>2.61</v>
      </c>
      <c r="G510" s="4">
        <v>0</v>
      </c>
      <c r="H510" s="8">
        <v>0</v>
      </c>
      <c r="I510" s="4">
        <v>0</v>
      </c>
    </row>
    <row r="511" spans="1:9" x14ac:dyDescent="0.2">
      <c r="A511" s="2">
        <v>16</v>
      </c>
      <c r="B511" s="1" t="s">
        <v>82</v>
      </c>
      <c r="C511" s="4">
        <v>10</v>
      </c>
      <c r="D511" s="8">
        <v>1.42</v>
      </c>
      <c r="E511" s="4">
        <v>2</v>
      </c>
      <c r="F511" s="8">
        <v>0.48</v>
      </c>
      <c r="G511" s="4">
        <v>8</v>
      </c>
      <c r="H511" s="8">
        <v>3.11</v>
      </c>
      <c r="I511" s="4">
        <v>0</v>
      </c>
    </row>
    <row r="512" spans="1:9" x14ac:dyDescent="0.2">
      <c r="A512" s="2">
        <v>17</v>
      </c>
      <c r="B512" s="1" t="s">
        <v>83</v>
      </c>
      <c r="C512" s="4">
        <v>9</v>
      </c>
      <c r="D512" s="8">
        <v>1.28</v>
      </c>
      <c r="E512" s="4">
        <v>4</v>
      </c>
      <c r="F512" s="8">
        <v>0.95</v>
      </c>
      <c r="G512" s="4">
        <v>4</v>
      </c>
      <c r="H512" s="8">
        <v>1.56</v>
      </c>
      <c r="I512" s="4">
        <v>1</v>
      </c>
    </row>
    <row r="513" spans="1:9" x14ac:dyDescent="0.2">
      <c r="A513" s="2">
        <v>17</v>
      </c>
      <c r="B513" s="1" t="s">
        <v>79</v>
      </c>
      <c r="C513" s="4">
        <v>9</v>
      </c>
      <c r="D513" s="8">
        <v>1.28</v>
      </c>
      <c r="E513" s="4">
        <v>3</v>
      </c>
      <c r="F513" s="8">
        <v>0.71</v>
      </c>
      <c r="G513" s="4">
        <v>6</v>
      </c>
      <c r="H513" s="8">
        <v>2.33</v>
      </c>
      <c r="I513" s="4">
        <v>0</v>
      </c>
    </row>
    <row r="514" spans="1:9" x14ac:dyDescent="0.2">
      <c r="A514" s="2">
        <v>17</v>
      </c>
      <c r="B514" s="1" t="s">
        <v>69</v>
      </c>
      <c r="C514" s="4">
        <v>9</v>
      </c>
      <c r="D514" s="8">
        <v>1.28</v>
      </c>
      <c r="E514" s="4">
        <v>3</v>
      </c>
      <c r="F514" s="8">
        <v>0.71</v>
      </c>
      <c r="G514" s="4">
        <v>6</v>
      </c>
      <c r="H514" s="8">
        <v>2.33</v>
      </c>
      <c r="I514" s="4">
        <v>0</v>
      </c>
    </row>
    <row r="515" spans="1:9" x14ac:dyDescent="0.2">
      <c r="A515" s="2">
        <v>17</v>
      </c>
      <c r="B515" s="1" t="s">
        <v>90</v>
      </c>
      <c r="C515" s="4">
        <v>9</v>
      </c>
      <c r="D515" s="8">
        <v>1.28</v>
      </c>
      <c r="E515" s="4">
        <v>3</v>
      </c>
      <c r="F515" s="8">
        <v>0.71</v>
      </c>
      <c r="G515" s="4">
        <v>3</v>
      </c>
      <c r="H515" s="8">
        <v>1.17</v>
      </c>
      <c r="I515" s="4">
        <v>0</v>
      </c>
    </row>
    <row r="516" spans="1:9" x14ac:dyDescent="0.2">
      <c r="A516" s="2">
        <v>17</v>
      </c>
      <c r="B516" s="1" t="s">
        <v>92</v>
      </c>
      <c r="C516" s="4">
        <v>9</v>
      </c>
      <c r="D516" s="8">
        <v>1.28</v>
      </c>
      <c r="E516" s="4">
        <v>0</v>
      </c>
      <c r="F516" s="8">
        <v>0</v>
      </c>
      <c r="G516" s="4">
        <v>8</v>
      </c>
      <c r="H516" s="8">
        <v>3.11</v>
      </c>
      <c r="I516" s="4">
        <v>0</v>
      </c>
    </row>
    <row r="517" spans="1:9" x14ac:dyDescent="0.2">
      <c r="A517" s="1"/>
      <c r="C517" s="4"/>
      <c r="D517" s="8"/>
      <c r="E517" s="4"/>
      <c r="F517" s="8"/>
      <c r="G517" s="4"/>
      <c r="H517" s="8"/>
      <c r="I517" s="4"/>
    </row>
    <row r="518" spans="1:9" x14ac:dyDescent="0.2">
      <c r="A518" s="1" t="s">
        <v>23</v>
      </c>
      <c r="C518" s="4"/>
      <c r="D518" s="8"/>
      <c r="E518" s="4"/>
      <c r="F518" s="8"/>
      <c r="G518" s="4"/>
      <c r="H518" s="8"/>
      <c r="I518" s="4"/>
    </row>
    <row r="519" spans="1:9" x14ac:dyDescent="0.2">
      <c r="A519" s="2">
        <v>1</v>
      </c>
      <c r="B519" s="1" t="s">
        <v>71</v>
      </c>
      <c r="C519" s="4">
        <v>111</v>
      </c>
      <c r="D519" s="8">
        <v>12.5</v>
      </c>
      <c r="E519" s="4">
        <v>89</v>
      </c>
      <c r="F519" s="8">
        <v>23.8</v>
      </c>
      <c r="G519" s="4">
        <v>22</v>
      </c>
      <c r="H519" s="8">
        <v>4.38</v>
      </c>
      <c r="I519" s="4">
        <v>0</v>
      </c>
    </row>
    <row r="520" spans="1:9" x14ac:dyDescent="0.2">
      <c r="A520" s="2">
        <v>2</v>
      </c>
      <c r="B520" s="1" t="s">
        <v>70</v>
      </c>
      <c r="C520" s="4">
        <v>88</v>
      </c>
      <c r="D520" s="8">
        <v>9.91</v>
      </c>
      <c r="E520" s="4">
        <v>79</v>
      </c>
      <c r="F520" s="8">
        <v>21.12</v>
      </c>
      <c r="G520" s="4">
        <v>9</v>
      </c>
      <c r="H520" s="8">
        <v>1.79</v>
      </c>
      <c r="I520" s="4">
        <v>0</v>
      </c>
    </row>
    <row r="521" spans="1:9" x14ac:dyDescent="0.2">
      <c r="A521" s="2">
        <v>3</v>
      </c>
      <c r="B521" s="1" t="s">
        <v>67</v>
      </c>
      <c r="C521" s="4">
        <v>86</v>
      </c>
      <c r="D521" s="8">
        <v>9.68</v>
      </c>
      <c r="E521" s="4">
        <v>7</v>
      </c>
      <c r="F521" s="8">
        <v>1.87</v>
      </c>
      <c r="G521" s="4">
        <v>79</v>
      </c>
      <c r="H521" s="8">
        <v>15.74</v>
      </c>
      <c r="I521" s="4">
        <v>0</v>
      </c>
    </row>
    <row r="522" spans="1:9" x14ac:dyDescent="0.2">
      <c r="A522" s="2">
        <v>4</v>
      </c>
      <c r="B522" s="1" t="s">
        <v>65</v>
      </c>
      <c r="C522" s="4">
        <v>62</v>
      </c>
      <c r="D522" s="8">
        <v>6.98</v>
      </c>
      <c r="E522" s="4">
        <v>23</v>
      </c>
      <c r="F522" s="8">
        <v>6.15</v>
      </c>
      <c r="G522" s="4">
        <v>39</v>
      </c>
      <c r="H522" s="8">
        <v>7.77</v>
      </c>
      <c r="I522" s="4">
        <v>0</v>
      </c>
    </row>
    <row r="523" spans="1:9" x14ac:dyDescent="0.2">
      <c r="A523" s="2">
        <v>5</v>
      </c>
      <c r="B523" s="1" t="s">
        <v>72</v>
      </c>
      <c r="C523" s="4">
        <v>48</v>
      </c>
      <c r="D523" s="8">
        <v>5.41</v>
      </c>
      <c r="E523" s="4">
        <v>30</v>
      </c>
      <c r="F523" s="8">
        <v>8.02</v>
      </c>
      <c r="G523" s="4">
        <v>14</v>
      </c>
      <c r="H523" s="8">
        <v>2.79</v>
      </c>
      <c r="I523" s="4">
        <v>2</v>
      </c>
    </row>
    <row r="524" spans="1:9" x14ac:dyDescent="0.2">
      <c r="A524" s="2">
        <v>6</v>
      </c>
      <c r="B524" s="1" t="s">
        <v>55</v>
      </c>
      <c r="C524" s="4">
        <v>44</v>
      </c>
      <c r="D524" s="8">
        <v>4.95</v>
      </c>
      <c r="E524" s="4">
        <v>2</v>
      </c>
      <c r="F524" s="8">
        <v>0.53</v>
      </c>
      <c r="G524" s="4">
        <v>42</v>
      </c>
      <c r="H524" s="8">
        <v>8.3699999999999992</v>
      </c>
      <c r="I524" s="4">
        <v>0</v>
      </c>
    </row>
    <row r="525" spans="1:9" x14ac:dyDescent="0.2">
      <c r="A525" s="2">
        <v>7</v>
      </c>
      <c r="B525" s="1" t="s">
        <v>62</v>
      </c>
      <c r="C525" s="4">
        <v>42</v>
      </c>
      <c r="D525" s="8">
        <v>4.7300000000000004</v>
      </c>
      <c r="E525" s="4">
        <v>6</v>
      </c>
      <c r="F525" s="8">
        <v>1.6</v>
      </c>
      <c r="G525" s="4">
        <v>36</v>
      </c>
      <c r="H525" s="8">
        <v>7.17</v>
      </c>
      <c r="I525" s="4">
        <v>0</v>
      </c>
    </row>
    <row r="526" spans="1:9" x14ac:dyDescent="0.2">
      <c r="A526" s="2">
        <v>8</v>
      </c>
      <c r="B526" s="1" t="s">
        <v>56</v>
      </c>
      <c r="C526" s="4">
        <v>39</v>
      </c>
      <c r="D526" s="8">
        <v>4.3899999999999997</v>
      </c>
      <c r="E526" s="4">
        <v>8</v>
      </c>
      <c r="F526" s="8">
        <v>2.14</v>
      </c>
      <c r="G526" s="4">
        <v>31</v>
      </c>
      <c r="H526" s="8">
        <v>6.18</v>
      </c>
      <c r="I526" s="4">
        <v>0</v>
      </c>
    </row>
    <row r="527" spans="1:9" x14ac:dyDescent="0.2">
      <c r="A527" s="2">
        <v>9</v>
      </c>
      <c r="B527" s="1" t="s">
        <v>63</v>
      </c>
      <c r="C527" s="4">
        <v>37</v>
      </c>
      <c r="D527" s="8">
        <v>4.17</v>
      </c>
      <c r="E527" s="4">
        <v>20</v>
      </c>
      <c r="F527" s="8">
        <v>5.35</v>
      </c>
      <c r="G527" s="4">
        <v>17</v>
      </c>
      <c r="H527" s="8">
        <v>3.39</v>
      </c>
      <c r="I527" s="4">
        <v>0</v>
      </c>
    </row>
    <row r="528" spans="1:9" x14ac:dyDescent="0.2">
      <c r="A528" s="2">
        <v>10</v>
      </c>
      <c r="B528" s="1" t="s">
        <v>57</v>
      </c>
      <c r="C528" s="4">
        <v>36</v>
      </c>
      <c r="D528" s="8">
        <v>4.05</v>
      </c>
      <c r="E528" s="4">
        <v>3</v>
      </c>
      <c r="F528" s="8">
        <v>0.8</v>
      </c>
      <c r="G528" s="4">
        <v>33</v>
      </c>
      <c r="H528" s="8">
        <v>6.57</v>
      </c>
      <c r="I528" s="4">
        <v>0</v>
      </c>
    </row>
    <row r="529" spans="1:9" x14ac:dyDescent="0.2">
      <c r="A529" s="2">
        <v>11</v>
      </c>
      <c r="B529" s="1" t="s">
        <v>73</v>
      </c>
      <c r="C529" s="4">
        <v>32</v>
      </c>
      <c r="D529" s="8">
        <v>3.6</v>
      </c>
      <c r="E529" s="4">
        <v>29</v>
      </c>
      <c r="F529" s="8">
        <v>7.75</v>
      </c>
      <c r="G529" s="4">
        <v>3</v>
      </c>
      <c r="H529" s="8">
        <v>0.6</v>
      </c>
      <c r="I529" s="4">
        <v>0</v>
      </c>
    </row>
    <row r="530" spans="1:9" x14ac:dyDescent="0.2">
      <c r="A530" s="2">
        <v>12</v>
      </c>
      <c r="B530" s="1" t="s">
        <v>68</v>
      </c>
      <c r="C530" s="4">
        <v>29</v>
      </c>
      <c r="D530" s="8">
        <v>3.27</v>
      </c>
      <c r="E530" s="4">
        <v>16</v>
      </c>
      <c r="F530" s="8">
        <v>4.28</v>
      </c>
      <c r="G530" s="4">
        <v>13</v>
      </c>
      <c r="H530" s="8">
        <v>2.59</v>
      </c>
      <c r="I530" s="4">
        <v>0</v>
      </c>
    </row>
    <row r="531" spans="1:9" x14ac:dyDescent="0.2">
      <c r="A531" s="2">
        <v>13</v>
      </c>
      <c r="B531" s="1" t="s">
        <v>69</v>
      </c>
      <c r="C531" s="4">
        <v>24</v>
      </c>
      <c r="D531" s="8">
        <v>2.7</v>
      </c>
      <c r="E531" s="4">
        <v>11</v>
      </c>
      <c r="F531" s="8">
        <v>2.94</v>
      </c>
      <c r="G531" s="4">
        <v>13</v>
      </c>
      <c r="H531" s="8">
        <v>2.59</v>
      </c>
      <c r="I531" s="4">
        <v>0</v>
      </c>
    </row>
    <row r="532" spans="1:9" x14ac:dyDescent="0.2">
      <c r="A532" s="2">
        <v>14</v>
      </c>
      <c r="B532" s="1" t="s">
        <v>66</v>
      </c>
      <c r="C532" s="4">
        <v>22</v>
      </c>
      <c r="D532" s="8">
        <v>2.48</v>
      </c>
      <c r="E532" s="4">
        <v>2</v>
      </c>
      <c r="F532" s="8">
        <v>0.53</v>
      </c>
      <c r="G532" s="4">
        <v>20</v>
      </c>
      <c r="H532" s="8">
        <v>3.98</v>
      </c>
      <c r="I532" s="4">
        <v>0</v>
      </c>
    </row>
    <row r="533" spans="1:9" x14ac:dyDescent="0.2">
      <c r="A533" s="2">
        <v>15</v>
      </c>
      <c r="B533" s="1" t="s">
        <v>64</v>
      </c>
      <c r="C533" s="4">
        <v>20</v>
      </c>
      <c r="D533" s="8">
        <v>2.25</v>
      </c>
      <c r="E533" s="4">
        <v>8</v>
      </c>
      <c r="F533" s="8">
        <v>2.14</v>
      </c>
      <c r="G533" s="4">
        <v>12</v>
      </c>
      <c r="H533" s="8">
        <v>2.39</v>
      </c>
      <c r="I533" s="4">
        <v>0</v>
      </c>
    </row>
    <row r="534" spans="1:9" x14ac:dyDescent="0.2">
      <c r="A534" s="2">
        <v>16</v>
      </c>
      <c r="B534" s="1" t="s">
        <v>79</v>
      </c>
      <c r="C534" s="4">
        <v>15</v>
      </c>
      <c r="D534" s="8">
        <v>1.69</v>
      </c>
      <c r="E534" s="4">
        <v>2</v>
      </c>
      <c r="F534" s="8">
        <v>0.53</v>
      </c>
      <c r="G534" s="4">
        <v>13</v>
      </c>
      <c r="H534" s="8">
        <v>2.59</v>
      </c>
      <c r="I534" s="4">
        <v>0</v>
      </c>
    </row>
    <row r="535" spans="1:9" x14ac:dyDescent="0.2">
      <c r="A535" s="2">
        <v>17</v>
      </c>
      <c r="B535" s="1" t="s">
        <v>61</v>
      </c>
      <c r="C535" s="4">
        <v>14</v>
      </c>
      <c r="D535" s="8">
        <v>1.58</v>
      </c>
      <c r="E535" s="4">
        <v>3</v>
      </c>
      <c r="F535" s="8">
        <v>0.8</v>
      </c>
      <c r="G535" s="4">
        <v>11</v>
      </c>
      <c r="H535" s="8">
        <v>2.19</v>
      </c>
      <c r="I535" s="4">
        <v>0</v>
      </c>
    </row>
    <row r="536" spans="1:9" x14ac:dyDescent="0.2">
      <c r="A536" s="2">
        <v>18</v>
      </c>
      <c r="B536" s="1" t="s">
        <v>93</v>
      </c>
      <c r="C536" s="4">
        <v>12</v>
      </c>
      <c r="D536" s="8">
        <v>1.35</v>
      </c>
      <c r="E536" s="4">
        <v>11</v>
      </c>
      <c r="F536" s="8">
        <v>2.94</v>
      </c>
      <c r="G536" s="4">
        <v>1</v>
      </c>
      <c r="H536" s="8">
        <v>0.2</v>
      </c>
      <c r="I536" s="4">
        <v>0</v>
      </c>
    </row>
    <row r="537" spans="1:9" x14ac:dyDescent="0.2">
      <c r="A537" s="2">
        <v>19</v>
      </c>
      <c r="B537" s="1" t="s">
        <v>80</v>
      </c>
      <c r="C537" s="4">
        <v>11</v>
      </c>
      <c r="D537" s="8">
        <v>1.24</v>
      </c>
      <c r="E537" s="4">
        <v>1</v>
      </c>
      <c r="F537" s="8">
        <v>0.27</v>
      </c>
      <c r="G537" s="4">
        <v>10</v>
      </c>
      <c r="H537" s="8">
        <v>1.99</v>
      </c>
      <c r="I537" s="4">
        <v>0</v>
      </c>
    </row>
    <row r="538" spans="1:9" x14ac:dyDescent="0.2">
      <c r="A538" s="2">
        <v>20</v>
      </c>
      <c r="B538" s="1" t="s">
        <v>74</v>
      </c>
      <c r="C538" s="4">
        <v>10</v>
      </c>
      <c r="D538" s="8">
        <v>1.1299999999999999</v>
      </c>
      <c r="E538" s="4">
        <v>0</v>
      </c>
      <c r="F538" s="8">
        <v>0</v>
      </c>
      <c r="G538" s="4">
        <v>6</v>
      </c>
      <c r="H538" s="8">
        <v>1.2</v>
      </c>
      <c r="I538" s="4">
        <v>0</v>
      </c>
    </row>
    <row r="539" spans="1:9" x14ac:dyDescent="0.2">
      <c r="A539" s="1"/>
      <c r="C539" s="4"/>
      <c r="D539" s="8"/>
      <c r="E539" s="4"/>
      <c r="F539" s="8"/>
      <c r="G539" s="4"/>
      <c r="H539" s="8"/>
      <c r="I539" s="4"/>
    </row>
    <row r="540" spans="1:9" x14ac:dyDescent="0.2">
      <c r="A540" s="1" t="s">
        <v>24</v>
      </c>
      <c r="C540" s="4"/>
      <c r="D540" s="8"/>
      <c r="E540" s="4"/>
      <c r="F540" s="8"/>
      <c r="G540" s="4"/>
      <c r="H540" s="8"/>
      <c r="I540" s="4"/>
    </row>
    <row r="541" spans="1:9" x14ac:dyDescent="0.2">
      <c r="A541" s="2">
        <v>1</v>
      </c>
      <c r="B541" s="1" t="s">
        <v>67</v>
      </c>
      <c r="C541" s="4">
        <v>127</v>
      </c>
      <c r="D541" s="8">
        <v>19.39</v>
      </c>
      <c r="E541" s="4">
        <v>64</v>
      </c>
      <c r="F541" s="8">
        <v>20.98</v>
      </c>
      <c r="G541" s="4">
        <v>62</v>
      </c>
      <c r="H541" s="8">
        <v>18.18</v>
      </c>
      <c r="I541" s="4">
        <v>0</v>
      </c>
    </row>
    <row r="542" spans="1:9" x14ac:dyDescent="0.2">
      <c r="A542" s="2">
        <v>2</v>
      </c>
      <c r="B542" s="1" t="s">
        <v>70</v>
      </c>
      <c r="C542" s="4">
        <v>63</v>
      </c>
      <c r="D542" s="8">
        <v>9.6199999999999992</v>
      </c>
      <c r="E542" s="4">
        <v>57</v>
      </c>
      <c r="F542" s="8">
        <v>18.690000000000001</v>
      </c>
      <c r="G542" s="4">
        <v>6</v>
      </c>
      <c r="H542" s="8">
        <v>1.76</v>
      </c>
      <c r="I542" s="4">
        <v>0</v>
      </c>
    </row>
    <row r="543" spans="1:9" x14ac:dyDescent="0.2">
      <c r="A543" s="2">
        <v>3</v>
      </c>
      <c r="B543" s="1" t="s">
        <v>71</v>
      </c>
      <c r="C543" s="4">
        <v>60</v>
      </c>
      <c r="D543" s="8">
        <v>9.16</v>
      </c>
      <c r="E543" s="4">
        <v>51</v>
      </c>
      <c r="F543" s="8">
        <v>16.72</v>
      </c>
      <c r="G543" s="4">
        <v>9</v>
      </c>
      <c r="H543" s="8">
        <v>2.64</v>
      </c>
      <c r="I543" s="4">
        <v>0</v>
      </c>
    </row>
    <row r="544" spans="1:9" x14ac:dyDescent="0.2">
      <c r="A544" s="2">
        <v>4</v>
      </c>
      <c r="B544" s="1" t="s">
        <v>73</v>
      </c>
      <c r="C544" s="4">
        <v>34</v>
      </c>
      <c r="D544" s="8">
        <v>5.19</v>
      </c>
      <c r="E544" s="4">
        <v>32</v>
      </c>
      <c r="F544" s="8">
        <v>10.49</v>
      </c>
      <c r="G544" s="4">
        <v>2</v>
      </c>
      <c r="H544" s="8">
        <v>0.59</v>
      </c>
      <c r="I544" s="4">
        <v>0</v>
      </c>
    </row>
    <row r="545" spans="1:9" x14ac:dyDescent="0.2">
      <c r="A545" s="2">
        <v>5</v>
      </c>
      <c r="B545" s="1" t="s">
        <v>65</v>
      </c>
      <c r="C545" s="4">
        <v>32</v>
      </c>
      <c r="D545" s="8">
        <v>4.8899999999999997</v>
      </c>
      <c r="E545" s="4">
        <v>15</v>
      </c>
      <c r="F545" s="8">
        <v>4.92</v>
      </c>
      <c r="G545" s="4">
        <v>17</v>
      </c>
      <c r="H545" s="8">
        <v>4.99</v>
      </c>
      <c r="I545" s="4">
        <v>0</v>
      </c>
    </row>
    <row r="546" spans="1:9" x14ac:dyDescent="0.2">
      <c r="A546" s="2">
        <v>6</v>
      </c>
      <c r="B546" s="1" t="s">
        <v>72</v>
      </c>
      <c r="C546" s="4">
        <v>29</v>
      </c>
      <c r="D546" s="8">
        <v>4.43</v>
      </c>
      <c r="E546" s="4">
        <v>18</v>
      </c>
      <c r="F546" s="8">
        <v>5.9</v>
      </c>
      <c r="G546" s="4">
        <v>8</v>
      </c>
      <c r="H546" s="8">
        <v>2.35</v>
      </c>
      <c r="I546" s="4">
        <v>0</v>
      </c>
    </row>
    <row r="547" spans="1:9" x14ac:dyDescent="0.2">
      <c r="A547" s="2">
        <v>7</v>
      </c>
      <c r="B547" s="1" t="s">
        <v>63</v>
      </c>
      <c r="C547" s="4">
        <v>26</v>
      </c>
      <c r="D547" s="8">
        <v>3.97</v>
      </c>
      <c r="E547" s="4">
        <v>13</v>
      </c>
      <c r="F547" s="8">
        <v>4.26</v>
      </c>
      <c r="G547" s="4">
        <v>13</v>
      </c>
      <c r="H547" s="8">
        <v>3.81</v>
      </c>
      <c r="I547" s="4">
        <v>0</v>
      </c>
    </row>
    <row r="548" spans="1:9" x14ac:dyDescent="0.2">
      <c r="A548" s="2">
        <v>8</v>
      </c>
      <c r="B548" s="1" t="s">
        <v>55</v>
      </c>
      <c r="C548" s="4">
        <v>25</v>
      </c>
      <c r="D548" s="8">
        <v>3.82</v>
      </c>
      <c r="E548" s="4">
        <v>3</v>
      </c>
      <c r="F548" s="8">
        <v>0.98</v>
      </c>
      <c r="G548" s="4">
        <v>22</v>
      </c>
      <c r="H548" s="8">
        <v>6.45</v>
      </c>
      <c r="I548" s="4">
        <v>0</v>
      </c>
    </row>
    <row r="549" spans="1:9" x14ac:dyDescent="0.2">
      <c r="A549" s="2">
        <v>9</v>
      </c>
      <c r="B549" s="1" t="s">
        <v>64</v>
      </c>
      <c r="C549" s="4">
        <v>20</v>
      </c>
      <c r="D549" s="8">
        <v>3.05</v>
      </c>
      <c r="E549" s="4">
        <v>6</v>
      </c>
      <c r="F549" s="8">
        <v>1.97</v>
      </c>
      <c r="G549" s="4">
        <v>14</v>
      </c>
      <c r="H549" s="8">
        <v>4.1100000000000003</v>
      </c>
      <c r="I549" s="4">
        <v>0</v>
      </c>
    </row>
    <row r="550" spans="1:9" x14ac:dyDescent="0.2">
      <c r="A550" s="2">
        <v>10</v>
      </c>
      <c r="B550" s="1" t="s">
        <v>56</v>
      </c>
      <c r="C550" s="4">
        <v>19</v>
      </c>
      <c r="D550" s="8">
        <v>2.9</v>
      </c>
      <c r="E550" s="4">
        <v>7</v>
      </c>
      <c r="F550" s="8">
        <v>2.2999999999999998</v>
      </c>
      <c r="G550" s="4">
        <v>12</v>
      </c>
      <c r="H550" s="8">
        <v>3.52</v>
      </c>
      <c r="I550" s="4">
        <v>0</v>
      </c>
    </row>
    <row r="551" spans="1:9" x14ac:dyDescent="0.2">
      <c r="A551" s="2">
        <v>11</v>
      </c>
      <c r="B551" s="1" t="s">
        <v>59</v>
      </c>
      <c r="C551" s="4">
        <v>18</v>
      </c>
      <c r="D551" s="8">
        <v>2.75</v>
      </c>
      <c r="E551" s="4">
        <v>2</v>
      </c>
      <c r="F551" s="8">
        <v>0.66</v>
      </c>
      <c r="G551" s="4">
        <v>16</v>
      </c>
      <c r="H551" s="8">
        <v>4.6900000000000004</v>
      </c>
      <c r="I551" s="4">
        <v>0</v>
      </c>
    </row>
    <row r="552" spans="1:9" x14ac:dyDescent="0.2">
      <c r="A552" s="2">
        <v>12</v>
      </c>
      <c r="B552" s="1" t="s">
        <v>57</v>
      </c>
      <c r="C552" s="4">
        <v>16</v>
      </c>
      <c r="D552" s="8">
        <v>2.44</v>
      </c>
      <c r="E552" s="4">
        <v>0</v>
      </c>
      <c r="F552" s="8">
        <v>0</v>
      </c>
      <c r="G552" s="4">
        <v>16</v>
      </c>
      <c r="H552" s="8">
        <v>4.6900000000000004</v>
      </c>
      <c r="I552" s="4">
        <v>0</v>
      </c>
    </row>
    <row r="553" spans="1:9" x14ac:dyDescent="0.2">
      <c r="A553" s="2">
        <v>12</v>
      </c>
      <c r="B553" s="1" t="s">
        <v>68</v>
      </c>
      <c r="C553" s="4">
        <v>16</v>
      </c>
      <c r="D553" s="8">
        <v>2.44</v>
      </c>
      <c r="E553" s="4">
        <v>10</v>
      </c>
      <c r="F553" s="8">
        <v>3.28</v>
      </c>
      <c r="G553" s="4">
        <v>6</v>
      </c>
      <c r="H553" s="8">
        <v>1.76</v>
      </c>
      <c r="I553" s="4">
        <v>0</v>
      </c>
    </row>
    <row r="554" spans="1:9" x14ac:dyDescent="0.2">
      <c r="A554" s="2">
        <v>14</v>
      </c>
      <c r="B554" s="1" t="s">
        <v>60</v>
      </c>
      <c r="C554" s="4">
        <v>13</v>
      </c>
      <c r="D554" s="8">
        <v>1.98</v>
      </c>
      <c r="E554" s="4">
        <v>1</v>
      </c>
      <c r="F554" s="8">
        <v>0.33</v>
      </c>
      <c r="G554" s="4">
        <v>12</v>
      </c>
      <c r="H554" s="8">
        <v>3.52</v>
      </c>
      <c r="I554" s="4">
        <v>0</v>
      </c>
    </row>
    <row r="555" spans="1:9" x14ac:dyDescent="0.2">
      <c r="A555" s="2">
        <v>15</v>
      </c>
      <c r="B555" s="1" t="s">
        <v>66</v>
      </c>
      <c r="C555" s="4">
        <v>12</v>
      </c>
      <c r="D555" s="8">
        <v>1.83</v>
      </c>
      <c r="E555" s="4">
        <v>2</v>
      </c>
      <c r="F555" s="8">
        <v>0.66</v>
      </c>
      <c r="G555" s="4">
        <v>10</v>
      </c>
      <c r="H555" s="8">
        <v>2.93</v>
      </c>
      <c r="I555" s="4">
        <v>0</v>
      </c>
    </row>
    <row r="556" spans="1:9" x14ac:dyDescent="0.2">
      <c r="A556" s="2">
        <v>16</v>
      </c>
      <c r="B556" s="1" t="s">
        <v>69</v>
      </c>
      <c r="C556" s="4">
        <v>10</v>
      </c>
      <c r="D556" s="8">
        <v>1.53</v>
      </c>
      <c r="E556" s="4">
        <v>3</v>
      </c>
      <c r="F556" s="8">
        <v>0.98</v>
      </c>
      <c r="G556" s="4">
        <v>6</v>
      </c>
      <c r="H556" s="8">
        <v>1.76</v>
      </c>
      <c r="I556" s="4">
        <v>0</v>
      </c>
    </row>
    <row r="557" spans="1:9" x14ac:dyDescent="0.2">
      <c r="A557" s="2">
        <v>16</v>
      </c>
      <c r="B557" s="1" t="s">
        <v>90</v>
      </c>
      <c r="C557" s="4">
        <v>10</v>
      </c>
      <c r="D557" s="8">
        <v>1.53</v>
      </c>
      <c r="E557" s="4">
        <v>3</v>
      </c>
      <c r="F557" s="8">
        <v>0.98</v>
      </c>
      <c r="G557" s="4">
        <v>7</v>
      </c>
      <c r="H557" s="8">
        <v>2.0499999999999998</v>
      </c>
      <c r="I557" s="4">
        <v>0</v>
      </c>
    </row>
    <row r="558" spans="1:9" x14ac:dyDescent="0.2">
      <c r="A558" s="2">
        <v>16</v>
      </c>
      <c r="B558" s="1" t="s">
        <v>75</v>
      </c>
      <c r="C558" s="4">
        <v>10</v>
      </c>
      <c r="D558" s="8">
        <v>1.53</v>
      </c>
      <c r="E558" s="4">
        <v>0</v>
      </c>
      <c r="F558" s="8">
        <v>0</v>
      </c>
      <c r="G558" s="4">
        <v>9</v>
      </c>
      <c r="H558" s="8">
        <v>2.64</v>
      </c>
      <c r="I558" s="4">
        <v>1</v>
      </c>
    </row>
    <row r="559" spans="1:9" x14ac:dyDescent="0.2">
      <c r="A559" s="2">
        <v>19</v>
      </c>
      <c r="B559" s="1" t="s">
        <v>94</v>
      </c>
      <c r="C559" s="4">
        <v>9</v>
      </c>
      <c r="D559" s="8">
        <v>1.37</v>
      </c>
      <c r="E559" s="4">
        <v>0</v>
      </c>
      <c r="F559" s="8">
        <v>0</v>
      </c>
      <c r="G559" s="4">
        <v>9</v>
      </c>
      <c r="H559" s="8">
        <v>2.64</v>
      </c>
      <c r="I559" s="4">
        <v>0</v>
      </c>
    </row>
    <row r="560" spans="1:9" x14ac:dyDescent="0.2">
      <c r="A560" s="2">
        <v>20</v>
      </c>
      <c r="B560" s="1" t="s">
        <v>58</v>
      </c>
      <c r="C560" s="4">
        <v>6</v>
      </c>
      <c r="D560" s="8">
        <v>0.92</v>
      </c>
      <c r="E560" s="4">
        <v>0</v>
      </c>
      <c r="F560" s="8">
        <v>0</v>
      </c>
      <c r="G560" s="4">
        <v>6</v>
      </c>
      <c r="H560" s="8">
        <v>1.76</v>
      </c>
      <c r="I560" s="4">
        <v>0</v>
      </c>
    </row>
    <row r="561" spans="1:9" x14ac:dyDescent="0.2">
      <c r="A561" s="2">
        <v>20</v>
      </c>
      <c r="B561" s="1" t="s">
        <v>62</v>
      </c>
      <c r="C561" s="4">
        <v>6</v>
      </c>
      <c r="D561" s="8">
        <v>0.92</v>
      </c>
      <c r="E561" s="4">
        <v>4</v>
      </c>
      <c r="F561" s="8">
        <v>1.31</v>
      </c>
      <c r="G561" s="4">
        <v>2</v>
      </c>
      <c r="H561" s="8">
        <v>0.59</v>
      </c>
      <c r="I561" s="4">
        <v>0</v>
      </c>
    </row>
    <row r="562" spans="1:9" x14ac:dyDescent="0.2">
      <c r="A562" s="2">
        <v>20</v>
      </c>
      <c r="B562" s="1" t="s">
        <v>85</v>
      </c>
      <c r="C562" s="4">
        <v>6</v>
      </c>
      <c r="D562" s="8">
        <v>0.92</v>
      </c>
      <c r="E562" s="4">
        <v>2</v>
      </c>
      <c r="F562" s="8">
        <v>0.66</v>
      </c>
      <c r="G562" s="4">
        <v>4</v>
      </c>
      <c r="H562" s="8">
        <v>1.17</v>
      </c>
      <c r="I562" s="4">
        <v>0</v>
      </c>
    </row>
    <row r="563" spans="1:9" x14ac:dyDescent="0.2">
      <c r="A563" s="1"/>
      <c r="C563" s="4"/>
      <c r="D563" s="8"/>
      <c r="E563" s="4"/>
      <c r="F563" s="8"/>
      <c r="G563" s="4"/>
      <c r="H563" s="8"/>
      <c r="I563" s="4"/>
    </row>
    <row r="564" spans="1:9" x14ac:dyDescent="0.2">
      <c r="A564" s="1" t="s">
        <v>25</v>
      </c>
      <c r="C564" s="4"/>
      <c r="D564" s="8"/>
      <c r="E564" s="4"/>
      <c r="F564" s="8"/>
      <c r="G564" s="4"/>
      <c r="H564" s="8"/>
      <c r="I564" s="4"/>
    </row>
    <row r="565" spans="1:9" x14ac:dyDescent="0.2">
      <c r="A565" s="2">
        <v>1</v>
      </c>
      <c r="B565" s="1" t="s">
        <v>81</v>
      </c>
      <c r="C565" s="4">
        <v>44</v>
      </c>
      <c r="D565" s="8">
        <v>10.02</v>
      </c>
      <c r="E565" s="4">
        <v>15</v>
      </c>
      <c r="F565" s="8">
        <v>6.76</v>
      </c>
      <c r="G565" s="4">
        <v>29</v>
      </c>
      <c r="H565" s="8">
        <v>13.55</v>
      </c>
      <c r="I565" s="4">
        <v>0</v>
      </c>
    </row>
    <row r="566" spans="1:9" x14ac:dyDescent="0.2">
      <c r="A566" s="2">
        <v>2</v>
      </c>
      <c r="B566" s="1" t="s">
        <v>71</v>
      </c>
      <c r="C566" s="4">
        <v>42</v>
      </c>
      <c r="D566" s="8">
        <v>9.57</v>
      </c>
      <c r="E566" s="4">
        <v>37</v>
      </c>
      <c r="F566" s="8">
        <v>16.670000000000002</v>
      </c>
      <c r="G566" s="4">
        <v>5</v>
      </c>
      <c r="H566" s="8">
        <v>2.34</v>
      </c>
      <c r="I566" s="4">
        <v>0</v>
      </c>
    </row>
    <row r="567" spans="1:9" x14ac:dyDescent="0.2">
      <c r="A567" s="2">
        <v>3</v>
      </c>
      <c r="B567" s="1" t="s">
        <v>65</v>
      </c>
      <c r="C567" s="4">
        <v>33</v>
      </c>
      <c r="D567" s="8">
        <v>7.52</v>
      </c>
      <c r="E567" s="4">
        <v>21</v>
      </c>
      <c r="F567" s="8">
        <v>9.4600000000000009</v>
      </c>
      <c r="G567" s="4">
        <v>12</v>
      </c>
      <c r="H567" s="8">
        <v>5.61</v>
      </c>
      <c r="I567" s="4">
        <v>0</v>
      </c>
    </row>
    <row r="568" spans="1:9" x14ac:dyDescent="0.2">
      <c r="A568" s="2">
        <v>4</v>
      </c>
      <c r="B568" s="1" t="s">
        <v>55</v>
      </c>
      <c r="C568" s="4">
        <v>30</v>
      </c>
      <c r="D568" s="8">
        <v>6.83</v>
      </c>
      <c r="E568" s="4">
        <v>5</v>
      </c>
      <c r="F568" s="8">
        <v>2.25</v>
      </c>
      <c r="G568" s="4">
        <v>25</v>
      </c>
      <c r="H568" s="8">
        <v>11.68</v>
      </c>
      <c r="I568" s="4">
        <v>0</v>
      </c>
    </row>
    <row r="569" spans="1:9" x14ac:dyDescent="0.2">
      <c r="A569" s="2">
        <v>4</v>
      </c>
      <c r="B569" s="1" t="s">
        <v>70</v>
      </c>
      <c r="C569" s="4">
        <v>30</v>
      </c>
      <c r="D569" s="8">
        <v>6.83</v>
      </c>
      <c r="E569" s="4">
        <v>30</v>
      </c>
      <c r="F569" s="8">
        <v>13.51</v>
      </c>
      <c r="G569" s="4">
        <v>0</v>
      </c>
      <c r="H569" s="8">
        <v>0</v>
      </c>
      <c r="I569" s="4">
        <v>0</v>
      </c>
    </row>
    <row r="570" spans="1:9" x14ac:dyDescent="0.2">
      <c r="A570" s="2">
        <v>6</v>
      </c>
      <c r="B570" s="1" t="s">
        <v>63</v>
      </c>
      <c r="C570" s="4">
        <v>20</v>
      </c>
      <c r="D570" s="8">
        <v>4.5599999999999996</v>
      </c>
      <c r="E570" s="4">
        <v>17</v>
      </c>
      <c r="F570" s="8">
        <v>7.66</v>
      </c>
      <c r="G570" s="4">
        <v>3</v>
      </c>
      <c r="H570" s="8">
        <v>1.4</v>
      </c>
      <c r="I570" s="4">
        <v>0</v>
      </c>
    </row>
    <row r="571" spans="1:9" x14ac:dyDescent="0.2">
      <c r="A571" s="2">
        <v>7</v>
      </c>
      <c r="B571" s="1" t="s">
        <v>57</v>
      </c>
      <c r="C571" s="4">
        <v>19</v>
      </c>
      <c r="D571" s="8">
        <v>4.33</v>
      </c>
      <c r="E571" s="4">
        <v>4</v>
      </c>
      <c r="F571" s="8">
        <v>1.8</v>
      </c>
      <c r="G571" s="4">
        <v>15</v>
      </c>
      <c r="H571" s="8">
        <v>7.01</v>
      </c>
      <c r="I571" s="4">
        <v>0</v>
      </c>
    </row>
    <row r="572" spans="1:9" x14ac:dyDescent="0.2">
      <c r="A572" s="2">
        <v>8</v>
      </c>
      <c r="B572" s="1" t="s">
        <v>64</v>
      </c>
      <c r="C572" s="4">
        <v>18</v>
      </c>
      <c r="D572" s="8">
        <v>4.0999999999999996</v>
      </c>
      <c r="E572" s="4">
        <v>11</v>
      </c>
      <c r="F572" s="8">
        <v>4.95</v>
      </c>
      <c r="G572" s="4">
        <v>7</v>
      </c>
      <c r="H572" s="8">
        <v>3.27</v>
      </c>
      <c r="I572" s="4">
        <v>0</v>
      </c>
    </row>
    <row r="573" spans="1:9" x14ac:dyDescent="0.2">
      <c r="A573" s="2">
        <v>9</v>
      </c>
      <c r="B573" s="1" t="s">
        <v>56</v>
      </c>
      <c r="C573" s="4">
        <v>15</v>
      </c>
      <c r="D573" s="8">
        <v>3.42</v>
      </c>
      <c r="E573" s="4">
        <v>5</v>
      </c>
      <c r="F573" s="8">
        <v>2.25</v>
      </c>
      <c r="G573" s="4">
        <v>10</v>
      </c>
      <c r="H573" s="8">
        <v>4.67</v>
      </c>
      <c r="I573" s="4">
        <v>0</v>
      </c>
    </row>
    <row r="574" spans="1:9" x14ac:dyDescent="0.2">
      <c r="A574" s="2">
        <v>9</v>
      </c>
      <c r="B574" s="1" t="s">
        <v>73</v>
      </c>
      <c r="C574" s="4">
        <v>15</v>
      </c>
      <c r="D574" s="8">
        <v>3.42</v>
      </c>
      <c r="E574" s="4">
        <v>15</v>
      </c>
      <c r="F574" s="8">
        <v>6.76</v>
      </c>
      <c r="G574" s="4">
        <v>0</v>
      </c>
      <c r="H574" s="8">
        <v>0</v>
      </c>
      <c r="I574" s="4">
        <v>0</v>
      </c>
    </row>
    <row r="575" spans="1:9" x14ac:dyDescent="0.2">
      <c r="A575" s="2">
        <v>11</v>
      </c>
      <c r="B575" s="1" t="s">
        <v>67</v>
      </c>
      <c r="C575" s="4">
        <v>13</v>
      </c>
      <c r="D575" s="8">
        <v>2.96</v>
      </c>
      <c r="E575" s="4">
        <v>0</v>
      </c>
      <c r="F575" s="8">
        <v>0</v>
      </c>
      <c r="G575" s="4">
        <v>13</v>
      </c>
      <c r="H575" s="8">
        <v>6.07</v>
      </c>
      <c r="I575" s="4">
        <v>0</v>
      </c>
    </row>
    <row r="576" spans="1:9" x14ac:dyDescent="0.2">
      <c r="A576" s="2">
        <v>11</v>
      </c>
      <c r="B576" s="1" t="s">
        <v>72</v>
      </c>
      <c r="C576" s="4">
        <v>13</v>
      </c>
      <c r="D576" s="8">
        <v>2.96</v>
      </c>
      <c r="E576" s="4">
        <v>9</v>
      </c>
      <c r="F576" s="8">
        <v>4.05</v>
      </c>
      <c r="G576" s="4">
        <v>2</v>
      </c>
      <c r="H576" s="8">
        <v>0.93</v>
      </c>
      <c r="I576" s="4">
        <v>0</v>
      </c>
    </row>
    <row r="577" spans="1:9" x14ac:dyDescent="0.2">
      <c r="A577" s="2">
        <v>13</v>
      </c>
      <c r="B577" s="1" t="s">
        <v>58</v>
      </c>
      <c r="C577" s="4">
        <v>8</v>
      </c>
      <c r="D577" s="8">
        <v>1.82</v>
      </c>
      <c r="E577" s="4">
        <v>2</v>
      </c>
      <c r="F577" s="8">
        <v>0.9</v>
      </c>
      <c r="G577" s="4">
        <v>6</v>
      </c>
      <c r="H577" s="8">
        <v>2.8</v>
      </c>
      <c r="I577" s="4">
        <v>0</v>
      </c>
    </row>
    <row r="578" spans="1:9" x14ac:dyDescent="0.2">
      <c r="A578" s="2">
        <v>14</v>
      </c>
      <c r="B578" s="1" t="s">
        <v>80</v>
      </c>
      <c r="C578" s="4">
        <v>7</v>
      </c>
      <c r="D578" s="8">
        <v>1.59</v>
      </c>
      <c r="E578" s="4">
        <v>0</v>
      </c>
      <c r="F578" s="8">
        <v>0</v>
      </c>
      <c r="G578" s="4">
        <v>7</v>
      </c>
      <c r="H578" s="8">
        <v>3.27</v>
      </c>
      <c r="I578" s="4">
        <v>0</v>
      </c>
    </row>
    <row r="579" spans="1:9" x14ac:dyDescent="0.2">
      <c r="A579" s="2">
        <v>14</v>
      </c>
      <c r="B579" s="1" t="s">
        <v>62</v>
      </c>
      <c r="C579" s="4">
        <v>7</v>
      </c>
      <c r="D579" s="8">
        <v>1.59</v>
      </c>
      <c r="E579" s="4">
        <v>6</v>
      </c>
      <c r="F579" s="8">
        <v>2.7</v>
      </c>
      <c r="G579" s="4">
        <v>1</v>
      </c>
      <c r="H579" s="8">
        <v>0.47</v>
      </c>
      <c r="I579" s="4">
        <v>0</v>
      </c>
    </row>
    <row r="580" spans="1:9" x14ac:dyDescent="0.2">
      <c r="A580" s="2">
        <v>16</v>
      </c>
      <c r="B580" s="1" t="s">
        <v>59</v>
      </c>
      <c r="C580" s="4">
        <v>6</v>
      </c>
      <c r="D580" s="8">
        <v>1.37</v>
      </c>
      <c r="E580" s="4">
        <v>3</v>
      </c>
      <c r="F580" s="8">
        <v>1.35</v>
      </c>
      <c r="G580" s="4">
        <v>3</v>
      </c>
      <c r="H580" s="8">
        <v>1.4</v>
      </c>
      <c r="I580" s="4">
        <v>0</v>
      </c>
    </row>
    <row r="581" spans="1:9" x14ac:dyDescent="0.2">
      <c r="A581" s="2">
        <v>16</v>
      </c>
      <c r="B581" s="1" t="s">
        <v>61</v>
      </c>
      <c r="C581" s="4">
        <v>6</v>
      </c>
      <c r="D581" s="8">
        <v>1.37</v>
      </c>
      <c r="E581" s="4">
        <v>0</v>
      </c>
      <c r="F581" s="8">
        <v>0</v>
      </c>
      <c r="G581" s="4">
        <v>6</v>
      </c>
      <c r="H581" s="8">
        <v>2.8</v>
      </c>
      <c r="I581" s="4">
        <v>0</v>
      </c>
    </row>
    <row r="582" spans="1:9" x14ac:dyDescent="0.2">
      <c r="A582" s="2">
        <v>16</v>
      </c>
      <c r="B582" s="1" t="s">
        <v>95</v>
      </c>
      <c r="C582" s="4">
        <v>6</v>
      </c>
      <c r="D582" s="8">
        <v>1.37</v>
      </c>
      <c r="E582" s="4">
        <v>3</v>
      </c>
      <c r="F582" s="8">
        <v>1.35</v>
      </c>
      <c r="G582" s="4">
        <v>3</v>
      </c>
      <c r="H582" s="8">
        <v>1.4</v>
      </c>
      <c r="I582" s="4">
        <v>0</v>
      </c>
    </row>
    <row r="583" spans="1:9" x14ac:dyDescent="0.2">
      <c r="A583" s="2">
        <v>19</v>
      </c>
      <c r="B583" s="1" t="s">
        <v>82</v>
      </c>
      <c r="C583" s="4">
        <v>5</v>
      </c>
      <c r="D583" s="8">
        <v>1.1399999999999999</v>
      </c>
      <c r="E583" s="4">
        <v>1</v>
      </c>
      <c r="F583" s="8">
        <v>0.45</v>
      </c>
      <c r="G583" s="4">
        <v>4</v>
      </c>
      <c r="H583" s="8">
        <v>1.87</v>
      </c>
      <c r="I583" s="4">
        <v>0</v>
      </c>
    </row>
    <row r="584" spans="1:9" x14ac:dyDescent="0.2">
      <c r="A584" s="2">
        <v>19</v>
      </c>
      <c r="B584" s="1" t="s">
        <v>68</v>
      </c>
      <c r="C584" s="4">
        <v>5</v>
      </c>
      <c r="D584" s="8">
        <v>1.1399999999999999</v>
      </c>
      <c r="E584" s="4">
        <v>2</v>
      </c>
      <c r="F584" s="8">
        <v>0.9</v>
      </c>
      <c r="G584" s="4">
        <v>3</v>
      </c>
      <c r="H584" s="8">
        <v>1.4</v>
      </c>
      <c r="I584" s="4">
        <v>0</v>
      </c>
    </row>
    <row r="585" spans="1:9" x14ac:dyDescent="0.2">
      <c r="A585" s="2">
        <v>19</v>
      </c>
      <c r="B585" s="1" t="s">
        <v>69</v>
      </c>
      <c r="C585" s="4">
        <v>5</v>
      </c>
      <c r="D585" s="8">
        <v>1.1399999999999999</v>
      </c>
      <c r="E585" s="4">
        <v>3</v>
      </c>
      <c r="F585" s="8">
        <v>1.35</v>
      </c>
      <c r="G585" s="4">
        <v>2</v>
      </c>
      <c r="H585" s="8">
        <v>0.93</v>
      </c>
      <c r="I585" s="4">
        <v>0</v>
      </c>
    </row>
    <row r="586" spans="1:9" x14ac:dyDescent="0.2">
      <c r="A586" s="2">
        <v>19</v>
      </c>
      <c r="B586" s="1" t="s">
        <v>74</v>
      </c>
      <c r="C586" s="4">
        <v>5</v>
      </c>
      <c r="D586" s="8">
        <v>1.1399999999999999</v>
      </c>
      <c r="E586" s="4">
        <v>0</v>
      </c>
      <c r="F586" s="8">
        <v>0</v>
      </c>
      <c r="G586" s="4">
        <v>4</v>
      </c>
      <c r="H586" s="8">
        <v>1.87</v>
      </c>
      <c r="I586" s="4">
        <v>0</v>
      </c>
    </row>
    <row r="587" spans="1:9" x14ac:dyDescent="0.2">
      <c r="A587" s="2">
        <v>19</v>
      </c>
      <c r="B587" s="1" t="s">
        <v>75</v>
      </c>
      <c r="C587" s="4">
        <v>5</v>
      </c>
      <c r="D587" s="8">
        <v>1.1399999999999999</v>
      </c>
      <c r="E587" s="4">
        <v>1</v>
      </c>
      <c r="F587" s="8">
        <v>0.45</v>
      </c>
      <c r="G587" s="4">
        <v>4</v>
      </c>
      <c r="H587" s="8">
        <v>1.87</v>
      </c>
      <c r="I587" s="4">
        <v>0</v>
      </c>
    </row>
    <row r="588" spans="1:9" x14ac:dyDescent="0.2">
      <c r="A588" s="1"/>
      <c r="C588" s="4"/>
      <c r="D588" s="8"/>
      <c r="E588" s="4"/>
      <c r="F588" s="8"/>
      <c r="G588" s="4"/>
      <c r="H588" s="8"/>
      <c r="I588" s="4"/>
    </row>
    <row r="589" spans="1:9" x14ac:dyDescent="0.2">
      <c r="A589" s="1" t="s">
        <v>26</v>
      </c>
      <c r="C589" s="4"/>
      <c r="D589" s="8"/>
      <c r="E589" s="4"/>
      <c r="F589" s="8"/>
      <c r="G589" s="4"/>
      <c r="H589" s="8"/>
      <c r="I589" s="4"/>
    </row>
    <row r="590" spans="1:9" x14ac:dyDescent="0.2">
      <c r="A590" s="2">
        <v>1</v>
      </c>
      <c r="B590" s="1" t="s">
        <v>65</v>
      </c>
      <c r="C590" s="4">
        <v>15</v>
      </c>
      <c r="D590" s="8">
        <v>8.1999999999999993</v>
      </c>
      <c r="E590" s="4">
        <v>5</v>
      </c>
      <c r="F590" s="8">
        <v>8.93</v>
      </c>
      <c r="G590" s="4">
        <v>10</v>
      </c>
      <c r="H590" s="8">
        <v>8.26</v>
      </c>
      <c r="I590" s="4">
        <v>0</v>
      </c>
    </row>
    <row r="591" spans="1:9" x14ac:dyDescent="0.2">
      <c r="A591" s="2">
        <v>1</v>
      </c>
      <c r="B591" s="1" t="s">
        <v>70</v>
      </c>
      <c r="C591" s="4">
        <v>15</v>
      </c>
      <c r="D591" s="8">
        <v>8.1999999999999993</v>
      </c>
      <c r="E591" s="4">
        <v>11</v>
      </c>
      <c r="F591" s="8">
        <v>19.64</v>
      </c>
      <c r="G591" s="4">
        <v>4</v>
      </c>
      <c r="H591" s="8">
        <v>3.31</v>
      </c>
      <c r="I591" s="4">
        <v>0</v>
      </c>
    </row>
    <row r="592" spans="1:9" x14ac:dyDescent="0.2">
      <c r="A592" s="2">
        <v>3</v>
      </c>
      <c r="B592" s="1" t="s">
        <v>71</v>
      </c>
      <c r="C592" s="4">
        <v>14</v>
      </c>
      <c r="D592" s="8">
        <v>7.65</v>
      </c>
      <c r="E592" s="4">
        <v>13</v>
      </c>
      <c r="F592" s="8">
        <v>23.21</v>
      </c>
      <c r="G592" s="4">
        <v>1</v>
      </c>
      <c r="H592" s="8">
        <v>0.83</v>
      </c>
      <c r="I592" s="4">
        <v>0</v>
      </c>
    </row>
    <row r="593" spans="1:9" x14ac:dyDescent="0.2">
      <c r="A593" s="2">
        <v>4</v>
      </c>
      <c r="B593" s="1" t="s">
        <v>55</v>
      </c>
      <c r="C593" s="4">
        <v>10</v>
      </c>
      <c r="D593" s="8">
        <v>5.46</v>
      </c>
      <c r="E593" s="4">
        <v>0</v>
      </c>
      <c r="F593" s="8">
        <v>0</v>
      </c>
      <c r="G593" s="4">
        <v>10</v>
      </c>
      <c r="H593" s="8">
        <v>8.26</v>
      </c>
      <c r="I593" s="4">
        <v>0</v>
      </c>
    </row>
    <row r="594" spans="1:9" x14ac:dyDescent="0.2">
      <c r="A594" s="2">
        <v>5</v>
      </c>
      <c r="B594" s="1" t="s">
        <v>63</v>
      </c>
      <c r="C594" s="4">
        <v>9</v>
      </c>
      <c r="D594" s="8">
        <v>4.92</v>
      </c>
      <c r="E594" s="4">
        <v>4</v>
      </c>
      <c r="F594" s="8">
        <v>7.14</v>
      </c>
      <c r="G594" s="4">
        <v>5</v>
      </c>
      <c r="H594" s="8">
        <v>4.13</v>
      </c>
      <c r="I594" s="4">
        <v>0</v>
      </c>
    </row>
    <row r="595" spans="1:9" x14ac:dyDescent="0.2">
      <c r="A595" s="2">
        <v>6</v>
      </c>
      <c r="B595" s="1" t="s">
        <v>56</v>
      </c>
      <c r="C595" s="4">
        <v>8</v>
      </c>
      <c r="D595" s="8">
        <v>4.37</v>
      </c>
      <c r="E595" s="4">
        <v>2</v>
      </c>
      <c r="F595" s="8">
        <v>3.57</v>
      </c>
      <c r="G595" s="4">
        <v>6</v>
      </c>
      <c r="H595" s="8">
        <v>4.96</v>
      </c>
      <c r="I595" s="4">
        <v>0</v>
      </c>
    </row>
    <row r="596" spans="1:9" x14ac:dyDescent="0.2">
      <c r="A596" s="2">
        <v>7</v>
      </c>
      <c r="B596" s="1" t="s">
        <v>91</v>
      </c>
      <c r="C596" s="4">
        <v>7</v>
      </c>
      <c r="D596" s="8">
        <v>3.83</v>
      </c>
      <c r="E596" s="4">
        <v>0</v>
      </c>
      <c r="F596" s="8">
        <v>0</v>
      </c>
      <c r="G596" s="4">
        <v>7</v>
      </c>
      <c r="H596" s="8">
        <v>5.79</v>
      </c>
      <c r="I596" s="4">
        <v>0</v>
      </c>
    </row>
    <row r="597" spans="1:9" x14ac:dyDescent="0.2">
      <c r="A597" s="2">
        <v>7</v>
      </c>
      <c r="B597" s="1" t="s">
        <v>62</v>
      </c>
      <c r="C597" s="4">
        <v>7</v>
      </c>
      <c r="D597" s="8">
        <v>3.83</v>
      </c>
      <c r="E597" s="4">
        <v>4</v>
      </c>
      <c r="F597" s="8">
        <v>7.14</v>
      </c>
      <c r="G597" s="4">
        <v>3</v>
      </c>
      <c r="H597" s="8">
        <v>2.48</v>
      </c>
      <c r="I597" s="4">
        <v>0</v>
      </c>
    </row>
    <row r="598" spans="1:9" x14ac:dyDescent="0.2">
      <c r="A598" s="2">
        <v>9</v>
      </c>
      <c r="B598" s="1" t="s">
        <v>57</v>
      </c>
      <c r="C598" s="4">
        <v>6</v>
      </c>
      <c r="D598" s="8">
        <v>3.28</v>
      </c>
      <c r="E598" s="4">
        <v>0</v>
      </c>
      <c r="F598" s="8">
        <v>0</v>
      </c>
      <c r="G598" s="4">
        <v>6</v>
      </c>
      <c r="H598" s="8">
        <v>4.96</v>
      </c>
      <c r="I598" s="4">
        <v>0</v>
      </c>
    </row>
    <row r="599" spans="1:9" x14ac:dyDescent="0.2">
      <c r="A599" s="2">
        <v>9</v>
      </c>
      <c r="B599" s="1" t="s">
        <v>68</v>
      </c>
      <c r="C599" s="4">
        <v>6</v>
      </c>
      <c r="D599" s="8">
        <v>3.28</v>
      </c>
      <c r="E599" s="4">
        <v>2</v>
      </c>
      <c r="F599" s="8">
        <v>3.57</v>
      </c>
      <c r="G599" s="4">
        <v>4</v>
      </c>
      <c r="H599" s="8">
        <v>3.31</v>
      </c>
      <c r="I599" s="4">
        <v>0</v>
      </c>
    </row>
    <row r="600" spans="1:9" x14ac:dyDescent="0.2">
      <c r="A600" s="2">
        <v>9</v>
      </c>
      <c r="B600" s="1" t="s">
        <v>72</v>
      </c>
      <c r="C600" s="4">
        <v>6</v>
      </c>
      <c r="D600" s="8">
        <v>3.28</v>
      </c>
      <c r="E600" s="4">
        <v>3</v>
      </c>
      <c r="F600" s="8">
        <v>5.36</v>
      </c>
      <c r="G600" s="4">
        <v>2</v>
      </c>
      <c r="H600" s="8">
        <v>1.65</v>
      </c>
      <c r="I600" s="4">
        <v>0</v>
      </c>
    </row>
    <row r="601" spans="1:9" x14ac:dyDescent="0.2">
      <c r="A601" s="2">
        <v>9</v>
      </c>
      <c r="B601" s="1" t="s">
        <v>73</v>
      </c>
      <c r="C601" s="4">
        <v>6</v>
      </c>
      <c r="D601" s="8">
        <v>3.28</v>
      </c>
      <c r="E601" s="4">
        <v>3</v>
      </c>
      <c r="F601" s="8">
        <v>5.36</v>
      </c>
      <c r="G601" s="4">
        <v>3</v>
      </c>
      <c r="H601" s="8">
        <v>2.48</v>
      </c>
      <c r="I601" s="4">
        <v>0</v>
      </c>
    </row>
    <row r="602" spans="1:9" x14ac:dyDescent="0.2">
      <c r="A602" s="2">
        <v>13</v>
      </c>
      <c r="B602" s="1" t="s">
        <v>64</v>
      </c>
      <c r="C602" s="4">
        <v>5</v>
      </c>
      <c r="D602" s="8">
        <v>2.73</v>
      </c>
      <c r="E602" s="4">
        <v>2</v>
      </c>
      <c r="F602" s="8">
        <v>3.57</v>
      </c>
      <c r="G602" s="4">
        <v>3</v>
      </c>
      <c r="H602" s="8">
        <v>2.48</v>
      </c>
      <c r="I602" s="4">
        <v>0</v>
      </c>
    </row>
    <row r="603" spans="1:9" x14ac:dyDescent="0.2">
      <c r="A603" s="2">
        <v>13</v>
      </c>
      <c r="B603" s="1" t="s">
        <v>67</v>
      </c>
      <c r="C603" s="4">
        <v>5</v>
      </c>
      <c r="D603" s="8">
        <v>2.73</v>
      </c>
      <c r="E603" s="4">
        <v>1</v>
      </c>
      <c r="F603" s="8">
        <v>1.79</v>
      </c>
      <c r="G603" s="4">
        <v>4</v>
      </c>
      <c r="H603" s="8">
        <v>3.31</v>
      </c>
      <c r="I603" s="4">
        <v>0</v>
      </c>
    </row>
    <row r="604" spans="1:9" x14ac:dyDescent="0.2">
      <c r="A604" s="2">
        <v>15</v>
      </c>
      <c r="B604" s="1" t="s">
        <v>58</v>
      </c>
      <c r="C604" s="4">
        <v>4</v>
      </c>
      <c r="D604" s="8">
        <v>2.19</v>
      </c>
      <c r="E604" s="4">
        <v>2</v>
      </c>
      <c r="F604" s="8">
        <v>3.57</v>
      </c>
      <c r="G604" s="4">
        <v>2</v>
      </c>
      <c r="H604" s="8">
        <v>1.65</v>
      </c>
      <c r="I604" s="4">
        <v>0</v>
      </c>
    </row>
    <row r="605" spans="1:9" x14ac:dyDescent="0.2">
      <c r="A605" s="2">
        <v>15</v>
      </c>
      <c r="B605" s="1" t="s">
        <v>96</v>
      </c>
      <c r="C605" s="4">
        <v>4</v>
      </c>
      <c r="D605" s="8">
        <v>2.19</v>
      </c>
      <c r="E605" s="4">
        <v>0</v>
      </c>
      <c r="F605" s="8">
        <v>0</v>
      </c>
      <c r="G605" s="4">
        <v>4</v>
      </c>
      <c r="H605" s="8">
        <v>3.31</v>
      </c>
      <c r="I605" s="4">
        <v>0</v>
      </c>
    </row>
    <row r="606" spans="1:9" x14ac:dyDescent="0.2">
      <c r="A606" s="2">
        <v>15</v>
      </c>
      <c r="B606" s="1" t="s">
        <v>97</v>
      </c>
      <c r="C606" s="4">
        <v>4</v>
      </c>
      <c r="D606" s="8">
        <v>2.19</v>
      </c>
      <c r="E606" s="4">
        <v>0</v>
      </c>
      <c r="F606" s="8">
        <v>0</v>
      </c>
      <c r="G606" s="4">
        <v>4</v>
      </c>
      <c r="H606" s="8">
        <v>3.31</v>
      </c>
      <c r="I606" s="4">
        <v>0</v>
      </c>
    </row>
    <row r="607" spans="1:9" x14ac:dyDescent="0.2">
      <c r="A607" s="2">
        <v>15</v>
      </c>
      <c r="B607" s="1" t="s">
        <v>59</v>
      </c>
      <c r="C607" s="4">
        <v>4</v>
      </c>
      <c r="D607" s="8">
        <v>2.19</v>
      </c>
      <c r="E607" s="4">
        <v>0</v>
      </c>
      <c r="F607" s="8">
        <v>0</v>
      </c>
      <c r="G607" s="4">
        <v>4</v>
      </c>
      <c r="H607" s="8">
        <v>3.31</v>
      </c>
      <c r="I607" s="4">
        <v>0</v>
      </c>
    </row>
    <row r="608" spans="1:9" x14ac:dyDescent="0.2">
      <c r="A608" s="2">
        <v>19</v>
      </c>
      <c r="B608" s="1" t="s">
        <v>60</v>
      </c>
      <c r="C608" s="4">
        <v>3</v>
      </c>
      <c r="D608" s="8">
        <v>1.64</v>
      </c>
      <c r="E608" s="4">
        <v>0</v>
      </c>
      <c r="F608" s="8">
        <v>0</v>
      </c>
      <c r="G608" s="4">
        <v>3</v>
      </c>
      <c r="H608" s="8">
        <v>2.48</v>
      </c>
      <c r="I608" s="4">
        <v>0</v>
      </c>
    </row>
    <row r="609" spans="1:9" x14ac:dyDescent="0.2">
      <c r="A609" s="2">
        <v>19</v>
      </c>
      <c r="B609" s="1" t="s">
        <v>78</v>
      </c>
      <c r="C609" s="4">
        <v>3</v>
      </c>
      <c r="D609" s="8">
        <v>1.64</v>
      </c>
      <c r="E609" s="4">
        <v>0</v>
      </c>
      <c r="F609" s="8">
        <v>0</v>
      </c>
      <c r="G609" s="4">
        <v>3</v>
      </c>
      <c r="H609" s="8">
        <v>2.48</v>
      </c>
      <c r="I609" s="4">
        <v>0</v>
      </c>
    </row>
    <row r="610" spans="1:9" x14ac:dyDescent="0.2">
      <c r="A610" s="2">
        <v>19</v>
      </c>
      <c r="B610" s="1" t="s">
        <v>85</v>
      </c>
      <c r="C610" s="4">
        <v>3</v>
      </c>
      <c r="D610" s="8">
        <v>1.64</v>
      </c>
      <c r="E610" s="4">
        <v>0</v>
      </c>
      <c r="F610" s="8">
        <v>0</v>
      </c>
      <c r="G610" s="4">
        <v>3</v>
      </c>
      <c r="H610" s="8">
        <v>2.48</v>
      </c>
      <c r="I610" s="4">
        <v>0</v>
      </c>
    </row>
    <row r="611" spans="1:9" x14ac:dyDescent="0.2">
      <c r="A611" s="2">
        <v>19</v>
      </c>
      <c r="B611" s="1" t="s">
        <v>90</v>
      </c>
      <c r="C611" s="4">
        <v>3</v>
      </c>
      <c r="D611" s="8">
        <v>1.64</v>
      </c>
      <c r="E611" s="4">
        <v>0</v>
      </c>
      <c r="F611" s="8">
        <v>0</v>
      </c>
      <c r="G611" s="4">
        <v>1</v>
      </c>
      <c r="H611" s="8">
        <v>0.83</v>
      </c>
      <c r="I611" s="4">
        <v>0</v>
      </c>
    </row>
    <row r="612" spans="1:9" x14ac:dyDescent="0.2">
      <c r="A612" s="1"/>
      <c r="C612" s="4"/>
      <c r="D612" s="8"/>
      <c r="E612" s="4"/>
      <c r="F612" s="8"/>
      <c r="G612" s="4"/>
      <c r="H612" s="8"/>
      <c r="I612" s="4"/>
    </row>
    <row r="613" spans="1:9" x14ac:dyDescent="0.2">
      <c r="A613" s="1" t="s">
        <v>27</v>
      </c>
      <c r="C613" s="4"/>
      <c r="D613" s="8"/>
      <c r="E613" s="4"/>
      <c r="F613" s="8"/>
      <c r="G613" s="4"/>
      <c r="H613" s="8"/>
      <c r="I613" s="4"/>
    </row>
    <row r="614" spans="1:9" x14ac:dyDescent="0.2">
      <c r="A614" s="2">
        <v>1</v>
      </c>
      <c r="B614" s="1" t="s">
        <v>65</v>
      </c>
      <c r="C614" s="4">
        <v>39</v>
      </c>
      <c r="D614" s="8">
        <v>13.68</v>
      </c>
      <c r="E614" s="4">
        <v>22</v>
      </c>
      <c r="F614" s="8">
        <v>11.64</v>
      </c>
      <c r="G614" s="4">
        <v>17</v>
      </c>
      <c r="H614" s="8">
        <v>19.100000000000001</v>
      </c>
      <c r="I614" s="4">
        <v>0</v>
      </c>
    </row>
    <row r="615" spans="1:9" x14ac:dyDescent="0.2">
      <c r="A615" s="2">
        <v>2</v>
      </c>
      <c r="B615" s="1" t="s">
        <v>56</v>
      </c>
      <c r="C615" s="4">
        <v>30</v>
      </c>
      <c r="D615" s="8">
        <v>10.53</v>
      </c>
      <c r="E615" s="4">
        <v>25</v>
      </c>
      <c r="F615" s="8">
        <v>13.23</v>
      </c>
      <c r="G615" s="4">
        <v>5</v>
      </c>
      <c r="H615" s="8">
        <v>5.62</v>
      </c>
      <c r="I615" s="4">
        <v>0</v>
      </c>
    </row>
    <row r="616" spans="1:9" x14ac:dyDescent="0.2">
      <c r="A616" s="2">
        <v>3</v>
      </c>
      <c r="B616" s="1" t="s">
        <v>55</v>
      </c>
      <c r="C616" s="4">
        <v>26</v>
      </c>
      <c r="D616" s="8">
        <v>9.1199999999999992</v>
      </c>
      <c r="E616" s="4">
        <v>12</v>
      </c>
      <c r="F616" s="8">
        <v>6.35</v>
      </c>
      <c r="G616" s="4">
        <v>14</v>
      </c>
      <c r="H616" s="8">
        <v>15.73</v>
      </c>
      <c r="I616" s="4">
        <v>0</v>
      </c>
    </row>
    <row r="617" spans="1:9" x14ac:dyDescent="0.2">
      <c r="A617" s="2">
        <v>3</v>
      </c>
      <c r="B617" s="1" t="s">
        <v>70</v>
      </c>
      <c r="C617" s="4">
        <v>26</v>
      </c>
      <c r="D617" s="8">
        <v>9.1199999999999992</v>
      </c>
      <c r="E617" s="4">
        <v>25</v>
      </c>
      <c r="F617" s="8">
        <v>13.23</v>
      </c>
      <c r="G617" s="4">
        <v>1</v>
      </c>
      <c r="H617" s="8">
        <v>1.1200000000000001</v>
      </c>
      <c r="I617" s="4">
        <v>0</v>
      </c>
    </row>
    <row r="618" spans="1:9" x14ac:dyDescent="0.2">
      <c r="A618" s="2">
        <v>5</v>
      </c>
      <c r="B618" s="1" t="s">
        <v>63</v>
      </c>
      <c r="C618" s="4">
        <v>24</v>
      </c>
      <c r="D618" s="8">
        <v>8.42</v>
      </c>
      <c r="E618" s="4">
        <v>23</v>
      </c>
      <c r="F618" s="8">
        <v>12.17</v>
      </c>
      <c r="G618" s="4">
        <v>1</v>
      </c>
      <c r="H618" s="8">
        <v>1.1200000000000001</v>
      </c>
      <c r="I618" s="4">
        <v>0</v>
      </c>
    </row>
    <row r="619" spans="1:9" x14ac:dyDescent="0.2">
      <c r="A619" s="2">
        <v>6</v>
      </c>
      <c r="B619" s="1" t="s">
        <v>71</v>
      </c>
      <c r="C619" s="4">
        <v>23</v>
      </c>
      <c r="D619" s="8">
        <v>8.07</v>
      </c>
      <c r="E619" s="4">
        <v>22</v>
      </c>
      <c r="F619" s="8">
        <v>11.64</v>
      </c>
      <c r="G619" s="4">
        <v>1</v>
      </c>
      <c r="H619" s="8">
        <v>1.1200000000000001</v>
      </c>
      <c r="I619" s="4">
        <v>0</v>
      </c>
    </row>
    <row r="620" spans="1:9" x14ac:dyDescent="0.2">
      <c r="A620" s="2">
        <v>7</v>
      </c>
      <c r="B620" s="1" t="s">
        <v>73</v>
      </c>
      <c r="C620" s="4">
        <v>10</v>
      </c>
      <c r="D620" s="8">
        <v>3.51</v>
      </c>
      <c r="E620" s="4">
        <v>9</v>
      </c>
      <c r="F620" s="8">
        <v>4.76</v>
      </c>
      <c r="G620" s="4">
        <v>1</v>
      </c>
      <c r="H620" s="8">
        <v>1.1200000000000001</v>
      </c>
      <c r="I620" s="4">
        <v>0</v>
      </c>
    </row>
    <row r="621" spans="1:9" x14ac:dyDescent="0.2">
      <c r="A621" s="2">
        <v>8</v>
      </c>
      <c r="B621" s="1" t="s">
        <v>62</v>
      </c>
      <c r="C621" s="4">
        <v>8</v>
      </c>
      <c r="D621" s="8">
        <v>2.81</v>
      </c>
      <c r="E621" s="4">
        <v>5</v>
      </c>
      <c r="F621" s="8">
        <v>2.65</v>
      </c>
      <c r="G621" s="4">
        <v>3</v>
      </c>
      <c r="H621" s="8">
        <v>3.37</v>
      </c>
      <c r="I621" s="4">
        <v>0</v>
      </c>
    </row>
    <row r="622" spans="1:9" x14ac:dyDescent="0.2">
      <c r="A622" s="2">
        <v>8</v>
      </c>
      <c r="B622" s="1" t="s">
        <v>64</v>
      </c>
      <c r="C622" s="4">
        <v>8</v>
      </c>
      <c r="D622" s="8">
        <v>2.81</v>
      </c>
      <c r="E622" s="4">
        <v>3</v>
      </c>
      <c r="F622" s="8">
        <v>1.59</v>
      </c>
      <c r="G622" s="4">
        <v>5</v>
      </c>
      <c r="H622" s="8">
        <v>5.62</v>
      </c>
      <c r="I622" s="4">
        <v>0</v>
      </c>
    </row>
    <row r="623" spans="1:9" x14ac:dyDescent="0.2">
      <c r="A623" s="2">
        <v>10</v>
      </c>
      <c r="B623" s="1" t="s">
        <v>68</v>
      </c>
      <c r="C623" s="4">
        <v>7</v>
      </c>
      <c r="D623" s="8">
        <v>2.46</v>
      </c>
      <c r="E623" s="4">
        <v>5</v>
      </c>
      <c r="F623" s="8">
        <v>2.65</v>
      </c>
      <c r="G623" s="4">
        <v>2</v>
      </c>
      <c r="H623" s="8">
        <v>2.25</v>
      </c>
      <c r="I623" s="4">
        <v>0</v>
      </c>
    </row>
    <row r="624" spans="1:9" x14ac:dyDescent="0.2">
      <c r="A624" s="2">
        <v>11</v>
      </c>
      <c r="B624" s="1" t="s">
        <v>69</v>
      </c>
      <c r="C624" s="4">
        <v>6</v>
      </c>
      <c r="D624" s="8">
        <v>2.11</v>
      </c>
      <c r="E624" s="4">
        <v>3</v>
      </c>
      <c r="F624" s="8">
        <v>1.59</v>
      </c>
      <c r="G624" s="4">
        <v>2</v>
      </c>
      <c r="H624" s="8">
        <v>2.25</v>
      </c>
      <c r="I624" s="4">
        <v>0</v>
      </c>
    </row>
    <row r="625" spans="1:9" x14ac:dyDescent="0.2">
      <c r="A625" s="2">
        <v>12</v>
      </c>
      <c r="B625" s="1" t="s">
        <v>78</v>
      </c>
      <c r="C625" s="4">
        <v>5</v>
      </c>
      <c r="D625" s="8">
        <v>1.75</v>
      </c>
      <c r="E625" s="4">
        <v>3</v>
      </c>
      <c r="F625" s="8">
        <v>1.59</v>
      </c>
      <c r="G625" s="4">
        <v>2</v>
      </c>
      <c r="H625" s="8">
        <v>2.25</v>
      </c>
      <c r="I625" s="4">
        <v>0</v>
      </c>
    </row>
    <row r="626" spans="1:9" x14ac:dyDescent="0.2">
      <c r="A626" s="2">
        <v>12</v>
      </c>
      <c r="B626" s="1" t="s">
        <v>67</v>
      </c>
      <c r="C626" s="4">
        <v>5</v>
      </c>
      <c r="D626" s="8">
        <v>1.75</v>
      </c>
      <c r="E626" s="4">
        <v>3</v>
      </c>
      <c r="F626" s="8">
        <v>1.59</v>
      </c>
      <c r="G626" s="4">
        <v>2</v>
      </c>
      <c r="H626" s="8">
        <v>2.25</v>
      </c>
      <c r="I626" s="4">
        <v>0</v>
      </c>
    </row>
    <row r="627" spans="1:9" x14ac:dyDescent="0.2">
      <c r="A627" s="2">
        <v>12</v>
      </c>
      <c r="B627" s="1" t="s">
        <v>84</v>
      </c>
      <c r="C627" s="4">
        <v>5</v>
      </c>
      <c r="D627" s="8">
        <v>1.75</v>
      </c>
      <c r="E627" s="4">
        <v>4</v>
      </c>
      <c r="F627" s="8">
        <v>2.12</v>
      </c>
      <c r="G627" s="4">
        <v>1</v>
      </c>
      <c r="H627" s="8">
        <v>1.1200000000000001</v>
      </c>
      <c r="I627" s="4">
        <v>0</v>
      </c>
    </row>
    <row r="628" spans="1:9" x14ac:dyDescent="0.2">
      <c r="A628" s="2">
        <v>15</v>
      </c>
      <c r="B628" s="1" t="s">
        <v>88</v>
      </c>
      <c r="C628" s="4">
        <v>4</v>
      </c>
      <c r="D628" s="8">
        <v>1.4</v>
      </c>
      <c r="E628" s="4">
        <v>0</v>
      </c>
      <c r="F628" s="8">
        <v>0</v>
      </c>
      <c r="G628" s="4">
        <v>4</v>
      </c>
      <c r="H628" s="8">
        <v>4.49</v>
      </c>
      <c r="I628" s="4">
        <v>0</v>
      </c>
    </row>
    <row r="629" spans="1:9" x14ac:dyDescent="0.2">
      <c r="A629" s="2">
        <v>15</v>
      </c>
      <c r="B629" s="1" t="s">
        <v>81</v>
      </c>
      <c r="C629" s="4">
        <v>4</v>
      </c>
      <c r="D629" s="8">
        <v>1.4</v>
      </c>
      <c r="E629" s="4">
        <v>4</v>
      </c>
      <c r="F629" s="8">
        <v>2.12</v>
      </c>
      <c r="G629" s="4">
        <v>0</v>
      </c>
      <c r="H629" s="8">
        <v>0</v>
      </c>
      <c r="I629" s="4">
        <v>0</v>
      </c>
    </row>
    <row r="630" spans="1:9" x14ac:dyDescent="0.2">
      <c r="A630" s="2">
        <v>15</v>
      </c>
      <c r="B630" s="1" t="s">
        <v>77</v>
      </c>
      <c r="C630" s="4">
        <v>4</v>
      </c>
      <c r="D630" s="8">
        <v>1.4</v>
      </c>
      <c r="E630" s="4">
        <v>3</v>
      </c>
      <c r="F630" s="8">
        <v>1.59</v>
      </c>
      <c r="G630" s="4">
        <v>1</v>
      </c>
      <c r="H630" s="8">
        <v>1.1200000000000001</v>
      </c>
      <c r="I630" s="4">
        <v>0</v>
      </c>
    </row>
    <row r="631" spans="1:9" x14ac:dyDescent="0.2">
      <c r="A631" s="2">
        <v>15</v>
      </c>
      <c r="B631" s="1" t="s">
        <v>72</v>
      </c>
      <c r="C631" s="4">
        <v>4</v>
      </c>
      <c r="D631" s="8">
        <v>1.4</v>
      </c>
      <c r="E631" s="4">
        <v>1</v>
      </c>
      <c r="F631" s="8">
        <v>0.53</v>
      </c>
      <c r="G631" s="4">
        <v>0</v>
      </c>
      <c r="H631" s="8">
        <v>0</v>
      </c>
      <c r="I631" s="4">
        <v>0</v>
      </c>
    </row>
    <row r="632" spans="1:9" x14ac:dyDescent="0.2">
      <c r="A632" s="2">
        <v>15</v>
      </c>
      <c r="B632" s="1" t="s">
        <v>74</v>
      </c>
      <c r="C632" s="4">
        <v>4</v>
      </c>
      <c r="D632" s="8">
        <v>1.4</v>
      </c>
      <c r="E632" s="4">
        <v>0</v>
      </c>
      <c r="F632" s="8">
        <v>0</v>
      </c>
      <c r="G632" s="4">
        <v>3</v>
      </c>
      <c r="H632" s="8">
        <v>3.37</v>
      </c>
      <c r="I632" s="4">
        <v>0</v>
      </c>
    </row>
    <row r="633" spans="1:9" x14ac:dyDescent="0.2">
      <c r="A633" s="2">
        <v>15</v>
      </c>
      <c r="B633" s="1" t="s">
        <v>95</v>
      </c>
      <c r="C633" s="4">
        <v>4</v>
      </c>
      <c r="D633" s="8">
        <v>1.4</v>
      </c>
      <c r="E633" s="4">
        <v>3</v>
      </c>
      <c r="F633" s="8">
        <v>1.59</v>
      </c>
      <c r="G633" s="4">
        <v>1</v>
      </c>
      <c r="H633" s="8">
        <v>1.1200000000000001</v>
      </c>
      <c r="I633" s="4">
        <v>0</v>
      </c>
    </row>
    <row r="634" spans="1:9" x14ac:dyDescent="0.2">
      <c r="A634" s="1"/>
      <c r="C634" s="4"/>
      <c r="D634" s="8"/>
      <c r="E634" s="4"/>
      <c r="F634" s="8"/>
      <c r="G634" s="4"/>
      <c r="H634" s="8"/>
      <c r="I634" s="4"/>
    </row>
    <row r="635" spans="1:9" x14ac:dyDescent="0.2">
      <c r="A635" s="1" t="s">
        <v>28</v>
      </c>
      <c r="C635" s="4"/>
      <c r="D635" s="8"/>
      <c r="E635" s="4"/>
      <c r="F635" s="8"/>
      <c r="G635" s="4"/>
      <c r="H635" s="8"/>
      <c r="I635" s="4"/>
    </row>
    <row r="636" spans="1:9" x14ac:dyDescent="0.2">
      <c r="A636" s="2">
        <v>1</v>
      </c>
      <c r="B636" s="1" t="s">
        <v>55</v>
      </c>
      <c r="C636" s="4">
        <v>63</v>
      </c>
      <c r="D636" s="8">
        <v>10.38</v>
      </c>
      <c r="E636" s="4">
        <v>18</v>
      </c>
      <c r="F636" s="8">
        <v>5.22</v>
      </c>
      <c r="G636" s="4">
        <v>45</v>
      </c>
      <c r="H636" s="8">
        <v>17.93</v>
      </c>
      <c r="I636" s="4">
        <v>0</v>
      </c>
    </row>
    <row r="637" spans="1:9" x14ac:dyDescent="0.2">
      <c r="A637" s="2">
        <v>2</v>
      </c>
      <c r="B637" s="1" t="s">
        <v>71</v>
      </c>
      <c r="C637" s="4">
        <v>58</v>
      </c>
      <c r="D637" s="8">
        <v>9.56</v>
      </c>
      <c r="E637" s="4">
        <v>51</v>
      </c>
      <c r="F637" s="8">
        <v>14.78</v>
      </c>
      <c r="G637" s="4">
        <v>7</v>
      </c>
      <c r="H637" s="8">
        <v>2.79</v>
      </c>
      <c r="I637" s="4">
        <v>0</v>
      </c>
    </row>
    <row r="638" spans="1:9" x14ac:dyDescent="0.2">
      <c r="A638" s="2">
        <v>3</v>
      </c>
      <c r="B638" s="1" t="s">
        <v>70</v>
      </c>
      <c r="C638" s="4">
        <v>50</v>
      </c>
      <c r="D638" s="8">
        <v>8.24</v>
      </c>
      <c r="E638" s="4">
        <v>44</v>
      </c>
      <c r="F638" s="8">
        <v>12.75</v>
      </c>
      <c r="G638" s="4">
        <v>6</v>
      </c>
      <c r="H638" s="8">
        <v>2.39</v>
      </c>
      <c r="I638" s="4">
        <v>0</v>
      </c>
    </row>
    <row r="639" spans="1:9" x14ac:dyDescent="0.2">
      <c r="A639" s="2">
        <v>4</v>
      </c>
      <c r="B639" s="1" t="s">
        <v>65</v>
      </c>
      <c r="C639" s="4">
        <v>45</v>
      </c>
      <c r="D639" s="8">
        <v>7.41</v>
      </c>
      <c r="E639" s="4">
        <v>24</v>
      </c>
      <c r="F639" s="8">
        <v>6.96</v>
      </c>
      <c r="G639" s="4">
        <v>21</v>
      </c>
      <c r="H639" s="8">
        <v>8.3699999999999992</v>
      </c>
      <c r="I639" s="4">
        <v>0</v>
      </c>
    </row>
    <row r="640" spans="1:9" x14ac:dyDescent="0.2">
      <c r="A640" s="2">
        <v>5</v>
      </c>
      <c r="B640" s="1" t="s">
        <v>63</v>
      </c>
      <c r="C640" s="4">
        <v>39</v>
      </c>
      <c r="D640" s="8">
        <v>6.43</v>
      </c>
      <c r="E640" s="4">
        <v>29</v>
      </c>
      <c r="F640" s="8">
        <v>8.41</v>
      </c>
      <c r="G640" s="4">
        <v>9</v>
      </c>
      <c r="H640" s="8">
        <v>3.59</v>
      </c>
      <c r="I640" s="4">
        <v>1</v>
      </c>
    </row>
    <row r="641" spans="1:9" x14ac:dyDescent="0.2">
      <c r="A641" s="2">
        <v>6</v>
      </c>
      <c r="B641" s="1" t="s">
        <v>67</v>
      </c>
      <c r="C641" s="4">
        <v>34</v>
      </c>
      <c r="D641" s="8">
        <v>5.6</v>
      </c>
      <c r="E641" s="4">
        <v>29</v>
      </c>
      <c r="F641" s="8">
        <v>8.41</v>
      </c>
      <c r="G641" s="4">
        <v>5</v>
      </c>
      <c r="H641" s="8">
        <v>1.99</v>
      </c>
      <c r="I641" s="4">
        <v>0</v>
      </c>
    </row>
    <row r="642" spans="1:9" x14ac:dyDescent="0.2">
      <c r="A642" s="2">
        <v>7</v>
      </c>
      <c r="B642" s="1" t="s">
        <v>56</v>
      </c>
      <c r="C642" s="4">
        <v>33</v>
      </c>
      <c r="D642" s="8">
        <v>5.44</v>
      </c>
      <c r="E642" s="4">
        <v>22</v>
      </c>
      <c r="F642" s="8">
        <v>6.38</v>
      </c>
      <c r="G642" s="4">
        <v>11</v>
      </c>
      <c r="H642" s="8">
        <v>4.38</v>
      </c>
      <c r="I642" s="4">
        <v>0</v>
      </c>
    </row>
    <row r="643" spans="1:9" x14ac:dyDescent="0.2">
      <c r="A643" s="2">
        <v>8</v>
      </c>
      <c r="B643" s="1" t="s">
        <v>64</v>
      </c>
      <c r="C643" s="4">
        <v>26</v>
      </c>
      <c r="D643" s="8">
        <v>4.28</v>
      </c>
      <c r="E643" s="4">
        <v>18</v>
      </c>
      <c r="F643" s="8">
        <v>5.22</v>
      </c>
      <c r="G643" s="4">
        <v>8</v>
      </c>
      <c r="H643" s="8">
        <v>3.19</v>
      </c>
      <c r="I643" s="4">
        <v>0</v>
      </c>
    </row>
    <row r="644" spans="1:9" x14ac:dyDescent="0.2">
      <c r="A644" s="2">
        <v>9</v>
      </c>
      <c r="B644" s="1" t="s">
        <v>84</v>
      </c>
      <c r="C644" s="4">
        <v>20</v>
      </c>
      <c r="D644" s="8">
        <v>3.29</v>
      </c>
      <c r="E644" s="4">
        <v>16</v>
      </c>
      <c r="F644" s="8">
        <v>4.6399999999999997</v>
      </c>
      <c r="G644" s="4">
        <v>4</v>
      </c>
      <c r="H644" s="8">
        <v>1.59</v>
      </c>
      <c r="I644" s="4">
        <v>0</v>
      </c>
    </row>
    <row r="645" spans="1:9" x14ac:dyDescent="0.2">
      <c r="A645" s="2">
        <v>10</v>
      </c>
      <c r="B645" s="1" t="s">
        <v>72</v>
      </c>
      <c r="C645" s="4">
        <v>19</v>
      </c>
      <c r="D645" s="8">
        <v>3.13</v>
      </c>
      <c r="E645" s="4">
        <v>10</v>
      </c>
      <c r="F645" s="8">
        <v>2.9</v>
      </c>
      <c r="G645" s="4">
        <v>3</v>
      </c>
      <c r="H645" s="8">
        <v>1.2</v>
      </c>
      <c r="I645" s="4">
        <v>1</v>
      </c>
    </row>
    <row r="646" spans="1:9" x14ac:dyDescent="0.2">
      <c r="A646" s="2">
        <v>11</v>
      </c>
      <c r="B646" s="1" t="s">
        <v>73</v>
      </c>
      <c r="C646" s="4">
        <v>17</v>
      </c>
      <c r="D646" s="8">
        <v>2.8</v>
      </c>
      <c r="E646" s="4">
        <v>14</v>
      </c>
      <c r="F646" s="8">
        <v>4.0599999999999996</v>
      </c>
      <c r="G646" s="4">
        <v>2</v>
      </c>
      <c r="H646" s="8">
        <v>0.8</v>
      </c>
      <c r="I646" s="4">
        <v>0</v>
      </c>
    </row>
    <row r="647" spans="1:9" x14ac:dyDescent="0.2">
      <c r="A647" s="2">
        <v>12</v>
      </c>
      <c r="B647" s="1" t="s">
        <v>57</v>
      </c>
      <c r="C647" s="4">
        <v>15</v>
      </c>
      <c r="D647" s="8">
        <v>2.4700000000000002</v>
      </c>
      <c r="E647" s="4">
        <v>6</v>
      </c>
      <c r="F647" s="8">
        <v>1.74</v>
      </c>
      <c r="G647" s="4">
        <v>9</v>
      </c>
      <c r="H647" s="8">
        <v>3.59</v>
      </c>
      <c r="I647" s="4">
        <v>0</v>
      </c>
    </row>
    <row r="648" spans="1:9" x14ac:dyDescent="0.2">
      <c r="A648" s="2">
        <v>13</v>
      </c>
      <c r="B648" s="1" t="s">
        <v>83</v>
      </c>
      <c r="C648" s="4">
        <v>14</v>
      </c>
      <c r="D648" s="8">
        <v>2.31</v>
      </c>
      <c r="E648" s="4">
        <v>8</v>
      </c>
      <c r="F648" s="8">
        <v>2.3199999999999998</v>
      </c>
      <c r="G648" s="4">
        <v>5</v>
      </c>
      <c r="H648" s="8">
        <v>1.99</v>
      </c>
      <c r="I648" s="4">
        <v>1</v>
      </c>
    </row>
    <row r="649" spans="1:9" x14ac:dyDescent="0.2">
      <c r="A649" s="2">
        <v>14</v>
      </c>
      <c r="B649" s="1" t="s">
        <v>69</v>
      </c>
      <c r="C649" s="4">
        <v>13</v>
      </c>
      <c r="D649" s="8">
        <v>2.14</v>
      </c>
      <c r="E649" s="4">
        <v>4</v>
      </c>
      <c r="F649" s="8">
        <v>1.1599999999999999</v>
      </c>
      <c r="G649" s="4">
        <v>9</v>
      </c>
      <c r="H649" s="8">
        <v>3.59</v>
      </c>
      <c r="I649" s="4">
        <v>0</v>
      </c>
    </row>
    <row r="650" spans="1:9" x14ac:dyDescent="0.2">
      <c r="A650" s="2">
        <v>15</v>
      </c>
      <c r="B650" s="1" t="s">
        <v>68</v>
      </c>
      <c r="C650" s="4">
        <v>10</v>
      </c>
      <c r="D650" s="8">
        <v>1.65</v>
      </c>
      <c r="E650" s="4">
        <v>8</v>
      </c>
      <c r="F650" s="8">
        <v>2.3199999999999998</v>
      </c>
      <c r="G650" s="4">
        <v>2</v>
      </c>
      <c r="H650" s="8">
        <v>0.8</v>
      </c>
      <c r="I650" s="4">
        <v>0</v>
      </c>
    </row>
    <row r="651" spans="1:9" x14ac:dyDescent="0.2">
      <c r="A651" s="2">
        <v>15</v>
      </c>
      <c r="B651" s="1" t="s">
        <v>74</v>
      </c>
      <c r="C651" s="4">
        <v>10</v>
      </c>
      <c r="D651" s="8">
        <v>1.65</v>
      </c>
      <c r="E651" s="4">
        <v>0</v>
      </c>
      <c r="F651" s="8">
        <v>0</v>
      </c>
      <c r="G651" s="4">
        <v>10</v>
      </c>
      <c r="H651" s="8">
        <v>3.98</v>
      </c>
      <c r="I651" s="4">
        <v>0</v>
      </c>
    </row>
    <row r="652" spans="1:9" x14ac:dyDescent="0.2">
      <c r="A652" s="2">
        <v>17</v>
      </c>
      <c r="B652" s="1" t="s">
        <v>91</v>
      </c>
      <c r="C652" s="4">
        <v>9</v>
      </c>
      <c r="D652" s="8">
        <v>1.48</v>
      </c>
      <c r="E652" s="4">
        <v>3</v>
      </c>
      <c r="F652" s="8">
        <v>0.87</v>
      </c>
      <c r="G652" s="4">
        <v>6</v>
      </c>
      <c r="H652" s="8">
        <v>2.39</v>
      </c>
      <c r="I652" s="4">
        <v>0</v>
      </c>
    </row>
    <row r="653" spans="1:9" x14ac:dyDescent="0.2">
      <c r="A653" s="2">
        <v>17</v>
      </c>
      <c r="B653" s="1" t="s">
        <v>78</v>
      </c>
      <c r="C653" s="4">
        <v>9</v>
      </c>
      <c r="D653" s="8">
        <v>1.48</v>
      </c>
      <c r="E653" s="4">
        <v>2</v>
      </c>
      <c r="F653" s="8">
        <v>0.57999999999999996</v>
      </c>
      <c r="G653" s="4">
        <v>7</v>
      </c>
      <c r="H653" s="8">
        <v>2.79</v>
      </c>
      <c r="I653" s="4">
        <v>0</v>
      </c>
    </row>
    <row r="654" spans="1:9" x14ac:dyDescent="0.2">
      <c r="A654" s="2">
        <v>19</v>
      </c>
      <c r="B654" s="1" t="s">
        <v>89</v>
      </c>
      <c r="C654" s="4">
        <v>8</v>
      </c>
      <c r="D654" s="8">
        <v>1.32</v>
      </c>
      <c r="E654" s="4">
        <v>7</v>
      </c>
      <c r="F654" s="8">
        <v>2.0299999999999998</v>
      </c>
      <c r="G654" s="4">
        <v>1</v>
      </c>
      <c r="H654" s="8">
        <v>0.4</v>
      </c>
      <c r="I654" s="4">
        <v>0</v>
      </c>
    </row>
    <row r="655" spans="1:9" x14ac:dyDescent="0.2">
      <c r="A655" s="2">
        <v>20</v>
      </c>
      <c r="B655" s="1" t="s">
        <v>62</v>
      </c>
      <c r="C655" s="4">
        <v>7</v>
      </c>
      <c r="D655" s="8">
        <v>1.1499999999999999</v>
      </c>
      <c r="E655" s="4">
        <v>3</v>
      </c>
      <c r="F655" s="8">
        <v>0.87</v>
      </c>
      <c r="G655" s="4">
        <v>4</v>
      </c>
      <c r="H655" s="8">
        <v>1.59</v>
      </c>
      <c r="I655" s="4">
        <v>0</v>
      </c>
    </row>
    <row r="656" spans="1:9" x14ac:dyDescent="0.2">
      <c r="A656" s="1"/>
      <c r="C656" s="4"/>
      <c r="D656" s="8"/>
      <c r="E656" s="4"/>
      <c r="F656" s="8"/>
      <c r="G656" s="4"/>
      <c r="H656" s="8"/>
      <c r="I656" s="4"/>
    </row>
    <row r="657" spans="1:9" x14ac:dyDescent="0.2">
      <c r="A657" s="1" t="s">
        <v>29</v>
      </c>
      <c r="C657" s="4"/>
      <c r="D657" s="8"/>
      <c r="E657" s="4"/>
      <c r="F657" s="8"/>
      <c r="G657" s="4"/>
      <c r="H657" s="8"/>
      <c r="I657" s="4"/>
    </row>
    <row r="658" spans="1:9" x14ac:dyDescent="0.2">
      <c r="A658" s="2">
        <v>1</v>
      </c>
      <c r="B658" s="1" t="s">
        <v>67</v>
      </c>
      <c r="C658" s="4">
        <v>49</v>
      </c>
      <c r="D658" s="8">
        <v>13.24</v>
      </c>
      <c r="E658" s="4">
        <v>47</v>
      </c>
      <c r="F658" s="8">
        <v>16.97</v>
      </c>
      <c r="G658" s="4">
        <v>1</v>
      </c>
      <c r="H658" s="8">
        <v>1.25</v>
      </c>
      <c r="I658" s="4">
        <v>0</v>
      </c>
    </row>
    <row r="659" spans="1:9" x14ac:dyDescent="0.2">
      <c r="A659" s="2">
        <v>2</v>
      </c>
      <c r="B659" s="1" t="s">
        <v>63</v>
      </c>
      <c r="C659" s="4">
        <v>38</v>
      </c>
      <c r="D659" s="8">
        <v>10.27</v>
      </c>
      <c r="E659" s="4">
        <v>35</v>
      </c>
      <c r="F659" s="8">
        <v>12.64</v>
      </c>
      <c r="G659" s="4">
        <v>3</v>
      </c>
      <c r="H659" s="8">
        <v>3.75</v>
      </c>
      <c r="I659" s="4">
        <v>0</v>
      </c>
    </row>
    <row r="660" spans="1:9" x14ac:dyDescent="0.2">
      <c r="A660" s="2">
        <v>3</v>
      </c>
      <c r="B660" s="1" t="s">
        <v>65</v>
      </c>
      <c r="C660" s="4">
        <v>37</v>
      </c>
      <c r="D660" s="8">
        <v>10</v>
      </c>
      <c r="E660" s="4">
        <v>26</v>
      </c>
      <c r="F660" s="8">
        <v>9.39</v>
      </c>
      <c r="G660" s="4">
        <v>11</v>
      </c>
      <c r="H660" s="8">
        <v>13.75</v>
      </c>
      <c r="I660" s="4">
        <v>0</v>
      </c>
    </row>
    <row r="661" spans="1:9" x14ac:dyDescent="0.2">
      <c r="A661" s="2">
        <v>4</v>
      </c>
      <c r="B661" s="1" t="s">
        <v>70</v>
      </c>
      <c r="C661" s="4">
        <v>18</v>
      </c>
      <c r="D661" s="8">
        <v>4.8600000000000003</v>
      </c>
      <c r="E661" s="4">
        <v>18</v>
      </c>
      <c r="F661" s="8">
        <v>6.5</v>
      </c>
      <c r="G661" s="4">
        <v>0</v>
      </c>
      <c r="H661" s="8">
        <v>0</v>
      </c>
      <c r="I661" s="4">
        <v>0</v>
      </c>
    </row>
    <row r="662" spans="1:9" x14ac:dyDescent="0.2">
      <c r="A662" s="2">
        <v>5</v>
      </c>
      <c r="B662" s="1" t="s">
        <v>71</v>
      </c>
      <c r="C662" s="4">
        <v>16</v>
      </c>
      <c r="D662" s="8">
        <v>4.32</v>
      </c>
      <c r="E662" s="4">
        <v>16</v>
      </c>
      <c r="F662" s="8">
        <v>5.78</v>
      </c>
      <c r="G662" s="4">
        <v>0</v>
      </c>
      <c r="H662" s="8">
        <v>0</v>
      </c>
      <c r="I662" s="4">
        <v>0</v>
      </c>
    </row>
    <row r="663" spans="1:9" x14ac:dyDescent="0.2">
      <c r="A663" s="2">
        <v>5</v>
      </c>
      <c r="B663" s="1" t="s">
        <v>72</v>
      </c>
      <c r="C663" s="4">
        <v>16</v>
      </c>
      <c r="D663" s="8">
        <v>4.32</v>
      </c>
      <c r="E663" s="4">
        <v>14</v>
      </c>
      <c r="F663" s="8">
        <v>5.05</v>
      </c>
      <c r="G663" s="4">
        <v>0</v>
      </c>
      <c r="H663" s="8">
        <v>0</v>
      </c>
      <c r="I663" s="4">
        <v>0</v>
      </c>
    </row>
    <row r="664" spans="1:9" x14ac:dyDescent="0.2">
      <c r="A664" s="2">
        <v>7</v>
      </c>
      <c r="B664" s="1" t="s">
        <v>82</v>
      </c>
      <c r="C664" s="4">
        <v>15</v>
      </c>
      <c r="D664" s="8">
        <v>4.05</v>
      </c>
      <c r="E664" s="4">
        <v>8</v>
      </c>
      <c r="F664" s="8">
        <v>2.89</v>
      </c>
      <c r="G664" s="4">
        <v>7</v>
      </c>
      <c r="H664" s="8">
        <v>8.75</v>
      </c>
      <c r="I664" s="4">
        <v>0</v>
      </c>
    </row>
    <row r="665" spans="1:9" x14ac:dyDescent="0.2">
      <c r="A665" s="2">
        <v>8</v>
      </c>
      <c r="B665" s="1" t="s">
        <v>55</v>
      </c>
      <c r="C665" s="4">
        <v>14</v>
      </c>
      <c r="D665" s="8">
        <v>3.78</v>
      </c>
      <c r="E665" s="4">
        <v>8</v>
      </c>
      <c r="F665" s="8">
        <v>2.89</v>
      </c>
      <c r="G665" s="4">
        <v>6</v>
      </c>
      <c r="H665" s="8">
        <v>7.5</v>
      </c>
      <c r="I665" s="4">
        <v>0</v>
      </c>
    </row>
    <row r="666" spans="1:9" x14ac:dyDescent="0.2">
      <c r="A666" s="2">
        <v>8</v>
      </c>
      <c r="B666" s="1" t="s">
        <v>56</v>
      </c>
      <c r="C666" s="4">
        <v>14</v>
      </c>
      <c r="D666" s="8">
        <v>3.78</v>
      </c>
      <c r="E666" s="4">
        <v>14</v>
      </c>
      <c r="F666" s="8">
        <v>5.05</v>
      </c>
      <c r="G666" s="4">
        <v>0</v>
      </c>
      <c r="H666" s="8">
        <v>0</v>
      </c>
      <c r="I666" s="4">
        <v>0</v>
      </c>
    </row>
    <row r="667" spans="1:9" x14ac:dyDescent="0.2">
      <c r="A667" s="2">
        <v>10</v>
      </c>
      <c r="B667" s="1" t="s">
        <v>74</v>
      </c>
      <c r="C667" s="4">
        <v>13</v>
      </c>
      <c r="D667" s="8">
        <v>3.51</v>
      </c>
      <c r="E667" s="4">
        <v>0</v>
      </c>
      <c r="F667" s="8">
        <v>0</v>
      </c>
      <c r="G667" s="4">
        <v>11</v>
      </c>
      <c r="H667" s="8">
        <v>13.75</v>
      </c>
      <c r="I667" s="4">
        <v>0</v>
      </c>
    </row>
    <row r="668" spans="1:9" x14ac:dyDescent="0.2">
      <c r="A668" s="2">
        <v>11</v>
      </c>
      <c r="B668" s="1" t="s">
        <v>73</v>
      </c>
      <c r="C668" s="4">
        <v>12</v>
      </c>
      <c r="D668" s="8">
        <v>3.24</v>
      </c>
      <c r="E668" s="4">
        <v>12</v>
      </c>
      <c r="F668" s="8">
        <v>4.33</v>
      </c>
      <c r="G668" s="4">
        <v>0</v>
      </c>
      <c r="H668" s="8">
        <v>0</v>
      </c>
      <c r="I668" s="4">
        <v>0</v>
      </c>
    </row>
    <row r="669" spans="1:9" x14ac:dyDescent="0.2">
      <c r="A669" s="2">
        <v>12</v>
      </c>
      <c r="B669" s="1" t="s">
        <v>64</v>
      </c>
      <c r="C669" s="4">
        <v>11</v>
      </c>
      <c r="D669" s="8">
        <v>2.97</v>
      </c>
      <c r="E669" s="4">
        <v>11</v>
      </c>
      <c r="F669" s="8">
        <v>3.97</v>
      </c>
      <c r="G669" s="4">
        <v>0</v>
      </c>
      <c r="H669" s="8">
        <v>0</v>
      </c>
      <c r="I669" s="4">
        <v>0</v>
      </c>
    </row>
    <row r="670" spans="1:9" x14ac:dyDescent="0.2">
      <c r="A670" s="2">
        <v>13</v>
      </c>
      <c r="B670" s="1" t="s">
        <v>62</v>
      </c>
      <c r="C670" s="4">
        <v>9</v>
      </c>
      <c r="D670" s="8">
        <v>2.4300000000000002</v>
      </c>
      <c r="E670" s="4">
        <v>7</v>
      </c>
      <c r="F670" s="8">
        <v>2.5299999999999998</v>
      </c>
      <c r="G670" s="4">
        <v>2</v>
      </c>
      <c r="H670" s="8">
        <v>2.5</v>
      </c>
      <c r="I670" s="4">
        <v>0</v>
      </c>
    </row>
    <row r="671" spans="1:9" x14ac:dyDescent="0.2">
      <c r="A671" s="2">
        <v>14</v>
      </c>
      <c r="B671" s="1" t="s">
        <v>57</v>
      </c>
      <c r="C671" s="4">
        <v>8</v>
      </c>
      <c r="D671" s="8">
        <v>2.16</v>
      </c>
      <c r="E671" s="4">
        <v>3</v>
      </c>
      <c r="F671" s="8">
        <v>1.08</v>
      </c>
      <c r="G671" s="4">
        <v>5</v>
      </c>
      <c r="H671" s="8">
        <v>6.25</v>
      </c>
      <c r="I671" s="4">
        <v>0</v>
      </c>
    </row>
    <row r="672" spans="1:9" x14ac:dyDescent="0.2">
      <c r="A672" s="2">
        <v>14</v>
      </c>
      <c r="B672" s="1" t="s">
        <v>68</v>
      </c>
      <c r="C672" s="4">
        <v>8</v>
      </c>
      <c r="D672" s="8">
        <v>2.16</v>
      </c>
      <c r="E672" s="4">
        <v>6</v>
      </c>
      <c r="F672" s="8">
        <v>2.17</v>
      </c>
      <c r="G672" s="4">
        <v>2</v>
      </c>
      <c r="H672" s="8">
        <v>2.5</v>
      </c>
      <c r="I672" s="4">
        <v>0</v>
      </c>
    </row>
    <row r="673" spans="1:9" x14ac:dyDescent="0.2">
      <c r="A673" s="2">
        <v>16</v>
      </c>
      <c r="B673" s="1" t="s">
        <v>84</v>
      </c>
      <c r="C673" s="4">
        <v>7</v>
      </c>
      <c r="D673" s="8">
        <v>1.89</v>
      </c>
      <c r="E673" s="4">
        <v>6</v>
      </c>
      <c r="F673" s="8">
        <v>2.17</v>
      </c>
      <c r="G673" s="4">
        <v>1</v>
      </c>
      <c r="H673" s="8">
        <v>1.25</v>
      </c>
      <c r="I673" s="4">
        <v>0</v>
      </c>
    </row>
    <row r="674" spans="1:9" x14ac:dyDescent="0.2">
      <c r="A674" s="2">
        <v>17</v>
      </c>
      <c r="B674" s="1" t="s">
        <v>83</v>
      </c>
      <c r="C674" s="4">
        <v>6</v>
      </c>
      <c r="D674" s="8">
        <v>1.62</v>
      </c>
      <c r="E674" s="4">
        <v>4</v>
      </c>
      <c r="F674" s="8">
        <v>1.44</v>
      </c>
      <c r="G674" s="4">
        <v>2</v>
      </c>
      <c r="H674" s="8">
        <v>2.5</v>
      </c>
      <c r="I674" s="4">
        <v>0</v>
      </c>
    </row>
    <row r="675" spans="1:9" x14ac:dyDescent="0.2">
      <c r="A675" s="2">
        <v>17</v>
      </c>
      <c r="B675" s="1" t="s">
        <v>97</v>
      </c>
      <c r="C675" s="4">
        <v>6</v>
      </c>
      <c r="D675" s="8">
        <v>1.62</v>
      </c>
      <c r="E675" s="4">
        <v>4</v>
      </c>
      <c r="F675" s="8">
        <v>1.44</v>
      </c>
      <c r="G675" s="4">
        <v>1</v>
      </c>
      <c r="H675" s="8">
        <v>1.25</v>
      </c>
      <c r="I675" s="4">
        <v>1</v>
      </c>
    </row>
    <row r="676" spans="1:9" x14ac:dyDescent="0.2">
      <c r="A676" s="2">
        <v>17</v>
      </c>
      <c r="B676" s="1" t="s">
        <v>98</v>
      </c>
      <c r="C676" s="4">
        <v>6</v>
      </c>
      <c r="D676" s="8">
        <v>1.62</v>
      </c>
      <c r="E676" s="4">
        <v>0</v>
      </c>
      <c r="F676" s="8">
        <v>0</v>
      </c>
      <c r="G676" s="4">
        <v>0</v>
      </c>
      <c r="H676" s="8">
        <v>0</v>
      </c>
      <c r="I676" s="4">
        <v>3</v>
      </c>
    </row>
    <row r="677" spans="1:9" x14ac:dyDescent="0.2">
      <c r="A677" s="2">
        <v>20</v>
      </c>
      <c r="B677" s="1" t="s">
        <v>91</v>
      </c>
      <c r="C677" s="4">
        <v>5</v>
      </c>
      <c r="D677" s="8">
        <v>1.35</v>
      </c>
      <c r="E677" s="4">
        <v>4</v>
      </c>
      <c r="F677" s="8">
        <v>1.44</v>
      </c>
      <c r="G677" s="4">
        <v>1</v>
      </c>
      <c r="H677" s="8">
        <v>1.25</v>
      </c>
      <c r="I677" s="4">
        <v>0</v>
      </c>
    </row>
    <row r="678" spans="1:9" x14ac:dyDescent="0.2">
      <c r="A678" s="2">
        <v>20</v>
      </c>
      <c r="B678" s="1" t="s">
        <v>69</v>
      </c>
      <c r="C678" s="4">
        <v>5</v>
      </c>
      <c r="D678" s="8">
        <v>1.35</v>
      </c>
      <c r="E678" s="4">
        <v>3</v>
      </c>
      <c r="F678" s="8">
        <v>1.08</v>
      </c>
      <c r="G678" s="4">
        <v>2</v>
      </c>
      <c r="H678" s="8">
        <v>2.5</v>
      </c>
      <c r="I678" s="4">
        <v>0</v>
      </c>
    </row>
    <row r="679" spans="1:9" x14ac:dyDescent="0.2">
      <c r="A679" s="2">
        <v>20</v>
      </c>
      <c r="B679" s="1" t="s">
        <v>75</v>
      </c>
      <c r="C679" s="4">
        <v>5</v>
      </c>
      <c r="D679" s="8">
        <v>1.35</v>
      </c>
      <c r="E679" s="4">
        <v>2</v>
      </c>
      <c r="F679" s="8">
        <v>0.72</v>
      </c>
      <c r="G679" s="4">
        <v>3</v>
      </c>
      <c r="H679" s="8">
        <v>3.75</v>
      </c>
      <c r="I679" s="4">
        <v>0</v>
      </c>
    </row>
    <row r="680" spans="1:9" x14ac:dyDescent="0.2">
      <c r="A680" s="1"/>
      <c r="C680" s="4"/>
      <c r="D680" s="8"/>
      <c r="E680" s="4"/>
      <c r="F680" s="8"/>
      <c r="G680" s="4"/>
      <c r="H680" s="8"/>
      <c r="I680" s="4"/>
    </row>
    <row r="681" spans="1:9" x14ac:dyDescent="0.2">
      <c r="A681" s="1" t="s">
        <v>30</v>
      </c>
      <c r="C681" s="4"/>
      <c r="D681" s="8"/>
      <c r="E681" s="4"/>
      <c r="F681" s="8"/>
      <c r="G681" s="4"/>
      <c r="H681" s="8"/>
      <c r="I681" s="4"/>
    </row>
    <row r="682" spans="1:9" x14ac:dyDescent="0.2">
      <c r="A682" s="2">
        <v>1</v>
      </c>
      <c r="B682" s="1" t="s">
        <v>65</v>
      </c>
      <c r="C682" s="4">
        <v>49</v>
      </c>
      <c r="D682" s="8">
        <v>10.02</v>
      </c>
      <c r="E682" s="4">
        <v>30</v>
      </c>
      <c r="F682" s="8">
        <v>11.07</v>
      </c>
      <c r="G682" s="4">
        <v>19</v>
      </c>
      <c r="H682" s="8">
        <v>9</v>
      </c>
      <c r="I682" s="4">
        <v>0</v>
      </c>
    </row>
    <row r="683" spans="1:9" x14ac:dyDescent="0.2">
      <c r="A683" s="2">
        <v>2</v>
      </c>
      <c r="B683" s="1" t="s">
        <v>70</v>
      </c>
      <c r="C683" s="4">
        <v>48</v>
      </c>
      <c r="D683" s="8">
        <v>9.82</v>
      </c>
      <c r="E683" s="4">
        <v>45</v>
      </c>
      <c r="F683" s="8">
        <v>16.61</v>
      </c>
      <c r="G683" s="4">
        <v>3</v>
      </c>
      <c r="H683" s="8">
        <v>1.42</v>
      </c>
      <c r="I683" s="4">
        <v>0</v>
      </c>
    </row>
    <row r="684" spans="1:9" x14ac:dyDescent="0.2">
      <c r="A684" s="2">
        <v>2</v>
      </c>
      <c r="B684" s="1" t="s">
        <v>71</v>
      </c>
      <c r="C684" s="4">
        <v>48</v>
      </c>
      <c r="D684" s="8">
        <v>9.82</v>
      </c>
      <c r="E684" s="4">
        <v>45</v>
      </c>
      <c r="F684" s="8">
        <v>16.61</v>
      </c>
      <c r="G684" s="4">
        <v>3</v>
      </c>
      <c r="H684" s="8">
        <v>1.42</v>
      </c>
      <c r="I684" s="4">
        <v>0</v>
      </c>
    </row>
    <row r="685" spans="1:9" x14ac:dyDescent="0.2">
      <c r="A685" s="2">
        <v>4</v>
      </c>
      <c r="B685" s="1" t="s">
        <v>55</v>
      </c>
      <c r="C685" s="4">
        <v>36</v>
      </c>
      <c r="D685" s="8">
        <v>7.36</v>
      </c>
      <c r="E685" s="4">
        <v>7</v>
      </c>
      <c r="F685" s="8">
        <v>2.58</v>
      </c>
      <c r="G685" s="4">
        <v>29</v>
      </c>
      <c r="H685" s="8">
        <v>13.74</v>
      </c>
      <c r="I685" s="4">
        <v>0</v>
      </c>
    </row>
    <row r="686" spans="1:9" x14ac:dyDescent="0.2">
      <c r="A686" s="2">
        <v>5</v>
      </c>
      <c r="B686" s="1" t="s">
        <v>64</v>
      </c>
      <c r="C686" s="4">
        <v>33</v>
      </c>
      <c r="D686" s="8">
        <v>6.75</v>
      </c>
      <c r="E686" s="4">
        <v>17</v>
      </c>
      <c r="F686" s="8">
        <v>6.27</v>
      </c>
      <c r="G686" s="4">
        <v>16</v>
      </c>
      <c r="H686" s="8">
        <v>7.58</v>
      </c>
      <c r="I686" s="4">
        <v>0</v>
      </c>
    </row>
    <row r="687" spans="1:9" x14ac:dyDescent="0.2">
      <c r="A687" s="2">
        <v>6</v>
      </c>
      <c r="B687" s="1" t="s">
        <v>63</v>
      </c>
      <c r="C687" s="4">
        <v>26</v>
      </c>
      <c r="D687" s="8">
        <v>5.32</v>
      </c>
      <c r="E687" s="4">
        <v>15</v>
      </c>
      <c r="F687" s="8">
        <v>5.54</v>
      </c>
      <c r="G687" s="4">
        <v>10</v>
      </c>
      <c r="H687" s="8">
        <v>4.74</v>
      </c>
      <c r="I687" s="4">
        <v>1</v>
      </c>
    </row>
    <row r="688" spans="1:9" x14ac:dyDescent="0.2">
      <c r="A688" s="2">
        <v>7</v>
      </c>
      <c r="B688" s="1" t="s">
        <v>72</v>
      </c>
      <c r="C688" s="4">
        <v>25</v>
      </c>
      <c r="D688" s="8">
        <v>5.1100000000000003</v>
      </c>
      <c r="E688" s="4">
        <v>18</v>
      </c>
      <c r="F688" s="8">
        <v>6.64</v>
      </c>
      <c r="G688" s="4">
        <v>3</v>
      </c>
      <c r="H688" s="8">
        <v>1.42</v>
      </c>
      <c r="I688" s="4">
        <v>0</v>
      </c>
    </row>
    <row r="689" spans="1:9" x14ac:dyDescent="0.2">
      <c r="A689" s="2">
        <v>8</v>
      </c>
      <c r="B689" s="1" t="s">
        <v>56</v>
      </c>
      <c r="C689" s="4">
        <v>24</v>
      </c>
      <c r="D689" s="8">
        <v>4.91</v>
      </c>
      <c r="E689" s="4">
        <v>13</v>
      </c>
      <c r="F689" s="8">
        <v>4.8</v>
      </c>
      <c r="G689" s="4">
        <v>11</v>
      </c>
      <c r="H689" s="8">
        <v>5.21</v>
      </c>
      <c r="I689" s="4">
        <v>0</v>
      </c>
    </row>
    <row r="690" spans="1:9" x14ac:dyDescent="0.2">
      <c r="A690" s="2">
        <v>9</v>
      </c>
      <c r="B690" s="1" t="s">
        <v>57</v>
      </c>
      <c r="C690" s="4">
        <v>15</v>
      </c>
      <c r="D690" s="8">
        <v>3.07</v>
      </c>
      <c r="E690" s="4">
        <v>6</v>
      </c>
      <c r="F690" s="8">
        <v>2.21</v>
      </c>
      <c r="G690" s="4">
        <v>9</v>
      </c>
      <c r="H690" s="8">
        <v>4.2699999999999996</v>
      </c>
      <c r="I690" s="4">
        <v>0</v>
      </c>
    </row>
    <row r="691" spans="1:9" x14ac:dyDescent="0.2">
      <c r="A691" s="2">
        <v>9</v>
      </c>
      <c r="B691" s="1" t="s">
        <v>69</v>
      </c>
      <c r="C691" s="4">
        <v>15</v>
      </c>
      <c r="D691" s="8">
        <v>3.07</v>
      </c>
      <c r="E691" s="4">
        <v>5</v>
      </c>
      <c r="F691" s="8">
        <v>1.85</v>
      </c>
      <c r="G691" s="4">
        <v>9</v>
      </c>
      <c r="H691" s="8">
        <v>4.2699999999999996</v>
      </c>
      <c r="I691" s="4">
        <v>0</v>
      </c>
    </row>
    <row r="692" spans="1:9" x14ac:dyDescent="0.2">
      <c r="A692" s="2">
        <v>11</v>
      </c>
      <c r="B692" s="1" t="s">
        <v>73</v>
      </c>
      <c r="C692" s="4">
        <v>13</v>
      </c>
      <c r="D692" s="8">
        <v>2.66</v>
      </c>
      <c r="E692" s="4">
        <v>11</v>
      </c>
      <c r="F692" s="8">
        <v>4.0599999999999996</v>
      </c>
      <c r="G692" s="4">
        <v>2</v>
      </c>
      <c r="H692" s="8">
        <v>0.95</v>
      </c>
      <c r="I692" s="4">
        <v>0</v>
      </c>
    </row>
    <row r="693" spans="1:9" x14ac:dyDescent="0.2">
      <c r="A693" s="2">
        <v>12</v>
      </c>
      <c r="B693" s="1" t="s">
        <v>62</v>
      </c>
      <c r="C693" s="4">
        <v>11</v>
      </c>
      <c r="D693" s="8">
        <v>2.25</v>
      </c>
      <c r="E693" s="4">
        <v>4</v>
      </c>
      <c r="F693" s="8">
        <v>1.48</v>
      </c>
      <c r="G693" s="4">
        <v>7</v>
      </c>
      <c r="H693" s="8">
        <v>3.32</v>
      </c>
      <c r="I693" s="4">
        <v>0</v>
      </c>
    </row>
    <row r="694" spans="1:9" x14ac:dyDescent="0.2">
      <c r="A694" s="2">
        <v>13</v>
      </c>
      <c r="B694" s="1" t="s">
        <v>83</v>
      </c>
      <c r="C694" s="4">
        <v>10</v>
      </c>
      <c r="D694" s="8">
        <v>2.04</v>
      </c>
      <c r="E694" s="4">
        <v>5</v>
      </c>
      <c r="F694" s="8">
        <v>1.85</v>
      </c>
      <c r="G694" s="4">
        <v>5</v>
      </c>
      <c r="H694" s="8">
        <v>2.37</v>
      </c>
      <c r="I694" s="4">
        <v>0</v>
      </c>
    </row>
    <row r="695" spans="1:9" x14ac:dyDescent="0.2">
      <c r="A695" s="2">
        <v>13</v>
      </c>
      <c r="B695" s="1" t="s">
        <v>67</v>
      </c>
      <c r="C695" s="4">
        <v>10</v>
      </c>
      <c r="D695" s="8">
        <v>2.04</v>
      </c>
      <c r="E695" s="4">
        <v>3</v>
      </c>
      <c r="F695" s="8">
        <v>1.1100000000000001</v>
      </c>
      <c r="G695" s="4">
        <v>7</v>
      </c>
      <c r="H695" s="8">
        <v>3.32</v>
      </c>
      <c r="I695" s="4">
        <v>0</v>
      </c>
    </row>
    <row r="696" spans="1:9" x14ac:dyDescent="0.2">
      <c r="A696" s="2">
        <v>13</v>
      </c>
      <c r="B696" s="1" t="s">
        <v>74</v>
      </c>
      <c r="C696" s="4">
        <v>10</v>
      </c>
      <c r="D696" s="8">
        <v>2.04</v>
      </c>
      <c r="E696" s="4">
        <v>0</v>
      </c>
      <c r="F696" s="8">
        <v>0</v>
      </c>
      <c r="G696" s="4">
        <v>10</v>
      </c>
      <c r="H696" s="8">
        <v>4.74</v>
      </c>
      <c r="I696" s="4">
        <v>0</v>
      </c>
    </row>
    <row r="697" spans="1:9" x14ac:dyDescent="0.2">
      <c r="A697" s="2">
        <v>16</v>
      </c>
      <c r="B697" s="1" t="s">
        <v>68</v>
      </c>
      <c r="C697" s="4">
        <v>8</v>
      </c>
      <c r="D697" s="8">
        <v>1.64</v>
      </c>
      <c r="E697" s="4">
        <v>8</v>
      </c>
      <c r="F697" s="8">
        <v>2.95</v>
      </c>
      <c r="G697" s="4">
        <v>0</v>
      </c>
      <c r="H697" s="8">
        <v>0</v>
      </c>
      <c r="I697" s="4">
        <v>0</v>
      </c>
    </row>
    <row r="698" spans="1:9" x14ac:dyDescent="0.2">
      <c r="A698" s="2">
        <v>17</v>
      </c>
      <c r="B698" s="1" t="s">
        <v>58</v>
      </c>
      <c r="C698" s="4">
        <v>7</v>
      </c>
      <c r="D698" s="8">
        <v>1.43</v>
      </c>
      <c r="E698" s="4">
        <v>3</v>
      </c>
      <c r="F698" s="8">
        <v>1.1100000000000001</v>
      </c>
      <c r="G698" s="4">
        <v>4</v>
      </c>
      <c r="H698" s="8">
        <v>1.9</v>
      </c>
      <c r="I698" s="4">
        <v>0</v>
      </c>
    </row>
    <row r="699" spans="1:9" x14ac:dyDescent="0.2">
      <c r="A699" s="2">
        <v>18</v>
      </c>
      <c r="B699" s="1" t="s">
        <v>88</v>
      </c>
      <c r="C699" s="4">
        <v>6</v>
      </c>
      <c r="D699" s="8">
        <v>1.23</v>
      </c>
      <c r="E699" s="4">
        <v>1</v>
      </c>
      <c r="F699" s="8">
        <v>0.37</v>
      </c>
      <c r="G699" s="4">
        <v>5</v>
      </c>
      <c r="H699" s="8">
        <v>2.37</v>
      </c>
      <c r="I699" s="4">
        <v>0</v>
      </c>
    </row>
    <row r="700" spans="1:9" x14ac:dyDescent="0.2">
      <c r="A700" s="2">
        <v>18</v>
      </c>
      <c r="B700" s="1" t="s">
        <v>91</v>
      </c>
      <c r="C700" s="4">
        <v>6</v>
      </c>
      <c r="D700" s="8">
        <v>1.23</v>
      </c>
      <c r="E700" s="4">
        <v>1</v>
      </c>
      <c r="F700" s="8">
        <v>0.37</v>
      </c>
      <c r="G700" s="4">
        <v>5</v>
      </c>
      <c r="H700" s="8">
        <v>2.37</v>
      </c>
      <c r="I700" s="4">
        <v>0</v>
      </c>
    </row>
    <row r="701" spans="1:9" x14ac:dyDescent="0.2">
      <c r="A701" s="2">
        <v>18</v>
      </c>
      <c r="B701" s="1" t="s">
        <v>78</v>
      </c>
      <c r="C701" s="4">
        <v>6</v>
      </c>
      <c r="D701" s="8">
        <v>1.23</v>
      </c>
      <c r="E701" s="4">
        <v>1</v>
      </c>
      <c r="F701" s="8">
        <v>0.37</v>
      </c>
      <c r="G701" s="4">
        <v>5</v>
      </c>
      <c r="H701" s="8">
        <v>2.37</v>
      </c>
      <c r="I701" s="4">
        <v>0</v>
      </c>
    </row>
    <row r="702" spans="1:9" x14ac:dyDescent="0.2">
      <c r="A702" s="2">
        <v>18</v>
      </c>
      <c r="B702" s="1" t="s">
        <v>86</v>
      </c>
      <c r="C702" s="4">
        <v>6</v>
      </c>
      <c r="D702" s="8">
        <v>1.23</v>
      </c>
      <c r="E702" s="4">
        <v>5</v>
      </c>
      <c r="F702" s="8">
        <v>1.85</v>
      </c>
      <c r="G702" s="4">
        <v>1</v>
      </c>
      <c r="H702" s="8">
        <v>0.47</v>
      </c>
      <c r="I702" s="4">
        <v>0</v>
      </c>
    </row>
    <row r="703" spans="1:9" x14ac:dyDescent="0.2">
      <c r="A703" s="1"/>
      <c r="C703" s="4"/>
      <c r="D703" s="8"/>
      <c r="E703" s="4"/>
      <c r="F703" s="8"/>
      <c r="G703" s="4"/>
      <c r="H703" s="8"/>
      <c r="I703" s="4"/>
    </row>
    <row r="704" spans="1:9" x14ac:dyDescent="0.2">
      <c r="A704" s="1" t="s">
        <v>31</v>
      </c>
      <c r="C704" s="4"/>
      <c r="D704" s="8"/>
      <c r="E704" s="4"/>
      <c r="F704" s="8"/>
      <c r="G704" s="4"/>
      <c r="H704" s="8"/>
      <c r="I704" s="4"/>
    </row>
    <row r="705" spans="1:9" x14ac:dyDescent="0.2">
      <c r="A705" s="2">
        <v>1</v>
      </c>
      <c r="B705" s="1" t="s">
        <v>65</v>
      </c>
      <c r="C705" s="4">
        <v>31</v>
      </c>
      <c r="D705" s="8">
        <v>10.199999999999999</v>
      </c>
      <c r="E705" s="4">
        <v>14</v>
      </c>
      <c r="F705" s="8">
        <v>8.14</v>
      </c>
      <c r="G705" s="4">
        <v>17</v>
      </c>
      <c r="H705" s="8">
        <v>13.08</v>
      </c>
      <c r="I705" s="4">
        <v>0</v>
      </c>
    </row>
    <row r="706" spans="1:9" x14ac:dyDescent="0.2">
      <c r="A706" s="2">
        <v>2</v>
      </c>
      <c r="B706" s="1" t="s">
        <v>55</v>
      </c>
      <c r="C706" s="4">
        <v>28</v>
      </c>
      <c r="D706" s="8">
        <v>9.2100000000000009</v>
      </c>
      <c r="E706" s="4">
        <v>10</v>
      </c>
      <c r="F706" s="8">
        <v>5.81</v>
      </c>
      <c r="G706" s="4">
        <v>18</v>
      </c>
      <c r="H706" s="8">
        <v>13.85</v>
      </c>
      <c r="I706" s="4">
        <v>0</v>
      </c>
    </row>
    <row r="707" spans="1:9" x14ac:dyDescent="0.2">
      <c r="A707" s="2">
        <v>3</v>
      </c>
      <c r="B707" s="1" t="s">
        <v>63</v>
      </c>
      <c r="C707" s="4">
        <v>26</v>
      </c>
      <c r="D707" s="8">
        <v>8.5500000000000007</v>
      </c>
      <c r="E707" s="4">
        <v>24</v>
      </c>
      <c r="F707" s="8">
        <v>13.95</v>
      </c>
      <c r="G707" s="4">
        <v>2</v>
      </c>
      <c r="H707" s="8">
        <v>1.54</v>
      </c>
      <c r="I707" s="4">
        <v>0</v>
      </c>
    </row>
    <row r="708" spans="1:9" x14ac:dyDescent="0.2">
      <c r="A708" s="2">
        <v>4</v>
      </c>
      <c r="B708" s="1" t="s">
        <v>71</v>
      </c>
      <c r="C708" s="4">
        <v>25</v>
      </c>
      <c r="D708" s="8">
        <v>8.2200000000000006</v>
      </c>
      <c r="E708" s="4">
        <v>24</v>
      </c>
      <c r="F708" s="8">
        <v>13.95</v>
      </c>
      <c r="G708" s="4">
        <v>1</v>
      </c>
      <c r="H708" s="8">
        <v>0.77</v>
      </c>
      <c r="I708" s="4">
        <v>0</v>
      </c>
    </row>
    <row r="709" spans="1:9" x14ac:dyDescent="0.2">
      <c r="A709" s="2">
        <v>5</v>
      </c>
      <c r="B709" s="1" t="s">
        <v>64</v>
      </c>
      <c r="C709" s="4">
        <v>20</v>
      </c>
      <c r="D709" s="8">
        <v>6.58</v>
      </c>
      <c r="E709" s="4">
        <v>15</v>
      </c>
      <c r="F709" s="8">
        <v>8.7200000000000006</v>
      </c>
      <c r="G709" s="4">
        <v>5</v>
      </c>
      <c r="H709" s="8">
        <v>3.85</v>
      </c>
      <c r="I709" s="4">
        <v>0</v>
      </c>
    </row>
    <row r="710" spans="1:9" x14ac:dyDescent="0.2">
      <c r="A710" s="2">
        <v>5</v>
      </c>
      <c r="B710" s="1" t="s">
        <v>70</v>
      </c>
      <c r="C710" s="4">
        <v>20</v>
      </c>
      <c r="D710" s="8">
        <v>6.58</v>
      </c>
      <c r="E710" s="4">
        <v>17</v>
      </c>
      <c r="F710" s="8">
        <v>9.8800000000000008</v>
      </c>
      <c r="G710" s="4">
        <v>3</v>
      </c>
      <c r="H710" s="8">
        <v>2.31</v>
      </c>
      <c r="I710" s="4">
        <v>0</v>
      </c>
    </row>
    <row r="711" spans="1:9" x14ac:dyDescent="0.2">
      <c r="A711" s="2">
        <v>7</v>
      </c>
      <c r="B711" s="1" t="s">
        <v>56</v>
      </c>
      <c r="C711" s="4">
        <v>16</v>
      </c>
      <c r="D711" s="8">
        <v>5.26</v>
      </c>
      <c r="E711" s="4">
        <v>11</v>
      </c>
      <c r="F711" s="8">
        <v>6.4</v>
      </c>
      <c r="G711" s="4">
        <v>5</v>
      </c>
      <c r="H711" s="8">
        <v>3.85</v>
      </c>
      <c r="I711" s="4">
        <v>0</v>
      </c>
    </row>
    <row r="712" spans="1:9" x14ac:dyDescent="0.2">
      <c r="A712" s="2">
        <v>8</v>
      </c>
      <c r="B712" s="1" t="s">
        <v>74</v>
      </c>
      <c r="C712" s="4">
        <v>11</v>
      </c>
      <c r="D712" s="8">
        <v>3.62</v>
      </c>
      <c r="E712" s="4">
        <v>0</v>
      </c>
      <c r="F712" s="8">
        <v>0</v>
      </c>
      <c r="G712" s="4">
        <v>11</v>
      </c>
      <c r="H712" s="8">
        <v>8.4600000000000009</v>
      </c>
      <c r="I712" s="4">
        <v>0</v>
      </c>
    </row>
    <row r="713" spans="1:9" x14ac:dyDescent="0.2">
      <c r="A713" s="2">
        <v>9</v>
      </c>
      <c r="B713" s="1" t="s">
        <v>83</v>
      </c>
      <c r="C713" s="4">
        <v>10</v>
      </c>
      <c r="D713" s="8">
        <v>3.29</v>
      </c>
      <c r="E713" s="4">
        <v>5</v>
      </c>
      <c r="F713" s="8">
        <v>2.91</v>
      </c>
      <c r="G713" s="4">
        <v>5</v>
      </c>
      <c r="H713" s="8">
        <v>3.85</v>
      </c>
      <c r="I713" s="4">
        <v>0</v>
      </c>
    </row>
    <row r="714" spans="1:9" x14ac:dyDescent="0.2">
      <c r="A714" s="2">
        <v>10</v>
      </c>
      <c r="B714" s="1" t="s">
        <v>88</v>
      </c>
      <c r="C714" s="4">
        <v>9</v>
      </c>
      <c r="D714" s="8">
        <v>2.96</v>
      </c>
      <c r="E714" s="4">
        <v>1</v>
      </c>
      <c r="F714" s="8">
        <v>0.57999999999999996</v>
      </c>
      <c r="G714" s="4">
        <v>8</v>
      </c>
      <c r="H714" s="8">
        <v>6.15</v>
      </c>
      <c r="I714" s="4">
        <v>0</v>
      </c>
    </row>
    <row r="715" spans="1:9" x14ac:dyDescent="0.2">
      <c r="A715" s="2">
        <v>10</v>
      </c>
      <c r="B715" s="1" t="s">
        <v>73</v>
      </c>
      <c r="C715" s="4">
        <v>9</v>
      </c>
      <c r="D715" s="8">
        <v>2.96</v>
      </c>
      <c r="E715" s="4">
        <v>9</v>
      </c>
      <c r="F715" s="8">
        <v>5.23</v>
      </c>
      <c r="G715" s="4">
        <v>0</v>
      </c>
      <c r="H715" s="8">
        <v>0</v>
      </c>
      <c r="I715" s="4">
        <v>0</v>
      </c>
    </row>
    <row r="716" spans="1:9" x14ac:dyDescent="0.2">
      <c r="A716" s="2">
        <v>12</v>
      </c>
      <c r="B716" s="1" t="s">
        <v>62</v>
      </c>
      <c r="C716" s="4">
        <v>8</v>
      </c>
      <c r="D716" s="8">
        <v>2.63</v>
      </c>
      <c r="E716" s="4">
        <v>7</v>
      </c>
      <c r="F716" s="8">
        <v>4.07</v>
      </c>
      <c r="G716" s="4">
        <v>1</v>
      </c>
      <c r="H716" s="8">
        <v>0.77</v>
      </c>
      <c r="I716" s="4">
        <v>0</v>
      </c>
    </row>
    <row r="717" spans="1:9" x14ac:dyDescent="0.2">
      <c r="A717" s="2">
        <v>13</v>
      </c>
      <c r="B717" s="1" t="s">
        <v>57</v>
      </c>
      <c r="C717" s="4">
        <v>7</v>
      </c>
      <c r="D717" s="8">
        <v>2.2999999999999998</v>
      </c>
      <c r="E717" s="4">
        <v>3</v>
      </c>
      <c r="F717" s="8">
        <v>1.74</v>
      </c>
      <c r="G717" s="4">
        <v>4</v>
      </c>
      <c r="H717" s="8">
        <v>3.08</v>
      </c>
      <c r="I717" s="4">
        <v>0</v>
      </c>
    </row>
    <row r="718" spans="1:9" x14ac:dyDescent="0.2">
      <c r="A718" s="2">
        <v>14</v>
      </c>
      <c r="B718" s="1" t="s">
        <v>87</v>
      </c>
      <c r="C718" s="4">
        <v>6</v>
      </c>
      <c r="D718" s="8">
        <v>1.97</v>
      </c>
      <c r="E718" s="4">
        <v>2</v>
      </c>
      <c r="F718" s="8">
        <v>1.1599999999999999</v>
      </c>
      <c r="G718" s="4">
        <v>4</v>
      </c>
      <c r="H718" s="8">
        <v>3.08</v>
      </c>
      <c r="I718" s="4">
        <v>0</v>
      </c>
    </row>
    <row r="719" spans="1:9" x14ac:dyDescent="0.2">
      <c r="A719" s="2">
        <v>14</v>
      </c>
      <c r="B719" s="1" t="s">
        <v>93</v>
      </c>
      <c r="C719" s="4">
        <v>6</v>
      </c>
      <c r="D719" s="8">
        <v>1.97</v>
      </c>
      <c r="E719" s="4">
        <v>1</v>
      </c>
      <c r="F719" s="8">
        <v>0.57999999999999996</v>
      </c>
      <c r="G719" s="4">
        <v>5</v>
      </c>
      <c r="H719" s="8">
        <v>3.85</v>
      </c>
      <c r="I719" s="4">
        <v>0</v>
      </c>
    </row>
    <row r="720" spans="1:9" x14ac:dyDescent="0.2">
      <c r="A720" s="2">
        <v>16</v>
      </c>
      <c r="B720" s="1" t="s">
        <v>59</v>
      </c>
      <c r="C720" s="4">
        <v>5</v>
      </c>
      <c r="D720" s="8">
        <v>1.64</v>
      </c>
      <c r="E720" s="4">
        <v>4</v>
      </c>
      <c r="F720" s="8">
        <v>2.33</v>
      </c>
      <c r="G720" s="4">
        <v>1</v>
      </c>
      <c r="H720" s="8">
        <v>0.77</v>
      </c>
      <c r="I720" s="4">
        <v>0</v>
      </c>
    </row>
    <row r="721" spans="1:9" x14ac:dyDescent="0.2">
      <c r="A721" s="2">
        <v>16</v>
      </c>
      <c r="B721" s="1" t="s">
        <v>68</v>
      </c>
      <c r="C721" s="4">
        <v>5</v>
      </c>
      <c r="D721" s="8">
        <v>1.64</v>
      </c>
      <c r="E721" s="4">
        <v>2</v>
      </c>
      <c r="F721" s="8">
        <v>1.1599999999999999</v>
      </c>
      <c r="G721" s="4">
        <v>3</v>
      </c>
      <c r="H721" s="8">
        <v>2.31</v>
      </c>
      <c r="I721" s="4">
        <v>0</v>
      </c>
    </row>
    <row r="722" spans="1:9" x14ac:dyDescent="0.2">
      <c r="A722" s="2">
        <v>16</v>
      </c>
      <c r="B722" s="1" t="s">
        <v>69</v>
      </c>
      <c r="C722" s="4">
        <v>5</v>
      </c>
      <c r="D722" s="8">
        <v>1.64</v>
      </c>
      <c r="E722" s="4">
        <v>2</v>
      </c>
      <c r="F722" s="8">
        <v>1.1599999999999999</v>
      </c>
      <c r="G722" s="4">
        <v>3</v>
      </c>
      <c r="H722" s="8">
        <v>2.31</v>
      </c>
      <c r="I722" s="4">
        <v>0</v>
      </c>
    </row>
    <row r="723" spans="1:9" x14ac:dyDescent="0.2">
      <c r="A723" s="2">
        <v>16</v>
      </c>
      <c r="B723" s="1" t="s">
        <v>92</v>
      </c>
      <c r="C723" s="4">
        <v>5</v>
      </c>
      <c r="D723" s="8">
        <v>1.64</v>
      </c>
      <c r="E723" s="4">
        <v>0</v>
      </c>
      <c r="F723" s="8">
        <v>0</v>
      </c>
      <c r="G723" s="4">
        <v>4</v>
      </c>
      <c r="H723" s="8">
        <v>3.08</v>
      </c>
      <c r="I723" s="4">
        <v>0</v>
      </c>
    </row>
    <row r="724" spans="1:9" x14ac:dyDescent="0.2">
      <c r="A724" s="2">
        <v>20</v>
      </c>
      <c r="B724" s="1" t="s">
        <v>99</v>
      </c>
      <c r="C724" s="4">
        <v>3</v>
      </c>
      <c r="D724" s="8">
        <v>0.99</v>
      </c>
      <c r="E724" s="4">
        <v>1</v>
      </c>
      <c r="F724" s="8">
        <v>0.57999999999999996</v>
      </c>
      <c r="G724" s="4">
        <v>2</v>
      </c>
      <c r="H724" s="8">
        <v>1.54</v>
      </c>
      <c r="I724" s="4">
        <v>0</v>
      </c>
    </row>
    <row r="725" spans="1:9" x14ac:dyDescent="0.2">
      <c r="A725" s="2">
        <v>20</v>
      </c>
      <c r="B725" s="1" t="s">
        <v>89</v>
      </c>
      <c r="C725" s="4">
        <v>3</v>
      </c>
      <c r="D725" s="8">
        <v>0.99</v>
      </c>
      <c r="E725" s="4">
        <v>1</v>
      </c>
      <c r="F725" s="8">
        <v>0.57999999999999996</v>
      </c>
      <c r="G725" s="4">
        <v>2</v>
      </c>
      <c r="H725" s="8">
        <v>1.54</v>
      </c>
      <c r="I725" s="4">
        <v>0</v>
      </c>
    </row>
    <row r="726" spans="1:9" x14ac:dyDescent="0.2">
      <c r="A726" s="2">
        <v>20</v>
      </c>
      <c r="B726" s="1" t="s">
        <v>58</v>
      </c>
      <c r="C726" s="4">
        <v>3</v>
      </c>
      <c r="D726" s="8">
        <v>0.99</v>
      </c>
      <c r="E726" s="4">
        <v>2</v>
      </c>
      <c r="F726" s="8">
        <v>1.1599999999999999</v>
      </c>
      <c r="G726" s="4">
        <v>1</v>
      </c>
      <c r="H726" s="8">
        <v>0.77</v>
      </c>
      <c r="I726" s="4">
        <v>0</v>
      </c>
    </row>
    <row r="727" spans="1:9" x14ac:dyDescent="0.2">
      <c r="A727" s="2">
        <v>20</v>
      </c>
      <c r="B727" s="1" t="s">
        <v>91</v>
      </c>
      <c r="C727" s="4">
        <v>3</v>
      </c>
      <c r="D727" s="8">
        <v>0.99</v>
      </c>
      <c r="E727" s="4">
        <v>1</v>
      </c>
      <c r="F727" s="8">
        <v>0.57999999999999996</v>
      </c>
      <c r="G727" s="4">
        <v>2</v>
      </c>
      <c r="H727" s="8">
        <v>1.54</v>
      </c>
      <c r="I727" s="4">
        <v>0</v>
      </c>
    </row>
    <row r="728" spans="1:9" x14ac:dyDescent="0.2">
      <c r="A728" s="2">
        <v>20</v>
      </c>
      <c r="B728" s="1" t="s">
        <v>77</v>
      </c>
      <c r="C728" s="4">
        <v>3</v>
      </c>
      <c r="D728" s="8">
        <v>0.99</v>
      </c>
      <c r="E728" s="4">
        <v>2</v>
      </c>
      <c r="F728" s="8">
        <v>1.1599999999999999</v>
      </c>
      <c r="G728" s="4">
        <v>1</v>
      </c>
      <c r="H728" s="8">
        <v>0.77</v>
      </c>
      <c r="I728" s="4">
        <v>0</v>
      </c>
    </row>
    <row r="729" spans="1:9" x14ac:dyDescent="0.2">
      <c r="A729" s="2">
        <v>20</v>
      </c>
      <c r="B729" s="1" t="s">
        <v>72</v>
      </c>
      <c r="C729" s="4">
        <v>3</v>
      </c>
      <c r="D729" s="8">
        <v>0.99</v>
      </c>
      <c r="E729" s="4">
        <v>1</v>
      </c>
      <c r="F729" s="8">
        <v>0.57999999999999996</v>
      </c>
      <c r="G729" s="4">
        <v>2</v>
      </c>
      <c r="H729" s="8">
        <v>1.54</v>
      </c>
      <c r="I729" s="4">
        <v>0</v>
      </c>
    </row>
    <row r="730" spans="1:9" x14ac:dyDescent="0.2">
      <c r="A730" s="2">
        <v>20</v>
      </c>
      <c r="B730" s="1" t="s">
        <v>86</v>
      </c>
      <c r="C730" s="4">
        <v>3</v>
      </c>
      <c r="D730" s="8">
        <v>0.99</v>
      </c>
      <c r="E730" s="4">
        <v>2</v>
      </c>
      <c r="F730" s="8">
        <v>1.1599999999999999</v>
      </c>
      <c r="G730" s="4">
        <v>1</v>
      </c>
      <c r="H730" s="8">
        <v>0.77</v>
      </c>
      <c r="I730" s="4">
        <v>0</v>
      </c>
    </row>
    <row r="731" spans="1:9" x14ac:dyDescent="0.2">
      <c r="A731" s="1"/>
      <c r="C731" s="4"/>
      <c r="D731" s="8"/>
      <c r="E731" s="4"/>
      <c r="F731" s="8"/>
      <c r="G731" s="4"/>
      <c r="H731" s="8"/>
      <c r="I731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487B-A2F1-44F7-A799-7547D3875A23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64</v>
      </c>
      <c r="D6" s="8">
        <v>14.58</v>
      </c>
      <c r="E6" s="12">
        <v>14</v>
      </c>
      <c r="F6" s="8">
        <v>6.31</v>
      </c>
      <c r="G6" s="12">
        <v>50</v>
      </c>
      <c r="H6" s="8">
        <v>23.36</v>
      </c>
      <c r="I6" s="12">
        <v>0</v>
      </c>
    </row>
    <row r="7" spans="2:9" ht="15" customHeight="1" x14ac:dyDescent="0.2">
      <c r="B7" t="s">
        <v>34</v>
      </c>
      <c r="C7" s="12">
        <v>96</v>
      </c>
      <c r="D7" s="8">
        <v>21.87</v>
      </c>
      <c r="E7" s="12">
        <v>31</v>
      </c>
      <c r="F7" s="8">
        <v>13.96</v>
      </c>
      <c r="G7" s="12">
        <v>65</v>
      </c>
      <c r="H7" s="8">
        <v>30.37</v>
      </c>
      <c r="I7" s="12">
        <v>0</v>
      </c>
    </row>
    <row r="8" spans="2:9" ht="15" customHeight="1" x14ac:dyDescent="0.2">
      <c r="B8" t="s">
        <v>35</v>
      </c>
      <c r="C8" s="12">
        <v>3</v>
      </c>
      <c r="D8" s="8">
        <v>0.68</v>
      </c>
      <c r="E8" s="12">
        <v>0</v>
      </c>
      <c r="F8" s="8">
        <v>0</v>
      </c>
      <c r="G8" s="12">
        <v>3</v>
      </c>
      <c r="H8" s="8">
        <v>1.4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0.46</v>
      </c>
      <c r="E9" s="12">
        <v>0</v>
      </c>
      <c r="F9" s="8">
        <v>0</v>
      </c>
      <c r="G9" s="12">
        <v>2</v>
      </c>
      <c r="H9" s="8">
        <v>0.93</v>
      </c>
      <c r="I9" s="12">
        <v>0</v>
      </c>
    </row>
    <row r="10" spans="2:9" ht="15" customHeight="1" x14ac:dyDescent="0.2">
      <c r="B10" t="s">
        <v>37</v>
      </c>
      <c r="C10" s="12">
        <v>8</v>
      </c>
      <c r="D10" s="8">
        <v>1.82</v>
      </c>
      <c r="E10" s="12">
        <v>6</v>
      </c>
      <c r="F10" s="8">
        <v>2.7</v>
      </c>
      <c r="G10" s="12">
        <v>2</v>
      </c>
      <c r="H10" s="8">
        <v>0.93</v>
      </c>
      <c r="I10" s="12">
        <v>0</v>
      </c>
    </row>
    <row r="11" spans="2:9" ht="15" customHeight="1" x14ac:dyDescent="0.2">
      <c r="B11" t="s">
        <v>38</v>
      </c>
      <c r="C11" s="12">
        <v>99</v>
      </c>
      <c r="D11" s="8">
        <v>22.55</v>
      </c>
      <c r="E11" s="12">
        <v>61</v>
      </c>
      <c r="F11" s="8">
        <v>27.48</v>
      </c>
      <c r="G11" s="12">
        <v>38</v>
      </c>
      <c r="H11" s="8">
        <v>17.760000000000002</v>
      </c>
      <c r="I11" s="12">
        <v>0</v>
      </c>
    </row>
    <row r="12" spans="2:9" ht="15" customHeight="1" x14ac:dyDescent="0.2">
      <c r="B12" t="s">
        <v>39</v>
      </c>
      <c r="C12" s="12">
        <v>4</v>
      </c>
      <c r="D12" s="8">
        <v>0.91</v>
      </c>
      <c r="E12" s="12">
        <v>2</v>
      </c>
      <c r="F12" s="8">
        <v>0.9</v>
      </c>
      <c r="G12" s="12">
        <v>2</v>
      </c>
      <c r="H12" s="8">
        <v>0.93</v>
      </c>
      <c r="I12" s="12">
        <v>0</v>
      </c>
    </row>
    <row r="13" spans="2:9" ht="15" customHeight="1" x14ac:dyDescent="0.2">
      <c r="B13" t="s">
        <v>40</v>
      </c>
      <c r="C13" s="12">
        <v>19</v>
      </c>
      <c r="D13" s="8">
        <v>4.33</v>
      </c>
      <c r="E13" s="12">
        <v>0</v>
      </c>
      <c r="F13" s="8">
        <v>0</v>
      </c>
      <c r="G13" s="12">
        <v>19</v>
      </c>
      <c r="H13" s="8">
        <v>8.8800000000000008</v>
      </c>
      <c r="I13" s="12">
        <v>0</v>
      </c>
    </row>
    <row r="14" spans="2:9" ht="15" customHeight="1" x14ac:dyDescent="0.2">
      <c r="B14" t="s">
        <v>41</v>
      </c>
      <c r="C14" s="12">
        <v>11</v>
      </c>
      <c r="D14" s="8">
        <v>2.5099999999999998</v>
      </c>
      <c r="E14" s="12">
        <v>5</v>
      </c>
      <c r="F14" s="8">
        <v>2.25</v>
      </c>
      <c r="G14" s="12">
        <v>6</v>
      </c>
      <c r="H14" s="8">
        <v>2.8</v>
      </c>
      <c r="I14" s="12">
        <v>0</v>
      </c>
    </row>
    <row r="15" spans="2:9" ht="15" customHeight="1" x14ac:dyDescent="0.2">
      <c r="B15" t="s">
        <v>42</v>
      </c>
      <c r="C15" s="12">
        <v>32</v>
      </c>
      <c r="D15" s="8">
        <v>7.29</v>
      </c>
      <c r="E15" s="12">
        <v>31</v>
      </c>
      <c r="F15" s="8">
        <v>13.96</v>
      </c>
      <c r="G15" s="12">
        <v>1</v>
      </c>
      <c r="H15" s="8">
        <v>0.47</v>
      </c>
      <c r="I15" s="12">
        <v>0</v>
      </c>
    </row>
    <row r="16" spans="2:9" ht="15" customHeight="1" x14ac:dyDescent="0.2">
      <c r="B16" t="s">
        <v>43</v>
      </c>
      <c r="C16" s="12">
        <v>50</v>
      </c>
      <c r="D16" s="8">
        <v>11.39</v>
      </c>
      <c r="E16" s="12">
        <v>42</v>
      </c>
      <c r="F16" s="8">
        <v>18.920000000000002</v>
      </c>
      <c r="G16" s="12">
        <v>8</v>
      </c>
      <c r="H16" s="8">
        <v>3.74</v>
      </c>
      <c r="I16" s="12">
        <v>0</v>
      </c>
    </row>
    <row r="17" spans="2:9" ht="15" customHeight="1" x14ac:dyDescent="0.2">
      <c r="B17" t="s">
        <v>44</v>
      </c>
      <c r="C17" s="12">
        <v>13</v>
      </c>
      <c r="D17" s="8">
        <v>2.96</v>
      </c>
      <c r="E17" s="12">
        <v>9</v>
      </c>
      <c r="F17" s="8">
        <v>4.05</v>
      </c>
      <c r="G17" s="12">
        <v>2</v>
      </c>
      <c r="H17" s="8">
        <v>0.93</v>
      </c>
      <c r="I17" s="12">
        <v>0</v>
      </c>
    </row>
    <row r="18" spans="2:9" ht="15" customHeight="1" x14ac:dyDescent="0.2">
      <c r="B18" t="s">
        <v>45</v>
      </c>
      <c r="C18" s="12">
        <v>20</v>
      </c>
      <c r="D18" s="8">
        <v>4.5599999999999996</v>
      </c>
      <c r="E18" s="12">
        <v>15</v>
      </c>
      <c r="F18" s="8">
        <v>6.76</v>
      </c>
      <c r="G18" s="12">
        <v>4</v>
      </c>
      <c r="H18" s="8">
        <v>1.87</v>
      </c>
      <c r="I18" s="12">
        <v>0</v>
      </c>
    </row>
    <row r="19" spans="2:9" ht="15" customHeight="1" x14ac:dyDescent="0.2">
      <c r="B19" t="s">
        <v>46</v>
      </c>
      <c r="C19" s="12">
        <v>18</v>
      </c>
      <c r="D19" s="8">
        <v>4.0999999999999996</v>
      </c>
      <c r="E19" s="12">
        <v>6</v>
      </c>
      <c r="F19" s="8">
        <v>2.7</v>
      </c>
      <c r="G19" s="12">
        <v>12</v>
      </c>
      <c r="H19" s="8">
        <v>5.61</v>
      </c>
      <c r="I19" s="12">
        <v>0</v>
      </c>
    </row>
    <row r="20" spans="2:9" ht="15" customHeight="1" x14ac:dyDescent="0.2">
      <c r="B20" s="9" t="s">
        <v>182</v>
      </c>
      <c r="C20" s="12">
        <f>SUM(LTBL_34307[総数／事業所数])</f>
        <v>439</v>
      </c>
      <c r="E20" s="12">
        <f>SUBTOTAL(109,LTBL_34307[個人／事業所数])</f>
        <v>222</v>
      </c>
      <c r="G20" s="12">
        <f>SUBTOTAL(109,LTBL_34307[法人／事業所数])</f>
        <v>214</v>
      </c>
      <c r="I20" s="12">
        <f>SUBTOTAL(109,LTBL_34307[法人以外の団体／事業所数])</f>
        <v>0</v>
      </c>
    </row>
    <row r="21" spans="2:9" ht="15" customHeight="1" x14ac:dyDescent="0.2">
      <c r="E21" s="11">
        <f>LTBL_34307[[#Totals],[個人／事業所数]]/LTBL_34307[[#Totals],[総数／事業所数]]</f>
        <v>0.50569476082004561</v>
      </c>
      <c r="G21" s="11">
        <f>LTBL_34307[[#Totals],[法人／事業所数]]/LTBL_34307[[#Totals],[総数／事業所数]]</f>
        <v>0.48747152619589978</v>
      </c>
      <c r="I21" s="11">
        <f>LTBL_34307[[#Totals],[法人以外の団体／事業所数]]/LTBL_34307[[#Totals],[総数／事業所数]]</f>
        <v>0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81</v>
      </c>
      <c r="C24" s="12">
        <v>44</v>
      </c>
      <c r="D24" s="8">
        <v>10.02</v>
      </c>
      <c r="E24" s="12">
        <v>15</v>
      </c>
      <c r="F24" s="8">
        <v>6.76</v>
      </c>
      <c r="G24" s="12">
        <v>29</v>
      </c>
      <c r="H24" s="8">
        <v>13.55</v>
      </c>
      <c r="I24" s="12">
        <v>0</v>
      </c>
    </row>
    <row r="25" spans="2:9" ht="15" customHeight="1" x14ac:dyDescent="0.2">
      <c r="B25" t="s">
        <v>71</v>
      </c>
      <c r="C25" s="12">
        <v>42</v>
      </c>
      <c r="D25" s="8">
        <v>9.57</v>
      </c>
      <c r="E25" s="12">
        <v>37</v>
      </c>
      <c r="F25" s="8">
        <v>16.670000000000002</v>
      </c>
      <c r="G25" s="12">
        <v>5</v>
      </c>
      <c r="H25" s="8">
        <v>2.34</v>
      </c>
      <c r="I25" s="12">
        <v>0</v>
      </c>
    </row>
    <row r="26" spans="2:9" ht="15" customHeight="1" x14ac:dyDescent="0.2">
      <c r="B26" t="s">
        <v>65</v>
      </c>
      <c r="C26" s="12">
        <v>33</v>
      </c>
      <c r="D26" s="8">
        <v>7.52</v>
      </c>
      <c r="E26" s="12">
        <v>21</v>
      </c>
      <c r="F26" s="8">
        <v>9.4600000000000009</v>
      </c>
      <c r="G26" s="12">
        <v>12</v>
      </c>
      <c r="H26" s="8">
        <v>5.61</v>
      </c>
      <c r="I26" s="12">
        <v>0</v>
      </c>
    </row>
    <row r="27" spans="2:9" ht="15" customHeight="1" x14ac:dyDescent="0.2">
      <c r="B27" t="s">
        <v>55</v>
      </c>
      <c r="C27" s="12">
        <v>30</v>
      </c>
      <c r="D27" s="8">
        <v>6.83</v>
      </c>
      <c r="E27" s="12">
        <v>5</v>
      </c>
      <c r="F27" s="8">
        <v>2.25</v>
      </c>
      <c r="G27" s="12">
        <v>25</v>
      </c>
      <c r="H27" s="8">
        <v>11.68</v>
      </c>
      <c r="I27" s="12">
        <v>0</v>
      </c>
    </row>
    <row r="28" spans="2:9" ht="15" customHeight="1" x14ac:dyDescent="0.2">
      <c r="B28" t="s">
        <v>70</v>
      </c>
      <c r="C28" s="12">
        <v>30</v>
      </c>
      <c r="D28" s="8">
        <v>6.83</v>
      </c>
      <c r="E28" s="12">
        <v>30</v>
      </c>
      <c r="F28" s="8">
        <v>13.51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63</v>
      </c>
      <c r="C29" s="12">
        <v>20</v>
      </c>
      <c r="D29" s="8">
        <v>4.5599999999999996</v>
      </c>
      <c r="E29" s="12">
        <v>17</v>
      </c>
      <c r="F29" s="8">
        <v>7.66</v>
      </c>
      <c r="G29" s="12">
        <v>3</v>
      </c>
      <c r="H29" s="8">
        <v>1.4</v>
      </c>
      <c r="I29" s="12">
        <v>0</v>
      </c>
    </row>
    <row r="30" spans="2:9" ht="15" customHeight="1" x14ac:dyDescent="0.2">
      <c r="B30" t="s">
        <v>57</v>
      </c>
      <c r="C30" s="12">
        <v>19</v>
      </c>
      <c r="D30" s="8">
        <v>4.33</v>
      </c>
      <c r="E30" s="12">
        <v>4</v>
      </c>
      <c r="F30" s="8">
        <v>1.8</v>
      </c>
      <c r="G30" s="12">
        <v>15</v>
      </c>
      <c r="H30" s="8">
        <v>7.01</v>
      </c>
      <c r="I30" s="12">
        <v>0</v>
      </c>
    </row>
    <row r="31" spans="2:9" ht="15" customHeight="1" x14ac:dyDescent="0.2">
      <c r="B31" t="s">
        <v>64</v>
      </c>
      <c r="C31" s="12">
        <v>18</v>
      </c>
      <c r="D31" s="8">
        <v>4.0999999999999996</v>
      </c>
      <c r="E31" s="12">
        <v>11</v>
      </c>
      <c r="F31" s="8">
        <v>4.95</v>
      </c>
      <c r="G31" s="12">
        <v>7</v>
      </c>
      <c r="H31" s="8">
        <v>3.27</v>
      </c>
      <c r="I31" s="12">
        <v>0</v>
      </c>
    </row>
    <row r="32" spans="2:9" ht="15" customHeight="1" x14ac:dyDescent="0.2">
      <c r="B32" t="s">
        <v>56</v>
      </c>
      <c r="C32" s="12">
        <v>15</v>
      </c>
      <c r="D32" s="8">
        <v>3.42</v>
      </c>
      <c r="E32" s="12">
        <v>5</v>
      </c>
      <c r="F32" s="8">
        <v>2.25</v>
      </c>
      <c r="G32" s="12">
        <v>10</v>
      </c>
      <c r="H32" s="8">
        <v>4.67</v>
      </c>
      <c r="I32" s="12">
        <v>0</v>
      </c>
    </row>
    <row r="33" spans="2:9" ht="15" customHeight="1" x14ac:dyDescent="0.2">
      <c r="B33" t="s">
        <v>73</v>
      </c>
      <c r="C33" s="12">
        <v>15</v>
      </c>
      <c r="D33" s="8">
        <v>3.42</v>
      </c>
      <c r="E33" s="12">
        <v>15</v>
      </c>
      <c r="F33" s="8">
        <v>6.76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67</v>
      </c>
      <c r="C34" s="12">
        <v>13</v>
      </c>
      <c r="D34" s="8">
        <v>2.96</v>
      </c>
      <c r="E34" s="12">
        <v>0</v>
      </c>
      <c r="F34" s="8">
        <v>0</v>
      </c>
      <c r="G34" s="12">
        <v>13</v>
      </c>
      <c r="H34" s="8">
        <v>6.07</v>
      </c>
      <c r="I34" s="12">
        <v>0</v>
      </c>
    </row>
    <row r="35" spans="2:9" ht="15" customHeight="1" x14ac:dyDescent="0.2">
      <c r="B35" t="s">
        <v>72</v>
      </c>
      <c r="C35" s="12">
        <v>13</v>
      </c>
      <c r="D35" s="8">
        <v>2.96</v>
      </c>
      <c r="E35" s="12">
        <v>9</v>
      </c>
      <c r="F35" s="8">
        <v>4.05</v>
      </c>
      <c r="G35" s="12">
        <v>2</v>
      </c>
      <c r="H35" s="8">
        <v>0.93</v>
      </c>
      <c r="I35" s="12">
        <v>0</v>
      </c>
    </row>
    <row r="36" spans="2:9" ht="15" customHeight="1" x14ac:dyDescent="0.2">
      <c r="B36" t="s">
        <v>58</v>
      </c>
      <c r="C36" s="12">
        <v>8</v>
      </c>
      <c r="D36" s="8">
        <v>1.82</v>
      </c>
      <c r="E36" s="12">
        <v>2</v>
      </c>
      <c r="F36" s="8">
        <v>0.9</v>
      </c>
      <c r="G36" s="12">
        <v>6</v>
      </c>
      <c r="H36" s="8">
        <v>2.8</v>
      </c>
      <c r="I36" s="12">
        <v>0</v>
      </c>
    </row>
    <row r="37" spans="2:9" ht="15" customHeight="1" x14ac:dyDescent="0.2">
      <c r="B37" t="s">
        <v>80</v>
      </c>
      <c r="C37" s="12">
        <v>7</v>
      </c>
      <c r="D37" s="8">
        <v>1.59</v>
      </c>
      <c r="E37" s="12">
        <v>0</v>
      </c>
      <c r="F37" s="8">
        <v>0</v>
      </c>
      <c r="G37" s="12">
        <v>7</v>
      </c>
      <c r="H37" s="8">
        <v>3.27</v>
      </c>
      <c r="I37" s="12">
        <v>0</v>
      </c>
    </row>
    <row r="38" spans="2:9" ht="15" customHeight="1" x14ac:dyDescent="0.2">
      <c r="B38" t="s">
        <v>62</v>
      </c>
      <c r="C38" s="12">
        <v>7</v>
      </c>
      <c r="D38" s="8">
        <v>1.59</v>
      </c>
      <c r="E38" s="12">
        <v>6</v>
      </c>
      <c r="F38" s="8">
        <v>2.7</v>
      </c>
      <c r="G38" s="12">
        <v>1</v>
      </c>
      <c r="H38" s="8">
        <v>0.47</v>
      </c>
      <c r="I38" s="12">
        <v>0</v>
      </c>
    </row>
    <row r="39" spans="2:9" ht="15" customHeight="1" x14ac:dyDescent="0.2">
      <c r="B39" t="s">
        <v>59</v>
      </c>
      <c r="C39" s="12">
        <v>6</v>
      </c>
      <c r="D39" s="8">
        <v>1.37</v>
      </c>
      <c r="E39" s="12">
        <v>3</v>
      </c>
      <c r="F39" s="8">
        <v>1.35</v>
      </c>
      <c r="G39" s="12">
        <v>3</v>
      </c>
      <c r="H39" s="8">
        <v>1.4</v>
      </c>
      <c r="I39" s="12">
        <v>0</v>
      </c>
    </row>
    <row r="40" spans="2:9" ht="15" customHeight="1" x14ac:dyDescent="0.2">
      <c r="B40" t="s">
        <v>61</v>
      </c>
      <c r="C40" s="12">
        <v>6</v>
      </c>
      <c r="D40" s="8">
        <v>1.37</v>
      </c>
      <c r="E40" s="12">
        <v>0</v>
      </c>
      <c r="F40" s="8">
        <v>0</v>
      </c>
      <c r="G40" s="12">
        <v>6</v>
      </c>
      <c r="H40" s="8">
        <v>2.8</v>
      </c>
      <c r="I40" s="12">
        <v>0</v>
      </c>
    </row>
    <row r="41" spans="2:9" ht="15" customHeight="1" x14ac:dyDescent="0.2">
      <c r="B41" t="s">
        <v>95</v>
      </c>
      <c r="C41" s="12">
        <v>6</v>
      </c>
      <c r="D41" s="8">
        <v>1.37</v>
      </c>
      <c r="E41" s="12">
        <v>3</v>
      </c>
      <c r="F41" s="8">
        <v>1.35</v>
      </c>
      <c r="G41" s="12">
        <v>3</v>
      </c>
      <c r="H41" s="8">
        <v>1.4</v>
      </c>
      <c r="I41" s="12">
        <v>0</v>
      </c>
    </row>
    <row r="42" spans="2:9" ht="15" customHeight="1" x14ac:dyDescent="0.2">
      <c r="B42" t="s">
        <v>82</v>
      </c>
      <c r="C42" s="12">
        <v>5</v>
      </c>
      <c r="D42" s="8">
        <v>1.1399999999999999</v>
      </c>
      <c r="E42" s="12">
        <v>1</v>
      </c>
      <c r="F42" s="8">
        <v>0.45</v>
      </c>
      <c r="G42" s="12">
        <v>4</v>
      </c>
      <c r="H42" s="8">
        <v>1.87</v>
      </c>
      <c r="I42" s="12">
        <v>0</v>
      </c>
    </row>
    <row r="43" spans="2:9" ht="15" customHeight="1" x14ac:dyDescent="0.2">
      <c r="B43" t="s">
        <v>68</v>
      </c>
      <c r="C43" s="12">
        <v>5</v>
      </c>
      <c r="D43" s="8">
        <v>1.1399999999999999</v>
      </c>
      <c r="E43" s="12">
        <v>2</v>
      </c>
      <c r="F43" s="8">
        <v>0.9</v>
      </c>
      <c r="G43" s="12">
        <v>3</v>
      </c>
      <c r="H43" s="8">
        <v>1.4</v>
      </c>
      <c r="I43" s="12">
        <v>0</v>
      </c>
    </row>
    <row r="44" spans="2:9" ht="15" customHeight="1" x14ac:dyDescent="0.2">
      <c r="B44" t="s">
        <v>69</v>
      </c>
      <c r="C44" s="12">
        <v>5</v>
      </c>
      <c r="D44" s="8">
        <v>1.1399999999999999</v>
      </c>
      <c r="E44" s="12">
        <v>3</v>
      </c>
      <c r="F44" s="8">
        <v>1.35</v>
      </c>
      <c r="G44" s="12">
        <v>2</v>
      </c>
      <c r="H44" s="8">
        <v>0.93</v>
      </c>
      <c r="I44" s="12">
        <v>0</v>
      </c>
    </row>
    <row r="45" spans="2:9" ht="15" customHeight="1" x14ac:dyDescent="0.2">
      <c r="B45" t="s">
        <v>74</v>
      </c>
      <c r="C45" s="12">
        <v>5</v>
      </c>
      <c r="D45" s="8">
        <v>1.1399999999999999</v>
      </c>
      <c r="E45" s="12">
        <v>0</v>
      </c>
      <c r="F45" s="8">
        <v>0</v>
      </c>
      <c r="G45" s="12">
        <v>4</v>
      </c>
      <c r="H45" s="8">
        <v>1.87</v>
      </c>
      <c r="I45" s="12">
        <v>0</v>
      </c>
    </row>
    <row r="46" spans="2:9" ht="15" customHeight="1" x14ac:dyDescent="0.2">
      <c r="B46" t="s">
        <v>75</v>
      </c>
      <c r="C46" s="12">
        <v>5</v>
      </c>
      <c r="D46" s="8">
        <v>1.1399999999999999</v>
      </c>
      <c r="E46" s="12">
        <v>1</v>
      </c>
      <c r="F46" s="8">
        <v>0.45</v>
      </c>
      <c r="G46" s="12">
        <v>4</v>
      </c>
      <c r="H46" s="8">
        <v>1.87</v>
      </c>
      <c r="I46" s="12">
        <v>0</v>
      </c>
    </row>
    <row r="49" spans="2:9" ht="33" customHeight="1" x14ac:dyDescent="0.2">
      <c r="B49" t="s">
        <v>184</v>
      </c>
      <c r="C49" s="10" t="s">
        <v>48</v>
      </c>
      <c r="D49" s="10" t="s">
        <v>49</v>
      </c>
      <c r="E49" s="10" t="s">
        <v>50</v>
      </c>
      <c r="F49" s="10" t="s">
        <v>51</v>
      </c>
      <c r="G49" s="10" t="s">
        <v>52</v>
      </c>
      <c r="H49" s="10" t="s">
        <v>53</v>
      </c>
      <c r="I49" s="10" t="s">
        <v>54</v>
      </c>
    </row>
    <row r="50" spans="2:9" ht="15" customHeight="1" x14ac:dyDescent="0.2">
      <c r="B50" t="s">
        <v>160</v>
      </c>
      <c r="C50" s="12">
        <v>35</v>
      </c>
      <c r="D50" s="8">
        <v>7.97</v>
      </c>
      <c r="E50" s="12">
        <v>15</v>
      </c>
      <c r="F50" s="8">
        <v>6.76</v>
      </c>
      <c r="G50" s="12">
        <v>20</v>
      </c>
      <c r="H50" s="8">
        <v>9.35</v>
      </c>
      <c r="I50" s="12">
        <v>0</v>
      </c>
    </row>
    <row r="51" spans="2:9" ht="15" customHeight="1" x14ac:dyDescent="0.2">
      <c r="B51" t="s">
        <v>118</v>
      </c>
      <c r="C51" s="12">
        <v>27</v>
      </c>
      <c r="D51" s="8">
        <v>6.15</v>
      </c>
      <c r="E51" s="12">
        <v>24</v>
      </c>
      <c r="F51" s="8">
        <v>10.81</v>
      </c>
      <c r="G51" s="12">
        <v>3</v>
      </c>
      <c r="H51" s="8">
        <v>1.4</v>
      </c>
      <c r="I51" s="12">
        <v>0</v>
      </c>
    </row>
    <row r="52" spans="2:9" ht="15" customHeight="1" x14ac:dyDescent="0.2">
      <c r="B52" t="s">
        <v>106</v>
      </c>
      <c r="C52" s="12">
        <v>14</v>
      </c>
      <c r="D52" s="8">
        <v>3.19</v>
      </c>
      <c r="E52" s="12">
        <v>8</v>
      </c>
      <c r="F52" s="8">
        <v>3.6</v>
      </c>
      <c r="G52" s="12">
        <v>6</v>
      </c>
      <c r="H52" s="8">
        <v>2.8</v>
      </c>
      <c r="I52" s="12">
        <v>0</v>
      </c>
    </row>
    <row r="53" spans="2:9" ht="15" customHeight="1" x14ac:dyDescent="0.2">
      <c r="B53" t="s">
        <v>108</v>
      </c>
      <c r="C53" s="12">
        <v>13</v>
      </c>
      <c r="D53" s="8">
        <v>2.96</v>
      </c>
      <c r="E53" s="12">
        <v>8</v>
      </c>
      <c r="F53" s="8">
        <v>3.6</v>
      </c>
      <c r="G53" s="12">
        <v>5</v>
      </c>
      <c r="H53" s="8">
        <v>2.34</v>
      </c>
      <c r="I53" s="12">
        <v>0</v>
      </c>
    </row>
    <row r="54" spans="2:9" ht="15" customHeight="1" x14ac:dyDescent="0.2">
      <c r="B54" t="s">
        <v>102</v>
      </c>
      <c r="C54" s="12">
        <v>12</v>
      </c>
      <c r="D54" s="8">
        <v>2.73</v>
      </c>
      <c r="E54" s="12">
        <v>3</v>
      </c>
      <c r="F54" s="8">
        <v>1.35</v>
      </c>
      <c r="G54" s="12">
        <v>9</v>
      </c>
      <c r="H54" s="8">
        <v>4.21</v>
      </c>
      <c r="I54" s="12">
        <v>0</v>
      </c>
    </row>
    <row r="55" spans="2:9" ht="15" customHeight="1" x14ac:dyDescent="0.2">
      <c r="B55" t="s">
        <v>121</v>
      </c>
      <c r="C55" s="12">
        <v>12</v>
      </c>
      <c r="D55" s="8">
        <v>2.73</v>
      </c>
      <c r="E55" s="12">
        <v>12</v>
      </c>
      <c r="F55" s="8">
        <v>5.41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116</v>
      </c>
      <c r="C56" s="12">
        <v>10</v>
      </c>
      <c r="D56" s="8">
        <v>2.2799999999999998</v>
      </c>
      <c r="E56" s="12">
        <v>10</v>
      </c>
      <c r="F56" s="8">
        <v>4.5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117</v>
      </c>
      <c r="C57" s="12">
        <v>9</v>
      </c>
      <c r="D57" s="8">
        <v>2.0499999999999998</v>
      </c>
      <c r="E57" s="12">
        <v>9</v>
      </c>
      <c r="F57" s="8">
        <v>4.05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104</v>
      </c>
      <c r="C58" s="12">
        <v>8</v>
      </c>
      <c r="D58" s="8">
        <v>1.82</v>
      </c>
      <c r="E58" s="12">
        <v>0</v>
      </c>
      <c r="F58" s="8">
        <v>0</v>
      </c>
      <c r="G58" s="12">
        <v>8</v>
      </c>
      <c r="H58" s="8">
        <v>3.74</v>
      </c>
      <c r="I58" s="12">
        <v>0</v>
      </c>
    </row>
    <row r="59" spans="2:9" ht="15" customHeight="1" x14ac:dyDescent="0.2">
      <c r="B59" t="s">
        <v>139</v>
      </c>
      <c r="C59" s="12">
        <v>8</v>
      </c>
      <c r="D59" s="8">
        <v>1.82</v>
      </c>
      <c r="E59" s="12">
        <v>6</v>
      </c>
      <c r="F59" s="8">
        <v>2.7</v>
      </c>
      <c r="G59" s="12">
        <v>2</v>
      </c>
      <c r="H59" s="8">
        <v>0.93</v>
      </c>
      <c r="I59" s="12">
        <v>0</v>
      </c>
    </row>
    <row r="60" spans="2:9" ht="15" customHeight="1" x14ac:dyDescent="0.2">
      <c r="B60" t="s">
        <v>107</v>
      </c>
      <c r="C60" s="12">
        <v>8</v>
      </c>
      <c r="D60" s="8">
        <v>1.82</v>
      </c>
      <c r="E60" s="12">
        <v>4</v>
      </c>
      <c r="F60" s="8">
        <v>1.8</v>
      </c>
      <c r="G60" s="12">
        <v>4</v>
      </c>
      <c r="H60" s="8">
        <v>1.87</v>
      </c>
      <c r="I60" s="12">
        <v>0</v>
      </c>
    </row>
    <row r="61" spans="2:9" ht="15" customHeight="1" x14ac:dyDescent="0.2">
      <c r="B61" t="s">
        <v>103</v>
      </c>
      <c r="C61" s="12">
        <v>7</v>
      </c>
      <c r="D61" s="8">
        <v>1.59</v>
      </c>
      <c r="E61" s="12">
        <v>0</v>
      </c>
      <c r="F61" s="8">
        <v>0</v>
      </c>
      <c r="G61" s="12">
        <v>7</v>
      </c>
      <c r="H61" s="8">
        <v>3.27</v>
      </c>
      <c r="I61" s="12">
        <v>0</v>
      </c>
    </row>
    <row r="62" spans="2:9" ht="15" customHeight="1" x14ac:dyDescent="0.2">
      <c r="B62" t="s">
        <v>105</v>
      </c>
      <c r="C62" s="12">
        <v>7</v>
      </c>
      <c r="D62" s="8">
        <v>1.59</v>
      </c>
      <c r="E62" s="12">
        <v>4</v>
      </c>
      <c r="F62" s="8">
        <v>1.8</v>
      </c>
      <c r="G62" s="12">
        <v>3</v>
      </c>
      <c r="H62" s="8">
        <v>1.4</v>
      </c>
      <c r="I62" s="12">
        <v>0</v>
      </c>
    </row>
    <row r="63" spans="2:9" ht="15" customHeight="1" x14ac:dyDescent="0.2">
      <c r="B63" t="s">
        <v>120</v>
      </c>
      <c r="C63" s="12">
        <v>7</v>
      </c>
      <c r="D63" s="8">
        <v>1.59</v>
      </c>
      <c r="E63" s="12">
        <v>6</v>
      </c>
      <c r="F63" s="8">
        <v>2.7</v>
      </c>
      <c r="G63" s="12">
        <v>1</v>
      </c>
      <c r="H63" s="8">
        <v>0.47</v>
      </c>
      <c r="I63" s="12">
        <v>0</v>
      </c>
    </row>
    <row r="64" spans="2:9" ht="15" customHeight="1" x14ac:dyDescent="0.2">
      <c r="B64" t="s">
        <v>129</v>
      </c>
      <c r="C64" s="12">
        <v>6</v>
      </c>
      <c r="D64" s="8">
        <v>1.37</v>
      </c>
      <c r="E64" s="12">
        <v>0</v>
      </c>
      <c r="F64" s="8">
        <v>0</v>
      </c>
      <c r="G64" s="12">
        <v>6</v>
      </c>
      <c r="H64" s="8">
        <v>2.8</v>
      </c>
      <c r="I64" s="12">
        <v>0</v>
      </c>
    </row>
    <row r="65" spans="2:9" ht="15" customHeight="1" x14ac:dyDescent="0.2">
      <c r="B65" t="s">
        <v>144</v>
      </c>
      <c r="C65" s="12">
        <v>6</v>
      </c>
      <c r="D65" s="8">
        <v>1.37</v>
      </c>
      <c r="E65" s="12">
        <v>6</v>
      </c>
      <c r="F65" s="8">
        <v>2.7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153</v>
      </c>
      <c r="C66" s="12">
        <v>6</v>
      </c>
      <c r="D66" s="8">
        <v>1.37</v>
      </c>
      <c r="E66" s="12">
        <v>4</v>
      </c>
      <c r="F66" s="8">
        <v>1.8</v>
      </c>
      <c r="G66" s="12">
        <v>2</v>
      </c>
      <c r="H66" s="8">
        <v>0.93</v>
      </c>
      <c r="I66" s="12">
        <v>0</v>
      </c>
    </row>
    <row r="67" spans="2:9" ht="15" customHeight="1" x14ac:dyDescent="0.2">
      <c r="B67" t="s">
        <v>114</v>
      </c>
      <c r="C67" s="12">
        <v>6</v>
      </c>
      <c r="D67" s="8">
        <v>1.37</v>
      </c>
      <c r="E67" s="12">
        <v>6</v>
      </c>
      <c r="F67" s="8">
        <v>2.7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161</v>
      </c>
      <c r="C68" s="12">
        <v>5</v>
      </c>
      <c r="D68" s="8">
        <v>1.1399999999999999</v>
      </c>
      <c r="E68" s="12">
        <v>0</v>
      </c>
      <c r="F68" s="8">
        <v>0</v>
      </c>
      <c r="G68" s="12">
        <v>5</v>
      </c>
      <c r="H68" s="8">
        <v>2.34</v>
      </c>
      <c r="I68" s="12">
        <v>0</v>
      </c>
    </row>
    <row r="69" spans="2:9" ht="15" customHeight="1" x14ac:dyDescent="0.2">
      <c r="B69" t="s">
        <v>134</v>
      </c>
      <c r="C69" s="12">
        <v>5</v>
      </c>
      <c r="D69" s="8">
        <v>1.1399999999999999</v>
      </c>
      <c r="E69" s="12">
        <v>0</v>
      </c>
      <c r="F69" s="8">
        <v>0</v>
      </c>
      <c r="G69" s="12">
        <v>5</v>
      </c>
      <c r="H69" s="8">
        <v>2.34</v>
      </c>
      <c r="I69" s="12">
        <v>0</v>
      </c>
    </row>
    <row r="70" spans="2:9" ht="15" customHeight="1" x14ac:dyDescent="0.2">
      <c r="B70" t="s">
        <v>110</v>
      </c>
      <c r="C70" s="12">
        <v>5</v>
      </c>
      <c r="D70" s="8">
        <v>1.1399999999999999</v>
      </c>
      <c r="E70" s="12">
        <v>0</v>
      </c>
      <c r="F70" s="8">
        <v>0</v>
      </c>
      <c r="G70" s="12">
        <v>5</v>
      </c>
      <c r="H70" s="8">
        <v>2.34</v>
      </c>
      <c r="I70" s="12">
        <v>0</v>
      </c>
    </row>
    <row r="71" spans="2:9" ht="15" customHeight="1" x14ac:dyDescent="0.2">
      <c r="B71" t="s">
        <v>123</v>
      </c>
      <c r="C71" s="12">
        <v>5</v>
      </c>
      <c r="D71" s="8">
        <v>1.1399999999999999</v>
      </c>
      <c r="E71" s="12">
        <v>0</v>
      </c>
      <c r="F71" s="8">
        <v>0</v>
      </c>
      <c r="G71" s="12">
        <v>5</v>
      </c>
      <c r="H71" s="8">
        <v>2.34</v>
      </c>
      <c r="I71" s="12">
        <v>0</v>
      </c>
    </row>
    <row r="72" spans="2:9" ht="15" customHeight="1" x14ac:dyDescent="0.2">
      <c r="B72" t="s">
        <v>132</v>
      </c>
      <c r="C72" s="12">
        <v>5</v>
      </c>
      <c r="D72" s="8">
        <v>1.1399999999999999</v>
      </c>
      <c r="E72" s="12">
        <v>3</v>
      </c>
      <c r="F72" s="8">
        <v>1.35</v>
      </c>
      <c r="G72" s="12">
        <v>2</v>
      </c>
      <c r="H72" s="8">
        <v>0.93</v>
      </c>
      <c r="I72" s="12">
        <v>0</v>
      </c>
    </row>
    <row r="73" spans="2:9" ht="15" customHeight="1" x14ac:dyDescent="0.2">
      <c r="B73" t="s">
        <v>162</v>
      </c>
      <c r="C73" s="12">
        <v>5</v>
      </c>
      <c r="D73" s="8">
        <v>1.1399999999999999</v>
      </c>
      <c r="E73" s="12">
        <v>1</v>
      </c>
      <c r="F73" s="8">
        <v>0.45</v>
      </c>
      <c r="G73" s="12">
        <v>4</v>
      </c>
      <c r="H73" s="8">
        <v>1.87</v>
      </c>
      <c r="I73" s="12">
        <v>0</v>
      </c>
    </row>
    <row r="75" spans="2:9" ht="15" customHeight="1" x14ac:dyDescent="0.2">
      <c r="B75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4591-EB61-4A01-81A4-2B721DA14D94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24</v>
      </c>
      <c r="D6" s="8">
        <v>13.11</v>
      </c>
      <c r="E6" s="12">
        <v>2</v>
      </c>
      <c r="F6" s="8">
        <v>3.57</v>
      </c>
      <c r="G6" s="12">
        <v>22</v>
      </c>
      <c r="H6" s="8">
        <v>18.18</v>
      </c>
      <c r="I6" s="12">
        <v>0</v>
      </c>
    </row>
    <row r="7" spans="2:9" ht="15" customHeight="1" x14ac:dyDescent="0.2">
      <c r="B7" t="s">
        <v>34</v>
      </c>
      <c r="C7" s="12">
        <v>18</v>
      </c>
      <c r="D7" s="8">
        <v>9.84</v>
      </c>
      <c r="E7" s="12">
        <v>4</v>
      </c>
      <c r="F7" s="8">
        <v>7.14</v>
      </c>
      <c r="G7" s="12">
        <v>14</v>
      </c>
      <c r="H7" s="8">
        <v>11.57</v>
      </c>
      <c r="I7" s="12">
        <v>0</v>
      </c>
    </row>
    <row r="8" spans="2:9" ht="15" customHeight="1" x14ac:dyDescent="0.2">
      <c r="B8" t="s">
        <v>35</v>
      </c>
      <c r="C8" s="12">
        <v>1</v>
      </c>
      <c r="D8" s="8">
        <v>0.55000000000000004</v>
      </c>
      <c r="E8" s="12">
        <v>0</v>
      </c>
      <c r="F8" s="8">
        <v>0</v>
      </c>
      <c r="G8" s="12">
        <v>1</v>
      </c>
      <c r="H8" s="8">
        <v>0.83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0.55000000000000004</v>
      </c>
      <c r="E9" s="12">
        <v>0</v>
      </c>
      <c r="F9" s="8">
        <v>0</v>
      </c>
      <c r="G9" s="12">
        <v>1</v>
      </c>
      <c r="H9" s="8">
        <v>0.83</v>
      </c>
      <c r="I9" s="12">
        <v>0</v>
      </c>
    </row>
    <row r="10" spans="2:9" ht="15" customHeight="1" x14ac:dyDescent="0.2">
      <c r="B10" t="s">
        <v>37</v>
      </c>
      <c r="C10" s="12">
        <v>16</v>
      </c>
      <c r="D10" s="8">
        <v>8.74</v>
      </c>
      <c r="E10" s="12">
        <v>1</v>
      </c>
      <c r="F10" s="8">
        <v>1.79</v>
      </c>
      <c r="G10" s="12">
        <v>15</v>
      </c>
      <c r="H10" s="8">
        <v>12.4</v>
      </c>
      <c r="I10" s="12">
        <v>0</v>
      </c>
    </row>
    <row r="11" spans="2:9" ht="15" customHeight="1" x14ac:dyDescent="0.2">
      <c r="B11" t="s">
        <v>38</v>
      </c>
      <c r="C11" s="12">
        <v>49</v>
      </c>
      <c r="D11" s="8">
        <v>26.78</v>
      </c>
      <c r="E11" s="12">
        <v>15</v>
      </c>
      <c r="F11" s="8">
        <v>26.79</v>
      </c>
      <c r="G11" s="12">
        <v>34</v>
      </c>
      <c r="H11" s="8">
        <v>28.1</v>
      </c>
      <c r="I11" s="12">
        <v>0</v>
      </c>
    </row>
    <row r="12" spans="2:9" ht="15" customHeight="1" x14ac:dyDescent="0.2">
      <c r="B12" t="s">
        <v>39</v>
      </c>
      <c r="C12" s="12">
        <v>2</v>
      </c>
      <c r="D12" s="8">
        <v>1.0900000000000001</v>
      </c>
      <c r="E12" s="12">
        <v>0</v>
      </c>
      <c r="F12" s="8">
        <v>0</v>
      </c>
      <c r="G12" s="12">
        <v>2</v>
      </c>
      <c r="H12" s="8">
        <v>1.65</v>
      </c>
      <c r="I12" s="12">
        <v>0</v>
      </c>
    </row>
    <row r="13" spans="2:9" ht="15" customHeight="1" x14ac:dyDescent="0.2">
      <c r="B13" t="s">
        <v>40</v>
      </c>
      <c r="C13" s="12">
        <v>6</v>
      </c>
      <c r="D13" s="8">
        <v>3.28</v>
      </c>
      <c r="E13" s="12">
        <v>1</v>
      </c>
      <c r="F13" s="8">
        <v>1.79</v>
      </c>
      <c r="G13" s="12">
        <v>5</v>
      </c>
      <c r="H13" s="8">
        <v>4.13</v>
      </c>
      <c r="I13" s="12">
        <v>0</v>
      </c>
    </row>
    <row r="14" spans="2:9" ht="15" customHeight="1" x14ac:dyDescent="0.2">
      <c r="B14" t="s">
        <v>41</v>
      </c>
      <c r="C14" s="12">
        <v>8</v>
      </c>
      <c r="D14" s="8">
        <v>4.37</v>
      </c>
      <c r="E14" s="12">
        <v>2</v>
      </c>
      <c r="F14" s="8">
        <v>3.57</v>
      </c>
      <c r="G14" s="12">
        <v>6</v>
      </c>
      <c r="H14" s="8">
        <v>4.96</v>
      </c>
      <c r="I14" s="12">
        <v>0</v>
      </c>
    </row>
    <row r="15" spans="2:9" ht="15" customHeight="1" x14ac:dyDescent="0.2">
      <c r="B15" t="s">
        <v>42</v>
      </c>
      <c r="C15" s="12">
        <v>18</v>
      </c>
      <c r="D15" s="8">
        <v>9.84</v>
      </c>
      <c r="E15" s="12">
        <v>11</v>
      </c>
      <c r="F15" s="8">
        <v>19.64</v>
      </c>
      <c r="G15" s="12">
        <v>7</v>
      </c>
      <c r="H15" s="8">
        <v>5.79</v>
      </c>
      <c r="I15" s="12">
        <v>0</v>
      </c>
    </row>
    <row r="16" spans="2:9" ht="15" customHeight="1" x14ac:dyDescent="0.2">
      <c r="B16" t="s">
        <v>43</v>
      </c>
      <c r="C16" s="12">
        <v>19</v>
      </c>
      <c r="D16" s="8">
        <v>10.38</v>
      </c>
      <c r="E16" s="12">
        <v>13</v>
      </c>
      <c r="F16" s="8">
        <v>23.21</v>
      </c>
      <c r="G16" s="12">
        <v>4</v>
      </c>
      <c r="H16" s="8">
        <v>3.31</v>
      </c>
      <c r="I16" s="12">
        <v>0</v>
      </c>
    </row>
    <row r="17" spans="2:9" ht="15" customHeight="1" x14ac:dyDescent="0.2">
      <c r="B17" t="s">
        <v>44</v>
      </c>
      <c r="C17" s="12">
        <v>6</v>
      </c>
      <c r="D17" s="8">
        <v>3.28</v>
      </c>
      <c r="E17" s="12">
        <v>3</v>
      </c>
      <c r="F17" s="8">
        <v>5.36</v>
      </c>
      <c r="G17" s="12">
        <v>2</v>
      </c>
      <c r="H17" s="8">
        <v>1.65</v>
      </c>
      <c r="I17" s="12">
        <v>0</v>
      </c>
    </row>
    <row r="18" spans="2:9" ht="15" customHeight="1" x14ac:dyDescent="0.2">
      <c r="B18" t="s">
        <v>45</v>
      </c>
      <c r="C18" s="12">
        <v>8</v>
      </c>
      <c r="D18" s="8">
        <v>4.37</v>
      </c>
      <c r="E18" s="12">
        <v>3</v>
      </c>
      <c r="F18" s="8">
        <v>5.36</v>
      </c>
      <c r="G18" s="12">
        <v>4</v>
      </c>
      <c r="H18" s="8">
        <v>3.31</v>
      </c>
      <c r="I18" s="12">
        <v>0</v>
      </c>
    </row>
    <row r="19" spans="2:9" ht="15" customHeight="1" x14ac:dyDescent="0.2">
      <c r="B19" t="s">
        <v>46</v>
      </c>
      <c r="C19" s="12">
        <v>7</v>
      </c>
      <c r="D19" s="8">
        <v>3.83</v>
      </c>
      <c r="E19" s="12">
        <v>1</v>
      </c>
      <c r="F19" s="8">
        <v>1.79</v>
      </c>
      <c r="G19" s="12">
        <v>4</v>
      </c>
      <c r="H19" s="8">
        <v>3.31</v>
      </c>
      <c r="I19" s="12">
        <v>0</v>
      </c>
    </row>
    <row r="20" spans="2:9" ht="15" customHeight="1" x14ac:dyDescent="0.2">
      <c r="B20" s="9" t="s">
        <v>182</v>
      </c>
      <c r="C20" s="12">
        <f>SUM(LTBL_34309[総数／事業所数])</f>
        <v>183</v>
      </c>
      <c r="E20" s="12">
        <f>SUBTOTAL(109,LTBL_34309[個人／事業所数])</f>
        <v>56</v>
      </c>
      <c r="G20" s="12">
        <f>SUBTOTAL(109,LTBL_34309[法人／事業所数])</f>
        <v>121</v>
      </c>
      <c r="I20" s="12">
        <f>SUBTOTAL(109,LTBL_34309[法人以外の団体／事業所数])</f>
        <v>0</v>
      </c>
    </row>
    <row r="21" spans="2:9" ht="15" customHeight="1" x14ac:dyDescent="0.2">
      <c r="E21" s="11">
        <f>LTBL_34309[[#Totals],[個人／事業所数]]/LTBL_34309[[#Totals],[総数／事業所数]]</f>
        <v>0.30601092896174864</v>
      </c>
      <c r="G21" s="11">
        <f>LTBL_34309[[#Totals],[法人／事業所数]]/LTBL_34309[[#Totals],[総数／事業所数]]</f>
        <v>0.66120218579234968</v>
      </c>
      <c r="I21" s="11">
        <f>LTBL_34309[[#Totals],[法人以外の団体／事業所数]]/LTBL_34309[[#Totals],[総数／事業所数]]</f>
        <v>0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65</v>
      </c>
      <c r="C24" s="12">
        <v>15</v>
      </c>
      <c r="D24" s="8">
        <v>8.1999999999999993</v>
      </c>
      <c r="E24" s="12">
        <v>5</v>
      </c>
      <c r="F24" s="8">
        <v>8.93</v>
      </c>
      <c r="G24" s="12">
        <v>10</v>
      </c>
      <c r="H24" s="8">
        <v>8.26</v>
      </c>
      <c r="I24" s="12">
        <v>0</v>
      </c>
    </row>
    <row r="25" spans="2:9" ht="15" customHeight="1" x14ac:dyDescent="0.2">
      <c r="B25" t="s">
        <v>70</v>
      </c>
      <c r="C25" s="12">
        <v>15</v>
      </c>
      <c r="D25" s="8">
        <v>8.1999999999999993</v>
      </c>
      <c r="E25" s="12">
        <v>11</v>
      </c>
      <c r="F25" s="8">
        <v>19.64</v>
      </c>
      <c r="G25" s="12">
        <v>4</v>
      </c>
      <c r="H25" s="8">
        <v>3.31</v>
      </c>
      <c r="I25" s="12">
        <v>0</v>
      </c>
    </row>
    <row r="26" spans="2:9" ht="15" customHeight="1" x14ac:dyDescent="0.2">
      <c r="B26" t="s">
        <v>71</v>
      </c>
      <c r="C26" s="12">
        <v>14</v>
      </c>
      <c r="D26" s="8">
        <v>7.65</v>
      </c>
      <c r="E26" s="12">
        <v>13</v>
      </c>
      <c r="F26" s="8">
        <v>23.21</v>
      </c>
      <c r="G26" s="12">
        <v>1</v>
      </c>
      <c r="H26" s="8">
        <v>0.83</v>
      </c>
      <c r="I26" s="12">
        <v>0</v>
      </c>
    </row>
    <row r="27" spans="2:9" ht="15" customHeight="1" x14ac:dyDescent="0.2">
      <c r="B27" t="s">
        <v>55</v>
      </c>
      <c r="C27" s="12">
        <v>10</v>
      </c>
      <c r="D27" s="8">
        <v>5.46</v>
      </c>
      <c r="E27" s="12">
        <v>0</v>
      </c>
      <c r="F27" s="8">
        <v>0</v>
      </c>
      <c r="G27" s="12">
        <v>10</v>
      </c>
      <c r="H27" s="8">
        <v>8.26</v>
      </c>
      <c r="I27" s="12">
        <v>0</v>
      </c>
    </row>
    <row r="28" spans="2:9" ht="15" customHeight="1" x14ac:dyDescent="0.2">
      <c r="B28" t="s">
        <v>63</v>
      </c>
      <c r="C28" s="12">
        <v>9</v>
      </c>
      <c r="D28" s="8">
        <v>4.92</v>
      </c>
      <c r="E28" s="12">
        <v>4</v>
      </c>
      <c r="F28" s="8">
        <v>7.14</v>
      </c>
      <c r="G28" s="12">
        <v>5</v>
      </c>
      <c r="H28" s="8">
        <v>4.13</v>
      </c>
      <c r="I28" s="12">
        <v>0</v>
      </c>
    </row>
    <row r="29" spans="2:9" ht="15" customHeight="1" x14ac:dyDescent="0.2">
      <c r="B29" t="s">
        <v>56</v>
      </c>
      <c r="C29" s="12">
        <v>8</v>
      </c>
      <c r="D29" s="8">
        <v>4.37</v>
      </c>
      <c r="E29" s="12">
        <v>2</v>
      </c>
      <c r="F29" s="8">
        <v>3.57</v>
      </c>
      <c r="G29" s="12">
        <v>6</v>
      </c>
      <c r="H29" s="8">
        <v>4.96</v>
      </c>
      <c r="I29" s="12">
        <v>0</v>
      </c>
    </row>
    <row r="30" spans="2:9" ht="15" customHeight="1" x14ac:dyDescent="0.2">
      <c r="B30" t="s">
        <v>91</v>
      </c>
      <c r="C30" s="12">
        <v>7</v>
      </c>
      <c r="D30" s="8">
        <v>3.83</v>
      </c>
      <c r="E30" s="12">
        <v>0</v>
      </c>
      <c r="F30" s="8">
        <v>0</v>
      </c>
      <c r="G30" s="12">
        <v>7</v>
      </c>
      <c r="H30" s="8">
        <v>5.79</v>
      </c>
      <c r="I30" s="12">
        <v>0</v>
      </c>
    </row>
    <row r="31" spans="2:9" ht="15" customHeight="1" x14ac:dyDescent="0.2">
      <c r="B31" t="s">
        <v>62</v>
      </c>
      <c r="C31" s="12">
        <v>7</v>
      </c>
      <c r="D31" s="8">
        <v>3.83</v>
      </c>
      <c r="E31" s="12">
        <v>4</v>
      </c>
      <c r="F31" s="8">
        <v>7.14</v>
      </c>
      <c r="G31" s="12">
        <v>3</v>
      </c>
      <c r="H31" s="8">
        <v>2.48</v>
      </c>
      <c r="I31" s="12">
        <v>0</v>
      </c>
    </row>
    <row r="32" spans="2:9" ht="15" customHeight="1" x14ac:dyDescent="0.2">
      <c r="B32" t="s">
        <v>57</v>
      </c>
      <c r="C32" s="12">
        <v>6</v>
      </c>
      <c r="D32" s="8">
        <v>3.28</v>
      </c>
      <c r="E32" s="12">
        <v>0</v>
      </c>
      <c r="F32" s="8">
        <v>0</v>
      </c>
      <c r="G32" s="12">
        <v>6</v>
      </c>
      <c r="H32" s="8">
        <v>4.96</v>
      </c>
      <c r="I32" s="12">
        <v>0</v>
      </c>
    </row>
    <row r="33" spans="2:9" ht="15" customHeight="1" x14ac:dyDescent="0.2">
      <c r="B33" t="s">
        <v>68</v>
      </c>
      <c r="C33" s="12">
        <v>6</v>
      </c>
      <c r="D33" s="8">
        <v>3.28</v>
      </c>
      <c r="E33" s="12">
        <v>2</v>
      </c>
      <c r="F33" s="8">
        <v>3.57</v>
      </c>
      <c r="G33" s="12">
        <v>4</v>
      </c>
      <c r="H33" s="8">
        <v>3.31</v>
      </c>
      <c r="I33" s="12">
        <v>0</v>
      </c>
    </row>
    <row r="34" spans="2:9" ht="15" customHeight="1" x14ac:dyDescent="0.2">
      <c r="B34" t="s">
        <v>72</v>
      </c>
      <c r="C34" s="12">
        <v>6</v>
      </c>
      <c r="D34" s="8">
        <v>3.28</v>
      </c>
      <c r="E34" s="12">
        <v>3</v>
      </c>
      <c r="F34" s="8">
        <v>5.36</v>
      </c>
      <c r="G34" s="12">
        <v>2</v>
      </c>
      <c r="H34" s="8">
        <v>1.65</v>
      </c>
      <c r="I34" s="12">
        <v>0</v>
      </c>
    </row>
    <row r="35" spans="2:9" ht="15" customHeight="1" x14ac:dyDescent="0.2">
      <c r="B35" t="s">
        <v>73</v>
      </c>
      <c r="C35" s="12">
        <v>6</v>
      </c>
      <c r="D35" s="8">
        <v>3.28</v>
      </c>
      <c r="E35" s="12">
        <v>3</v>
      </c>
      <c r="F35" s="8">
        <v>5.36</v>
      </c>
      <c r="G35" s="12">
        <v>3</v>
      </c>
      <c r="H35" s="8">
        <v>2.48</v>
      </c>
      <c r="I35" s="12">
        <v>0</v>
      </c>
    </row>
    <row r="36" spans="2:9" ht="15" customHeight="1" x14ac:dyDescent="0.2">
      <c r="B36" t="s">
        <v>64</v>
      </c>
      <c r="C36" s="12">
        <v>5</v>
      </c>
      <c r="D36" s="8">
        <v>2.73</v>
      </c>
      <c r="E36" s="12">
        <v>2</v>
      </c>
      <c r="F36" s="8">
        <v>3.57</v>
      </c>
      <c r="G36" s="12">
        <v>3</v>
      </c>
      <c r="H36" s="8">
        <v>2.48</v>
      </c>
      <c r="I36" s="12">
        <v>0</v>
      </c>
    </row>
    <row r="37" spans="2:9" ht="15" customHeight="1" x14ac:dyDescent="0.2">
      <c r="B37" t="s">
        <v>67</v>
      </c>
      <c r="C37" s="12">
        <v>5</v>
      </c>
      <c r="D37" s="8">
        <v>2.73</v>
      </c>
      <c r="E37" s="12">
        <v>1</v>
      </c>
      <c r="F37" s="8">
        <v>1.79</v>
      </c>
      <c r="G37" s="12">
        <v>4</v>
      </c>
      <c r="H37" s="8">
        <v>3.31</v>
      </c>
      <c r="I37" s="12">
        <v>0</v>
      </c>
    </row>
    <row r="38" spans="2:9" ht="15" customHeight="1" x14ac:dyDescent="0.2">
      <c r="B38" t="s">
        <v>58</v>
      </c>
      <c r="C38" s="12">
        <v>4</v>
      </c>
      <c r="D38" s="8">
        <v>2.19</v>
      </c>
      <c r="E38" s="12">
        <v>2</v>
      </c>
      <c r="F38" s="8">
        <v>3.57</v>
      </c>
      <c r="G38" s="12">
        <v>2</v>
      </c>
      <c r="H38" s="8">
        <v>1.65</v>
      </c>
      <c r="I38" s="12">
        <v>0</v>
      </c>
    </row>
    <row r="39" spans="2:9" ht="15" customHeight="1" x14ac:dyDescent="0.2">
      <c r="B39" t="s">
        <v>96</v>
      </c>
      <c r="C39" s="12">
        <v>4</v>
      </c>
      <c r="D39" s="8">
        <v>2.19</v>
      </c>
      <c r="E39" s="12">
        <v>0</v>
      </c>
      <c r="F39" s="8">
        <v>0</v>
      </c>
      <c r="G39" s="12">
        <v>4</v>
      </c>
      <c r="H39" s="8">
        <v>3.31</v>
      </c>
      <c r="I39" s="12">
        <v>0</v>
      </c>
    </row>
    <row r="40" spans="2:9" ht="15" customHeight="1" x14ac:dyDescent="0.2">
      <c r="B40" t="s">
        <v>97</v>
      </c>
      <c r="C40" s="12">
        <v>4</v>
      </c>
      <c r="D40" s="8">
        <v>2.19</v>
      </c>
      <c r="E40" s="12">
        <v>0</v>
      </c>
      <c r="F40" s="8">
        <v>0</v>
      </c>
      <c r="G40" s="12">
        <v>4</v>
      </c>
      <c r="H40" s="8">
        <v>3.31</v>
      </c>
      <c r="I40" s="12">
        <v>0</v>
      </c>
    </row>
    <row r="41" spans="2:9" ht="15" customHeight="1" x14ac:dyDescent="0.2">
      <c r="B41" t="s">
        <v>59</v>
      </c>
      <c r="C41" s="12">
        <v>4</v>
      </c>
      <c r="D41" s="8">
        <v>2.19</v>
      </c>
      <c r="E41" s="12">
        <v>0</v>
      </c>
      <c r="F41" s="8">
        <v>0</v>
      </c>
      <c r="G41" s="12">
        <v>4</v>
      </c>
      <c r="H41" s="8">
        <v>3.31</v>
      </c>
      <c r="I41" s="12">
        <v>0</v>
      </c>
    </row>
    <row r="42" spans="2:9" ht="15" customHeight="1" x14ac:dyDescent="0.2">
      <c r="B42" t="s">
        <v>60</v>
      </c>
      <c r="C42" s="12">
        <v>3</v>
      </c>
      <c r="D42" s="8">
        <v>1.64</v>
      </c>
      <c r="E42" s="12">
        <v>0</v>
      </c>
      <c r="F42" s="8">
        <v>0</v>
      </c>
      <c r="G42" s="12">
        <v>3</v>
      </c>
      <c r="H42" s="8">
        <v>2.48</v>
      </c>
      <c r="I42" s="12">
        <v>0</v>
      </c>
    </row>
    <row r="43" spans="2:9" ht="15" customHeight="1" x14ac:dyDescent="0.2">
      <c r="B43" t="s">
        <v>78</v>
      </c>
      <c r="C43" s="12">
        <v>3</v>
      </c>
      <c r="D43" s="8">
        <v>1.64</v>
      </c>
      <c r="E43" s="12">
        <v>0</v>
      </c>
      <c r="F43" s="8">
        <v>0</v>
      </c>
      <c r="G43" s="12">
        <v>3</v>
      </c>
      <c r="H43" s="8">
        <v>2.48</v>
      </c>
      <c r="I43" s="12">
        <v>0</v>
      </c>
    </row>
    <row r="44" spans="2:9" ht="15" customHeight="1" x14ac:dyDescent="0.2">
      <c r="B44" t="s">
        <v>85</v>
      </c>
      <c r="C44" s="12">
        <v>3</v>
      </c>
      <c r="D44" s="8">
        <v>1.64</v>
      </c>
      <c r="E44" s="12">
        <v>0</v>
      </c>
      <c r="F44" s="8">
        <v>0</v>
      </c>
      <c r="G44" s="12">
        <v>3</v>
      </c>
      <c r="H44" s="8">
        <v>2.48</v>
      </c>
      <c r="I44" s="12">
        <v>0</v>
      </c>
    </row>
    <row r="45" spans="2:9" ht="15" customHeight="1" x14ac:dyDescent="0.2">
      <c r="B45" t="s">
        <v>90</v>
      </c>
      <c r="C45" s="12">
        <v>3</v>
      </c>
      <c r="D45" s="8">
        <v>1.64</v>
      </c>
      <c r="E45" s="12">
        <v>0</v>
      </c>
      <c r="F45" s="8">
        <v>0</v>
      </c>
      <c r="G45" s="12">
        <v>1</v>
      </c>
      <c r="H45" s="8">
        <v>0.83</v>
      </c>
      <c r="I45" s="12">
        <v>0</v>
      </c>
    </row>
    <row r="48" spans="2:9" ht="33" customHeight="1" x14ac:dyDescent="0.2">
      <c r="B48" t="s">
        <v>184</v>
      </c>
      <c r="C48" s="10" t="s">
        <v>48</v>
      </c>
      <c r="D48" s="10" t="s">
        <v>49</v>
      </c>
      <c r="E48" s="10" t="s">
        <v>50</v>
      </c>
      <c r="F48" s="10" t="s">
        <v>51</v>
      </c>
      <c r="G48" s="10" t="s">
        <v>52</v>
      </c>
      <c r="H48" s="10" t="s">
        <v>53</v>
      </c>
      <c r="I48" s="10" t="s">
        <v>54</v>
      </c>
    </row>
    <row r="49" spans="2:9" ht="15" customHeight="1" x14ac:dyDescent="0.2">
      <c r="B49" t="s">
        <v>118</v>
      </c>
      <c r="C49" s="12">
        <v>7</v>
      </c>
      <c r="D49" s="8">
        <v>3.83</v>
      </c>
      <c r="E49" s="12">
        <v>7</v>
      </c>
      <c r="F49" s="8">
        <v>12.5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163</v>
      </c>
      <c r="C50" s="12">
        <v>6</v>
      </c>
      <c r="D50" s="8">
        <v>3.28</v>
      </c>
      <c r="E50" s="12">
        <v>0</v>
      </c>
      <c r="F50" s="8">
        <v>0</v>
      </c>
      <c r="G50" s="12">
        <v>6</v>
      </c>
      <c r="H50" s="8">
        <v>4.96</v>
      </c>
      <c r="I50" s="12">
        <v>0</v>
      </c>
    </row>
    <row r="51" spans="2:9" ht="15" customHeight="1" x14ac:dyDescent="0.2">
      <c r="B51" t="s">
        <v>108</v>
      </c>
      <c r="C51" s="12">
        <v>6</v>
      </c>
      <c r="D51" s="8">
        <v>3.28</v>
      </c>
      <c r="E51" s="12">
        <v>2</v>
      </c>
      <c r="F51" s="8">
        <v>3.57</v>
      </c>
      <c r="G51" s="12">
        <v>4</v>
      </c>
      <c r="H51" s="8">
        <v>3.31</v>
      </c>
      <c r="I51" s="12">
        <v>0</v>
      </c>
    </row>
    <row r="52" spans="2:9" ht="15" customHeight="1" x14ac:dyDescent="0.2">
      <c r="B52" t="s">
        <v>116</v>
      </c>
      <c r="C52" s="12">
        <v>6</v>
      </c>
      <c r="D52" s="8">
        <v>3.28</v>
      </c>
      <c r="E52" s="12">
        <v>6</v>
      </c>
      <c r="F52" s="8">
        <v>10.71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107</v>
      </c>
      <c r="C53" s="12">
        <v>5</v>
      </c>
      <c r="D53" s="8">
        <v>2.73</v>
      </c>
      <c r="E53" s="12">
        <v>2</v>
      </c>
      <c r="F53" s="8">
        <v>3.57</v>
      </c>
      <c r="G53" s="12">
        <v>3</v>
      </c>
      <c r="H53" s="8">
        <v>2.48</v>
      </c>
      <c r="I53" s="12">
        <v>0</v>
      </c>
    </row>
    <row r="54" spans="2:9" ht="15" customHeight="1" x14ac:dyDescent="0.2">
      <c r="B54" t="s">
        <v>117</v>
      </c>
      <c r="C54" s="12">
        <v>5</v>
      </c>
      <c r="D54" s="8">
        <v>2.73</v>
      </c>
      <c r="E54" s="12">
        <v>5</v>
      </c>
      <c r="F54" s="8">
        <v>8.93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121</v>
      </c>
      <c r="C55" s="12">
        <v>5</v>
      </c>
      <c r="D55" s="8">
        <v>2.73</v>
      </c>
      <c r="E55" s="12">
        <v>3</v>
      </c>
      <c r="F55" s="8">
        <v>5.36</v>
      </c>
      <c r="G55" s="12">
        <v>2</v>
      </c>
      <c r="H55" s="8">
        <v>1.65</v>
      </c>
      <c r="I55" s="12">
        <v>0</v>
      </c>
    </row>
    <row r="56" spans="2:9" ht="15" customHeight="1" x14ac:dyDescent="0.2">
      <c r="B56" t="s">
        <v>136</v>
      </c>
      <c r="C56" s="12">
        <v>4</v>
      </c>
      <c r="D56" s="8">
        <v>2.19</v>
      </c>
      <c r="E56" s="12">
        <v>0</v>
      </c>
      <c r="F56" s="8">
        <v>0</v>
      </c>
      <c r="G56" s="12">
        <v>4</v>
      </c>
      <c r="H56" s="8">
        <v>3.31</v>
      </c>
      <c r="I56" s="12">
        <v>0</v>
      </c>
    </row>
    <row r="57" spans="2:9" ht="15" customHeight="1" x14ac:dyDescent="0.2">
      <c r="B57" t="s">
        <v>105</v>
      </c>
      <c r="C57" s="12">
        <v>4</v>
      </c>
      <c r="D57" s="8">
        <v>2.19</v>
      </c>
      <c r="E57" s="12">
        <v>0</v>
      </c>
      <c r="F57" s="8">
        <v>0</v>
      </c>
      <c r="G57" s="12">
        <v>4</v>
      </c>
      <c r="H57" s="8">
        <v>3.31</v>
      </c>
      <c r="I57" s="12">
        <v>0</v>
      </c>
    </row>
    <row r="58" spans="2:9" ht="15" customHeight="1" x14ac:dyDescent="0.2">
      <c r="B58" t="s">
        <v>124</v>
      </c>
      <c r="C58" s="12">
        <v>4</v>
      </c>
      <c r="D58" s="8">
        <v>2.19</v>
      </c>
      <c r="E58" s="12">
        <v>4</v>
      </c>
      <c r="F58" s="8">
        <v>7.14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144</v>
      </c>
      <c r="C59" s="12">
        <v>4</v>
      </c>
      <c r="D59" s="8">
        <v>2.19</v>
      </c>
      <c r="E59" s="12">
        <v>2</v>
      </c>
      <c r="F59" s="8">
        <v>3.57</v>
      </c>
      <c r="G59" s="12">
        <v>2</v>
      </c>
      <c r="H59" s="8">
        <v>1.65</v>
      </c>
      <c r="I59" s="12">
        <v>0</v>
      </c>
    </row>
    <row r="60" spans="2:9" ht="15" customHeight="1" x14ac:dyDescent="0.2">
      <c r="B60" t="s">
        <v>150</v>
      </c>
      <c r="C60" s="12">
        <v>4</v>
      </c>
      <c r="D60" s="8">
        <v>2.19</v>
      </c>
      <c r="E60" s="12">
        <v>1</v>
      </c>
      <c r="F60" s="8">
        <v>1.79</v>
      </c>
      <c r="G60" s="12">
        <v>3</v>
      </c>
      <c r="H60" s="8">
        <v>2.48</v>
      </c>
      <c r="I60" s="12">
        <v>0</v>
      </c>
    </row>
    <row r="61" spans="2:9" ht="15" customHeight="1" x14ac:dyDescent="0.2">
      <c r="B61" t="s">
        <v>102</v>
      </c>
      <c r="C61" s="12">
        <v>3</v>
      </c>
      <c r="D61" s="8">
        <v>1.64</v>
      </c>
      <c r="E61" s="12">
        <v>0</v>
      </c>
      <c r="F61" s="8">
        <v>0</v>
      </c>
      <c r="G61" s="12">
        <v>3</v>
      </c>
      <c r="H61" s="8">
        <v>2.48</v>
      </c>
      <c r="I61" s="12">
        <v>0</v>
      </c>
    </row>
    <row r="62" spans="2:9" ht="15" customHeight="1" x14ac:dyDescent="0.2">
      <c r="B62" t="s">
        <v>164</v>
      </c>
      <c r="C62" s="12">
        <v>3</v>
      </c>
      <c r="D62" s="8">
        <v>1.64</v>
      </c>
      <c r="E62" s="12">
        <v>0</v>
      </c>
      <c r="F62" s="8">
        <v>0</v>
      </c>
      <c r="G62" s="12">
        <v>3</v>
      </c>
      <c r="H62" s="8">
        <v>2.48</v>
      </c>
      <c r="I62" s="12">
        <v>0</v>
      </c>
    </row>
    <row r="63" spans="2:9" ht="15" customHeight="1" x14ac:dyDescent="0.2">
      <c r="B63" t="s">
        <v>165</v>
      </c>
      <c r="C63" s="12">
        <v>3</v>
      </c>
      <c r="D63" s="8">
        <v>1.64</v>
      </c>
      <c r="E63" s="12">
        <v>0</v>
      </c>
      <c r="F63" s="8">
        <v>0</v>
      </c>
      <c r="G63" s="12">
        <v>3</v>
      </c>
      <c r="H63" s="8">
        <v>2.48</v>
      </c>
      <c r="I63" s="12">
        <v>0</v>
      </c>
    </row>
    <row r="64" spans="2:9" ht="15" customHeight="1" x14ac:dyDescent="0.2">
      <c r="B64" t="s">
        <v>166</v>
      </c>
      <c r="C64" s="12">
        <v>3</v>
      </c>
      <c r="D64" s="8">
        <v>1.64</v>
      </c>
      <c r="E64" s="12">
        <v>0</v>
      </c>
      <c r="F64" s="8">
        <v>0</v>
      </c>
      <c r="G64" s="12">
        <v>3</v>
      </c>
      <c r="H64" s="8">
        <v>2.48</v>
      </c>
      <c r="I64" s="12">
        <v>0</v>
      </c>
    </row>
    <row r="65" spans="2:9" ht="15" customHeight="1" x14ac:dyDescent="0.2">
      <c r="B65" t="s">
        <v>137</v>
      </c>
      <c r="C65" s="12">
        <v>3</v>
      </c>
      <c r="D65" s="8">
        <v>1.64</v>
      </c>
      <c r="E65" s="12">
        <v>0</v>
      </c>
      <c r="F65" s="8">
        <v>0</v>
      </c>
      <c r="G65" s="12">
        <v>3</v>
      </c>
      <c r="H65" s="8">
        <v>2.48</v>
      </c>
      <c r="I65" s="12">
        <v>0</v>
      </c>
    </row>
    <row r="66" spans="2:9" ht="15" customHeight="1" x14ac:dyDescent="0.2">
      <c r="B66" t="s">
        <v>110</v>
      </c>
      <c r="C66" s="12">
        <v>3</v>
      </c>
      <c r="D66" s="8">
        <v>1.64</v>
      </c>
      <c r="E66" s="12">
        <v>1</v>
      </c>
      <c r="F66" s="8">
        <v>1.79</v>
      </c>
      <c r="G66" s="12">
        <v>2</v>
      </c>
      <c r="H66" s="8">
        <v>1.65</v>
      </c>
      <c r="I66" s="12">
        <v>0</v>
      </c>
    </row>
    <row r="67" spans="2:9" ht="15" customHeight="1" x14ac:dyDescent="0.2">
      <c r="B67" t="s">
        <v>112</v>
      </c>
      <c r="C67" s="12">
        <v>3</v>
      </c>
      <c r="D67" s="8">
        <v>1.64</v>
      </c>
      <c r="E67" s="12">
        <v>2</v>
      </c>
      <c r="F67" s="8">
        <v>3.57</v>
      </c>
      <c r="G67" s="12">
        <v>1</v>
      </c>
      <c r="H67" s="8">
        <v>0.83</v>
      </c>
      <c r="I67" s="12">
        <v>0</v>
      </c>
    </row>
    <row r="68" spans="2:9" ht="15" customHeight="1" x14ac:dyDescent="0.2">
      <c r="B68" t="s">
        <v>141</v>
      </c>
      <c r="C68" s="12">
        <v>3</v>
      </c>
      <c r="D68" s="8">
        <v>1.64</v>
      </c>
      <c r="E68" s="12">
        <v>0</v>
      </c>
      <c r="F68" s="8">
        <v>0</v>
      </c>
      <c r="G68" s="12">
        <v>3</v>
      </c>
      <c r="H68" s="8">
        <v>2.48</v>
      </c>
      <c r="I68" s="12">
        <v>0</v>
      </c>
    </row>
    <row r="69" spans="2:9" ht="15" customHeight="1" x14ac:dyDescent="0.2">
      <c r="B69" t="s">
        <v>119</v>
      </c>
      <c r="C69" s="12">
        <v>3</v>
      </c>
      <c r="D69" s="8">
        <v>1.64</v>
      </c>
      <c r="E69" s="12">
        <v>2</v>
      </c>
      <c r="F69" s="8">
        <v>3.57</v>
      </c>
      <c r="G69" s="12">
        <v>1</v>
      </c>
      <c r="H69" s="8">
        <v>0.83</v>
      </c>
      <c r="I69" s="12">
        <v>0</v>
      </c>
    </row>
    <row r="71" spans="2:9" ht="15" customHeight="1" x14ac:dyDescent="0.2">
      <c r="B71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C3563-2EFA-4921-BB7B-FF2E4F9BFD66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59</v>
      </c>
      <c r="D6" s="8">
        <v>20.7</v>
      </c>
      <c r="E6" s="12">
        <v>38</v>
      </c>
      <c r="F6" s="8">
        <v>20.11</v>
      </c>
      <c r="G6" s="12">
        <v>21</v>
      </c>
      <c r="H6" s="8">
        <v>23.6</v>
      </c>
      <c r="I6" s="12">
        <v>0</v>
      </c>
    </row>
    <row r="7" spans="2:9" ht="15" customHeight="1" x14ac:dyDescent="0.2">
      <c r="B7" t="s">
        <v>34</v>
      </c>
      <c r="C7" s="12">
        <v>25</v>
      </c>
      <c r="D7" s="8">
        <v>8.77</v>
      </c>
      <c r="E7" s="12">
        <v>10</v>
      </c>
      <c r="F7" s="8">
        <v>5.29</v>
      </c>
      <c r="G7" s="12">
        <v>14</v>
      </c>
      <c r="H7" s="8">
        <v>15.73</v>
      </c>
      <c r="I7" s="12">
        <v>1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2</v>
      </c>
      <c r="D9" s="8">
        <v>0.7</v>
      </c>
      <c r="E9" s="12">
        <v>0</v>
      </c>
      <c r="F9" s="8">
        <v>0</v>
      </c>
      <c r="G9" s="12">
        <v>2</v>
      </c>
      <c r="H9" s="8">
        <v>2.25</v>
      </c>
      <c r="I9" s="12">
        <v>0</v>
      </c>
    </row>
    <row r="10" spans="2:9" ht="15" customHeight="1" x14ac:dyDescent="0.2">
      <c r="B10" t="s">
        <v>37</v>
      </c>
      <c r="C10" s="12">
        <v>2</v>
      </c>
      <c r="D10" s="8">
        <v>0.7</v>
      </c>
      <c r="E10" s="12">
        <v>2</v>
      </c>
      <c r="F10" s="8">
        <v>1.06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38</v>
      </c>
      <c r="C11" s="12">
        <v>86</v>
      </c>
      <c r="D11" s="8">
        <v>30.18</v>
      </c>
      <c r="E11" s="12">
        <v>56</v>
      </c>
      <c r="F11" s="8">
        <v>29.63</v>
      </c>
      <c r="G11" s="12">
        <v>30</v>
      </c>
      <c r="H11" s="8">
        <v>33.71</v>
      </c>
      <c r="I11" s="12">
        <v>0</v>
      </c>
    </row>
    <row r="12" spans="2:9" ht="15" customHeight="1" x14ac:dyDescent="0.2">
      <c r="B12" t="s">
        <v>39</v>
      </c>
      <c r="C12" s="12">
        <v>1</v>
      </c>
      <c r="D12" s="8">
        <v>0.35</v>
      </c>
      <c r="E12" s="12">
        <v>0</v>
      </c>
      <c r="F12" s="8">
        <v>0</v>
      </c>
      <c r="G12" s="12">
        <v>1</v>
      </c>
      <c r="H12" s="8">
        <v>1.1200000000000001</v>
      </c>
      <c r="I12" s="12">
        <v>0</v>
      </c>
    </row>
    <row r="13" spans="2:9" ht="15" customHeight="1" x14ac:dyDescent="0.2">
      <c r="B13" t="s">
        <v>40</v>
      </c>
      <c r="C13" s="12">
        <v>7</v>
      </c>
      <c r="D13" s="8">
        <v>2.46</v>
      </c>
      <c r="E13" s="12">
        <v>3</v>
      </c>
      <c r="F13" s="8">
        <v>1.59</v>
      </c>
      <c r="G13" s="12">
        <v>4</v>
      </c>
      <c r="H13" s="8">
        <v>4.49</v>
      </c>
      <c r="I13" s="12">
        <v>0</v>
      </c>
    </row>
    <row r="14" spans="2:9" ht="15" customHeight="1" x14ac:dyDescent="0.2">
      <c r="B14" t="s">
        <v>41</v>
      </c>
      <c r="C14" s="12">
        <v>13</v>
      </c>
      <c r="D14" s="8">
        <v>4.5599999999999996</v>
      </c>
      <c r="E14" s="12">
        <v>8</v>
      </c>
      <c r="F14" s="8">
        <v>4.2300000000000004</v>
      </c>
      <c r="G14" s="12">
        <v>4</v>
      </c>
      <c r="H14" s="8">
        <v>4.49</v>
      </c>
      <c r="I14" s="12">
        <v>0</v>
      </c>
    </row>
    <row r="15" spans="2:9" ht="15" customHeight="1" x14ac:dyDescent="0.2">
      <c r="B15" t="s">
        <v>42</v>
      </c>
      <c r="C15" s="12">
        <v>32</v>
      </c>
      <c r="D15" s="8">
        <v>11.23</v>
      </c>
      <c r="E15" s="12">
        <v>29</v>
      </c>
      <c r="F15" s="8">
        <v>15.34</v>
      </c>
      <c r="G15" s="12">
        <v>3</v>
      </c>
      <c r="H15" s="8">
        <v>3.37</v>
      </c>
      <c r="I15" s="12">
        <v>0</v>
      </c>
    </row>
    <row r="16" spans="2:9" ht="15" customHeight="1" x14ac:dyDescent="0.2">
      <c r="B16" t="s">
        <v>43</v>
      </c>
      <c r="C16" s="12">
        <v>30</v>
      </c>
      <c r="D16" s="8">
        <v>10.53</v>
      </c>
      <c r="E16" s="12">
        <v>26</v>
      </c>
      <c r="F16" s="8">
        <v>13.76</v>
      </c>
      <c r="G16" s="12">
        <v>3</v>
      </c>
      <c r="H16" s="8">
        <v>3.37</v>
      </c>
      <c r="I16" s="12">
        <v>0</v>
      </c>
    </row>
    <row r="17" spans="2:9" ht="15" customHeight="1" x14ac:dyDescent="0.2">
      <c r="B17" t="s">
        <v>44</v>
      </c>
      <c r="C17" s="12">
        <v>4</v>
      </c>
      <c r="D17" s="8">
        <v>1.4</v>
      </c>
      <c r="E17" s="12">
        <v>1</v>
      </c>
      <c r="F17" s="8">
        <v>0.53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14</v>
      </c>
      <c r="D18" s="8">
        <v>4.91</v>
      </c>
      <c r="E18" s="12">
        <v>9</v>
      </c>
      <c r="F18" s="8">
        <v>4.76</v>
      </c>
      <c r="G18" s="12">
        <v>4</v>
      </c>
      <c r="H18" s="8">
        <v>4.49</v>
      </c>
      <c r="I18" s="12">
        <v>0</v>
      </c>
    </row>
    <row r="19" spans="2:9" ht="15" customHeight="1" x14ac:dyDescent="0.2">
      <c r="B19" t="s">
        <v>46</v>
      </c>
      <c r="C19" s="12">
        <v>10</v>
      </c>
      <c r="D19" s="8">
        <v>3.51</v>
      </c>
      <c r="E19" s="12">
        <v>7</v>
      </c>
      <c r="F19" s="8">
        <v>3.7</v>
      </c>
      <c r="G19" s="12">
        <v>3</v>
      </c>
      <c r="H19" s="8">
        <v>3.37</v>
      </c>
      <c r="I19" s="12">
        <v>0</v>
      </c>
    </row>
    <row r="20" spans="2:9" ht="15" customHeight="1" x14ac:dyDescent="0.2">
      <c r="B20" s="9" t="s">
        <v>182</v>
      </c>
      <c r="C20" s="12">
        <f>SUM(LTBL_34368[総数／事業所数])</f>
        <v>285</v>
      </c>
      <c r="E20" s="12">
        <f>SUBTOTAL(109,LTBL_34368[個人／事業所数])</f>
        <v>189</v>
      </c>
      <c r="G20" s="12">
        <f>SUBTOTAL(109,LTBL_34368[法人／事業所数])</f>
        <v>89</v>
      </c>
      <c r="I20" s="12">
        <f>SUBTOTAL(109,LTBL_34368[法人以外の団体／事業所数])</f>
        <v>1</v>
      </c>
    </row>
    <row r="21" spans="2:9" ht="15" customHeight="1" x14ac:dyDescent="0.2">
      <c r="E21" s="11">
        <f>LTBL_34368[[#Totals],[個人／事業所数]]/LTBL_34368[[#Totals],[総数／事業所数]]</f>
        <v>0.66315789473684206</v>
      </c>
      <c r="G21" s="11">
        <f>LTBL_34368[[#Totals],[法人／事業所数]]/LTBL_34368[[#Totals],[総数／事業所数]]</f>
        <v>0.31228070175438599</v>
      </c>
      <c r="I21" s="11">
        <f>LTBL_34368[[#Totals],[法人以外の団体／事業所数]]/LTBL_34368[[#Totals],[総数／事業所数]]</f>
        <v>3.5087719298245615E-3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65</v>
      </c>
      <c r="C24" s="12">
        <v>39</v>
      </c>
      <c r="D24" s="8">
        <v>13.68</v>
      </c>
      <c r="E24" s="12">
        <v>22</v>
      </c>
      <c r="F24" s="8">
        <v>11.64</v>
      </c>
      <c r="G24" s="12">
        <v>17</v>
      </c>
      <c r="H24" s="8">
        <v>19.100000000000001</v>
      </c>
      <c r="I24" s="12">
        <v>0</v>
      </c>
    </row>
    <row r="25" spans="2:9" ht="15" customHeight="1" x14ac:dyDescent="0.2">
      <c r="B25" t="s">
        <v>56</v>
      </c>
      <c r="C25" s="12">
        <v>30</v>
      </c>
      <c r="D25" s="8">
        <v>10.53</v>
      </c>
      <c r="E25" s="12">
        <v>25</v>
      </c>
      <c r="F25" s="8">
        <v>13.23</v>
      </c>
      <c r="G25" s="12">
        <v>5</v>
      </c>
      <c r="H25" s="8">
        <v>5.62</v>
      </c>
      <c r="I25" s="12">
        <v>0</v>
      </c>
    </row>
    <row r="26" spans="2:9" ht="15" customHeight="1" x14ac:dyDescent="0.2">
      <c r="B26" t="s">
        <v>55</v>
      </c>
      <c r="C26" s="12">
        <v>26</v>
      </c>
      <c r="D26" s="8">
        <v>9.1199999999999992</v>
      </c>
      <c r="E26" s="12">
        <v>12</v>
      </c>
      <c r="F26" s="8">
        <v>6.35</v>
      </c>
      <c r="G26" s="12">
        <v>14</v>
      </c>
      <c r="H26" s="8">
        <v>15.73</v>
      </c>
      <c r="I26" s="12">
        <v>0</v>
      </c>
    </row>
    <row r="27" spans="2:9" ht="15" customHeight="1" x14ac:dyDescent="0.2">
      <c r="B27" t="s">
        <v>70</v>
      </c>
      <c r="C27" s="12">
        <v>26</v>
      </c>
      <c r="D27" s="8">
        <v>9.1199999999999992</v>
      </c>
      <c r="E27" s="12">
        <v>25</v>
      </c>
      <c r="F27" s="8">
        <v>13.23</v>
      </c>
      <c r="G27" s="12">
        <v>1</v>
      </c>
      <c r="H27" s="8">
        <v>1.1200000000000001</v>
      </c>
      <c r="I27" s="12">
        <v>0</v>
      </c>
    </row>
    <row r="28" spans="2:9" ht="15" customHeight="1" x14ac:dyDescent="0.2">
      <c r="B28" t="s">
        <v>63</v>
      </c>
      <c r="C28" s="12">
        <v>24</v>
      </c>
      <c r="D28" s="8">
        <v>8.42</v>
      </c>
      <c r="E28" s="12">
        <v>23</v>
      </c>
      <c r="F28" s="8">
        <v>12.17</v>
      </c>
      <c r="G28" s="12">
        <v>1</v>
      </c>
      <c r="H28" s="8">
        <v>1.1200000000000001</v>
      </c>
      <c r="I28" s="12">
        <v>0</v>
      </c>
    </row>
    <row r="29" spans="2:9" ht="15" customHeight="1" x14ac:dyDescent="0.2">
      <c r="B29" t="s">
        <v>71</v>
      </c>
      <c r="C29" s="12">
        <v>23</v>
      </c>
      <c r="D29" s="8">
        <v>8.07</v>
      </c>
      <c r="E29" s="12">
        <v>22</v>
      </c>
      <c r="F29" s="8">
        <v>11.64</v>
      </c>
      <c r="G29" s="12">
        <v>1</v>
      </c>
      <c r="H29" s="8">
        <v>1.1200000000000001</v>
      </c>
      <c r="I29" s="12">
        <v>0</v>
      </c>
    </row>
    <row r="30" spans="2:9" ht="15" customHeight="1" x14ac:dyDescent="0.2">
      <c r="B30" t="s">
        <v>73</v>
      </c>
      <c r="C30" s="12">
        <v>10</v>
      </c>
      <c r="D30" s="8">
        <v>3.51</v>
      </c>
      <c r="E30" s="12">
        <v>9</v>
      </c>
      <c r="F30" s="8">
        <v>4.76</v>
      </c>
      <c r="G30" s="12">
        <v>1</v>
      </c>
      <c r="H30" s="8">
        <v>1.1200000000000001</v>
      </c>
      <c r="I30" s="12">
        <v>0</v>
      </c>
    </row>
    <row r="31" spans="2:9" ht="15" customHeight="1" x14ac:dyDescent="0.2">
      <c r="B31" t="s">
        <v>62</v>
      </c>
      <c r="C31" s="12">
        <v>8</v>
      </c>
      <c r="D31" s="8">
        <v>2.81</v>
      </c>
      <c r="E31" s="12">
        <v>5</v>
      </c>
      <c r="F31" s="8">
        <v>2.65</v>
      </c>
      <c r="G31" s="12">
        <v>3</v>
      </c>
      <c r="H31" s="8">
        <v>3.37</v>
      </c>
      <c r="I31" s="12">
        <v>0</v>
      </c>
    </row>
    <row r="32" spans="2:9" ht="15" customHeight="1" x14ac:dyDescent="0.2">
      <c r="B32" t="s">
        <v>64</v>
      </c>
      <c r="C32" s="12">
        <v>8</v>
      </c>
      <c r="D32" s="8">
        <v>2.81</v>
      </c>
      <c r="E32" s="12">
        <v>3</v>
      </c>
      <c r="F32" s="8">
        <v>1.59</v>
      </c>
      <c r="G32" s="12">
        <v>5</v>
      </c>
      <c r="H32" s="8">
        <v>5.62</v>
      </c>
      <c r="I32" s="12">
        <v>0</v>
      </c>
    </row>
    <row r="33" spans="2:9" ht="15" customHeight="1" x14ac:dyDescent="0.2">
      <c r="B33" t="s">
        <v>68</v>
      </c>
      <c r="C33" s="12">
        <v>7</v>
      </c>
      <c r="D33" s="8">
        <v>2.46</v>
      </c>
      <c r="E33" s="12">
        <v>5</v>
      </c>
      <c r="F33" s="8">
        <v>2.65</v>
      </c>
      <c r="G33" s="12">
        <v>2</v>
      </c>
      <c r="H33" s="8">
        <v>2.25</v>
      </c>
      <c r="I33" s="12">
        <v>0</v>
      </c>
    </row>
    <row r="34" spans="2:9" ht="15" customHeight="1" x14ac:dyDescent="0.2">
      <c r="B34" t="s">
        <v>69</v>
      </c>
      <c r="C34" s="12">
        <v>6</v>
      </c>
      <c r="D34" s="8">
        <v>2.11</v>
      </c>
      <c r="E34" s="12">
        <v>3</v>
      </c>
      <c r="F34" s="8">
        <v>1.59</v>
      </c>
      <c r="G34" s="12">
        <v>2</v>
      </c>
      <c r="H34" s="8">
        <v>2.25</v>
      </c>
      <c r="I34" s="12">
        <v>0</v>
      </c>
    </row>
    <row r="35" spans="2:9" ht="15" customHeight="1" x14ac:dyDescent="0.2">
      <c r="B35" t="s">
        <v>78</v>
      </c>
      <c r="C35" s="12">
        <v>5</v>
      </c>
      <c r="D35" s="8">
        <v>1.75</v>
      </c>
      <c r="E35" s="12">
        <v>3</v>
      </c>
      <c r="F35" s="8">
        <v>1.59</v>
      </c>
      <c r="G35" s="12">
        <v>2</v>
      </c>
      <c r="H35" s="8">
        <v>2.25</v>
      </c>
      <c r="I35" s="12">
        <v>0</v>
      </c>
    </row>
    <row r="36" spans="2:9" ht="15" customHeight="1" x14ac:dyDescent="0.2">
      <c r="B36" t="s">
        <v>67</v>
      </c>
      <c r="C36" s="12">
        <v>5</v>
      </c>
      <c r="D36" s="8">
        <v>1.75</v>
      </c>
      <c r="E36" s="12">
        <v>3</v>
      </c>
      <c r="F36" s="8">
        <v>1.59</v>
      </c>
      <c r="G36" s="12">
        <v>2</v>
      </c>
      <c r="H36" s="8">
        <v>2.25</v>
      </c>
      <c r="I36" s="12">
        <v>0</v>
      </c>
    </row>
    <row r="37" spans="2:9" ht="15" customHeight="1" x14ac:dyDescent="0.2">
      <c r="B37" t="s">
        <v>84</v>
      </c>
      <c r="C37" s="12">
        <v>5</v>
      </c>
      <c r="D37" s="8">
        <v>1.75</v>
      </c>
      <c r="E37" s="12">
        <v>4</v>
      </c>
      <c r="F37" s="8">
        <v>2.12</v>
      </c>
      <c r="G37" s="12">
        <v>1</v>
      </c>
      <c r="H37" s="8">
        <v>1.1200000000000001</v>
      </c>
      <c r="I37" s="12">
        <v>0</v>
      </c>
    </row>
    <row r="38" spans="2:9" ht="15" customHeight="1" x14ac:dyDescent="0.2">
      <c r="B38" t="s">
        <v>88</v>
      </c>
      <c r="C38" s="12">
        <v>4</v>
      </c>
      <c r="D38" s="8">
        <v>1.4</v>
      </c>
      <c r="E38" s="12">
        <v>0</v>
      </c>
      <c r="F38" s="8">
        <v>0</v>
      </c>
      <c r="G38" s="12">
        <v>4</v>
      </c>
      <c r="H38" s="8">
        <v>4.49</v>
      </c>
      <c r="I38" s="12">
        <v>0</v>
      </c>
    </row>
    <row r="39" spans="2:9" ht="15" customHeight="1" x14ac:dyDescent="0.2">
      <c r="B39" t="s">
        <v>81</v>
      </c>
      <c r="C39" s="12">
        <v>4</v>
      </c>
      <c r="D39" s="8">
        <v>1.4</v>
      </c>
      <c r="E39" s="12">
        <v>4</v>
      </c>
      <c r="F39" s="8">
        <v>2.12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77</v>
      </c>
      <c r="C40" s="12">
        <v>4</v>
      </c>
      <c r="D40" s="8">
        <v>1.4</v>
      </c>
      <c r="E40" s="12">
        <v>3</v>
      </c>
      <c r="F40" s="8">
        <v>1.59</v>
      </c>
      <c r="G40" s="12">
        <v>1</v>
      </c>
      <c r="H40" s="8">
        <v>1.1200000000000001</v>
      </c>
      <c r="I40" s="12">
        <v>0</v>
      </c>
    </row>
    <row r="41" spans="2:9" ht="15" customHeight="1" x14ac:dyDescent="0.2">
      <c r="B41" t="s">
        <v>72</v>
      </c>
      <c r="C41" s="12">
        <v>4</v>
      </c>
      <c r="D41" s="8">
        <v>1.4</v>
      </c>
      <c r="E41" s="12">
        <v>1</v>
      </c>
      <c r="F41" s="8">
        <v>0.53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74</v>
      </c>
      <c r="C42" s="12">
        <v>4</v>
      </c>
      <c r="D42" s="8">
        <v>1.4</v>
      </c>
      <c r="E42" s="12">
        <v>0</v>
      </c>
      <c r="F42" s="8">
        <v>0</v>
      </c>
      <c r="G42" s="12">
        <v>3</v>
      </c>
      <c r="H42" s="8">
        <v>3.37</v>
      </c>
      <c r="I42" s="12">
        <v>0</v>
      </c>
    </row>
    <row r="43" spans="2:9" ht="15" customHeight="1" x14ac:dyDescent="0.2">
      <c r="B43" t="s">
        <v>95</v>
      </c>
      <c r="C43" s="12">
        <v>4</v>
      </c>
      <c r="D43" s="8">
        <v>1.4</v>
      </c>
      <c r="E43" s="12">
        <v>3</v>
      </c>
      <c r="F43" s="8">
        <v>1.59</v>
      </c>
      <c r="G43" s="12">
        <v>1</v>
      </c>
      <c r="H43" s="8">
        <v>1.1200000000000001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15</v>
      </c>
      <c r="D47" s="8">
        <v>5.26</v>
      </c>
      <c r="E47" s="12">
        <v>14</v>
      </c>
      <c r="F47" s="8">
        <v>7.41</v>
      </c>
      <c r="G47" s="12">
        <v>1</v>
      </c>
      <c r="H47" s="8">
        <v>1.1200000000000001</v>
      </c>
      <c r="I47" s="12">
        <v>0</v>
      </c>
    </row>
    <row r="48" spans="2:9" ht="15" customHeight="1" x14ac:dyDescent="0.2">
      <c r="B48" t="s">
        <v>102</v>
      </c>
      <c r="C48" s="12">
        <v>13</v>
      </c>
      <c r="D48" s="8">
        <v>4.5599999999999996</v>
      </c>
      <c r="E48" s="12">
        <v>3</v>
      </c>
      <c r="F48" s="8">
        <v>1.59</v>
      </c>
      <c r="G48" s="12">
        <v>10</v>
      </c>
      <c r="H48" s="8">
        <v>11.24</v>
      </c>
      <c r="I48" s="12">
        <v>0</v>
      </c>
    </row>
    <row r="49" spans="2:9" ht="15" customHeight="1" x14ac:dyDescent="0.2">
      <c r="B49" t="s">
        <v>108</v>
      </c>
      <c r="C49" s="12">
        <v>10</v>
      </c>
      <c r="D49" s="8">
        <v>3.51</v>
      </c>
      <c r="E49" s="12">
        <v>5</v>
      </c>
      <c r="F49" s="8">
        <v>2.65</v>
      </c>
      <c r="G49" s="12">
        <v>5</v>
      </c>
      <c r="H49" s="8">
        <v>5.62</v>
      </c>
      <c r="I49" s="12">
        <v>0</v>
      </c>
    </row>
    <row r="50" spans="2:9" ht="15" customHeight="1" x14ac:dyDescent="0.2">
      <c r="B50" t="s">
        <v>107</v>
      </c>
      <c r="C50" s="12">
        <v>9</v>
      </c>
      <c r="D50" s="8">
        <v>3.16</v>
      </c>
      <c r="E50" s="12">
        <v>5</v>
      </c>
      <c r="F50" s="8">
        <v>2.65</v>
      </c>
      <c r="G50" s="12">
        <v>4</v>
      </c>
      <c r="H50" s="8">
        <v>4.49</v>
      </c>
      <c r="I50" s="12">
        <v>0</v>
      </c>
    </row>
    <row r="51" spans="2:9" ht="15" customHeight="1" x14ac:dyDescent="0.2">
      <c r="B51" t="s">
        <v>140</v>
      </c>
      <c r="C51" s="12">
        <v>9</v>
      </c>
      <c r="D51" s="8">
        <v>3.16</v>
      </c>
      <c r="E51" s="12">
        <v>3</v>
      </c>
      <c r="F51" s="8">
        <v>1.59</v>
      </c>
      <c r="G51" s="12">
        <v>6</v>
      </c>
      <c r="H51" s="8">
        <v>6.74</v>
      </c>
      <c r="I51" s="12">
        <v>0</v>
      </c>
    </row>
    <row r="52" spans="2:9" ht="15" customHeight="1" x14ac:dyDescent="0.2">
      <c r="B52" t="s">
        <v>115</v>
      </c>
      <c r="C52" s="12">
        <v>8</v>
      </c>
      <c r="D52" s="8">
        <v>2.81</v>
      </c>
      <c r="E52" s="12">
        <v>7</v>
      </c>
      <c r="F52" s="8">
        <v>3.7</v>
      </c>
      <c r="G52" s="12">
        <v>1</v>
      </c>
      <c r="H52" s="8">
        <v>1.1200000000000001</v>
      </c>
      <c r="I52" s="12">
        <v>0</v>
      </c>
    </row>
    <row r="53" spans="2:9" ht="15" customHeight="1" x14ac:dyDescent="0.2">
      <c r="B53" t="s">
        <v>135</v>
      </c>
      <c r="C53" s="12">
        <v>7</v>
      </c>
      <c r="D53" s="8">
        <v>2.46</v>
      </c>
      <c r="E53" s="12">
        <v>5</v>
      </c>
      <c r="F53" s="8">
        <v>2.65</v>
      </c>
      <c r="G53" s="12">
        <v>2</v>
      </c>
      <c r="H53" s="8">
        <v>2.25</v>
      </c>
      <c r="I53" s="12">
        <v>0</v>
      </c>
    </row>
    <row r="54" spans="2:9" ht="15" customHeight="1" x14ac:dyDescent="0.2">
      <c r="B54" t="s">
        <v>169</v>
      </c>
      <c r="C54" s="12">
        <v>7</v>
      </c>
      <c r="D54" s="8">
        <v>2.46</v>
      </c>
      <c r="E54" s="12">
        <v>6</v>
      </c>
      <c r="F54" s="8">
        <v>3.17</v>
      </c>
      <c r="G54" s="12">
        <v>1</v>
      </c>
      <c r="H54" s="8">
        <v>1.1200000000000001</v>
      </c>
      <c r="I54" s="12">
        <v>0</v>
      </c>
    </row>
    <row r="55" spans="2:9" ht="15" customHeight="1" x14ac:dyDescent="0.2">
      <c r="B55" t="s">
        <v>152</v>
      </c>
      <c r="C55" s="12">
        <v>6</v>
      </c>
      <c r="D55" s="8">
        <v>2.11</v>
      </c>
      <c r="E55" s="12">
        <v>6</v>
      </c>
      <c r="F55" s="8">
        <v>3.17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144</v>
      </c>
      <c r="C56" s="12">
        <v>6</v>
      </c>
      <c r="D56" s="8">
        <v>2.11</v>
      </c>
      <c r="E56" s="12">
        <v>6</v>
      </c>
      <c r="F56" s="8">
        <v>3.17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106</v>
      </c>
      <c r="C57" s="12">
        <v>6</v>
      </c>
      <c r="D57" s="8">
        <v>2.11</v>
      </c>
      <c r="E57" s="12">
        <v>1</v>
      </c>
      <c r="F57" s="8">
        <v>0.53</v>
      </c>
      <c r="G57" s="12">
        <v>5</v>
      </c>
      <c r="H57" s="8">
        <v>5.62</v>
      </c>
      <c r="I57" s="12">
        <v>0</v>
      </c>
    </row>
    <row r="58" spans="2:9" ht="15" customHeight="1" x14ac:dyDescent="0.2">
      <c r="B58" t="s">
        <v>117</v>
      </c>
      <c r="C58" s="12">
        <v>6</v>
      </c>
      <c r="D58" s="8">
        <v>2.11</v>
      </c>
      <c r="E58" s="12">
        <v>6</v>
      </c>
      <c r="F58" s="8">
        <v>3.17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6</v>
      </c>
      <c r="D59" s="8">
        <v>2.11</v>
      </c>
      <c r="E59" s="12">
        <v>6</v>
      </c>
      <c r="F59" s="8">
        <v>3.17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136</v>
      </c>
      <c r="C60" s="12">
        <v>5</v>
      </c>
      <c r="D60" s="8">
        <v>1.75</v>
      </c>
      <c r="E60" s="12">
        <v>4</v>
      </c>
      <c r="F60" s="8">
        <v>2.12</v>
      </c>
      <c r="G60" s="12">
        <v>1</v>
      </c>
      <c r="H60" s="8">
        <v>1.1200000000000001</v>
      </c>
      <c r="I60" s="12">
        <v>0</v>
      </c>
    </row>
    <row r="61" spans="2:9" ht="15" customHeight="1" x14ac:dyDescent="0.2">
      <c r="B61" t="s">
        <v>167</v>
      </c>
      <c r="C61" s="12">
        <v>5</v>
      </c>
      <c r="D61" s="8">
        <v>1.75</v>
      </c>
      <c r="E61" s="12">
        <v>5</v>
      </c>
      <c r="F61" s="8">
        <v>2.65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168</v>
      </c>
      <c r="C62" s="12">
        <v>5</v>
      </c>
      <c r="D62" s="8">
        <v>1.75</v>
      </c>
      <c r="E62" s="12">
        <v>4</v>
      </c>
      <c r="F62" s="8">
        <v>2.12</v>
      </c>
      <c r="G62" s="12">
        <v>1</v>
      </c>
      <c r="H62" s="8">
        <v>1.1200000000000001</v>
      </c>
      <c r="I62" s="12">
        <v>0</v>
      </c>
    </row>
    <row r="63" spans="2:9" ht="15" customHeight="1" x14ac:dyDescent="0.2">
      <c r="B63" t="s">
        <v>139</v>
      </c>
      <c r="C63" s="12">
        <v>5</v>
      </c>
      <c r="D63" s="8">
        <v>1.75</v>
      </c>
      <c r="E63" s="12">
        <v>5</v>
      </c>
      <c r="F63" s="8">
        <v>2.65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150</v>
      </c>
      <c r="C64" s="12">
        <v>5</v>
      </c>
      <c r="D64" s="8">
        <v>1.75</v>
      </c>
      <c r="E64" s="12">
        <v>5</v>
      </c>
      <c r="F64" s="8">
        <v>2.65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112</v>
      </c>
      <c r="C65" s="12">
        <v>5</v>
      </c>
      <c r="D65" s="8">
        <v>1.75</v>
      </c>
      <c r="E65" s="12">
        <v>5</v>
      </c>
      <c r="F65" s="8">
        <v>2.65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116</v>
      </c>
      <c r="C66" s="12">
        <v>5</v>
      </c>
      <c r="D66" s="8">
        <v>1.75</v>
      </c>
      <c r="E66" s="12">
        <v>5</v>
      </c>
      <c r="F66" s="8">
        <v>2.65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60E8B-5CEC-49BB-AD6B-571A7877143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111</v>
      </c>
      <c r="D6" s="8">
        <v>18.29</v>
      </c>
      <c r="E6" s="12">
        <v>46</v>
      </c>
      <c r="F6" s="8">
        <v>13.33</v>
      </c>
      <c r="G6" s="12">
        <v>65</v>
      </c>
      <c r="H6" s="8">
        <v>25.9</v>
      </c>
      <c r="I6" s="12">
        <v>0</v>
      </c>
    </row>
    <row r="7" spans="2:9" ht="15" customHeight="1" x14ac:dyDescent="0.2">
      <c r="B7" t="s">
        <v>34</v>
      </c>
      <c r="C7" s="12">
        <v>69</v>
      </c>
      <c r="D7" s="8">
        <v>11.37</v>
      </c>
      <c r="E7" s="12">
        <v>27</v>
      </c>
      <c r="F7" s="8">
        <v>7.83</v>
      </c>
      <c r="G7" s="12">
        <v>41</v>
      </c>
      <c r="H7" s="8">
        <v>16.329999999999998</v>
      </c>
      <c r="I7" s="12">
        <v>1</v>
      </c>
    </row>
    <row r="8" spans="2:9" ht="15" customHeight="1" x14ac:dyDescent="0.2">
      <c r="B8" t="s">
        <v>35</v>
      </c>
      <c r="C8" s="12">
        <v>3</v>
      </c>
      <c r="D8" s="8">
        <v>0.49</v>
      </c>
      <c r="E8" s="12">
        <v>0</v>
      </c>
      <c r="F8" s="8">
        <v>0</v>
      </c>
      <c r="G8" s="12">
        <v>3</v>
      </c>
      <c r="H8" s="8">
        <v>1.2</v>
      </c>
      <c r="I8" s="12">
        <v>0</v>
      </c>
    </row>
    <row r="9" spans="2:9" ht="15" customHeight="1" x14ac:dyDescent="0.2">
      <c r="B9" t="s">
        <v>36</v>
      </c>
      <c r="C9" s="12">
        <v>6</v>
      </c>
      <c r="D9" s="8">
        <v>0.99</v>
      </c>
      <c r="E9" s="12">
        <v>2</v>
      </c>
      <c r="F9" s="8">
        <v>0.57999999999999996</v>
      </c>
      <c r="G9" s="12">
        <v>4</v>
      </c>
      <c r="H9" s="8">
        <v>1.59</v>
      </c>
      <c r="I9" s="12">
        <v>0</v>
      </c>
    </row>
    <row r="10" spans="2:9" ht="15" customHeight="1" x14ac:dyDescent="0.2">
      <c r="B10" t="s">
        <v>37</v>
      </c>
      <c r="C10" s="12">
        <v>15</v>
      </c>
      <c r="D10" s="8">
        <v>2.4700000000000002</v>
      </c>
      <c r="E10" s="12">
        <v>4</v>
      </c>
      <c r="F10" s="8">
        <v>1.1599999999999999</v>
      </c>
      <c r="G10" s="12">
        <v>11</v>
      </c>
      <c r="H10" s="8">
        <v>4.38</v>
      </c>
      <c r="I10" s="12">
        <v>0</v>
      </c>
    </row>
    <row r="11" spans="2:9" ht="15" customHeight="1" x14ac:dyDescent="0.2">
      <c r="B11" t="s">
        <v>38</v>
      </c>
      <c r="C11" s="12">
        <v>138</v>
      </c>
      <c r="D11" s="8">
        <v>22.73</v>
      </c>
      <c r="E11" s="12">
        <v>78</v>
      </c>
      <c r="F11" s="8">
        <v>22.61</v>
      </c>
      <c r="G11" s="12">
        <v>59</v>
      </c>
      <c r="H11" s="8">
        <v>23.51</v>
      </c>
      <c r="I11" s="12">
        <v>1</v>
      </c>
    </row>
    <row r="12" spans="2:9" ht="15" customHeight="1" x14ac:dyDescent="0.2">
      <c r="B12" t="s">
        <v>39</v>
      </c>
      <c r="C12" s="12">
        <v>1</v>
      </c>
      <c r="D12" s="8">
        <v>0.16</v>
      </c>
      <c r="E12" s="12">
        <v>0</v>
      </c>
      <c r="F12" s="8">
        <v>0</v>
      </c>
      <c r="G12" s="12">
        <v>1</v>
      </c>
      <c r="H12" s="8">
        <v>0.4</v>
      </c>
      <c r="I12" s="12">
        <v>0</v>
      </c>
    </row>
    <row r="13" spans="2:9" ht="15" customHeight="1" x14ac:dyDescent="0.2">
      <c r="B13" t="s">
        <v>40</v>
      </c>
      <c r="C13" s="12">
        <v>40</v>
      </c>
      <c r="D13" s="8">
        <v>6.59</v>
      </c>
      <c r="E13" s="12">
        <v>32</v>
      </c>
      <c r="F13" s="8">
        <v>9.2799999999999994</v>
      </c>
      <c r="G13" s="12">
        <v>8</v>
      </c>
      <c r="H13" s="8">
        <v>3.19</v>
      </c>
      <c r="I13" s="12">
        <v>0</v>
      </c>
    </row>
    <row r="14" spans="2:9" ht="15" customHeight="1" x14ac:dyDescent="0.2">
      <c r="B14" t="s">
        <v>41</v>
      </c>
      <c r="C14" s="12">
        <v>23</v>
      </c>
      <c r="D14" s="8">
        <v>3.79</v>
      </c>
      <c r="E14" s="12">
        <v>12</v>
      </c>
      <c r="F14" s="8">
        <v>3.48</v>
      </c>
      <c r="G14" s="12">
        <v>11</v>
      </c>
      <c r="H14" s="8">
        <v>4.38</v>
      </c>
      <c r="I14" s="12">
        <v>0</v>
      </c>
    </row>
    <row r="15" spans="2:9" ht="15" customHeight="1" x14ac:dyDescent="0.2">
      <c r="B15" t="s">
        <v>42</v>
      </c>
      <c r="C15" s="12">
        <v>74</v>
      </c>
      <c r="D15" s="8">
        <v>12.19</v>
      </c>
      <c r="E15" s="12">
        <v>61</v>
      </c>
      <c r="F15" s="8">
        <v>17.68</v>
      </c>
      <c r="G15" s="12">
        <v>13</v>
      </c>
      <c r="H15" s="8">
        <v>5.18</v>
      </c>
      <c r="I15" s="12">
        <v>0</v>
      </c>
    </row>
    <row r="16" spans="2:9" ht="15" customHeight="1" x14ac:dyDescent="0.2">
      <c r="B16" t="s">
        <v>43</v>
      </c>
      <c r="C16" s="12">
        <v>67</v>
      </c>
      <c r="D16" s="8">
        <v>11.04</v>
      </c>
      <c r="E16" s="12">
        <v>54</v>
      </c>
      <c r="F16" s="8">
        <v>15.65</v>
      </c>
      <c r="G16" s="12">
        <v>13</v>
      </c>
      <c r="H16" s="8">
        <v>5.18</v>
      </c>
      <c r="I16" s="12">
        <v>0</v>
      </c>
    </row>
    <row r="17" spans="2:9" ht="15" customHeight="1" x14ac:dyDescent="0.2">
      <c r="B17" t="s">
        <v>44</v>
      </c>
      <c r="C17" s="12">
        <v>19</v>
      </c>
      <c r="D17" s="8">
        <v>3.13</v>
      </c>
      <c r="E17" s="12">
        <v>10</v>
      </c>
      <c r="F17" s="8">
        <v>2.9</v>
      </c>
      <c r="G17" s="12">
        <v>3</v>
      </c>
      <c r="H17" s="8">
        <v>1.2</v>
      </c>
      <c r="I17" s="12">
        <v>1</v>
      </c>
    </row>
    <row r="18" spans="2:9" ht="15" customHeight="1" x14ac:dyDescent="0.2">
      <c r="B18" t="s">
        <v>45</v>
      </c>
      <c r="C18" s="12">
        <v>27</v>
      </c>
      <c r="D18" s="8">
        <v>4.45</v>
      </c>
      <c r="E18" s="12">
        <v>14</v>
      </c>
      <c r="F18" s="8">
        <v>4.0599999999999996</v>
      </c>
      <c r="G18" s="12">
        <v>12</v>
      </c>
      <c r="H18" s="8">
        <v>4.78</v>
      </c>
      <c r="I18" s="12">
        <v>0</v>
      </c>
    </row>
    <row r="19" spans="2:9" ht="15" customHeight="1" x14ac:dyDescent="0.2">
      <c r="B19" t="s">
        <v>46</v>
      </c>
      <c r="C19" s="12">
        <v>14</v>
      </c>
      <c r="D19" s="8">
        <v>2.31</v>
      </c>
      <c r="E19" s="12">
        <v>5</v>
      </c>
      <c r="F19" s="8">
        <v>1.45</v>
      </c>
      <c r="G19" s="12">
        <v>7</v>
      </c>
      <c r="H19" s="8">
        <v>2.79</v>
      </c>
      <c r="I19" s="12">
        <v>1</v>
      </c>
    </row>
    <row r="20" spans="2:9" ht="15" customHeight="1" x14ac:dyDescent="0.2">
      <c r="B20" s="9" t="s">
        <v>182</v>
      </c>
      <c r="C20" s="12">
        <f>SUM(LTBL_34369[総数／事業所数])</f>
        <v>607</v>
      </c>
      <c r="E20" s="12">
        <f>SUBTOTAL(109,LTBL_34369[個人／事業所数])</f>
        <v>345</v>
      </c>
      <c r="G20" s="12">
        <f>SUBTOTAL(109,LTBL_34369[法人／事業所数])</f>
        <v>251</v>
      </c>
      <c r="I20" s="12">
        <f>SUBTOTAL(109,LTBL_34369[法人以外の団体／事業所数])</f>
        <v>4</v>
      </c>
    </row>
    <row r="21" spans="2:9" ht="15" customHeight="1" x14ac:dyDescent="0.2">
      <c r="E21" s="11">
        <f>LTBL_34369[[#Totals],[個人／事業所数]]/LTBL_34369[[#Totals],[総数／事業所数]]</f>
        <v>0.56836902800658984</v>
      </c>
      <c r="G21" s="11">
        <f>LTBL_34369[[#Totals],[法人／事業所数]]/LTBL_34369[[#Totals],[総数／事業所数]]</f>
        <v>0.41350906095551893</v>
      </c>
      <c r="I21" s="11">
        <f>LTBL_34369[[#Totals],[法人以外の団体／事業所数]]/LTBL_34369[[#Totals],[総数／事業所数]]</f>
        <v>6.5897858319604614E-3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55</v>
      </c>
      <c r="C24" s="12">
        <v>63</v>
      </c>
      <c r="D24" s="8">
        <v>10.38</v>
      </c>
      <c r="E24" s="12">
        <v>18</v>
      </c>
      <c r="F24" s="8">
        <v>5.22</v>
      </c>
      <c r="G24" s="12">
        <v>45</v>
      </c>
      <c r="H24" s="8">
        <v>17.93</v>
      </c>
      <c r="I24" s="12">
        <v>0</v>
      </c>
    </row>
    <row r="25" spans="2:9" ht="15" customHeight="1" x14ac:dyDescent="0.2">
      <c r="B25" t="s">
        <v>71</v>
      </c>
      <c r="C25" s="12">
        <v>58</v>
      </c>
      <c r="D25" s="8">
        <v>9.56</v>
      </c>
      <c r="E25" s="12">
        <v>51</v>
      </c>
      <c r="F25" s="8">
        <v>14.78</v>
      </c>
      <c r="G25" s="12">
        <v>7</v>
      </c>
      <c r="H25" s="8">
        <v>2.79</v>
      </c>
      <c r="I25" s="12">
        <v>0</v>
      </c>
    </row>
    <row r="26" spans="2:9" ht="15" customHeight="1" x14ac:dyDescent="0.2">
      <c r="B26" t="s">
        <v>70</v>
      </c>
      <c r="C26" s="12">
        <v>50</v>
      </c>
      <c r="D26" s="8">
        <v>8.24</v>
      </c>
      <c r="E26" s="12">
        <v>44</v>
      </c>
      <c r="F26" s="8">
        <v>12.75</v>
      </c>
      <c r="G26" s="12">
        <v>6</v>
      </c>
      <c r="H26" s="8">
        <v>2.39</v>
      </c>
      <c r="I26" s="12">
        <v>0</v>
      </c>
    </row>
    <row r="27" spans="2:9" ht="15" customHeight="1" x14ac:dyDescent="0.2">
      <c r="B27" t="s">
        <v>65</v>
      </c>
      <c r="C27" s="12">
        <v>45</v>
      </c>
      <c r="D27" s="8">
        <v>7.41</v>
      </c>
      <c r="E27" s="12">
        <v>24</v>
      </c>
      <c r="F27" s="8">
        <v>6.96</v>
      </c>
      <c r="G27" s="12">
        <v>21</v>
      </c>
      <c r="H27" s="8">
        <v>8.3699999999999992</v>
      </c>
      <c r="I27" s="12">
        <v>0</v>
      </c>
    </row>
    <row r="28" spans="2:9" ht="15" customHeight="1" x14ac:dyDescent="0.2">
      <c r="B28" t="s">
        <v>63</v>
      </c>
      <c r="C28" s="12">
        <v>39</v>
      </c>
      <c r="D28" s="8">
        <v>6.43</v>
      </c>
      <c r="E28" s="12">
        <v>29</v>
      </c>
      <c r="F28" s="8">
        <v>8.41</v>
      </c>
      <c r="G28" s="12">
        <v>9</v>
      </c>
      <c r="H28" s="8">
        <v>3.59</v>
      </c>
      <c r="I28" s="12">
        <v>1</v>
      </c>
    </row>
    <row r="29" spans="2:9" ht="15" customHeight="1" x14ac:dyDescent="0.2">
      <c r="B29" t="s">
        <v>67</v>
      </c>
      <c r="C29" s="12">
        <v>34</v>
      </c>
      <c r="D29" s="8">
        <v>5.6</v>
      </c>
      <c r="E29" s="12">
        <v>29</v>
      </c>
      <c r="F29" s="8">
        <v>8.41</v>
      </c>
      <c r="G29" s="12">
        <v>5</v>
      </c>
      <c r="H29" s="8">
        <v>1.99</v>
      </c>
      <c r="I29" s="12">
        <v>0</v>
      </c>
    </row>
    <row r="30" spans="2:9" ht="15" customHeight="1" x14ac:dyDescent="0.2">
      <c r="B30" t="s">
        <v>56</v>
      </c>
      <c r="C30" s="12">
        <v>33</v>
      </c>
      <c r="D30" s="8">
        <v>5.44</v>
      </c>
      <c r="E30" s="12">
        <v>22</v>
      </c>
      <c r="F30" s="8">
        <v>6.38</v>
      </c>
      <c r="G30" s="12">
        <v>11</v>
      </c>
      <c r="H30" s="8">
        <v>4.38</v>
      </c>
      <c r="I30" s="12">
        <v>0</v>
      </c>
    </row>
    <row r="31" spans="2:9" ht="15" customHeight="1" x14ac:dyDescent="0.2">
      <c r="B31" t="s">
        <v>64</v>
      </c>
      <c r="C31" s="12">
        <v>26</v>
      </c>
      <c r="D31" s="8">
        <v>4.28</v>
      </c>
      <c r="E31" s="12">
        <v>18</v>
      </c>
      <c r="F31" s="8">
        <v>5.22</v>
      </c>
      <c r="G31" s="12">
        <v>8</v>
      </c>
      <c r="H31" s="8">
        <v>3.19</v>
      </c>
      <c r="I31" s="12">
        <v>0</v>
      </c>
    </row>
    <row r="32" spans="2:9" ht="15" customHeight="1" x14ac:dyDescent="0.2">
      <c r="B32" t="s">
        <v>84</v>
      </c>
      <c r="C32" s="12">
        <v>20</v>
      </c>
      <c r="D32" s="8">
        <v>3.29</v>
      </c>
      <c r="E32" s="12">
        <v>16</v>
      </c>
      <c r="F32" s="8">
        <v>4.6399999999999997</v>
      </c>
      <c r="G32" s="12">
        <v>4</v>
      </c>
      <c r="H32" s="8">
        <v>1.59</v>
      </c>
      <c r="I32" s="12">
        <v>0</v>
      </c>
    </row>
    <row r="33" spans="2:9" ht="15" customHeight="1" x14ac:dyDescent="0.2">
      <c r="B33" t="s">
        <v>72</v>
      </c>
      <c r="C33" s="12">
        <v>19</v>
      </c>
      <c r="D33" s="8">
        <v>3.13</v>
      </c>
      <c r="E33" s="12">
        <v>10</v>
      </c>
      <c r="F33" s="8">
        <v>2.9</v>
      </c>
      <c r="G33" s="12">
        <v>3</v>
      </c>
      <c r="H33" s="8">
        <v>1.2</v>
      </c>
      <c r="I33" s="12">
        <v>1</v>
      </c>
    </row>
    <row r="34" spans="2:9" ht="15" customHeight="1" x14ac:dyDescent="0.2">
      <c r="B34" t="s">
        <v>73</v>
      </c>
      <c r="C34" s="12">
        <v>17</v>
      </c>
      <c r="D34" s="8">
        <v>2.8</v>
      </c>
      <c r="E34" s="12">
        <v>14</v>
      </c>
      <c r="F34" s="8">
        <v>4.0599999999999996</v>
      </c>
      <c r="G34" s="12">
        <v>2</v>
      </c>
      <c r="H34" s="8">
        <v>0.8</v>
      </c>
      <c r="I34" s="12">
        <v>0</v>
      </c>
    </row>
    <row r="35" spans="2:9" ht="15" customHeight="1" x14ac:dyDescent="0.2">
      <c r="B35" t="s">
        <v>57</v>
      </c>
      <c r="C35" s="12">
        <v>15</v>
      </c>
      <c r="D35" s="8">
        <v>2.4700000000000002</v>
      </c>
      <c r="E35" s="12">
        <v>6</v>
      </c>
      <c r="F35" s="8">
        <v>1.74</v>
      </c>
      <c r="G35" s="12">
        <v>9</v>
      </c>
      <c r="H35" s="8">
        <v>3.59</v>
      </c>
      <c r="I35" s="12">
        <v>0</v>
      </c>
    </row>
    <row r="36" spans="2:9" ht="15" customHeight="1" x14ac:dyDescent="0.2">
      <c r="B36" t="s">
        <v>83</v>
      </c>
      <c r="C36" s="12">
        <v>14</v>
      </c>
      <c r="D36" s="8">
        <v>2.31</v>
      </c>
      <c r="E36" s="12">
        <v>8</v>
      </c>
      <c r="F36" s="8">
        <v>2.3199999999999998</v>
      </c>
      <c r="G36" s="12">
        <v>5</v>
      </c>
      <c r="H36" s="8">
        <v>1.99</v>
      </c>
      <c r="I36" s="12">
        <v>1</v>
      </c>
    </row>
    <row r="37" spans="2:9" ht="15" customHeight="1" x14ac:dyDescent="0.2">
      <c r="B37" t="s">
        <v>69</v>
      </c>
      <c r="C37" s="12">
        <v>13</v>
      </c>
      <c r="D37" s="8">
        <v>2.14</v>
      </c>
      <c r="E37" s="12">
        <v>4</v>
      </c>
      <c r="F37" s="8">
        <v>1.1599999999999999</v>
      </c>
      <c r="G37" s="12">
        <v>9</v>
      </c>
      <c r="H37" s="8">
        <v>3.59</v>
      </c>
      <c r="I37" s="12">
        <v>0</v>
      </c>
    </row>
    <row r="38" spans="2:9" ht="15" customHeight="1" x14ac:dyDescent="0.2">
      <c r="B38" t="s">
        <v>68</v>
      </c>
      <c r="C38" s="12">
        <v>10</v>
      </c>
      <c r="D38" s="8">
        <v>1.65</v>
      </c>
      <c r="E38" s="12">
        <v>8</v>
      </c>
      <c r="F38" s="8">
        <v>2.3199999999999998</v>
      </c>
      <c r="G38" s="12">
        <v>2</v>
      </c>
      <c r="H38" s="8">
        <v>0.8</v>
      </c>
      <c r="I38" s="12">
        <v>0</v>
      </c>
    </row>
    <row r="39" spans="2:9" ht="15" customHeight="1" x14ac:dyDescent="0.2">
      <c r="B39" t="s">
        <v>74</v>
      </c>
      <c r="C39" s="12">
        <v>10</v>
      </c>
      <c r="D39" s="8">
        <v>1.65</v>
      </c>
      <c r="E39" s="12">
        <v>0</v>
      </c>
      <c r="F39" s="8">
        <v>0</v>
      </c>
      <c r="G39" s="12">
        <v>10</v>
      </c>
      <c r="H39" s="8">
        <v>3.98</v>
      </c>
      <c r="I39" s="12">
        <v>0</v>
      </c>
    </row>
    <row r="40" spans="2:9" ht="15" customHeight="1" x14ac:dyDescent="0.2">
      <c r="B40" t="s">
        <v>91</v>
      </c>
      <c r="C40" s="12">
        <v>9</v>
      </c>
      <c r="D40" s="8">
        <v>1.48</v>
      </c>
      <c r="E40" s="12">
        <v>3</v>
      </c>
      <c r="F40" s="8">
        <v>0.87</v>
      </c>
      <c r="G40" s="12">
        <v>6</v>
      </c>
      <c r="H40" s="8">
        <v>2.39</v>
      </c>
      <c r="I40" s="12">
        <v>0</v>
      </c>
    </row>
    <row r="41" spans="2:9" ht="15" customHeight="1" x14ac:dyDescent="0.2">
      <c r="B41" t="s">
        <v>78</v>
      </c>
      <c r="C41" s="12">
        <v>9</v>
      </c>
      <c r="D41" s="8">
        <v>1.48</v>
      </c>
      <c r="E41" s="12">
        <v>2</v>
      </c>
      <c r="F41" s="8">
        <v>0.57999999999999996</v>
      </c>
      <c r="G41" s="12">
        <v>7</v>
      </c>
      <c r="H41" s="8">
        <v>2.79</v>
      </c>
      <c r="I41" s="12">
        <v>0</v>
      </c>
    </row>
    <row r="42" spans="2:9" ht="15" customHeight="1" x14ac:dyDescent="0.2">
      <c r="B42" t="s">
        <v>89</v>
      </c>
      <c r="C42" s="12">
        <v>8</v>
      </c>
      <c r="D42" s="8">
        <v>1.32</v>
      </c>
      <c r="E42" s="12">
        <v>7</v>
      </c>
      <c r="F42" s="8">
        <v>2.0299999999999998</v>
      </c>
      <c r="G42" s="12">
        <v>1</v>
      </c>
      <c r="H42" s="8">
        <v>0.4</v>
      </c>
      <c r="I42" s="12">
        <v>0</v>
      </c>
    </row>
    <row r="43" spans="2:9" ht="15" customHeight="1" x14ac:dyDescent="0.2">
      <c r="B43" t="s">
        <v>62</v>
      </c>
      <c r="C43" s="12">
        <v>7</v>
      </c>
      <c r="D43" s="8">
        <v>1.1499999999999999</v>
      </c>
      <c r="E43" s="12">
        <v>3</v>
      </c>
      <c r="F43" s="8">
        <v>0.87</v>
      </c>
      <c r="G43" s="12">
        <v>4</v>
      </c>
      <c r="H43" s="8">
        <v>1.59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118</v>
      </c>
      <c r="C47" s="12">
        <v>33</v>
      </c>
      <c r="D47" s="8">
        <v>5.44</v>
      </c>
      <c r="E47" s="12">
        <v>29</v>
      </c>
      <c r="F47" s="8">
        <v>8.41</v>
      </c>
      <c r="G47" s="12">
        <v>4</v>
      </c>
      <c r="H47" s="8">
        <v>1.59</v>
      </c>
      <c r="I47" s="12">
        <v>0</v>
      </c>
    </row>
    <row r="48" spans="2:9" ht="15" customHeight="1" x14ac:dyDescent="0.2">
      <c r="B48" t="s">
        <v>110</v>
      </c>
      <c r="C48" s="12">
        <v>31</v>
      </c>
      <c r="D48" s="8">
        <v>5.1100000000000003</v>
      </c>
      <c r="E48" s="12">
        <v>28</v>
      </c>
      <c r="F48" s="8">
        <v>8.1199999999999992</v>
      </c>
      <c r="G48" s="12">
        <v>3</v>
      </c>
      <c r="H48" s="8">
        <v>1.2</v>
      </c>
      <c r="I48" s="12">
        <v>0</v>
      </c>
    </row>
    <row r="49" spans="2:9" ht="15" customHeight="1" x14ac:dyDescent="0.2">
      <c r="B49" t="s">
        <v>102</v>
      </c>
      <c r="C49" s="12">
        <v>29</v>
      </c>
      <c r="D49" s="8">
        <v>4.78</v>
      </c>
      <c r="E49" s="12">
        <v>3</v>
      </c>
      <c r="F49" s="8">
        <v>0.87</v>
      </c>
      <c r="G49" s="12">
        <v>26</v>
      </c>
      <c r="H49" s="8">
        <v>10.36</v>
      </c>
      <c r="I49" s="12">
        <v>0</v>
      </c>
    </row>
    <row r="50" spans="2:9" ht="15" customHeight="1" x14ac:dyDescent="0.2">
      <c r="B50" t="s">
        <v>117</v>
      </c>
      <c r="C50" s="12">
        <v>18</v>
      </c>
      <c r="D50" s="8">
        <v>2.97</v>
      </c>
      <c r="E50" s="12">
        <v>18</v>
      </c>
      <c r="F50" s="8">
        <v>5.22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136</v>
      </c>
      <c r="C51" s="12">
        <v>17</v>
      </c>
      <c r="D51" s="8">
        <v>2.8</v>
      </c>
      <c r="E51" s="12">
        <v>9</v>
      </c>
      <c r="F51" s="8">
        <v>2.61</v>
      </c>
      <c r="G51" s="12">
        <v>8</v>
      </c>
      <c r="H51" s="8">
        <v>3.19</v>
      </c>
      <c r="I51" s="12">
        <v>0</v>
      </c>
    </row>
    <row r="52" spans="2:9" ht="15" customHeight="1" x14ac:dyDescent="0.2">
      <c r="B52" t="s">
        <v>108</v>
      </c>
      <c r="C52" s="12">
        <v>17</v>
      </c>
      <c r="D52" s="8">
        <v>2.8</v>
      </c>
      <c r="E52" s="12">
        <v>11</v>
      </c>
      <c r="F52" s="8">
        <v>3.19</v>
      </c>
      <c r="G52" s="12">
        <v>6</v>
      </c>
      <c r="H52" s="8">
        <v>2.39</v>
      </c>
      <c r="I52" s="12">
        <v>0</v>
      </c>
    </row>
    <row r="53" spans="2:9" ht="15" customHeight="1" x14ac:dyDescent="0.2">
      <c r="B53" t="s">
        <v>106</v>
      </c>
      <c r="C53" s="12">
        <v>16</v>
      </c>
      <c r="D53" s="8">
        <v>2.64</v>
      </c>
      <c r="E53" s="12">
        <v>9</v>
      </c>
      <c r="F53" s="8">
        <v>2.61</v>
      </c>
      <c r="G53" s="12">
        <v>7</v>
      </c>
      <c r="H53" s="8">
        <v>2.79</v>
      </c>
      <c r="I53" s="12">
        <v>0</v>
      </c>
    </row>
    <row r="54" spans="2:9" ht="15" customHeight="1" x14ac:dyDescent="0.2">
      <c r="B54" t="s">
        <v>144</v>
      </c>
      <c r="C54" s="12">
        <v>12</v>
      </c>
      <c r="D54" s="8">
        <v>1.98</v>
      </c>
      <c r="E54" s="12">
        <v>11</v>
      </c>
      <c r="F54" s="8">
        <v>3.19</v>
      </c>
      <c r="G54" s="12">
        <v>1</v>
      </c>
      <c r="H54" s="8">
        <v>0.4</v>
      </c>
      <c r="I54" s="12">
        <v>0</v>
      </c>
    </row>
    <row r="55" spans="2:9" ht="15" customHeight="1" x14ac:dyDescent="0.2">
      <c r="B55" t="s">
        <v>170</v>
      </c>
      <c r="C55" s="12">
        <v>12</v>
      </c>
      <c r="D55" s="8">
        <v>1.98</v>
      </c>
      <c r="E55" s="12">
        <v>11</v>
      </c>
      <c r="F55" s="8">
        <v>3.19</v>
      </c>
      <c r="G55" s="12">
        <v>1</v>
      </c>
      <c r="H55" s="8">
        <v>0.4</v>
      </c>
      <c r="I55" s="12">
        <v>0</v>
      </c>
    </row>
    <row r="56" spans="2:9" ht="15" customHeight="1" x14ac:dyDescent="0.2">
      <c r="B56" t="s">
        <v>115</v>
      </c>
      <c r="C56" s="12">
        <v>12</v>
      </c>
      <c r="D56" s="8">
        <v>1.98</v>
      </c>
      <c r="E56" s="12">
        <v>11</v>
      </c>
      <c r="F56" s="8">
        <v>3.19</v>
      </c>
      <c r="G56" s="12">
        <v>1</v>
      </c>
      <c r="H56" s="8">
        <v>0.4</v>
      </c>
      <c r="I56" s="12">
        <v>0</v>
      </c>
    </row>
    <row r="57" spans="2:9" ht="15" customHeight="1" x14ac:dyDescent="0.2">
      <c r="B57" t="s">
        <v>148</v>
      </c>
      <c r="C57" s="12">
        <v>11</v>
      </c>
      <c r="D57" s="8">
        <v>1.81</v>
      </c>
      <c r="E57" s="12">
        <v>10</v>
      </c>
      <c r="F57" s="8">
        <v>2.9</v>
      </c>
      <c r="G57" s="12">
        <v>1</v>
      </c>
      <c r="H57" s="8">
        <v>0.4</v>
      </c>
      <c r="I57" s="12">
        <v>0</v>
      </c>
    </row>
    <row r="58" spans="2:9" ht="15" customHeight="1" x14ac:dyDescent="0.2">
      <c r="B58" t="s">
        <v>104</v>
      </c>
      <c r="C58" s="12">
        <v>10</v>
      </c>
      <c r="D58" s="8">
        <v>1.65</v>
      </c>
      <c r="E58" s="12">
        <v>4</v>
      </c>
      <c r="F58" s="8">
        <v>1.1599999999999999</v>
      </c>
      <c r="G58" s="12">
        <v>6</v>
      </c>
      <c r="H58" s="8">
        <v>2.39</v>
      </c>
      <c r="I58" s="12">
        <v>0</v>
      </c>
    </row>
    <row r="59" spans="2:9" ht="15" customHeight="1" x14ac:dyDescent="0.2">
      <c r="B59" t="s">
        <v>139</v>
      </c>
      <c r="C59" s="12">
        <v>10</v>
      </c>
      <c r="D59" s="8">
        <v>1.65</v>
      </c>
      <c r="E59" s="12">
        <v>7</v>
      </c>
      <c r="F59" s="8">
        <v>2.0299999999999998</v>
      </c>
      <c r="G59" s="12">
        <v>3</v>
      </c>
      <c r="H59" s="8">
        <v>1.2</v>
      </c>
      <c r="I59" s="12">
        <v>0</v>
      </c>
    </row>
    <row r="60" spans="2:9" ht="15" customHeight="1" x14ac:dyDescent="0.2">
      <c r="B60" t="s">
        <v>137</v>
      </c>
      <c r="C60" s="12">
        <v>10</v>
      </c>
      <c r="D60" s="8">
        <v>1.65</v>
      </c>
      <c r="E60" s="12">
        <v>9</v>
      </c>
      <c r="F60" s="8">
        <v>2.61</v>
      </c>
      <c r="G60" s="12">
        <v>1</v>
      </c>
      <c r="H60" s="8">
        <v>0.4</v>
      </c>
      <c r="I60" s="12">
        <v>0</v>
      </c>
    </row>
    <row r="61" spans="2:9" ht="15" customHeight="1" x14ac:dyDescent="0.2">
      <c r="B61" t="s">
        <v>121</v>
      </c>
      <c r="C61" s="12">
        <v>10</v>
      </c>
      <c r="D61" s="8">
        <v>1.65</v>
      </c>
      <c r="E61" s="12">
        <v>10</v>
      </c>
      <c r="F61" s="8">
        <v>2.9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103</v>
      </c>
      <c r="C62" s="12">
        <v>9</v>
      </c>
      <c r="D62" s="8">
        <v>1.48</v>
      </c>
      <c r="E62" s="12">
        <v>4</v>
      </c>
      <c r="F62" s="8">
        <v>1.1599999999999999</v>
      </c>
      <c r="G62" s="12">
        <v>5</v>
      </c>
      <c r="H62" s="8">
        <v>1.99</v>
      </c>
      <c r="I62" s="12">
        <v>0</v>
      </c>
    </row>
    <row r="63" spans="2:9" ht="15" customHeight="1" x14ac:dyDescent="0.2">
      <c r="B63" t="s">
        <v>112</v>
      </c>
      <c r="C63" s="12">
        <v>9</v>
      </c>
      <c r="D63" s="8">
        <v>1.48</v>
      </c>
      <c r="E63" s="12">
        <v>8</v>
      </c>
      <c r="F63" s="8">
        <v>2.3199999999999998</v>
      </c>
      <c r="G63" s="12">
        <v>1</v>
      </c>
      <c r="H63" s="8">
        <v>0.4</v>
      </c>
      <c r="I63" s="12">
        <v>0</v>
      </c>
    </row>
    <row r="64" spans="2:9" ht="15" customHeight="1" x14ac:dyDescent="0.2">
      <c r="B64" t="s">
        <v>138</v>
      </c>
      <c r="C64" s="12">
        <v>8</v>
      </c>
      <c r="D64" s="8">
        <v>1.32</v>
      </c>
      <c r="E64" s="12">
        <v>2</v>
      </c>
      <c r="F64" s="8">
        <v>0.57999999999999996</v>
      </c>
      <c r="G64" s="12">
        <v>6</v>
      </c>
      <c r="H64" s="8">
        <v>2.39</v>
      </c>
      <c r="I64" s="12">
        <v>0</v>
      </c>
    </row>
    <row r="65" spans="2:9" ht="15" customHeight="1" x14ac:dyDescent="0.2">
      <c r="B65" t="s">
        <v>150</v>
      </c>
      <c r="C65" s="12">
        <v>8</v>
      </c>
      <c r="D65" s="8">
        <v>1.32</v>
      </c>
      <c r="E65" s="12">
        <v>5</v>
      </c>
      <c r="F65" s="8">
        <v>1.45</v>
      </c>
      <c r="G65" s="12">
        <v>3</v>
      </c>
      <c r="H65" s="8">
        <v>1.2</v>
      </c>
      <c r="I65" s="12">
        <v>0</v>
      </c>
    </row>
    <row r="66" spans="2:9" ht="15" customHeight="1" x14ac:dyDescent="0.2">
      <c r="B66" t="s">
        <v>113</v>
      </c>
      <c r="C66" s="12">
        <v>8</v>
      </c>
      <c r="D66" s="8">
        <v>1.32</v>
      </c>
      <c r="E66" s="12">
        <v>8</v>
      </c>
      <c r="F66" s="8">
        <v>2.3199999999999998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120</v>
      </c>
      <c r="C67" s="12">
        <v>8</v>
      </c>
      <c r="D67" s="8">
        <v>1.32</v>
      </c>
      <c r="E67" s="12">
        <v>6</v>
      </c>
      <c r="F67" s="8">
        <v>1.74</v>
      </c>
      <c r="G67" s="12">
        <v>1</v>
      </c>
      <c r="H67" s="8">
        <v>0.4</v>
      </c>
      <c r="I67" s="12">
        <v>1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9123A-CD60-4F3F-A0CA-C7188093642E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36</v>
      </c>
      <c r="D6" s="8">
        <v>9.73</v>
      </c>
      <c r="E6" s="12">
        <v>25</v>
      </c>
      <c r="F6" s="8">
        <v>9.0299999999999994</v>
      </c>
      <c r="G6" s="12">
        <v>11</v>
      </c>
      <c r="H6" s="8">
        <v>13.75</v>
      </c>
      <c r="I6" s="12">
        <v>0</v>
      </c>
    </row>
    <row r="7" spans="2:9" ht="15" customHeight="1" x14ac:dyDescent="0.2">
      <c r="B7" t="s">
        <v>34</v>
      </c>
      <c r="C7" s="12">
        <v>33</v>
      </c>
      <c r="D7" s="8">
        <v>8.92</v>
      </c>
      <c r="E7" s="12">
        <v>18</v>
      </c>
      <c r="F7" s="8">
        <v>6.5</v>
      </c>
      <c r="G7" s="12">
        <v>15</v>
      </c>
      <c r="H7" s="8">
        <v>18.75</v>
      </c>
      <c r="I7" s="12">
        <v>0</v>
      </c>
    </row>
    <row r="8" spans="2:9" ht="15" customHeight="1" x14ac:dyDescent="0.2">
      <c r="B8" t="s">
        <v>35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36</v>
      </c>
      <c r="C9" s="12">
        <v>4</v>
      </c>
      <c r="D9" s="8">
        <v>1.08</v>
      </c>
      <c r="E9" s="12">
        <v>4</v>
      </c>
      <c r="F9" s="8">
        <v>1.44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37</v>
      </c>
      <c r="C10" s="12">
        <v>16</v>
      </c>
      <c r="D10" s="8">
        <v>4.32</v>
      </c>
      <c r="E10" s="12">
        <v>11</v>
      </c>
      <c r="F10" s="8">
        <v>3.97</v>
      </c>
      <c r="G10" s="12">
        <v>4</v>
      </c>
      <c r="H10" s="8">
        <v>5</v>
      </c>
      <c r="I10" s="12">
        <v>1</v>
      </c>
    </row>
    <row r="11" spans="2:9" ht="15" customHeight="1" x14ac:dyDescent="0.2">
      <c r="B11" t="s">
        <v>38</v>
      </c>
      <c r="C11" s="12">
        <v>109</v>
      </c>
      <c r="D11" s="8">
        <v>29.46</v>
      </c>
      <c r="E11" s="12">
        <v>87</v>
      </c>
      <c r="F11" s="8">
        <v>31.41</v>
      </c>
      <c r="G11" s="12">
        <v>22</v>
      </c>
      <c r="H11" s="8">
        <v>27.5</v>
      </c>
      <c r="I11" s="12">
        <v>0</v>
      </c>
    </row>
    <row r="12" spans="2:9" ht="15" customHeight="1" x14ac:dyDescent="0.2">
      <c r="B12" t="s">
        <v>39</v>
      </c>
      <c r="C12" s="12">
        <v>2</v>
      </c>
      <c r="D12" s="8">
        <v>0.54</v>
      </c>
      <c r="E12" s="12">
        <v>1</v>
      </c>
      <c r="F12" s="8">
        <v>0.36</v>
      </c>
      <c r="G12" s="12">
        <v>1</v>
      </c>
      <c r="H12" s="8">
        <v>1.25</v>
      </c>
      <c r="I12" s="12">
        <v>0</v>
      </c>
    </row>
    <row r="13" spans="2:9" ht="15" customHeight="1" x14ac:dyDescent="0.2">
      <c r="B13" t="s">
        <v>40</v>
      </c>
      <c r="C13" s="12">
        <v>53</v>
      </c>
      <c r="D13" s="8">
        <v>14.32</v>
      </c>
      <c r="E13" s="12">
        <v>49</v>
      </c>
      <c r="F13" s="8">
        <v>17.690000000000001</v>
      </c>
      <c r="G13" s="12">
        <v>3</v>
      </c>
      <c r="H13" s="8">
        <v>3.75</v>
      </c>
      <c r="I13" s="12">
        <v>0</v>
      </c>
    </row>
    <row r="14" spans="2:9" ht="15" customHeight="1" x14ac:dyDescent="0.2">
      <c r="B14" t="s">
        <v>41</v>
      </c>
      <c r="C14" s="12">
        <v>14</v>
      </c>
      <c r="D14" s="8">
        <v>3.78</v>
      </c>
      <c r="E14" s="12">
        <v>9</v>
      </c>
      <c r="F14" s="8">
        <v>3.25</v>
      </c>
      <c r="G14" s="12">
        <v>5</v>
      </c>
      <c r="H14" s="8">
        <v>6.25</v>
      </c>
      <c r="I14" s="12">
        <v>0</v>
      </c>
    </row>
    <row r="15" spans="2:9" ht="15" customHeight="1" x14ac:dyDescent="0.2">
      <c r="B15" t="s">
        <v>42</v>
      </c>
      <c r="C15" s="12">
        <v>25</v>
      </c>
      <c r="D15" s="8">
        <v>6.76</v>
      </c>
      <c r="E15" s="12">
        <v>24</v>
      </c>
      <c r="F15" s="8">
        <v>8.66</v>
      </c>
      <c r="G15" s="12">
        <v>1</v>
      </c>
      <c r="H15" s="8">
        <v>1.25</v>
      </c>
      <c r="I15" s="12">
        <v>0</v>
      </c>
    </row>
    <row r="16" spans="2:9" ht="15" customHeight="1" x14ac:dyDescent="0.2">
      <c r="B16" t="s">
        <v>43</v>
      </c>
      <c r="C16" s="12">
        <v>20</v>
      </c>
      <c r="D16" s="8">
        <v>5.41</v>
      </c>
      <c r="E16" s="12">
        <v>19</v>
      </c>
      <c r="F16" s="8">
        <v>6.86</v>
      </c>
      <c r="G16" s="12">
        <v>1</v>
      </c>
      <c r="H16" s="8">
        <v>1.25</v>
      </c>
      <c r="I16" s="12">
        <v>0</v>
      </c>
    </row>
    <row r="17" spans="2:9" ht="15" customHeight="1" x14ac:dyDescent="0.2">
      <c r="B17" t="s">
        <v>44</v>
      </c>
      <c r="C17" s="12">
        <v>16</v>
      </c>
      <c r="D17" s="8">
        <v>4.32</v>
      </c>
      <c r="E17" s="12">
        <v>14</v>
      </c>
      <c r="F17" s="8">
        <v>5.05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45</v>
      </c>
      <c r="C18" s="12">
        <v>25</v>
      </c>
      <c r="D18" s="8">
        <v>6.76</v>
      </c>
      <c r="E18" s="12">
        <v>12</v>
      </c>
      <c r="F18" s="8">
        <v>4.33</v>
      </c>
      <c r="G18" s="12">
        <v>11</v>
      </c>
      <c r="H18" s="8">
        <v>13.75</v>
      </c>
      <c r="I18" s="12">
        <v>0</v>
      </c>
    </row>
    <row r="19" spans="2:9" ht="15" customHeight="1" x14ac:dyDescent="0.2">
      <c r="B19" t="s">
        <v>46</v>
      </c>
      <c r="C19" s="12">
        <v>17</v>
      </c>
      <c r="D19" s="8">
        <v>4.59</v>
      </c>
      <c r="E19" s="12">
        <v>4</v>
      </c>
      <c r="F19" s="8">
        <v>1.44</v>
      </c>
      <c r="G19" s="12">
        <v>6</v>
      </c>
      <c r="H19" s="8">
        <v>7.5</v>
      </c>
      <c r="I19" s="12">
        <v>3</v>
      </c>
    </row>
    <row r="20" spans="2:9" ht="15" customHeight="1" x14ac:dyDescent="0.2">
      <c r="B20" s="9" t="s">
        <v>182</v>
      </c>
      <c r="C20" s="12">
        <f>SUM(LTBL_34431[総数／事業所数])</f>
        <v>370</v>
      </c>
      <c r="E20" s="12">
        <f>SUBTOTAL(109,LTBL_34431[個人／事業所数])</f>
        <v>277</v>
      </c>
      <c r="G20" s="12">
        <f>SUBTOTAL(109,LTBL_34431[法人／事業所数])</f>
        <v>80</v>
      </c>
      <c r="I20" s="12">
        <f>SUBTOTAL(109,LTBL_34431[法人以外の団体／事業所数])</f>
        <v>4</v>
      </c>
    </row>
    <row r="21" spans="2:9" ht="15" customHeight="1" x14ac:dyDescent="0.2">
      <c r="E21" s="11">
        <f>LTBL_34431[[#Totals],[個人／事業所数]]/LTBL_34431[[#Totals],[総数／事業所数]]</f>
        <v>0.74864864864864866</v>
      </c>
      <c r="G21" s="11">
        <f>LTBL_34431[[#Totals],[法人／事業所数]]/LTBL_34431[[#Totals],[総数／事業所数]]</f>
        <v>0.21621621621621623</v>
      </c>
      <c r="I21" s="11">
        <f>LTBL_34431[[#Totals],[法人以外の団体／事業所数]]/LTBL_34431[[#Totals],[総数／事業所数]]</f>
        <v>1.0810810810810811E-2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49</v>
      </c>
      <c r="D24" s="8">
        <v>13.24</v>
      </c>
      <c r="E24" s="12">
        <v>47</v>
      </c>
      <c r="F24" s="8">
        <v>16.97</v>
      </c>
      <c r="G24" s="12">
        <v>1</v>
      </c>
      <c r="H24" s="8">
        <v>1.25</v>
      </c>
      <c r="I24" s="12">
        <v>0</v>
      </c>
    </row>
    <row r="25" spans="2:9" ht="15" customHeight="1" x14ac:dyDescent="0.2">
      <c r="B25" t="s">
        <v>63</v>
      </c>
      <c r="C25" s="12">
        <v>38</v>
      </c>
      <c r="D25" s="8">
        <v>10.27</v>
      </c>
      <c r="E25" s="12">
        <v>35</v>
      </c>
      <c r="F25" s="8">
        <v>12.64</v>
      </c>
      <c r="G25" s="12">
        <v>3</v>
      </c>
      <c r="H25" s="8">
        <v>3.75</v>
      </c>
      <c r="I25" s="12">
        <v>0</v>
      </c>
    </row>
    <row r="26" spans="2:9" ht="15" customHeight="1" x14ac:dyDescent="0.2">
      <c r="B26" t="s">
        <v>65</v>
      </c>
      <c r="C26" s="12">
        <v>37</v>
      </c>
      <c r="D26" s="8">
        <v>10</v>
      </c>
      <c r="E26" s="12">
        <v>26</v>
      </c>
      <c r="F26" s="8">
        <v>9.39</v>
      </c>
      <c r="G26" s="12">
        <v>11</v>
      </c>
      <c r="H26" s="8">
        <v>13.75</v>
      </c>
      <c r="I26" s="12">
        <v>0</v>
      </c>
    </row>
    <row r="27" spans="2:9" ht="15" customHeight="1" x14ac:dyDescent="0.2">
      <c r="B27" t="s">
        <v>70</v>
      </c>
      <c r="C27" s="12">
        <v>18</v>
      </c>
      <c r="D27" s="8">
        <v>4.8600000000000003</v>
      </c>
      <c r="E27" s="12">
        <v>18</v>
      </c>
      <c r="F27" s="8">
        <v>6.5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71</v>
      </c>
      <c r="C28" s="12">
        <v>16</v>
      </c>
      <c r="D28" s="8">
        <v>4.32</v>
      </c>
      <c r="E28" s="12">
        <v>16</v>
      </c>
      <c r="F28" s="8">
        <v>5.78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72</v>
      </c>
      <c r="C29" s="12">
        <v>16</v>
      </c>
      <c r="D29" s="8">
        <v>4.32</v>
      </c>
      <c r="E29" s="12">
        <v>14</v>
      </c>
      <c r="F29" s="8">
        <v>5.05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82</v>
      </c>
      <c r="C30" s="12">
        <v>15</v>
      </c>
      <c r="D30" s="8">
        <v>4.05</v>
      </c>
      <c r="E30" s="12">
        <v>8</v>
      </c>
      <c r="F30" s="8">
        <v>2.89</v>
      </c>
      <c r="G30" s="12">
        <v>7</v>
      </c>
      <c r="H30" s="8">
        <v>8.75</v>
      </c>
      <c r="I30" s="12">
        <v>0</v>
      </c>
    </row>
    <row r="31" spans="2:9" ht="15" customHeight="1" x14ac:dyDescent="0.2">
      <c r="B31" t="s">
        <v>55</v>
      </c>
      <c r="C31" s="12">
        <v>14</v>
      </c>
      <c r="D31" s="8">
        <v>3.78</v>
      </c>
      <c r="E31" s="12">
        <v>8</v>
      </c>
      <c r="F31" s="8">
        <v>2.89</v>
      </c>
      <c r="G31" s="12">
        <v>6</v>
      </c>
      <c r="H31" s="8">
        <v>7.5</v>
      </c>
      <c r="I31" s="12">
        <v>0</v>
      </c>
    </row>
    <row r="32" spans="2:9" ht="15" customHeight="1" x14ac:dyDescent="0.2">
      <c r="B32" t="s">
        <v>56</v>
      </c>
      <c r="C32" s="12">
        <v>14</v>
      </c>
      <c r="D32" s="8">
        <v>3.78</v>
      </c>
      <c r="E32" s="12">
        <v>14</v>
      </c>
      <c r="F32" s="8">
        <v>5.05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13</v>
      </c>
      <c r="D33" s="8">
        <v>3.51</v>
      </c>
      <c r="E33" s="12">
        <v>0</v>
      </c>
      <c r="F33" s="8">
        <v>0</v>
      </c>
      <c r="G33" s="12">
        <v>11</v>
      </c>
      <c r="H33" s="8">
        <v>13.75</v>
      </c>
      <c r="I33" s="12">
        <v>0</v>
      </c>
    </row>
    <row r="34" spans="2:9" ht="15" customHeight="1" x14ac:dyDescent="0.2">
      <c r="B34" t="s">
        <v>73</v>
      </c>
      <c r="C34" s="12">
        <v>12</v>
      </c>
      <c r="D34" s="8">
        <v>3.24</v>
      </c>
      <c r="E34" s="12">
        <v>12</v>
      </c>
      <c r="F34" s="8">
        <v>4.33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64</v>
      </c>
      <c r="C35" s="12">
        <v>11</v>
      </c>
      <c r="D35" s="8">
        <v>2.97</v>
      </c>
      <c r="E35" s="12">
        <v>11</v>
      </c>
      <c r="F35" s="8">
        <v>3.97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62</v>
      </c>
      <c r="C36" s="12">
        <v>9</v>
      </c>
      <c r="D36" s="8">
        <v>2.4300000000000002</v>
      </c>
      <c r="E36" s="12">
        <v>7</v>
      </c>
      <c r="F36" s="8">
        <v>2.5299999999999998</v>
      </c>
      <c r="G36" s="12">
        <v>2</v>
      </c>
      <c r="H36" s="8">
        <v>2.5</v>
      </c>
      <c r="I36" s="12">
        <v>0</v>
      </c>
    </row>
    <row r="37" spans="2:9" ht="15" customHeight="1" x14ac:dyDescent="0.2">
      <c r="B37" t="s">
        <v>57</v>
      </c>
      <c r="C37" s="12">
        <v>8</v>
      </c>
      <c r="D37" s="8">
        <v>2.16</v>
      </c>
      <c r="E37" s="12">
        <v>3</v>
      </c>
      <c r="F37" s="8">
        <v>1.08</v>
      </c>
      <c r="G37" s="12">
        <v>5</v>
      </c>
      <c r="H37" s="8">
        <v>6.25</v>
      </c>
      <c r="I37" s="12">
        <v>0</v>
      </c>
    </row>
    <row r="38" spans="2:9" ht="15" customHeight="1" x14ac:dyDescent="0.2">
      <c r="B38" t="s">
        <v>68</v>
      </c>
      <c r="C38" s="12">
        <v>8</v>
      </c>
      <c r="D38" s="8">
        <v>2.16</v>
      </c>
      <c r="E38" s="12">
        <v>6</v>
      </c>
      <c r="F38" s="8">
        <v>2.17</v>
      </c>
      <c r="G38" s="12">
        <v>2</v>
      </c>
      <c r="H38" s="8">
        <v>2.5</v>
      </c>
      <c r="I38" s="12">
        <v>0</v>
      </c>
    </row>
    <row r="39" spans="2:9" ht="15" customHeight="1" x14ac:dyDescent="0.2">
      <c r="B39" t="s">
        <v>84</v>
      </c>
      <c r="C39" s="12">
        <v>7</v>
      </c>
      <c r="D39" s="8">
        <v>1.89</v>
      </c>
      <c r="E39" s="12">
        <v>6</v>
      </c>
      <c r="F39" s="8">
        <v>2.17</v>
      </c>
      <c r="G39" s="12">
        <v>1</v>
      </c>
      <c r="H39" s="8">
        <v>1.25</v>
      </c>
      <c r="I39" s="12">
        <v>0</v>
      </c>
    </row>
    <row r="40" spans="2:9" ht="15" customHeight="1" x14ac:dyDescent="0.2">
      <c r="B40" t="s">
        <v>83</v>
      </c>
      <c r="C40" s="12">
        <v>6</v>
      </c>
      <c r="D40" s="8">
        <v>1.62</v>
      </c>
      <c r="E40" s="12">
        <v>4</v>
      </c>
      <c r="F40" s="8">
        <v>1.44</v>
      </c>
      <c r="G40" s="12">
        <v>2</v>
      </c>
      <c r="H40" s="8">
        <v>2.5</v>
      </c>
      <c r="I40" s="12">
        <v>0</v>
      </c>
    </row>
    <row r="41" spans="2:9" ht="15" customHeight="1" x14ac:dyDescent="0.2">
      <c r="B41" t="s">
        <v>97</v>
      </c>
      <c r="C41" s="12">
        <v>6</v>
      </c>
      <c r="D41" s="8">
        <v>1.62</v>
      </c>
      <c r="E41" s="12">
        <v>4</v>
      </c>
      <c r="F41" s="8">
        <v>1.44</v>
      </c>
      <c r="G41" s="12">
        <v>1</v>
      </c>
      <c r="H41" s="8">
        <v>1.25</v>
      </c>
      <c r="I41" s="12">
        <v>1</v>
      </c>
    </row>
    <row r="42" spans="2:9" ht="15" customHeight="1" x14ac:dyDescent="0.2">
      <c r="B42" t="s">
        <v>98</v>
      </c>
      <c r="C42" s="12">
        <v>6</v>
      </c>
      <c r="D42" s="8">
        <v>1.62</v>
      </c>
      <c r="E42" s="12">
        <v>0</v>
      </c>
      <c r="F42" s="8">
        <v>0</v>
      </c>
      <c r="G42" s="12">
        <v>0</v>
      </c>
      <c r="H42" s="8">
        <v>0</v>
      </c>
      <c r="I42" s="12">
        <v>3</v>
      </c>
    </row>
    <row r="43" spans="2:9" ht="15" customHeight="1" x14ac:dyDescent="0.2">
      <c r="B43" t="s">
        <v>91</v>
      </c>
      <c r="C43" s="12">
        <v>5</v>
      </c>
      <c r="D43" s="8">
        <v>1.35</v>
      </c>
      <c r="E43" s="12">
        <v>4</v>
      </c>
      <c r="F43" s="8">
        <v>1.44</v>
      </c>
      <c r="G43" s="12">
        <v>1</v>
      </c>
      <c r="H43" s="8">
        <v>1.25</v>
      </c>
      <c r="I43" s="12">
        <v>0</v>
      </c>
    </row>
    <row r="44" spans="2:9" ht="15" customHeight="1" x14ac:dyDescent="0.2">
      <c r="B44" t="s">
        <v>69</v>
      </c>
      <c r="C44" s="12">
        <v>5</v>
      </c>
      <c r="D44" s="8">
        <v>1.35</v>
      </c>
      <c r="E44" s="12">
        <v>3</v>
      </c>
      <c r="F44" s="8">
        <v>1.08</v>
      </c>
      <c r="G44" s="12">
        <v>2</v>
      </c>
      <c r="H44" s="8">
        <v>2.5</v>
      </c>
      <c r="I44" s="12">
        <v>0</v>
      </c>
    </row>
    <row r="45" spans="2:9" ht="15" customHeight="1" x14ac:dyDescent="0.2">
      <c r="B45" t="s">
        <v>75</v>
      </c>
      <c r="C45" s="12">
        <v>5</v>
      </c>
      <c r="D45" s="8">
        <v>1.35</v>
      </c>
      <c r="E45" s="12">
        <v>2</v>
      </c>
      <c r="F45" s="8">
        <v>0.72</v>
      </c>
      <c r="G45" s="12">
        <v>3</v>
      </c>
      <c r="H45" s="8">
        <v>3.75</v>
      </c>
      <c r="I45" s="12">
        <v>0</v>
      </c>
    </row>
    <row r="48" spans="2:9" ht="33" customHeight="1" x14ac:dyDescent="0.2">
      <c r="B48" t="s">
        <v>184</v>
      </c>
      <c r="C48" s="10" t="s">
        <v>48</v>
      </c>
      <c r="D48" s="10" t="s">
        <v>49</v>
      </c>
      <c r="E48" s="10" t="s">
        <v>50</v>
      </c>
      <c r="F48" s="10" t="s">
        <v>51</v>
      </c>
      <c r="G48" s="10" t="s">
        <v>52</v>
      </c>
      <c r="H48" s="10" t="s">
        <v>53</v>
      </c>
      <c r="I48" s="10" t="s">
        <v>54</v>
      </c>
    </row>
    <row r="49" spans="2:9" ht="15" customHeight="1" x14ac:dyDescent="0.2">
      <c r="B49" t="s">
        <v>110</v>
      </c>
      <c r="C49" s="12">
        <v>30</v>
      </c>
      <c r="D49" s="8">
        <v>8.11</v>
      </c>
      <c r="E49" s="12">
        <v>29</v>
      </c>
      <c r="F49" s="8">
        <v>10.47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109</v>
      </c>
      <c r="C50" s="12">
        <v>17</v>
      </c>
      <c r="D50" s="8">
        <v>4.59</v>
      </c>
      <c r="E50" s="12">
        <v>16</v>
      </c>
      <c r="F50" s="8">
        <v>5.78</v>
      </c>
      <c r="G50" s="12">
        <v>1</v>
      </c>
      <c r="H50" s="8">
        <v>1.25</v>
      </c>
      <c r="I50" s="12">
        <v>0</v>
      </c>
    </row>
    <row r="51" spans="2:9" ht="15" customHeight="1" x14ac:dyDescent="0.2">
      <c r="B51" t="s">
        <v>143</v>
      </c>
      <c r="C51" s="12">
        <v>15</v>
      </c>
      <c r="D51" s="8">
        <v>4.05</v>
      </c>
      <c r="E51" s="12">
        <v>8</v>
      </c>
      <c r="F51" s="8">
        <v>2.89</v>
      </c>
      <c r="G51" s="12">
        <v>7</v>
      </c>
      <c r="H51" s="8">
        <v>8.75</v>
      </c>
      <c r="I51" s="12">
        <v>0</v>
      </c>
    </row>
    <row r="52" spans="2:9" ht="15" customHeight="1" x14ac:dyDescent="0.2">
      <c r="B52" t="s">
        <v>120</v>
      </c>
      <c r="C52" s="12">
        <v>14</v>
      </c>
      <c r="D52" s="8">
        <v>3.78</v>
      </c>
      <c r="E52" s="12">
        <v>14</v>
      </c>
      <c r="F52" s="8">
        <v>5.05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139</v>
      </c>
      <c r="C53" s="12">
        <v>11</v>
      </c>
      <c r="D53" s="8">
        <v>2.97</v>
      </c>
      <c r="E53" s="12">
        <v>11</v>
      </c>
      <c r="F53" s="8">
        <v>3.97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140</v>
      </c>
      <c r="C54" s="12">
        <v>8</v>
      </c>
      <c r="D54" s="8">
        <v>2.16</v>
      </c>
      <c r="E54" s="12">
        <v>4</v>
      </c>
      <c r="F54" s="8">
        <v>1.44</v>
      </c>
      <c r="G54" s="12">
        <v>4</v>
      </c>
      <c r="H54" s="8">
        <v>5</v>
      </c>
      <c r="I54" s="12">
        <v>0</v>
      </c>
    </row>
    <row r="55" spans="2:9" ht="15" customHeight="1" x14ac:dyDescent="0.2">
      <c r="B55" t="s">
        <v>118</v>
      </c>
      <c r="C55" s="12">
        <v>8</v>
      </c>
      <c r="D55" s="8">
        <v>2.16</v>
      </c>
      <c r="E55" s="12">
        <v>8</v>
      </c>
      <c r="F55" s="8">
        <v>2.89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152</v>
      </c>
      <c r="C56" s="12">
        <v>7</v>
      </c>
      <c r="D56" s="8">
        <v>1.89</v>
      </c>
      <c r="E56" s="12">
        <v>7</v>
      </c>
      <c r="F56" s="8">
        <v>2.5299999999999998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144</v>
      </c>
      <c r="C57" s="12">
        <v>7</v>
      </c>
      <c r="D57" s="8">
        <v>1.89</v>
      </c>
      <c r="E57" s="12">
        <v>5</v>
      </c>
      <c r="F57" s="8">
        <v>1.81</v>
      </c>
      <c r="G57" s="12">
        <v>2</v>
      </c>
      <c r="H57" s="8">
        <v>2.5</v>
      </c>
      <c r="I57" s="12">
        <v>0</v>
      </c>
    </row>
    <row r="58" spans="2:9" ht="15" customHeight="1" x14ac:dyDescent="0.2">
      <c r="B58" t="s">
        <v>107</v>
      </c>
      <c r="C58" s="12">
        <v>7</v>
      </c>
      <c r="D58" s="8">
        <v>1.89</v>
      </c>
      <c r="E58" s="12">
        <v>5</v>
      </c>
      <c r="F58" s="8">
        <v>1.81</v>
      </c>
      <c r="G58" s="12">
        <v>2</v>
      </c>
      <c r="H58" s="8">
        <v>2.5</v>
      </c>
      <c r="I58" s="12">
        <v>0</v>
      </c>
    </row>
    <row r="59" spans="2:9" ht="15" customHeight="1" x14ac:dyDescent="0.2">
      <c r="B59" t="s">
        <v>121</v>
      </c>
      <c r="C59" s="12">
        <v>7</v>
      </c>
      <c r="D59" s="8">
        <v>1.89</v>
      </c>
      <c r="E59" s="12">
        <v>7</v>
      </c>
      <c r="F59" s="8">
        <v>2.5299999999999998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102</v>
      </c>
      <c r="C60" s="12">
        <v>6</v>
      </c>
      <c r="D60" s="8">
        <v>1.62</v>
      </c>
      <c r="E60" s="12">
        <v>1</v>
      </c>
      <c r="F60" s="8">
        <v>0.36</v>
      </c>
      <c r="G60" s="12">
        <v>5</v>
      </c>
      <c r="H60" s="8">
        <v>6.25</v>
      </c>
      <c r="I60" s="12">
        <v>0</v>
      </c>
    </row>
    <row r="61" spans="2:9" ht="15" customHeight="1" x14ac:dyDescent="0.2">
      <c r="B61" t="s">
        <v>171</v>
      </c>
      <c r="C61" s="12">
        <v>6</v>
      </c>
      <c r="D61" s="8">
        <v>1.62</v>
      </c>
      <c r="E61" s="12">
        <v>5</v>
      </c>
      <c r="F61" s="8">
        <v>1.81</v>
      </c>
      <c r="G61" s="12">
        <v>1</v>
      </c>
      <c r="H61" s="8">
        <v>1.25</v>
      </c>
      <c r="I61" s="12">
        <v>0</v>
      </c>
    </row>
    <row r="62" spans="2:9" ht="15" customHeight="1" x14ac:dyDescent="0.2">
      <c r="B62" t="s">
        <v>148</v>
      </c>
      <c r="C62" s="12">
        <v>6</v>
      </c>
      <c r="D62" s="8">
        <v>1.62</v>
      </c>
      <c r="E62" s="12">
        <v>6</v>
      </c>
      <c r="F62" s="8">
        <v>2.17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106</v>
      </c>
      <c r="C63" s="12">
        <v>6</v>
      </c>
      <c r="D63" s="8">
        <v>1.62</v>
      </c>
      <c r="E63" s="12">
        <v>6</v>
      </c>
      <c r="F63" s="8">
        <v>2.17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108</v>
      </c>
      <c r="C64" s="12">
        <v>6</v>
      </c>
      <c r="D64" s="8">
        <v>1.62</v>
      </c>
      <c r="E64" s="12">
        <v>5</v>
      </c>
      <c r="F64" s="8">
        <v>1.81</v>
      </c>
      <c r="G64" s="12">
        <v>1</v>
      </c>
      <c r="H64" s="8">
        <v>1.25</v>
      </c>
      <c r="I64" s="12">
        <v>0</v>
      </c>
    </row>
    <row r="65" spans="2:9" ht="15" customHeight="1" x14ac:dyDescent="0.2">
      <c r="B65" t="s">
        <v>114</v>
      </c>
      <c r="C65" s="12">
        <v>6</v>
      </c>
      <c r="D65" s="8">
        <v>1.62</v>
      </c>
      <c r="E65" s="12">
        <v>6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172</v>
      </c>
      <c r="C66" s="12">
        <v>6</v>
      </c>
      <c r="D66" s="8">
        <v>1.62</v>
      </c>
      <c r="E66" s="12">
        <v>0</v>
      </c>
      <c r="F66" s="8">
        <v>0</v>
      </c>
      <c r="G66" s="12">
        <v>6</v>
      </c>
      <c r="H66" s="8">
        <v>7.5</v>
      </c>
      <c r="I66" s="12">
        <v>0</v>
      </c>
    </row>
    <row r="67" spans="2:9" ht="15" customHeight="1" x14ac:dyDescent="0.2">
      <c r="B67" t="s">
        <v>173</v>
      </c>
      <c r="C67" s="12">
        <v>6</v>
      </c>
      <c r="D67" s="8">
        <v>1.62</v>
      </c>
      <c r="E67" s="12">
        <v>0</v>
      </c>
      <c r="F67" s="8">
        <v>0</v>
      </c>
      <c r="G67" s="12">
        <v>0</v>
      </c>
      <c r="H67" s="8">
        <v>0</v>
      </c>
      <c r="I67" s="12">
        <v>3</v>
      </c>
    </row>
    <row r="68" spans="2:9" ht="15" customHeight="1" x14ac:dyDescent="0.2">
      <c r="B68" t="s">
        <v>163</v>
      </c>
      <c r="C68" s="12">
        <v>5</v>
      </c>
      <c r="D68" s="8">
        <v>1.35</v>
      </c>
      <c r="E68" s="12">
        <v>4</v>
      </c>
      <c r="F68" s="8">
        <v>1.44</v>
      </c>
      <c r="G68" s="12">
        <v>1</v>
      </c>
      <c r="H68" s="8">
        <v>1.25</v>
      </c>
      <c r="I68" s="12">
        <v>0</v>
      </c>
    </row>
    <row r="69" spans="2:9" ht="15" customHeight="1" x14ac:dyDescent="0.2">
      <c r="B69" t="s">
        <v>169</v>
      </c>
      <c r="C69" s="12">
        <v>5</v>
      </c>
      <c r="D69" s="8">
        <v>1.35</v>
      </c>
      <c r="E69" s="12">
        <v>5</v>
      </c>
      <c r="F69" s="8">
        <v>1.81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137</v>
      </c>
      <c r="C70" s="12">
        <v>5</v>
      </c>
      <c r="D70" s="8">
        <v>1.35</v>
      </c>
      <c r="E70" s="12">
        <v>5</v>
      </c>
      <c r="F70" s="8">
        <v>1.81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117</v>
      </c>
      <c r="C71" s="12">
        <v>5</v>
      </c>
      <c r="D71" s="8">
        <v>1.35</v>
      </c>
      <c r="E71" s="12">
        <v>5</v>
      </c>
      <c r="F71" s="8">
        <v>1.81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159</v>
      </c>
      <c r="C72" s="12">
        <v>5</v>
      </c>
      <c r="D72" s="8">
        <v>1.35</v>
      </c>
      <c r="E72" s="12">
        <v>5</v>
      </c>
      <c r="F72" s="8">
        <v>1.81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0384A-96A2-451B-96B3-6E46D9A677BD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75</v>
      </c>
      <c r="D6" s="8">
        <v>15.34</v>
      </c>
      <c r="E6" s="12">
        <v>26</v>
      </c>
      <c r="F6" s="8">
        <v>9.59</v>
      </c>
      <c r="G6" s="12">
        <v>49</v>
      </c>
      <c r="H6" s="8">
        <v>23.22</v>
      </c>
      <c r="I6" s="12">
        <v>0</v>
      </c>
    </row>
    <row r="7" spans="2:9" ht="15" customHeight="1" x14ac:dyDescent="0.2">
      <c r="B7" t="s">
        <v>34</v>
      </c>
      <c r="C7" s="12">
        <v>50</v>
      </c>
      <c r="D7" s="8">
        <v>10.220000000000001</v>
      </c>
      <c r="E7" s="12">
        <v>21</v>
      </c>
      <c r="F7" s="8">
        <v>7.75</v>
      </c>
      <c r="G7" s="12">
        <v>29</v>
      </c>
      <c r="H7" s="8">
        <v>13.74</v>
      </c>
      <c r="I7" s="12">
        <v>0</v>
      </c>
    </row>
    <row r="8" spans="2:9" ht="15" customHeight="1" x14ac:dyDescent="0.2">
      <c r="B8" t="s">
        <v>35</v>
      </c>
      <c r="C8" s="12">
        <v>3</v>
      </c>
      <c r="D8" s="8">
        <v>0.61</v>
      </c>
      <c r="E8" s="12">
        <v>0</v>
      </c>
      <c r="F8" s="8">
        <v>0</v>
      </c>
      <c r="G8" s="12">
        <v>3</v>
      </c>
      <c r="H8" s="8">
        <v>1.42</v>
      </c>
      <c r="I8" s="12">
        <v>0</v>
      </c>
    </row>
    <row r="9" spans="2:9" ht="15" customHeight="1" x14ac:dyDescent="0.2">
      <c r="B9" t="s">
        <v>36</v>
      </c>
      <c r="C9" s="12">
        <v>1</v>
      </c>
      <c r="D9" s="8">
        <v>0.2</v>
      </c>
      <c r="E9" s="12">
        <v>0</v>
      </c>
      <c r="F9" s="8">
        <v>0</v>
      </c>
      <c r="G9" s="12">
        <v>1</v>
      </c>
      <c r="H9" s="8">
        <v>0.47</v>
      </c>
      <c r="I9" s="12">
        <v>0</v>
      </c>
    </row>
    <row r="10" spans="2:9" ht="15" customHeight="1" x14ac:dyDescent="0.2">
      <c r="B10" t="s">
        <v>37</v>
      </c>
      <c r="C10" s="12">
        <v>7</v>
      </c>
      <c r="D10" s="8">
        <v>1.43</v>
      </c>
      <c r="E10" s="12">
        <v>2</v>
      </c>
      <c r="F10" s="8">
        <v>0.74</v>
      </c>
      <c r="G10" s="12">
        <v>5</v>
      </c>
      <c r="H10" s="8">
        <v>2.37</v>
      </c>
      <c r="I10" s="12">
        <v>0</v>
      </c>
    </row>
    <row r="11" spans="2:9" ht="15" customHeight="1" x14ac:dyDescent="0.2">
      <c r="B11" t="s">
        <v>38</v>
      </c>
      <c r="C11" s="12">
        <v>142</v>
      </c>
      <c r="D11" s="8">
        <v>29.04</v>
      </c>
      <c r="E11" s="12">
        <v>71</v>
      </c>
      <c r="F11" s="8">
        <v>26.2</v>
      </c>
      <c r="G11" s="12">
        <v>70</v>
      </c>
      <c r="H11" s="8">
        <v>33.18</v>
      </c>
      <c r="I11" s="12">
        <v>1</v>
      </c>
    </row>
    <row r="12" spans="2:9" ht="15" customHeight="1" x14ac:dyDescent="0.2">
      <c r="B12" t="s">
        <v>39</v>
      </c>
      <c r="C12" s="12">
        <v>1</v>
      </c>
      <c r="D12" s="8">
        <v>0.2</v>
      </c>
      <c r="E12" s="12">
        <v>1</v>
      </c>
      <c r="F12" s="8">
        <v>0.37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13</v>
      </c>
      <c r="D13" s="8">
        <v>2.66</v>
      </c>
      <c r="E13" s="12">
        <v>4</v>
      </c>
      <c r="F13" s="8">
        <v>1.48</v>
      </c>
      <c r="G13" s="12">
        <v>9</v>
      </c>
      <c r="H13" s="8">
        <v>4.2699999999999996</v>
      </c>
      <c r="I13" s="12">
        <v>0</v>
      </c>
    </row>
    <row r="14" spans="2:9" ht="15" customHeight="1" x14ac:dyDescent="0.2">
      <c r="B14" t="s">
        <v>41</v>
      </c>
      <c r="C14" s="12">
        <v>24</v>
      </c>
      <c r="D14" s="8">
        <v>4.91</v>
      </c>
      <c r="E14" s="12">
        <v>13</v>
      </c>
      <c r="F14" s="8">
        <v>4.8</v>
      </c>
      <c r="G14" s="12">
        <v>10</v>
      </c>
      <c r="H14" s="8">
        <v>4.74</v>
      </c>
      <c r="I14" s="12">
        <v>0</v>
      </c>
    </row>
    <row r="15" spans="2:9" ht="15" customHeight="1" x14ac:dyDescent="0.2">
      <c r="B15" t="s">
        <v>42</v>
      </c>
      <c r="C15" s="12">
        <v>52</v>
      </c>
      <c r="D15" s="8">
        <v>10.63</v>
      </c>
      <c r="E15" s="12">
        <v>48</v>
      </c>
      <c r="F15" s="8">
        <v>17.71</v>
      </c>
      <c r="G15" s="12">
        <v>4</v>
      </c>
      <c r="H15" s="8">
        <v>1.9</v>
      </c>
      <c r="I15" s="12">
        <v>0</v>
      </c>
    </row>
    <row r="16" spans="2:9" ht="15" customHeight="1" x14ac:dyDescent="0.2">
      <c r="B16" t="s">
        <v>43</v>
      </c>
      <c r="C16" s="12">
        <v>58</v>
      </c>
      <c r="D16" s="8">
        <v>11.86</v>
      </c>
      <c r="E16" s="12">
        <v>51</v>
      </c>
      <c r="F16" s="8">
        <v>18.82</v>
      </c>
      <c r="G16" s="12">
        <v>7</v>
      </c>
      <c r="H16" s="8">
        <v>3.32</v>
      </c>
      <c r="I16" s="12">
        <v>0</v>
      </c>
    </row>
    <row r="17" spans="2:9" ht="15" customHeight="1" x14ac:dyDescent="0.2">
      <c r="B17" t="s">
        <v>44</v>
      </c>
      <c r="C17" s="12">
        <v>25</v>
      </c>
      <c r="D17" s="8">
        <v>5.1100000000000003</v>
      </c>
      <c r="E17" s="12">
        <v>18</v>
      </c>
      <c r="F17" s="8">
        <v>6.64</v>
      </c>
      <c r="G17" s="12">
        <v>3</v>
      </c>
      <c r="H17" s="8">
        <v>1.42</v>
      </c>
      <c r="I17" s="12">
        <v>0</v>
      </c>
    </row>
    <row r="18" spans="2:9" ht="15" customHeight="1" x14ac:dyDescent="0.2">
      <c r="B18" t="s">
        <v>45</v>
      </c>
      <c r="C18" s="12">
        <v>23</v>
      </c>
      <c r="D18" s="8">
        <v>4.7</v>
      </c>
      <c r="E18" s="12">
        <v>11</v>
      </c>
      <c r="F18" s="8">
        <v>4.0599999999999996</v>
      </c>
      <c r="G18" s="12">
        <v>12</v>
      </c>
      <c r="H18" s="8">
        <v>5.69</v>
      </c>
      <c r="I18" s="12">
        <v>0</v>
      </c>
    </row>
    <row r="19" spans="2:9" ht="15" customHeight="1" x14ac:dyDescent="0.2">
      <c r="B19" t="s">
        <v>46</v>
      </c>
      <c r="C19" s="12">
        <v>15</v>
      </c>
      <c r="D19" s="8">
        <v>3.07</v>
      </c>
      <c r="E19" s="12">
        <v>5</v>
      </c>
      <c r="F19" s="8">
        <v>1.85</v>
      </c>
      <c r="G19" s="12">
        <v>9</v>
      </c>
      <c r="H19" s="8">
        <v>4.2699999999999996</v>
      </c>
      <c r="I19" s="12">
        <v>1</v>
      </c>
    </row>
    <row r="20" spans="2:9" ht="15" customHeight="1" x14ac:dyDescent="0.2">
      <c r="B20" s="9" t="s">
        <v>182</v>
      </c>
      <c r="C20" s="12">
        <f>SUM(LTBL_34462[総数／事業所数])</f>
        <v>489</v>
      </c>
      <c r="E20" s="12">
        <f>SUBTOTAL(109,LTBL_34462[個人／事業所数])</f>
        <v>271</v>
      </c>
      <c r="G20" s="12">
        <f>SUBTOTAL(109,LTBL_34462[法人／事業所数])</f>
        <v>211</v>
      </c>
      <c r="I20" s="12">
        <f>SUBTOTAL(109,LTBL_34462[法人以外の団体／事業所数])</f>
        <v>2</v>
      </c>
    </row>
    <row r="21" spans="2:9" ht="15" customHeight="1" x14ac:dyDescent="0.2">
      <c r="E21" s="11">
        <f>LTBL_34462[[#Totals],[個人／事業所数]]/LTBL_34462[[#Totals],[総数／事業所数]]</f>
        <v>0.55419222903885479</v>
      </c>
      <c r="G21" s="11">
        <f>LTBL_34462[[#Totals],[法人／事業所数]]/LTBL_34462[[#Totals],[総数／事業所数]]</f>
        <v>0.43149284253578735</v>
      </c>
      <c r="I21" s="11">
        <f>LTBL_34462[[#Totals],[法人以外の団体／事業所数]]/LTBL_34462[[#Totals],[総数／事業所数]]</f>
        <v>4.0899795501022499E-3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65</v>
      </c>
      <c r="C24" s="12">
        <v>49</v>
      </c>
      <c r="D24" s="8">
        <v>10.02</v>
      </c>
      <c r="E24" s="12">
        <v>30</v>
      </c>
      <c r="F24" s="8">
        <v>11.07</v>
      </c>
      <c r="G24" s="12">
        <v>19</v>
      </c>
      <c r="H24" s="8">
        <v>9</v>
      </c>
      <c r="I24" s="12">
        <v>0</v>
      </c>
    </row>
    <row r="25" spans="2:9" ht="15" customHeight="1" x14ac:dyDescent="0.2">
      <c r="B25" t="s">
        <v>70</v>
      </c>
      <c r="C25" s="12">
        <v>48</v>
      </c>
      <c r="D25" s="8">
        <v>9.82</v>
      </c>
      <c r="E25" s="12">
        <v>45</v>
      </c>
      <c r="F25" s="8">
        <v>16.61</v>
      </c>
      <c r="G25" s="12">
        <v>3</v>
      </c>
      <c r="H25" s="8">
        <v>1.42</v>
      </c>
      <c r="I25" s="12">
        <v>0</v>
      </c>
    </row>
    <row r="26" spans="2:9" ht="15" customHeight="1" x14ac:dyDescent="0.2">
      <c r="B26" t="s">
        <v>71</v>
      </c>
      <c r="C26" s="12">
        <v>48</v>
      </c>
      <c r="D26" s="8">
        <v>9.82</v>
      </c>
      <c r="E26" s="12">
        <v>45</v>
      </c>
      <c r="F26" s="8">
        <v>16.61</v>
      </c>
      <c r="G26" s="12">
        <v>3</v>
      </c>
      <c r="H26" s="8">
        <v>1.42</v>
      </c>
      <c r="I26" s="12">
        <v>0</v>
      </c>
    </row>
    <row r="27" spans="2:9" ht="15" customHeight="1" x14ac:dyDescent="0.2">
      <c r="B27" t="s">
        <v>55</v>
      </c>
      <c r="C27" s="12">
        <v>36</v>
      </c>
      <c r="D27" s="8">
        <v>7.36</v>
      </c>
      <c r="E27" s="12">
        <v>7</v>
      </c>
      <c r="F27" s="8">
        <v>2.58</v>
      </c>
      <c r="G27" s="12">
        <v>29</v>
      </c>
      <c r="H27" s="8">
        <v>13.74</v>
      </c>
      <c r="I27" s="12">
        <v>0</v>
      </c>
    </row>
    <row r="28" spans="2:9" ht="15" customHeight="1" x14ac:dyDescent="0.2">
      <c r="B28" t="s">
        <v>64</v>
      </c>
      <c r="C28" s="12">
        <v>33</v>
      </c>
      <c r="D28" s="8">
        <v>6.75</v>
      </c>
      <c r="E28" s="12">
        <v>17</v>
      </c>
      <c r="F28" s="8">
        <v>6.27</v>
      </c>
      <c r="G28" s="12">
        <v>16</v>
      </c>
      <c r="H28" s="8">
        <v>7.58</v>
      </c>
      <c r="I28" s="12">
        <v>0</v>
      </c>
    </row>
    <row r="29" spans="2:9" ht="15" customHeight="1" x14ac:dyDescent="0.2">
      <c r="B29" t="s">
        <v>63</v>
      </c>
      <c r="C29" s="12">
        <v>26</v>
      </c>
      <c r="D29" s="8">
        <v>5.32</v>
      </c>
      <c r="E29" s="12">
        <v>15</v>
      </c>
      <c r="F29" s="8">
        <v>5.54</v>
      </c>
      <c r="G29" s="12">
        <v>10</v>
      </c>
      <c r="H29" s="8">
        <v>4.74</v>
      </c>
      <c r="I29" s="12">
        <v>1</v>
      </c>
    </row>
    <row r="30" spans="2:9" ht="15" customHeight="1" x14ac:dyDescent="0.2">
      <c r="B30" t="s">
        <v>72</v>
      </c>
      <c r="C30" s="12">
        <v>25</v>
      </c>
      <c r="D30" s="8">
        <v>5.1100000000000003</v>
      </c>
      <c r="E30" s="12">
        <v>18</v>
      </c>
      <c r="F30" s="8">
        <v>6.64</v>
      </c>
      <c r="G30" s="12">
        <v>3</v>
      </c>
      <c r="H30" s="8">
        <v>1.42</v>
      </c>
      <c r="I30" s="12">
        <v>0</v>
      </c>
    </row>
    <row r="31" spans="2:9" ht="15" customHeight="1" x14ac:dyDescent="0.2">
      <c r="B31" t="s">
        <v>56</v>
      </c>
      <c r="C31" s="12">
        <v>24</v>
      </c>
      <c r="D31" s="8">
        <v>4.91</v>
      </c>
      <c r="E31" s="12">
        <v>13</v>
      </c>
      <c r="F31" s="8">
        <v>4.8</v>
      </c>
      <c r="G31" s="12">
        <v>11</v>
      </c>
      <c r="H31" s="8">
        <v>5.21</v>
      </c>
      <c r="I31" s="12">
        <v>0</v>
      </c>
    </row>
    <row r="32" spans="2:9" ht="15" customHeight="1" x14ac:dyDescent="0.2">
      <c r="B32" t="s">
        <v>57</v>
      </c>
      <c r="C32" s="12">
        <v>15</v>
      </c>
      <c r="D32" s="8">
        <v>3.07</v>
      </c>
      <c r="E32" s="12">
        <v>6</v>
      </c>
      <c r="F32" s="8">
        <v>2.21</v>
      </c>
      <c r="G32" s="12">
        <v>9</v>
      </c>
      <c r="H32" s="8">
        <v>4.2699999999999996</v>
      </c>
      <c r="I32" s="12">
        <v>0</v>
      </c>
    </row>
    <row r="33" spans="2:9" ht="15" customHeight="1" x14ac:dyDescent="0.2">
      <c r="B33" t="s">
        <v>69</v>
      </c>
      <c r="C33" s="12">
        <v>15</v>
      </c>
      <c r="D33" s="8">
        <v>3.07</v>
      </c>
      <c r="E33" s="12">
        <v>5</v>
      </c>
      <c r="F33" s="8">
        <v>1.85</v>
      </c>
      <c r="G33" s="12">
        <v>9</v>
      </c>
      <c r="H33" s="8">
        <v>4.2699999999999996</v>
      </c>
      <c r="I33" s="12">
        <v>0</v>
      </c>
    </row>
    <row r="34" spans="2:9" ht="15" customHeight="1" x14ac:dyDescent="0.2">
      <c r="B34" t="s">
        <v>73</v>
      </c>
      <c r="C34" s="12">
        <v>13</v>
      </c>
      <c r="D34" s="8">
        <v>2.66</v>
      </c>
      <c r="E34" s="12">
        <v>11</v>
      </c>
      <c r="F34" s="8">
        <v>4.0599999999999996</v>
      </c>
      <c r="G34" s="12">
        <v>2</v>
      </c>
      <c r="H34" s="8">
        <v>0.95</v>
      </c>
      <c r="I34" s="12">
        <v>0</v>
      </c>
    </row>
    <row r="35" spans="2:9" ht="15" customHeight="1" x14ac:dyDescent="0.2">
      <c r="B35" t="s">
        <v>62</v>
      </c>
      <c r="C35" s="12">
        <v>11</v>
      </c>
      <c r="D35" s="8">
        <v>2.25</v>
      </c>
      <c r="E35" s="12">
        <v>4</v>
      </c>
      <c r="F35" s="8">
        <v>1.48</v>
      </c>
      <c r="G35" s="12">
        <v>7</v>
      </c>
      <c r="H35" s="8">
        <v>3.32</v>
      </c>
      <c r="I35" s="12">
        <v>0</v>
      </c>
    </row>
    <row r="36" spans="2:9" ht="15" customHeight="1" x14ac:dyDescent="0.2">
      <c r="B36" t="s">
        <v>83</v>
      </c>
      <c r="C36" s="12">
        <v>10</v>
      </c>
      <c r="D36" s="8">
        <v>2.04</v>
      </c>
      <c r="E36" s="12">
        <v>5</v>
      </c>
      <c r="F36" s="8">
        <v>1.85</v>
      </c>
      <c r="G36" s="12">
        <v>5</v>
      </c>
      <c r="H36" s="8">
        <v>2.37</v>
      </c>
      <c r="I36" s="12">
        <v>0</v>
      </c>
    </row>
    <row r="37" spans="2:9" ht="15" customHeight="1" x14ac:dyDescent="0.2">
      <c r="B37" t="s">
        <v>67</v>
      </c>
      <c r="C37" s="12">
        <v>10</v>
      </c>
      <c r="D37" s="8">
        <v>2.04</v>
      </c>
      <c r="E37" s="12">
        <v>3</v>
      </c>
      <c r="F37" s="8">
        <v>1.1100000000000001</v>
      </c>
      <c r="G37" s="12">
        <v>7</v>
      </c>
      <c r="H37" s="8">
        <v>3.32</v>
      </c>
      <c r="I37" s="12">
        <v>0</v>
      </c>
    </row>
    <row r="38" spans="2:9" ht="15" customHeight="1" x14ac:dyDescent="0.2">
      <c r="B38" t="s">
        <v>74</v>
      </c>
      <c r="C38" s="12">
        <v>10</v>
      </c>
      <c r="D38" s="8">
        <v>2.04</v>
      </c>
      <c r="E38" s="12">
        <v>0</v>
      </c>
      <c r="F38" s="8">
        <v>0</v>
      </c>
      <c r="G38" s="12">
        <v>10</v>
      </c>
      <c r="H38" s="8">
        <v>4.74</v>
      </c>
      <c r="I38" s="12">
        <v>0</v>
      </c>
    </row>
    <row r="39" spans="2:9" ht="15" customHeight="1" x14ac:dyDescent="0.2">
      <c r="B39" t="s">
        <v>68</v>
      </c>
      <c r="C39" s="12">
        <v>8</v>
      </c>
      <c r="D39" s="8">
        <v>1.64</v>
      </c>
      <c r="E39" s="12">
        <v>8</v>
      </c>
      <c r="F39" s="8">
        <v>2.95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58</v>
      </c>
      <c r="C40" s="12">
        <v>7</v>
      </c>
      <c r="D40" s="8">
        <v>1.43</v>
      </c>
      <c r="E40" s="12">
        <v>3</v>
      </c>
      <c r="F40" s="8">
        <v>1.1100000000000001</v>
      </c>
      <c r="G40" s="12">
        <v>4</v>
      </c>
      <c r="H40" s="8">
        <v>1.9</v>
      </c>
      <c r="I40" s="12">
        <v>0</v>
      </c>
    </row>
    <row r="41" spans="2:9" ht="15" customHeight="1" x14ac:dyDescent="0.2">
      <c r="B41" t="s">
        <v>88</v>
      </c>
      <c r="C41" s="12">
        <v>6</v>
      </c>
      <c r="D41" s="8">
        <v>1.23</v>
      </c>
      <c r="E41" s="12">
        <v>1</v>
      </c>
      <c r="F41" s="8">
        <v>0.37</v>
      </c>
      <c r="G41" s="12">
        <v>5</v>
      </c>
      <c r="H41" s="8">
        <v>2.37</v>
      </c>
      <c r="I41" s="12">
        <v>0</v>
      </c>
    </row>
    <row r="42" spans="2:9" ht="15" customHeight="1" x14ac:dyDescent="0.2">
      <c r="B42" t="s">
        <v>91</v>
      </c>
      <c r="C42" s="12">
        <v>6</v>
      </c>
      <c r="D42" s="8">
        <v>1.23</v>
      </c>
      <c r="E42" s="12">
        <v>1</v>
      </c>
      <c r="F42" s="8">
        <v>0.37</v>
      </c>
      <c r="G42" s="12">
        <v>5</v>
      </c>
      <c r="H42" s="8">
        <v>2.37</v>
      </c>
      <c r="I42" s="12">
        <v>0</v>
      </c>
    </row>
    <row r="43" spans="2:9" ht="15" customHeight="1" x14ac:dyDescent="0.2">
      <c r="B43" t="s">
        <v>78</v>
      </c>
      <c r="C43" s="12">
        <v>6</v>
      </c>
      <c r="D43" s="8">
        <v>1.23</v>
      </c>
      <c r="E43" s="12">
        <v>1</v>
      </c>
      <c r="F43" s="8">
        <v>0.37</v>
      </c>
      <c r="G43" s="12">
        <v>5</v>
      </c>
      <c r="H43" s="8">
        <v>2.37</v>
      </c>
      <c r="I43" s="12">
        <v>0</v>
      </c>
    </row>
    <row r="44" spans="2:9" ht="15" customHeight="1" x14ac:dyDescent="0.2">
      <c r="B44" t="s">
        <v>86</v>
      </c>
      <c r="C44" s="12">
        <v>6</v>
      </c>
      <c r="D44" s="8">
        <v>1.23</v>
      </c>
      <c r="E44" s="12">
        <v>5</v>
      </c>
      <c r="F44" s="8">
        <v>1.85</v>
      </c>
      <c r="G44" s="12">
        <v>1</v>
      </c>
      <c r="H44" s="8">
        <v>0.47</v>
      </c>
      <c r="I44" s="12">
        <v>0</v>
      </c>
    </row>
    <row r="47" spans="2:9" ht="33" customHeight="1" x14ac:dyDescent="0.2">
      <c r="B47" t="s">
        <v>184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118</v>
      </c>
      <c r="C48" s="12">
        <v>29</v>
      </c>
      <c r="D48" s="8">
        <v>5.93</v>
      </c>
      <c r="E48" s="12">
        <v>29</v>
      </c>
      <c r="F48" s="8">
        <v>10.7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102</v>
      </c>
      <c r="C49" s="12">
        <v>21</v>
      </c>
      <c r="D49" s="8">
        <v>4.29</v>
      </c>
      <c r="E49" s="12">
        <v>3</v>
      </c>
      <c r="F49" s="8">
        <v>1.1100000000000001</v>
      </c>
      <c r="G49" s="12">
        <v>18</v>
      </c>
      <c r="H49" s="8">
        <v>8.5299999999999994</v>
      </c>
      <c r="I49" s="12">
        <v>0</v>
      </c>
    </row>
    <row r="50" spans="2:9" ht="15" customHeight="1" x14ac:dyDescent="0.2">
      <c r="B50" t="s">
        <v>106</v>
      </c>
      <c r="C50" s="12">
        <v>20</v>
      </c>
      <c r="D50" s="8">
        <v>4.09</v>
      </c>
      <c r="E50" s="12">
        <v>9</v>
      </c>
      <c r="F50" s="8">
        <v>3.32</v>
      </c>
      <c r="G50" s="12">
        <v>11</v>
      </c>
      <c r="H50" s="8">
        <v>5.21</v>
      </c>
      <c r="I50" s="12">
        <v>0</v>
      </c>
    </row>
    <row r="51" spans="2:9" ht="15" customHeight="1" x14ac:dyDescent="0.2">
      <c r="B51" t="s">
        <v>117</v>
      </c>
      <c r="C51" s="12">
        <v>14</v>
      </c>
      <c r="D51" s="8">
        <v>2.86</v>
      </c>
      <c r="E51" s="12">
        <v>13</v>
      </c>
      <c r="F51" s="8">
        <v>4.8</v>
      </c>
      <c r="G51" s="12">
        <v>1</v>
      </c>
      <c r="H51" s="8">
        <v>0.47</v>
      </c>
      <c r="I51" s="12">
        <v>0</v>
      </c>
    </row>
    <row r="52" spans="2:9" ht="15" customHeight="1" x14ac:dyDescent="0.2">
      <c r="B52" t="s">
        <v>108</v>
      </c>
      <c r="C52" s="12">
        <v>13</v>
      </c>
      <c r="D52" s="8">
        <v>2.66</v>
      </c>
      <c r="E52" s="12">
        <v>8</v>
      </c>
      <c r="F52" s="8">
        <v>2.95</v>
      </c>
      <c r="G52" s="12">
        <v>5</v>
      </c>
      <c r="H52" s="8">
        <v>2.37</v>
      </c>
      <c r="I52" s="12">
        <v>0</v>
      </c>
    </row>
    <row r="53" spans="2:9" ht="15" customHeight="1" x14ac:dyDescent="0.2">
      <c r="B53" t="s">
        <v>137</v>
      </c>
      <c r="C53" s="12">
        <v>12</v>
      </c>
      <c r="D53" s="8">
        <v>2.4500000000000002</v>
      </c>
      <c r="E53" s="12">
        <v>7</v>
      </c>
      <c r="F53" s="8">
        <v>2.58</v>
      </c>
      <c r="G53" s="12">
        <v>5</v>
      </c>
      <c r="H53" s="8">
        <v>2.37</v>
      </c>
      <c r="I53" s="12">
        <v>0</v>
      </c>
    </row>
    <row r="54" spans="2:9" ht="15" customHeight="1" x14ac:dyDescent="0.2">
      <c r="B54" t="s">
        <v>107</v>
      </c>
      <c r="C54" s="12">
        <v>10</v>
      </c>
      <c r="D54" s="8">
        <v>2.04</v>
      </c>
      <c r="E54" s="12">
        <v>4</v>
      </c>
      <c r="F54" s="8">
        <v>1.48</v>
      </c>
      <c r="G54" s="12">
        <v>6</v>
      </c>
      <c r="H54" s="8">
        <v>2.84</v>
      </c>
      <c r="I54" s="12">
        <v>0</v>
      </c>
    </row>
    <row r="55" spans="2:9" ht="15" customHeight="1" x14ac:dyDescent="0.2">
      <c r="B55" t="s">
        <v>111</v>
      </c>
      <c r="C55" s="12">
        <v>10</v>
      </c>
      <c r="D55" s="8">
        <v>2.04</v>
      </c>
      <c r="E55" s="12">
        <v>3</v>
      </c>
      <c r="F55" s="8">
        <v>1.1100000000000001</v>
      </c>
      <c r="G55" s="12">
        <v>6</v>
      </c>
      <c r="H55" s="8">
        <v>2.84</v>
      </c>
      <c r="I55" s="12">
        <v>0</v>
      </c>
    </row>
    <row r="56" spans="2:9" ht="15" customHeight="1" x14ac:dyDescent="0.2">
      <c r="B56" t="s">
        <v>112</v>
      </c>
      <c r="C56" s="12">
        <v>10</v>
      </c>
      <c r="D56" s="8">
        <v>2.04</v>
      </c>
      <c r="E56" s="12">
        <v>9</v>
      </c>
      <c r="F56" s="8">
        <v>3.32</v>
      </c>
      <c r="G56" s="12">
        <v>1</v>
      </c>
      <c r="H56" s="8">
        <v>0.47</v>
      </c>
      <c r="I56" s="12">
        <v>0</v>
      </c>
    </row>
    <row r="57" spans="2:9" ht="15" customHeight="1" x14ac:dyDescent="0.2">
      <c r="B57" t="s">
        <v>120</v>
      </c>
      <c r="C57" s="12">
        <v>10</v>
      </c>
      <c r="D57" s="8">
        <v>2.04</v>
      </c>
      <c r="E57" s="12">
        <v>9</v>
      </c>
      <c r="F57" s="8">
        <v>3.32</v>
      </c>
      <c r="G57" s="12">
        <v>1</v>
      </c>
      <c r="H57" s="8">
        <v>0.47</v>
      </c>
      <c r="I57" s="12">
        <v>0</v>
      </c>
    </row>
    <row r="58" spans="2:9" ht="15" customHeight="1" x14ac:dyDescent="0.2">
      <c r="B58" t="s">
        <v>121</v>
      </c>
      <c r="C58" s="12">
        <v>10</v>
      </c>
      <c r="D58" s="8">
        <v>2.04</v>
      </c>
      <c r="E58" s="12">
        <v>8</v>
      </c>
      <c r="F58" s="8">
        <v>2.95</v>
      </c>
      <c r="G58" s="12">
        <v>2</v>
      </c>
      <c r="H58" s="8">
        <v>0.95</v>
      </c>
      <c r="I58" s="12">
        <v>0</v>
      </c>
    </row>
    <row r="59" spans="2:9" ht="15" customHeight="1" x14ac:dyDescent="0.2">
      <c r="B59" t="s">
        <v>119</v>
      </c>
      <c r="C59" s="12">
        <v>9</v>
      </c>
      <c r="D59" s="8">
        <v>1.84</v>
      </c>
      <c r="E59" s="12">
        <v>9</v>
      </c>
      <c r="F59" s="8">
        <v>3.32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124</v>
      </c>
      <c r="C60" s="12">
        <v>8</v>
      </c>
      <c r="D60" s="8">
        <v>1.64</v>
      </c>
      <c r="E60" s="12">
        <v>3</v>
      </c>
      <c r="F60" s="8">
        <v>1.1100000000000001</v>
      </c>
      <c r="G60" s="12">
        <v>5</v>
      </c>
      <c r="H60" s="8">
        <v>2.37</v>
      </c>
      <c r="I60" s="12">
        <v>0</v>
      </c>
    </row>
    <row r="61" spans="2:9" ht="15" customHeight="1" x14ac:dyDescent="0.2">
      <c r="B61" t="s">
        <v>139</v>
      </c>
      <c r="C61" s="12">
        <v>8</v>
      </c>
      <c r="D61" s="8">
        <v>1.64</v>
      </c>
      <c r="E61" s="12">
        <v>3</v>
      </c>
      <c r="F61" s="8">
        <v>1.1100000000000001</v>
      </c>
      <c r="G61" s="12">
        <v>4</v>
      </c>
      <c r="H61" s="8">
        <v>1.9</v>
      </c>
      <c r="I61" s="12">
        <v>1</v>
      </c>
    </row>
    <row r="62" spans="2:9" ht="15" customHeight="1" x14ac:dyDescent="0.2">
      <c r="B62" t="s">
        <v>140</v>
      </c>
      <c r="C62" s="12">
        <v>8</v>
      </c>
      <c r="D62" s="8">
        <v>1.64</v>
      </c>
      <c r="E62" s="12">
        <v>6</v>
      </c>
      <c r="F62" s="8">
        <v>2.21</v>
      </c>
      <c r="G62" s="12">
        <v>2</v>
      </c>
      <c r="H62" s="8">
        <v>0.95</v>
      </c>
      <c r="I62" s="12">
        <v>0</v>
      </c>
    </row>
    <row r="63" spans="2:9" ht="15" customHeight="1" x14ac:dyDescent="0.2">
      <c r="B63" t="s">
        <v>114</v>
      </c>
      <c r="C63" s="12">
        <v>8</v>
      </c>
      <c r="D63" s="8">
        <v>1.64</v>
      </c>
      <c r="E63" s="12">
        <v>8</v>
      </c>
      <c r="F63" s="8">
        <v>2.95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115</v>
      </c>
      <c r="C64" s="12">
        <v>8</v>
      </c>
      <c r="D64" s="8">
        <v>1.64</v>
      </c>
      <c r="E64" s="12">
        <v>8</v>
      </c>
      <c r="F64" s="8">
        <v>2.95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7</v>
      </c>
      <c r="D65" s="8">
        <v>1.43</v>
      </c>
      <c r="E65" s="12">
        <v>4</v>
      </c>
      <c r="F65" s="8">
        <v>1.48</v>
      </c>
      <c r="G65" s="12">
        <v>3</v>
      </c>
      <c r="H65" s="8">
        <v>1.42</v>
      </c>
      <c r="I65" s="12">
        <v>0</v>
      </c>
    </row>
    <row r="66" spans="2:9" ht="15" customHeight="1" x14ac:dyDescent="0.2">
      <c r="B66" t="s">
        <v>144</v>
      </c>
      <c r="C66" s="12">
        <v>7</v>
      </c>
      <c r="D66" s="8">
        <v>1.43</v>
      </c>
      <c r="E66" s="12">
        <v>5</v>
      </c>
      <c r="F66" s="8">
        <v>1.85</v>
      </c>
      <c r="G66" s="12">
        <v>2</v>
      </c>
      <c r="H66" s="8">
        <v>0.95</v>
      </c>
      <c r="I66" s="12">
        <v>0</v>
      </c>
    </row>
    <row r="67" spans="2:9" ht="15" customHeight="1" x14ac:dyDescent="0.2">
      <c r="B67" t="s">
        <v>104</v>
      </c>
      <c r="C67" s="12">
        <v>6</v>
      </c>
      <c r="D67" s="8">
        <v>1.23</v>
      </c>
      <c r="E67" s="12">
        <v>3</v>
      </c>
      <c r="F67" s="8">
        <v>1.1100000000000001</v>
      </c>
      <c r="G67" s="12">
        <v>3</v>
      </c>
      <c r="H67" s="8">
        <v>1.42</v>
      </c>
      <c r="I67" s="12">
        <v>0</v>
      </c>
    </row>
    <row r="68" spans="2:9" ht="15" customHeight="1" x14ac:dyDescent="0.2">
      <c r="B68" t="s">
        <v>105</v>
      </c>
      <c r="C68" s="12">
        <v>6</v>
      </c>
      <c r="D68" s="8">
        <v>1.23</v>
      </c>
      <c r="E68" s="12">
        <v>2</v>
      </c>
      <c r="F68" s="8">
        <v>0.74</v>
      </c>
      <c r="G68" s="12">
        <v>4</v>
      </c>
      <c r="H68" s="8">
        <v>1.9</v>
      </c>
      <c r="I68" s="12">
        <v>0</v>
      </c>
    </row>
    <row r="69" spans="2:9" ht="15" customHeight="1" x14ac:dyDescent="0.2">
      <c r="B69" t="s">
        <v>163</v>
      </c>
      <c r="C69" s="12">
        <v>6</v>
      </c>
      <c r="D69" s="8">
        <v>1.23</v>
      </c>
      <c r="E69" s="12">
        <v>1</v>
      </c>
      <c r="F69" s="8">
        <v>0.37</v>
      </c>
      <c r="G69" s="12">
        <v>5</v>
      </c>
      <c r="H69" s="8">
        <v>2.37</v>
      </c>
      <c r="I69" s="12">
        <v>0</v>
      </c>
    </row>
    <row r="70" spans="2:9" ht="15" customHeight="1" x14ac:dyDescent="0.2">
      <c r="B70" t="s">
        <v>110</v>
      </c>
      <c r="C70" s="12">
        <v>6</v>
      </c>
      <c r="D70" s="8">
        <v>1.23</v>
      </c>
      <c r="E70" s="12">
        <v>2</v>
      </c>
      <c r="F70" s="8">
        <v>0.74</v>
      </c>
      <c r="G70" s="12">
        <v>4</v>
      </c>
      <c r="H70" s="8">
        <v>1.9</v>
      </c>
      <c r="I70" s="12">
        <v>0</v>
      </c>
    </row>
    <row r="71" spans="2:9" ht="15" customHeight="1" x14ac:dyDescent="0.2">
      <c r="B71" t="s">
        <v>113</v>
      </c>
      <c r="C71" s="12">
        <v>6</v>
      </c>
      <c r="D71" s="8">
        <v>1.23</v>
      </c>
      <c r="E71" s="12">
        <v>5</v>
      </c>
      <c r="F71" s="8">
        <v>1.85</v>
      </c>
      <c r="G71" s="12">
        <v>1</v>
      </c>
      <c r="H71" s="8">
        <v>0.47</v>
      </c>
      <c r="I71" s="12">
        <v>0</v>
      </c>
    </row>
    <row r="72" spans="2:9" ht="15" customHeight="1" x14ac:dyDescent="0.2">
      <c r="B72" t="s">
        <v>116</v>
      </c>
      <c r="C72" s="12">
        <v>6</v>
      </c>
      <c r="D72" s="8">
        <v>1.23</v>
      </c>
      <c r="E72" s="12">
        <v>6</v>
      </c>
      <c r="F72" s="8">
        <v>2.21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174</v>
      </c>
      <c r="C73" s="12">
        <v>6</v>
      </c>
      <c r="D73" s="8">
        <v>1.23</v>
      </c>
      <c r="E73" s="12">
        <v>0</v>
      </c>
      <c r="F73" s="8">
        <v>0</v>
      </c>
      <c r="G73" s="12">
        <v>6</v>
      </c>
      <c r="H73" s="8">
        <v>2.84</v>
      </c>
      <c r="I73" s="12">
        <v>0</v>
      </c>
    </row>
    <row r="74" spans="2:9" ht="15" customHeight="1" x14ac:dyDescent="0.2">
      <c r="B74" t="s">
        <v>154</v>
      </c>
      <c r="C74" s="12">
        <v>6</v>
      </c>
      <c r="D74" s="8">
        <v>1.23</v>
      </c>
      <c r="E74" s="12">
        <v>5</v>
      </c>
      <c r="F74" s="8">
        <v>1.85</v>
      </c>
      <c r="G74" s="12">
        <v>1</v>
      </c>
      <c r="H74" s="8">
        <v>0.47</v>
      </c>
      <c r="I74" s="12">
        <v>0</v>
      </c>
    </row>
    <row r="76" spans="2:9" ht="15" customHeight="1" x14ac:dyDescent="0.2">
      <c r="B76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02E02-5AEC-487D-AD54-AF4DAFC5D7E9}">
  <sheetPr>
    <pageSetUpPr fitToPage="1"/>
  </sheetPr>
  <dimension ref="B2:I7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51</v>
      </c>
      <c r="D6" s="8">
        <v>16.78</v>
      </c>
      <c r="E6" s="12">
        <v>24</v>
      </c>
      <c r="F6" s="8">
        <v>13.95</v>
      </c>
      <c r="G6" s="12">
        <v>27</v>
      </c>
      <c r="H6" s="8">
        <v>20.77</v>
      </c>
      <c r="I6" s="12">
        <v>0</v>
      </c>
    </row>
    <row r="7" spans="2:9" ht="15" customHeight="1" x14ac:dyDescent="0.2">
      <c r="B7" t="s">
        <v>34</v>
      </c>
      <c r="C7" s="12">
        <v>45</v>
      </c>
      <c r="D7" s="8">
        <v>14.8</v>
      </c>
      <c r="E7" s="12">
        <v>17</v>
      </c>
      <c r="F7" s="8">
        <v>9.8800000000000008</v>
      </c>
      <c r="G7" s="12">
        <v>28</v>
      </c>
      <c r="H7" s="8">
        <v>21.54</v>
      </c>
      <c r="I7" s="12">
        <v>0</v>
      </c>
    </row>
    <row r="8" spans="2:9" ht="15" customHeight="1" x14ac:dyDescent="0.2">
      <c r="B8" t="s">
        <v>35</v>
      </c>
      <c r="C8" s="12">
        <v>2</v>
      </c>
      <c r="D8" s="8">
        <v>0.66</v>
      </c>
      <c r="E8" s="12">
        <v>0</v>
      </c>
      <c r="F8" s="8">
        <v>0</v>
      </c>
      <c r="G8" s="12">
        <v>2</v>
      </c>
      <c r="H8" s="8">
        <v>1.54</v>
      </c>
      <c r="I8" s="12">
        <v>0</v>
      </c>
    </row>
    <row r="9" spans="2:9" ht="15" customHeight="1" x14ac:dyDescent="0.2">
      <c r="B9" t="s">
        <v>36</v>
      </c>
      <c r="C9" s="12">
        <v>3</v>
      </c>
      <c r="D9" s="8">
        <v>0.99</v>
      </c>
      <c r="E9" s="12">
        <v>0</v>
      </c>
      <c r="F9" s="8">
        <v>0</v>
      </c>
      <c r="G9" s="12">
        <v>3</v>
      </c>
      <c r="H9" s="8">
        <v>2.31</v>
      </c>
      <c r="I9" s="12">
        <v>0</v>
      </c>
    </row>
    <row r="10" spans="2:9" ht="15" customHeight="1" x14ac:dyDescent="0.2">
      <c r="B10" t="s">
        <v>37</v>
      </c>
      <c r="C10" s="12">
        <v>10</v>
      </c>
      <c r="D10" s="8">
        <v>3.29</v>
      </c>
      <c r="E10" s="12">
        <v>2</v>
      </c>
      <c r="F10" s="8">
        <v>1.1599999999999999</v>
      </c>
      <c r="G10" s="12">
        <v>8</v>
      </c>
      <c r="H10" s="8">
        <v>6.15</v>
      </c>
      <c r="I10" s="12">
        <v>0</v>
      </c>
    </row>
    <row r="11" spans="2:9" ht="15" customHeight="1" x14ac:dyDescent="0.2">
      <c r="B11" t="s">
        <v>38</v>
      </c>
      <c r="C11" s="12">
        <v>94</v>
      </c>
      <c r="D11" s="8">
        <v>30.92</v>
      </c>
      <c r="E11" s="12">
        <v>65</v>
      </c>
      <c r="F11" s="8">
        <v>37.79</v>
      </c>
      <c r="G11" s="12">
        <v>29</v>
      </c>
      <c r="H11" s="8">
        <v>22.31</v>
      </c>
      <c r="I11" s="12">
        <v>0</v>
      </c>
    </row>
    <row r="12" spans="2:9" ht="15" customHeight="1" x14ac:dyDescent="0.2">
      <c r="B12" t="s">
        <v>39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40</v>
      </c>
      <c r="C13" s="12">
        <v>2</v>
      </c>
      <c r="D13" s="8">
        <v>0.66</v>
      </c>
      <c r="E13" s="12">
        <v>0</v>
      </c>
      <c r="F13" s="8">
        <v>0</v>
      </c>
      <c r="G13" s="12">
        <v>2</v>
      </c>
      <c r="H13" s="8">
        <v>1.54</v>
      </c>
      <c r="I13" s="12">
        <v>0</v>
      </c>
    </row>
    <row r="14" spans="2:9" ht="15" customHeight="1" x14ac:dyDescent="0.2">
      <c r="B14" t="s">
        <v>41</v>
      </c>
      <c r="C14" s="12">
        <v>11</v>
      </c>
      <c r="D14" s="8">
        <v>3.62</v>
      </c>
      <c r="E14" s="12">
        <v>5</v>
      </c>
      <c r="F14" s="8">
        <v>2.91</v>
      </c>
      <c r="G14" s="12">
        <v>6</v>
      </c>
      <c r="H14" s="8">
        <v>4.62</v>
      </c>
      <c r="I14" s="12">
        <v>0</v>
      </c>
    </row>
    <row r="15" spans="2:9" ht="15" customHeight="1" x14ac:dyDescent="0.2">
      <c r="B15" t="s">
        <v>42</v>
      </c>
      <c r="C15" s="12">
        <v>22</v>
      </c>
      <c r="D15" s="8">
        <v>7.24</v>
      </c>
      <c r="E15" s="12">
        <v>18</v>
      </c>
      <c r="F15" s="8">
        <v>10.47</v>
      </c>
      <c r="G15" s="12">
        <v>3</v>
      </c>
      <c r="H15" s="8">
        <v>2.31</v>
      </c>
      <c r="I15" s="12">
        <v>0</v>
      </c>
    </row>
    <row r="16" spans="2:9" ht="15" customHeight="1" x14ac:dyDescent="0.2">
      <c r="B16" t="s">
        <v>43</v>
      </c>
      <c r="C16" s="12">
        <v>29</v>
      </c>
      <c r="D16" s="8">
        <v>9.5399999999999991</v>
      </c>
      <c r="E16" s="12">
        <v>26</v>
      </c>
      <c r="F16" s="8">
        <v>15.12</v>
      </c>
      <c r="G16" s="12">
        <v>3</v>
      </c>
      <c r="H16" s="8">
        <v>2.31</v>
      </c>
      <c r="I16" s="12">
        <v>0</v>
      </c>
    </row>
    <row r="17" spans="2:9" ht="15" customHeight="1" x14ac:dyDescent="0.2">
      <c r="B17" t="s">
        <v>44</v>
      </c>
      <c r="C17" s="12">
        <v>3</v>
      </c>
      <c r="D17" s="8">
        <v>0.99</v>
      </c>
      <c r="E17" s="12">
        <v>1</v>
      </c>
      <c r="F17" s="8">
        <v>0.57999999999999996</v>
      </c>
      <c r="G17" s="12">
        <v>2</v>
      </c>
      <c r="H17" s="8">
        <v>1.54</v>
      </c>
      <c r="I17" s="12">
        <v>0</v>
      </c>
    </row>
    <row r="18" spans="2:9" ht="15" customHeight="1" x14ac:dyDescent="0.2">
      <c r="B18" t="s">
        <v>45</v>
      </c>
      <c r="C18" s="12">
        <v>20</v>
      </c>
      <c r="D18" s="8">
        <v>6.58</v>
      </c>
      <c r="E18" s="12">
        <v>9</v>
      </c>
      <c r="F18" s="8">
        <v>5.23</v>
      </c>
      <c r="G18" s="12">
        <v>11</v>
      </c>
      <c r="H18" s="8">
        <v>8.4600000000000009</v>
      </c>
      <c r="I18" s="12">
        <v>0</v>
      </c>
    </row>
    <row r="19" spans="2:9" ht="15" customHeight="1" x14ac:dyDescent="0.2">
      <c r="B19" t="s">
        <v>46</v>
      </c>
      <c r="C19" s="12">
        <v>12</v>
      </c>
      <c r="D19" s="8">
        <v>3.95</v>
      </c>
      <c r="E19" s="12">
        <v>5</v>
      </c>
      <c r="F19" s="8">
        <v>2.91</v>
      </c>
      <c r="G19" s="12">
        <v>6</v>
      </c>
      <c r="H19" s="8">
        <v>4.62</v>
      </c>
      <c r="I19" s="12">
        <v>0</v>
      </c>
    </row>
    <row r="20" spans="2:9" ht="15" customHeight="1" x14ac:dyDescent="0.2">
      <c r="B20" s="9" t="s">
        <v>182</v>
      </c>
      <c r="C20" s="12">
        <f>SUM(LTBL_34545[総数／事業所数])</f>
        <v>304</v>
      </c>
      <c r="E20" s="12">
        <f>SUBTOTAL(109,LTBL_34545[個人／事業所数])</f>
        <v>172</v>
      </c>
      <c r="G20" s="12">
        <f>SUBTOTAL(109,LTBL_34545[法人／事業所数])</f>
        <v>130</v>
      </c>
      <c r="I20" s="12">
        <f>SUBTOTAL(109,LTBL_34545[法人以外の団体／事業所数])</f>
        <v>0</v>
      </c>
    </row>
    <row r="21" spans="2:9" ht="15" customHeight="1" x14ac:dyDescent="0.2">
      <c r="E21" s="11">
        <f>LTBL_34545[[#Totals],[個人／事業所数]]/LTBL_34545[[#Totals],[総数／事業所数]]</f>
        <v>0.56578947368421051</v>
      </c>
      <c r="G21" s="11">
        <f>LTBL_34545[[#Totals],[法人／事業所数]]/LTBL_34545[[#Totals],[総数／事業所数]]</f>
        <v>0.42763157894736842</v>
      </c>
      <c r="I21" s="11">
        <f>LTBL_34545[[#Totals],[法人以外の団体／事業所数]]/LTBL_34545[[#Totals],[総数／事業所数]]</f>
        <v>0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65</v>
      </c>
      <c r="C24" s="12">
        <v>31</v>
      </c>
      <c r="D24" s="8">
        <v>10.199999999999999</v>
      </c>
      <c r="E24" s="12">
        <v>14</v>
      </c>
      <c r="F24" s="8">
        <v>8.14</v>
      </c>
      <c r="G24" s="12">
        <v>17</v>
      </c>
      <c r="H24" s="8">
        <v>13.08</v>
      </c>
      <c r="I24" s="12">
        <v>0</v>
      </c>
    </row>
    <row r="25" spans="2:9" ht="15" customHeight="1" x14ac:dyDescent="0.2">
      <c r="B25" t="s">
        <v>55</v>
      </c>
      <c r="C25" s="12">
        <v>28</v>
      </c>
      <c r="D25" s="8">
        <v>9.2100000000000009</v>
      </c>
      <c r="E25" s="12">
        <v>10</v>
      </c>
      <c r="F25" s="8">
        <v>5.81</v>
      </c>
      <c r="G25" s="12">
        <v>18</v>
      </c>
      <c r="H25" s="8">
        <v>13.85</v>
      </c>
      <c r="I25" s="12">
        <v>0</v>
      </c>
    </row>
    <row r="26" spans="2:9" ht="15" customHeight="1" x14ac:dyDescent="0.2">
      <c r="B26" t="s">
        <v>63</v>
      </c>
      <c r="C26" s="12">
        <v>26</v>
      </c>
      <c r="D26" s="8">
        <v>8.5500000000000007</v>
      </c>
      <c r="E26" s="12">
        <v>24</v>
      </c>
      <c r="F26" s="8">
        <v>13.95</v>
      </c>
      <c r="G26" s="12">
        <v>2</v>
      </c>
      <c r="H26" s="8">
        <v>1.54</v>
      </c>
      <c r="I26" s="12">
        <v>0</v>
      </c>
    </row>
    <row r="27" spans="2:9" ht="15" customHeight="1" x14ac:dyDescent="0.2">
      <c r="B27" t="s">
        <v>71</v>
      </c>
      <c r="C27" s="12">
        <v>25</v>
      </c>
      <c r="D27" s="8">
        <v>8.2200000000000006</v>
      </c>
      <c r="E27" s="12">
        <v>24</v>
      </c>
      <c r="F27" s="8">
        <v>13.95</v>
      </c>
      <c r="G27" s="12">
        <v>1</v>
      </c>
      <c r="H27" s="8">
        <v>0.77</v>
      </c>
      <c r="I27" s="12">
        <v>0</v>
      </c>
    </row>
    <row r="28" spans="2:9" ht="15" customHeight="1" x14ac:dyDescent="0.2">
      <c r="B28" t="s">
        <v>64</v>
      </c>
      <c r="C28" s="12">
        <v>20</v>
      </c>
      <c r="D28" s="8">
        <v>6.58</v>
      </c>
      <c r="E28" s="12">
        <v>15</v>
      </c>
      <c r="F28" s="8">
        <v>8.7200000000000006</v>
      </c>
      <c r="G28" s="12">
        <v>5</v>
      </c>
      <c r="H28" s="8">
        <v>3.85</v>
      </c>
      <c r="I28" s="12">
        <v>0</v>
      </c>
    </row>
    <row r="29" spans="2:9" ht="15" customHeight="1" x14ac:dyDescent="0.2">
      <c r="B29" t="s">
        <v>70</v>
      </c>
      <c r="C29" s="12">
        <v>20</v>
      </c>
      <c r="D29" s="8">
        <v>6.58</v>
      </c>
      <c r="E29" s="12">
        <v>17</v>
      </c>
      <c r="F29" s="8">
        <v>9.8800000000000008</v>
      </c>
      <c r="G29" s="12">
        <v>3</v>
      </c>
      <c r="H29" s="8">
        <v>2.31</v>
      </c>
      <c r="I29" s="12">
        <v>0</v>
      </c>
    </row>
    <row r="30" spans="2:9" ht="15" customHeight="1" x14ac:dyDescent="0.2">
      <c r="B30" t="s">
        <v>56</v>
      </c>
      <c r="C30" s="12">
        <v>16</v>
      </c>
      <c r="D30" s="8">
        <v>5.26</v>
      </c>
      <c r="E30" s="12">
        <v>11</v>
      </c>
      <c r="F30" s="8">
        <v>6.4</v>
      </c>
      <c r="G30" s="12">
        <v>5</v>
      </c>
      <c r="H30" s="8">
        <v>3.85</v>
      </c>
      <c r="I30" s="12">
        <v>0</v>
      </c>
    </row>
    <row r="31" spans="2:9" ht="15" customHeight="1" x14ac:dyDescent="0.2">
      <c r="B31" t="s">
        <v>74</v>
      </c>
      <c r="C31" s="12">
        <v>11</v>
      </c>
      <c r="D31" s="8">
        <v>3.62</v>
      </c>
      <c r="E31" s="12">
        <v>0</v>
      </c>
      <c r="F31" s="8">
        <v>0</v>
      </c>
      <c r="G31" s="12">
        <v>11</v>
      </c>
      <c r="H31" s="8">
        <v>8.4600000000000009</v>
      </c>
      <c r="I31" s="12">
        <v>0</v>
      </c>
    </row>
    <row r="32" spans="2:9" ht="15" customHeight="1" x14ac:dyDescent="0.2">
      <c r="B32" t="s">
        <v>83</v>
      </c>
      <c r="C32" s="12">
        <v>10</v>
      </c>
      <c r="D32" s="8">
        <v>3.29</v>
      </c>
      <c r="E32" s="12">
        <v>5</v>
      </c>
      <c r="F32" s="8">
        <v>2.91</v>
      </c>
      <c r="G32" s="12">
        <v>5</v>
      </c>
      <c r="H32" s="8">
        <v>3.85</v>
      </c>
      <c r="I32" s="12">
        <v>0</v>
      </c>
    </row>
    <row r="33" spans="2:9" ht="15" customHeight="1" x14ac:dyDescent="0.2">
      <c r="B33" t="s">
        <v>88</v>
      </c>
      <c r="C33" s="12">
        <v>9</v>
      </c>
      <c r="D33" s="8">
        <v>2.96</v>
      </c>
      <c r="E33" s="12">
        <v>1</v>
      </c>
      <c r="F33" s="8">
        <v>0.57999999999999996</v>
      </c>
      <c r="G33" s="12">
        <v>8</v>
      </c>
      <c r="H33" s="8">
        <v>6.15</v>
      </c>
      <c r="I33" s="12">
        <v>0</v>
      </c>
    </row>
    <row r="34" spans="2:9" ht="15" customHeight="1" x14ac:dyDescent="0.2">
      <c r="B34" t="s">
        <v>73</v>
      </c>
      <c r="C34" s="12">
        <v>9</v>
      </c>
      <c r="D34" s="8">
        <v>2.96</v>
      </c>
      <c r="E34" s="12">
        <v>9</v>
      </c>
      <c r="F34" s="8">
        <v>5.23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62</v>
      </c>
      <c r="C35" s="12">
        <v>8</v>
      </c>
      <c r="D35" s="8">
        <v>2.63</v>
      </c>
      <c r="E35" s="12">
        <v>7</v>
      </c>
      <c r="F35" s="8">
        <v>4.07</v>
      </c>
      <c r="G35" s="12">
        <v>1</v>
      </c>
      <c r="H35" s="8">
        <v>0.77</v>
      </c>
      <c r="I35" s="12">
        <v>0</v>
      </c>
    </row>
    <row r="36" spans="2:9" ht="15" customHeight="1" x14ac:dyDescent="0.2">
      <c r="B36" t="s">
        <v>57</v>
      </c>
      <c r="C36" s="12">
        <v>7</v>
      </c>
      <c r="D36" s="8">
        <v>2.2999999999999998</v>
      </c>
      <c r="E36" s="12">
        <v>3</v>
      </c>
      <c r="F36" s="8">
        <v>1.74</v>
      </c>
      <c r="G36" s="12">
        <v>4</v>
      </c>
      <c r="H36" s="8">
        <v>3.08</v>
      </c>
      <c r="I36" s="12">
        <v>0</v>
      </c>
    </row>
    <row r="37" spans="2:9" ht="15" customHeight="1" x14ac:dyDescent="0.2">
      <c r="B37" t="s">
        <v>87</v>
      </c>
      <c r="C37" s="12">
        <v>6</v>
      </c>
      <c r="D37" s="8">
        <v>1.97</v>
      </c>
      <c r="E37" s="12">
        <v>2</v>
      </c>
      <c r="F37" s="8">
        <v>1.1599999999999999</v>
      </c>
      <c r="G37" s="12">
        <v>4</v>
      </c>
      <c r="H37" s="8">
        <v>3.08</v>
      </c>
      <c r="I37" s="12">
        <v>0</v>
      </c>
    </row>
    <row r="38" spans="2:9" ht="15" customHeight="1" x14ac:dyDescent="0.2">
      <c r="B38" t="s">
        <v>93</v>
      </c>
      <c r="C38" s="12">
        <v>6</v>
      </c>
      <c r="D38" s="8">
        <v>1.97</v>
      </c>
      <c r="E38" s="12">
        <v>1</v>
      </c>
      <c r="F38" s="8">
        <v>0.57999999999999996</v>
      </c>
      <c r="G38" s="12">
        <v>5</v>
      </c>
      <c r="H38" s="8">
        <v>3.85</v>
      </c>
      <c r="I38" s="12">
        <v>0</v>
      </c>
    </row>
    <row r="39" spans="2:9" ht="15" customHeight="1" x14ac:dyDescent="0.2">
      <c r="B39" t="s">
        <v>59</v>
      </c>
      <c r="C39" s="12">
        <v>5</v>
      </c>
      <c r="D39" s="8">
        <v>1.64</v>
      </c>
      <c r="E39" s="12">
        <v>4</v>
      </c>
      <c r="F39" s="8">
        <v>2.33</v>
      </c>
      <c r="G39" s="12">
        <v>1</v>
      </c>
      <c r="H39" s="8">
        <v>0.77</v>
      </c>
      <c r="I39" s="12">
        <v>0</v>
      </c>
    </row>
    <row r="40" spans="2:9" ht="15" customHeight="1" x14ac:dyDescent="0.2">
      <c r="B40" t="s">
        <v>68</v>
      </c>
      <c r="C40" s="12">
        <v>5</v>
      </c>
      <c r="D40" s="8">
        <v>1.64</v>
      </c>
      <c r="E40" s="12">
        <v>2</v>
      </c>
      <c r="F40" s="8">
        <v>1.1599999999999999</v>
      </c>
      <c r="G40" s="12">
        <v>3</v>
      </c>
      <c r="H40" s="8">
        <v>2.31</v>
      </c>
      <c r="I40" s="12">
        <v>0</v>
      </c>
    </row>
    <row r="41" spans="2:9" ht="15" customHeight="1" x14ac:dyDescent="0.2">
      <c r="B41" t="s">
        <v>69</v>
      </c>
      <c r="C41" s="12">
        <v>5</v>
      </c>
      <c r="D41" s="8">
        <v>1.64</v>
      </c>
      <c r="E41" s="12">
        <v>2</v>
      </c>
      <c r="F41" s="8">
        <v>1.1599999999999999</v>
      </c>
      <c r="G41" s="12">
        <v>3</v>
      </c>
      <c r="H41" s="8">
        <v>2.31</v>
      </c>
      <c r="I41" s="12">
        <v>0</v>
      </c>
    </row>
    <row r="42" spans="2:9" ht="15" customHeight="1" x14ac:dyDescent="0.2">
      <c r="B42" t="s">
        <v>92</v>
      </c>
      <c r="C42" s="12">
        <v>5</v>
      </c>
      <c r="D42" s="8">
        <v>1.64</v>
      </c>
      <c r="E42" s="12">
        <v>0</v>
      </c>
      <c r="F42" s="8">
        <v>0</v>
      </c>
      <c r="G42" s="12">
        <v>4</v>
      </c>
      <c r="H42" s="8">
        <v>3.08</v>
      </c>
      <c r="I42" s="12">
        <v>0</v>
      </c>
    </row>
    <row r="43" spans="2:9" ht="15" customHeight="1" x14ac:dyDescent="0.2">
      <c r="B43" t="s">
        <v>99</v>
      </c>
      <c r="C43" s="12">
        <v>3</v>
      </c>
      <c r="D43" s="8">
        <v>0.99</v>
      </c>
      <c r="E43" s="12">
        <v>1</v>
      </c>
      <c r="F43" s="8">
        <v>0.57999999999999996</v>
      </c>
      <c r="G43" s="12">
        <v>2</v>
      </c>
      <c r="H43" s="8">
        <v>1.54</v>
      </c>
      <c r="I43" s="12">
        <v>0</v>
      </c>
    </row>
    <row r="44" spans="2:9" ht="15" customHeight="1" x14ac:dyDescent="0.2">
      <c r="B44" t="s">
        <v>89</v>
      </c>
      <c r="C44" s="12">
        <v>3</v>
      </c>
      <c r="D44" s="8">
        <v>0.99</v>
      </c>
      <c r="E44" s="12">
        <v>1</v>
      </c>
      <c r="F44" s="8">
        <v>0.57999999999999996</v>
      </c>
      <c r="G44" s="12">
        <v>2</v>
      </c>
      <c r="H44" s="8">
        <v>1.54</v>
      </c>
      <c r="I44" s="12">
        <v>0</v>
      </c>
    </row>
    <row r="45" spans="2:9" ht="15" customHeight="1" x14ac:dyDescent="0.2">
      <c r="B45" t="s">
        <v>58</v>
      </c>
      <c r="C45" s="12">
        <v>3</v>
      </c>
      <c r="D45" s="8">
        <v>0.99</v>
      </c>
      <c r="E45" s="12">
        <v>2</v>
      </c>
      <c r="F45" s="8">
        <v>1.1599999999999999</v>
      </c>
      <c r="G45" s="12">
        <v>1</v>
      </c>
      <c r="H45" s="8">
        <v>0.77</v>
      </c>
      <c r="I45" s="12">
        <v>0</v>
      </c>
    </row>
    <row r="46" spans="2:9" ht="15" customHeight="1" x14ac:dyDescent="0.2">
      <c r="B46" t="s">
        <v>91</v>
      </c>
      <c r="C46" s="12">
        <v>3</v>
      </c>
      <c r="D46" s="8">
        <v>0.99</v>
      </c>
      <c r="E46" s="12">
        <v>1</v>
      </c>
      <c r="F46" s="8">
        <v>0.57999999999999996</v>
      </c>
      <c r="G46" s="12">
        <v>2</v>
      </c>
      <c r="H46" s="8">
        <v>1.54</v>
      </c>
      <c r="I46" s="12">
        <v>0</v>
      </c>
    </row>
    <row r="47" spans="2:9" ht="15" customHeight="1" x14ac:dyDescent="0.2">
      <c r="B47" t="s">
        <v>77</v>
      </c>
      <c r="C47" s="12">
        <v>3</v>
      </c>
      <c r="D47" s="8">
        <v>0.99</v>
      </c>
      <c r="E47" s="12">
        <v>2</v>
      </c>
      <c r="F47" s="8">
        <v>1.1599999999999999</v>
      </c>
      <c r="G47" s="12">
        <v>1</v>
      </c>
      <c r="H47" s="8">
        <v>0.77</v>
      </c>
      <c r="I47" s="12">
        <v>0</v>
      </c>
    </row>
    <row r="48" spans="2:9" ht="15" customHeight="1" x14ac:dyDescent="0.2">
      <c r="B48" t="s">
        <v>72</v>
      </c>
      <c r="C48" s="12">
        <v>3</v>
      </c>
      <c r="D48" s="8">
        <v>0.99</v>
      </c>
      <c r="E48" s="12">
        <v>1</v>
      </c>
      <c r="F48" s="8">
        <v>0.57999999999999996</v>
      </c>
      <c r="G48" s="12">
        <v>2</v>
      </c>
      <c r="H48" s="8">
        <v>1.54</v>
      </c>
      <c r="I48" s="12">
        <v>0</v>
      </c>
    </row>
    <row r="49" spans="2:9" ht="15" customHeight="1" x14ac:dyDescent="0.2">
      <c r="B49" t="s">
        <v>86</v>
      </c>
      <c r="C49" s="12">
        <v>3</v>
      </c>
      <c r="D49" s="8">
        <v>0.99</v>
      </c>
      <c r="E49" s="12">
        <v>2</v>
      </c>
      <c r="F49" s="8">
        <v>1.1599999999999999</v>
      </c>
      <c r="G49" s="12">
        <v>1</v>
      </c>
      <c r="H49" s="8">
        <v>0.77</v>
      </c>
      <c r="I49" s="12">
        <v>0</v>
      </c>
    </row>
    <row r="52" spans="2:9" ht="33" customHeight="1" x14ac:dyDescent="0.2">
      <c r="B52" t="s">
        <v>184</v>
      </c>
      <c r="C52" s="10" t="s">
        <v>48</v>
      </c>
      <c r="D52" s="10" t="s">
        <v>49</v>
      </c>
      <c r="E52" s="10" t="s">
        <v>50</v>
      </c>
      <c r="F52" s="10" t="s">
        <v>51</v>
      </c>
      <c r="G52" s="10" t="s">
        <v>52</v>
      </c>
      <c r="H52" s="10" t="s">
        <v>53</v>
      </c>
      <c r="I52" s="10" t="s">
        <v>54</v>
      </c>
    </row>
    <row r="53" spans="2:9" ht="15" customHeight="1" x14ac:dyDescent="0.2">
      <c r="B53" t="s">
        <v>106</v>
      </c>
      <c r="C53" s="12">
        <v>14</v>
      </c>
      <c r="D53" s="8">
        <v>4.6100000000000003</v>
      </c>
      <c r="E53" s="12">
        <v>11</v>
      </c>
      <c r="F53" s="8">
        <v>6.4</v>
      </c>
      <c r="G53" s="12">
        <v>3</v>
      </c>
      <c r="H53" s="8">
        <v>2.31</v>
      </c>
      <c r="I53" s="12">
        <v>0</v>
      </c>
    </row>
    <row r="54" spans="2:9" ht="15" customHeight="1" x14ac:dyDescent="0.2">
      <c r="B54" t="s">
        <v>118</v>
      </c>
      <c r="C54" s="12">
        <v>13</v>
      </c>
      <c r="D54" s="8">
        <v>4.28</v>
      </c>
      <c r="E54" s="12">
        <v>13</v>
      </c>
      <c r="F54" s="8">
        <v>7.56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102</v>
      </c>
      <c r="C55" s="12">
        <v>11</v>
      </c>
      <c r="D55" s="8">
        <v>3.62</v>
      </c>
      <c r="E55" s="12">
        <v>2</v>
      </c>
      <c r="F55" s="8">
        <v>1.1599999999999999</v>
      </c>
      <c r="G55" s="12">
        <v>9</v>
      </c>
      <c r="H55" s="8">
        <v>6.92</v>
      </c>
      <c r="I55" s="12">
        <v>0</v>
      </c>
    </row>
    <row r="56" spans="2:9" ht="15" customHeight="1" x14ac:dyDescent="0.2">
      <c r="B56" t="s">
        <v>140</v>
      </c>
      <c r="C56" s="12">
        <v>11</v>
      </c>
      <c r="D56" s="8">
        <v>3.62</v>
      </c>
      <c r="E56" s="12">
        <v>3</v>
      </c>
      <c r="F56" s="8">
        <v>1.74</v>
      </c>
      <c r="G56" s="12">
        <v>8</v>
      </c>
      <c r="H56" s="8">
        <v>6.15</v>
      </c>
      <c r="I56" s="12">
        <v>0</v>
      </c>
    </row>
    <row r="57" spans="2:9" ht="15" customHeight="1" x14ac:dyDescent="0.2">
      <c r="B57" t="s">
        <v>169</v>
      </c>
      <c r="C57" s="12">
        <v>10</v>
      </c>
      <c r="D57" s="8">
        <v>3.29</v>
      </c>
      <c r="E57" s="12">
        <v>9</v>
      </c>
      <c r="F57" s="8">
        <v>5.23</v>
      </c>
      <c r="G57" s="12">
        <v>1</v>
      </c>
      <c r="H57" s="8">
        <v>0.77</v>
      </c>
      <c r="I57" s="12">
        <v>0</v>
      </c>
    </row>
    <row r="58" spans="2:9" ht="15" customHeight="1" x14ac:dyDescent="0.2">
      <c r="B58" t="s">
        <v>117</v>
      </c>
      <c r="C58" s="12">
        <v>10</v>
      </c>
      <c r="D58" s="8">
        <v>3.29</v>
      </c>
      <c r="E58" s="12">
        <v>10</v>
      </c>
      <c r="F58" s="8">
        <v>5.81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175</v>
      </c>
      <c r="C59" s="12">
        <v>8</v>
      </c>
      <c r="D59" s="8">
        <v>2.63</v>
      </c>
      <c r="E59" s="12">
        <v>1</v>
      </c>
      <c r="F59" s="8">
        <v>0.57999999999999996</v>
      </c>
      <c r="G59" s="12">
        <v>7</v>
      </c>
      <c r="H59" s="8">
        <v>5.38</v>
      </c>
      <c r="I59" s="12">
        <v>0</v>
      </c>
    </row>
    <row r="60" spans="2:9" ht="15" customHeight="1" x14ac:dyDescent="0.2">
      <c r="B60" t="s">
        <v>139</v>
      </c>
      <c r="C60" s="12">
        <v>8</v>
      </c>
      <c r="D60" s="8">
        <v>2.63</v>
      </c>
      <c r="E60" s="12">
        <v>8</v>
      </c>
      <c r="F60" s="8">
        <v>4.6500000000000004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174</v>
      </c>
      <c r="C61" s="12">
        <v>8</v>
      </c>
      <c r="D61" s="8">
        <v>2.63</v>
      </c>
      <c r="E61" s="12">
        <v>0</v>
      </c>
      <c r="F61" s="8">
        <v>0</v>
      </c>
      <c r="G61" s="12">
        <v>8</v>
      </c>
      <c r="H61" s="8">
        <v>6.15</v>
      </c>
      <c r="I61" s="12">
        <v>0</v>
      </c>
    </row>
    <row r="62" spans="2:9" ht="15" customHeight="1" x14ac:dyDescent="0.2">
      <c r="B62" t="s">
        <v>178</v>
      </c>
      <c r="C62" s="12">
        <v>7</v>
      </c>
      <c r="D62" s="8">
        <v>2.2999999999999998</v>
      </c>
      <c r="E62" s="12">
        <v>1</v>
      </c>
      <c r="F62" s="8">
        <v>0.57999999999999996</v>
      </c>
      <c r="G62" s="12">
        <v>6</v>
      </c>
      <c r="H62" s="8">
        <v>4.62</v>
      </c>
      <c r="I62" s="12">
        <v>0</v>
      </c>
    </row>
    <row r="63" spans="2:9" ht="15" customHeight="1" x14ac:dyDescent="0.2">
      <c r="B63" t="s">
        <v>103</v>
      </c>
      <c r="C63" s="12">
        <v>6</v>
      </c>
      <c r="D63" s="8">
        <v>1.97</v>
      </c>
      <c r="E63" s="12">
        <v>3</v>
      </c>
      <c r="F63" s="8">
        <v>1.74</v>
      </c>
      <c r="G63" s="12">
        <v>3</v>
      </c>
      <c r="H63" s="8">
        <v>2.31</v>
      </c>
      <c r="I63" s="12">
        <v>0</v>
      </c>
    </row>
    <row r="64" spans="2:9" ht="15" customHeight="1" x14ac:dyDescent="0.2">
      <c r="B64" t="s">
        <v>136</v>
      </c>
      <c r="C64" s="12">
        <v>6</v>
      </c>
      <c r="D64" s="8">
        <v>1.97</v>
      </c>
      <c r="E64" s="12">
        <v>3</v>
      </c>
      <c r="F64" s="8">
        <v>1.74</v>
      </c>
      <c r="G64" s="12">
        <v>3</v>
      </c>
      <c r="H64" s="8">
        <v>2.31</v>
      </c>
      <c r="I64" s="12">
        <v>0</v>
      </c>
    </row>
    <row r="65" spans="2:9" ht="15" customHeight="1" x14ac:dyDescent="0.2">
      <c r="B65" t="s">
        <v>167</v>
      </c>
      <c r="C65" s="12">
        <v>6</v>
      </c>
      <c r="D65" s="8">
        <v>1.97</v>
      </c>
      <c r="E65" s="12">
        <v>5</v>
      </c>
      <c r="F65" s="8">
        <v>2.91</v>
      </c>
      <c r="G65" s="12">
        <v>1</v>
      </c>
      <c r="H65" s="8">
        <v>0.77</v>
      </c>
      <c r="I65" s="12">
        <v>0</v>
      </c>
    </row>
    <row r="66" spans="2:9" ht="15" customHeight="1" x14ac:dyDescent="0.2">
      <c r="B66" t="s">
        <v>124</v>
      </c>
      <c r="C66" s="12">
        <v>6</v>
      </c>
      <c r="D66" s="8">
        <v>1.97</v>
      </c>
      <c r="E66" s="12">
        <v>5</v>
      </c>
      <c r="F66" s="8">
        <v>2.91</v>
      </c>
      <c r="G66" s="12">
        <v>1</v>
      </c>
      <c r="H66" s="8">
        <v>0.77</v>
      </c>
      <c r="I66" s="12">
        <v>0</v>
      </c>
    </row>
    <row r="67" spans="2:9" ht="15" customHeight="1" x14ac:dyDescent="0.2">
      <c r="B67" t="s">
        <v>137</v>
      </c>
      <c r="C67" s="12">
        <v>6</v>
      </c>
      <c r="D67" s="8">
        <v>1.97</v>
      </c>
      <c r="E67" s="12">
        <v>4</v>
      </c>
      <c r="F67" s="8">
        <v>2.33</v>
      </c>
      <c r="G67" s="12">
        <v>2</v>
      </c>
      <c r="H67" s="8">
        <v>1.54</v>
      </c>
      <c r="I67" s="12">
        <v>0</v>
      </c>
    </row>
    <row r="68" spans="2:9" ht="15" customHeight="1" x14ac:dyDescent="0.2">
      <c r="B68" t="s">
        <v>112</v>
      </c>
      <c r="C68" s="12">
        <v>6</v>
      </c>
      <c r="D68" s="8">
        <v>1.97</v>
      </c>
      <c r="E68" s="12">
        <v>4</v>
      </c>
      <c r="F68" s="8">
        <v>2.33</v>
      </c>
      <c r="G68" s="12">
        <v>2</v>
      </c>
      <c r="H68" s="8">
        <v>1.54</v>
      </c>
      <c r="I68" s="12">
        <v>0</v>
      </c>
    </row>
    <row r="69" spans="2:9" ht="15" customHeight="1" x14ac:dyDescent="0.2">
      <c r="B69" t="s">
        <v>145</v>
      </c>
      <c r="C69" s="12">
        <v>5</v>
      </c>
      <c r="D69" s="8">
        <v>1.64</v>
      </c>
      <c r="E69" s="12">
        <v>2</v>
      </c>
      <c r="F69" s="8">
        <v>1.1599999999999999</v>
      </c>
      <c r="G69" s="12">
        <v>3</v>
      </c>
      <c r="H69" s="8">
        <v>2.31</v>
      </c>
      <c r="I69" s="12">
        <v>0</v>
      </c>
    </row>
    <row r="70" spans="2:9" ht="15" customHeight="1" x14ac:dyDescent="0.2">
      <c r="B70" t="s">
        <v>176</v>
      </c>
      <c r="C70" s="12">
        <v>5</v>
      </c>
      <c r="D70" s="8">
        <v>1.64</v>
      </c>
      <c r="E70" s="12">
        <v>1</v>
      </c>
      <c r="F70" s="8">
        <v>0.57999999999999996</v>
      </c>
      <c r="G70" s="12">
        <v>4</v>
      </c>
      <c r="H70" s="8">
        <v>3.08</v>
      </c>
      <c r="I70" s="12">
        <v>0</v>
      </c>
    </row>
    <row r="71" spans="2:9" ht="15" customHeight="1" x14ac:dyDescent="0.2">
      <c r="B71" t="s">
        <v>115</v>
      </c>
      <c r="C71" s="12">
        <v>5</v>
      </c>
      <c r="D71" s="8">
        <v>1.64</v>
      </c>
      <c r="E71" s="12">
        <v>5</v>
      </c>
      <c r="F71" s="8">
        <v>2.91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104</v>
      </c>
      <c r="C72" s="12">
        <v>4</v>
      </c>
      <c r="D72" s="8">
        <v>1.32</v>
      </c>
      <c r="E72" s="12">
        <v>2</v>
      </c>
      <c r="F72" s="8">
        <v>1.1599999999999999</v>
      </c>
      <c r="G72" s="12">
        <v>2</v>
      </c>
      <c r="H72" s="8">
        <v>1.54</v>
      </c>
      <c r="I72" s="12">
        <v>0</v>
      </c>
    </row>
    <row r="73" spans="2:9" ht="15" customHeight="1" x14ac:dyDescent="0.2">
      <c r="B73" t="s">
        <v>177</v>
      </c>
      <c r="C73" s="12">
        <v>4</v>
      </c>
      <c r="D73" s="8">
        <v>1.32</v>
      </c>
      <c r="E73" s="12">
        <v>3</v>
      </c>
      <c r="F73" s="8">
        <v>1.74</v>
      </c>
      <c r="G73" s="12">
        <v>1</v>
      </c>
      <c r="H73" s="8">
        <v>0.77</v>
      </c>
      <c r="I73" s="12">
        <v>0</v>
      </c>
    </row>
    <row r="74" spans="2:9" ht="15" customHeight="1" x14ac:dyDescent="0.2">
      <c r="B74" t="s">
        <v>150</v>
      </c>
      <c r="C74" s="12">
        <v>4</v>
      </c>
      <c r="D74" s="8">
        <v>1.32</v>
      </c>
      <c r="E74" s="12">
        <v>3</v>
      </c>
      <c r="F74" s="8">
        <v>1.74</v>
      </c>
      <c r="G74" s="12">
        <v>1</v>
      </c>
      <c r="H74" s="8">
        <v>0.77</v>
      </c>
      <c r="I74" s="12">
        <v>0</v>
      </c>
    </row>
    <row r="75" spans="2:9" ht="15" customHeight="1" x14ac:dyDescent="0.2">
      <c r="B75" t="s">
        <v>159</v>
      </c>
      <c r="C75" s="12">
        <v>4</v>
      </c>
      <c r="D75" s="8">
        <v>1.32</v>
      </c>
      <c r="E75" s="12">
        <v>4</v>
      </c>
      <c r="F75" s="8">
        <v>2.33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121</v>
      </c>
      <c r="C76" s="12">
        <v>4</v>
      </c>
      <c r="D76" s="8">
        <v>1.32</v>
      </c>
      <c r="E76" s="12">
        <v>4</v>
      </c>
      <c r="F76" s="8">
        <v>2.33</v>
      </c>
      <c r="G76" s="12">
        <v>0</v>
      </c>
      <c r="H76" s="8">
        <v>0</v>
      </c>
      <c r="I76" s="12">
        <v>0</v>
      </c>
    </row>
    <row r="78" spans="2:9" ht="15" customHeight="1" x14ac:dyDescent="0.2">
      <c r="B7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F7B8-46D7-43DC-8CAB-3C8F3E42F223}">
  <sheetPr>
    <pageSetUpPr fitToPage="1"/>
  </sheetPr>
  <dimension ref="A1:I739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100</v>
      </c>
      <c r="B1" s="3" t="s">
        <v>179</v>
      </c>
      <c r="C1" s="7" t="s">
        <v>48</v>
      </c>
      <c r="D1" s="7" t="s">
        <v>49</v>
      </c>
      <c r="E1" s="7" t="s">
        <v>50</v>
      </c>
      <c r="F1" s="7" t="s">
        <v>51</v>
      </c>
      <c r="G1" s="7" t="s">
        <v>52</v>
      </c>
      <c r="H1" s="7" t="s">
        <v>53</v>
      </c>
      <c r="I1" s="7" t="s">
        <v>54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110</v>
      </c>
      <c r="C3" s="4">
        <v>3934</v>
      </c>
      <c r="D3" s="8">
        <v>5.61</v>
      </c>
      <c r="E3" s="4">
        <v>1940</v>
      </c>
      <c r="F3" s="8">
        <v>6.09</v>
      </c>
      <c r="G3" s="4">
        <v>1983</v>
      </c>
      <c r="H3" s="8">
        <v>5.3</v>
      </c>
      <c r="I3" s="4">
        <v>0</v>
      </c>
    </row>
    <row r="4" spans="1:9" x14ac:dyDescent="0.2">
      <c r="A4" s="2">
        <v>2</v>
      </c>
      <c r="B4" s="1" t="s">
        <v>118</v>
      </c>
      <c r="C4" s="4">
        <v>3614</v>
      </c>
      <c r="D4" s="8">
        <v>5.16</v>
      </c>
      <c r="E4" s="4">
        <v>3130</v>
      </c>
      <c r="F4" s="8">
        <v>9.82</v>
      </c>
      <c r="G4" s="4">
        <v>484</v>
      </c>
      <c r="H4" s="8">
        <v>1.29</v>
      </c>
      <c r="I4" s="4">
        <v>0</v>
      </c>
    </row>
    <row r="5" spans="1:9" x14ac:dyDescent="0.2">
      <c r="A5" s="2">
        <v>3</v>
      </c>
      <c r="B5" s="1" t="s">
        <v>117</v>
      </c>
      <c r="C5" s="4">
        <v>1888</v>
      </c>
      <c r="D5" s="8">
        <v>2.69</v>
      </c>
      <c r="E5" s="4">
        <v>1765</v>
      </c>
      <c r="F5" s="8">
        <v>5.54</v>
      </c>
      <c r="G5" s="4">
        <v>123</v>
      </c>
      <c r="H5" s="8">
        <v>0.33</v>
      </c>
      <c r="I5" s="4">
        <v>0</v>
      </c>
    </row>
    <row r="6" spans="1:9" x14ac:dyDescent="0.2">
      <c r="A6" s="2">
        <v>4</v>
      </c>
      <c r="B6" s="1" t="s">
        <v>114</v>
      </c>
      <c r="C6" s="4">
        <v>1598</v>
      </c>
      <c r="D6" s="8">
        <v>2.2799999999999998</v>
      </c>
      <c r="E6" s="4">
        <v>1474</v>
      </c>
      <c r="F6" s="8">
        <v>4.62</v>
      </c>
      <c r="G6" s="4">
        <v>124</v>
      </c>
      <c r="H6" s="8">
        <v>0.33</v>
      </c>
      <c r="I6" s="4">
        <v>0</v>
      </c>
    </row>
    <row r="7" spans="1:9" x14ac:dyDescent="0.2">
      <c r="A7" s="2">
        <v>5</v>
      </c>
      <c r="B7" s="1" t="s">
        <v>121</v>
      </c>
      <c r="C7" s="4">
        <v>1595</v>
      </c>
      <c r="D7" s="8">
        <v>2.2799999999999998</v>
      </c>
      <c r="E7" s="4">
        <v>1371</v>
      </c>
      <c r="F7" s="8">
        <v>4.3</v>
      </c>
      <c r="G7" s="4">
        <v>224</v>
      </c>
      <c r="H7" s="8">
        <v>0.6</v>
      </c>
      <c r="I7" s="4">
        <v>0</v>
      </c>
    </row>
    <row r="8" spans="1:9" x14ac:dyDescent="0.2">
      <c r="A8" s="2">
        <v>6</v>
      </c>
      <c r="B8" s="1" t="s">
        <v>112</v>
      </c>
      <c r="C8" s="4">
        <v>1582</v>
      </c>
      <c r="D8" s="8">
        <v>2.2599999999999998</v>
      </c>
      <c r="E8" s="4">
        <v>1222</v>
      </c>
      <c r="F8" s="8">
        <v>3.83</v>
      </c>
      <c r="G8" s="4">
        <v>360</v>
      </c>
      <c r="H8" s="8">
        <v>0.96</v>
      </c>
      <c r="I8" s="4">
        <v>0</v>
      </c>
    </row>
    <row r="9" spans="1:9" x14ac:dyDescent="0.2">
      <c r="A9" s="2">
        <v>7</v>
      </c>
      <c r="B9" s="1" t="s">
        <v>108</v>
      </c>
      <c r="C9" s="4">
        <v>1496</v>
      </c>
      <c r="D9" s="8">
        <v>2.14</v>
      </c>
      <c r="E9" s="4">
        <v>908</v>
      </c>
      <c r="F9" s="8">
        <v>2.85</v>
      </c>
      <c r="G9" s="4">
        <v>588</v>
      </c>
      <c r="H9" s="8">
        <v>1.57</v>
      </c>
      <c r="I9" s="4">
        <v>0</v>
      </c>
    </row>
    <row r="10" spans="1:9" x14ac:dyDescent="0.2">
      <c r="A10" s="2">
        <v>8</v>
      </c>
      <c r="B10" s="1" t="s">
        <v>120</v>
      </c>
      <c r="C10" s="4">
        <v>1367</v>
      </c>
      <c r="D10" s="8">
        <v>1.95</v>
      </c>
      <c r="E10" s="4">
        <v>1064</v>
      </c>
      <c r="F10" s="8">
        <v>3.34</v>
      </c>
      <c r="G10" s="4">
        <v>292</v>
      </c>
      <c r="H10" s="8">
        <v>0.78</v>
      </c>
      <c r="I10" s="4">
        <v>10</v>
      </c>
    </row>
    <row r="11" spans="1:9" x14ac:dyDescent="0.2">
      <c r="A11" s="2">
        <v>9</v>
      </c>
      <c r="B11" s="1" t="s">
        <v>106</v>
      </c>
      <c r="C11" s="4">
        <v>1346</v>
      </c>
      <c r="D11" s="8">
        <v>1.92</v>
      </c>
      <c r="E11" s="4">
        <v>666</v>
      </c>
      <c r="F11" s="8">
        <v>2.09</v>
      </c>
      <c r="G11" s="4">
        <v>679</v>
      </c>
      <c r="H11" s="8">
        <v>1.81</v>
      </c>
      <c r="I11" s="4">
        <v>1</v>
      </c>
    </row>
    <row r="12" spans="1:9" x14ac:dyDescent="0.2">
      <c r="A12" s="2">
        <v>10</v>
      </c>
      <c r="B12" s="1" t="s">
        <v>102</v>
      </c>
      <c r="C12" s="4">
        <v>1283</v>
      </c>
      <c r="D12" s="8">
        <v>1.83</v>
      </c>
      <c r="E12" s="4">
        <v>146</v>
      </c>
      <c r="F12" s="8">
        <v>0.46</v>
      </c>
      <c r="G12" s="4">
        <v>1137</v>
      </c>
      <c r="H12" s="8">
        <v>3.04</v>
      </c>
      <c r="I12" s="4">
        <v>0</v>
      </c>
    </row>
    <row r="13" spans="1:9" x14ac:dyDescent="0.2">
      <c r="A13" s="2">
        <v>11</v>
      </c>
      <c r="B13" s="1" t="s">
        <v>107</v>
      </c>
      <c r="C13" s="4">
        <v>1207</v>
      </c>
      <c r="D13" s="8">
        <v>1.72</v>
      </c>
      <c r="E13" s="4">
        <v>398</v>
      </c>
      <c r="F13" s="8">
        <v>1.25</v>
      </c>
      <c r="G13" s="4">
        <v>809</v>
      </c>
      <c r="H13" s="8">
        <v>2.16</v>
      </c>
      <c r="I13" s="4">
        <v>0</v>
      </c>
    </row>
    <row r="14" spans="1:9" x14ac:dyDescent="0.2">
      <c r="A14" s="2">
        <v>11</v>
      </c>
      <c r="B14" s="1" t="s">
        <v>109</v>
      </c>
      <c r="C14" s="4">
        <v>1207</v>
      </c>
      <c r="D14" s="8">
        <v>1.72</v>
      </c>
      <c r="E14" s="4">
        <v>201</v>
      </c>
      <c r="F14" s="8">
        <v>0.63</v>
      </c>
      <c r="G14" s="4">
        <v>1005</v>
      </c>
      <c r="H14" s="8">
        <v>2.68</v>
      </c>
      <c r="I14" s="4">
        <v>1</v>
      </c>
    </row>
    <row r="15" spans="1:9" x14ac:dyDescent="0.2">
      <c r="A15" s="2">
        <v>13</v>
      </c>
      <c r="B15" s="1" t="s">
        <v>113</v>
      </c>
      <c r="C15" s="4">
        <v>1183</v>
      </c>
      <c r="D15" s="8">
        <v>1.69</v>
      </c>
      <c r="E15" s="4">
        <v>966</v>
      </c>
      <c r="F15" s="8">
        <v>3.03</v>
      </c>
      <c r="G15" s="4">
        <v>216</v>
      </c>
      <c r="H15" s="8">
        <v>0.57999999999999996</v>
      </c>
      <c r="I15" s="4">
        <v>1</v>
      </c>
    </row>
    <row r="16" spans="1:9" x14ac:dyDescent="0.2">
      <c r="A16" s="2">
        <v>14</v>
      </c>
      <c r="B16" s="1" t="s">
        <v>115</v>
      </c>
      <c r="C16" s="4">
        <v>1139</v>
      </c>
      <c r="D16" s="8">
        <v>1.63</v>
      </c>
      <c r="E16" s="4">
        <v>1016</v>
      </c>
      <c r="F16" s="8">
        <v>3.19</v>
      </c>
      <c r="G16" s="4">
        <v>121</v>
      </c>
      <c r="H16" s="8">
        <v>0.32</v>
      </c>
      <c r="I16" s="4">
        <v>2</v>
      </c>
    </row>
    <row r="17" spans="1:9" x14ac:dyDescent="0.2">
      <c r="A17" s="2">
        <v>15</v>
      </c>
      <c r="B17" s="1" t="s">
        <v>116</v>
      </c>
      <c r="C17" s="4">
        <v>1137</v>
      </c>
      <c r="D17" s="8">
        <v>1.62</v>
      </c>
      <c r="E17" s="4">
        <v>1023</v>
      </c>
      <c r="F17" s="8">
        <v>3.21</v>
      </c>
      <c r="G17" s="4">
        <v>114</v>
      </c>
      <c r="H17" s="8">
        <v>0.3</v>
      </c>
      <c r="I17" s="4">
        <v>0</v>
      </c>
    </row>
    <row r="18" spans="1:9" x14ac:dyDescent="0.2">
      <c r="A18" s="2">
        <v>16</v>
      </c>
      <c r="B18" s="1" t="s">
        <v>111</v>
      </c>
      <c r="C18" s="4">
        <v>954</v>
      </c>
      <c r="D18" s="8">
        <v>1.36</v>
      </c>
      <c r="E18" s="4">
        <v>286</v>
      </c>
      <c r="F18" s="8">
        <v>0.9</v>
      </c>
      <c r="G18" s="4">
        <v>648</v>
      </c>
      <c r="H18" s="8">
        <v>1.73</v>
      </c>
      <c r="I18" s="4">
        <v>0</v>
      </c>
    </row>
    <row r="19" spans="1:9" x14ac:dyDescent="0.2">
      <c r="A19" s="2">
        <v>17</v>
      </c>
      <c r="B19" s="1" t="s">
        <v>119</v>
      </c>
      <c r="C19" s="4">
        <v>886</v>
      </c>
      <c r="D19" s="8">
        <v>1.26</v>
      </c>
      <c r="E19" s="4">
        <v>592</v>
      </c>
      <c r="F19" s="8">
        <v>1.86</v>
      </c>
      <c r="G19" s="4">
        <v>294</v>
      </c>
      <c r="H19" s="8">
        <v>0.79</v>
      </c>
      <c r="I19" s="4">
        <v>0</v>
      </c>
    </row>
    <row r="20" spans="1:9" x14ac:dyDescent="0.2">
      <c r="A20" s="2">
        <v>18</v>
      </c>
      <c r="B20" s="1" t="s">
        <v>103</v>
      </c>
      <c r="C20" s="4">
        <v>882</v>
      </c>
      <c r="D20" s="8">
        <v>1.26</v>
      </c>
      <c r="E20" s="4">
        <v>113</v>
      </c>
      <c r="F20" s="8">
        <v>0.35</v>
      </c>
      <c r="G20" s="4">
        <v>769</v>
      </c>
      <c r="H20" s="8">
        <v>2.0499999999999998</v>
      </c>
      <c r="I20" s="4">
        <v>0</v>
      </c>
    </row>
    <row r="21" spans="1:9" x14ac:dyDescent="0.2">
      <c r="A21" s="2">
        <v>19</v>
      </c>
      <c r="B21" s="1" t="s">
        <v>105</v>
      </c>
      <c r="C21" s="4">
        <v>874</v>
      </c>
      <c r="D21" s="8">
        <v>1.25</v>
      </c>
      <c r="E21" s="4">
        <v>173</v>
      </c>
      <c r="F21" s="8">
        <v>0.54</v>
      </c>
      <c r="G21" s="4">
        <v>701</v>
      </c>
      <c r="H21" s="8">
        <v>1.87</v>
      </c>
      <c r="I21" s="4">
        <v>0</v>
      </c>
    </row>
    <row r="22" spans="1:9" x14ac:dyDescent="0.2">
      <c r="A22" s="2">
        <v>20</v>
      </c>
      <c r="B22" s="1" t="s">
        <v>104</v>
      </c>
      <c r="C22" s="4">
        <v>868</v>
      </c>
      <c r="D22" s="8">
        <v>1.24</v>
      </c>
      <c r="E22" s="4">
        <v>160</v>
      </c>
      <c r="F22" s="8">
        <v>0.5</v>
      </c>
      <c r="G22" s="4">
        <v>708</v>
      </c>
      <c r="H22" s="8">
        <v>1.89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110</v>
      </c>
      <c r="C25" s="4">
        <v>1770</v>
      </c>
      <c r="D25" s="8">
        <v>6.09</v>
      </c>
      <c r="E25" s="4">
        <v>566</v>
      </c>
      <c r="F25" s="8">
        <v>5.12</v>
      </c>
      <c r="G25" s="4">
        <v>1196</v>
      </c>
      <c r="H25" s="8">
        <v>6.68</v>
      </c>
      <c r="I25" s="4">
        <v>0</v>
      </c>
    </row>
    <row r="26" spans="1:9" x14ac:dyDescent="0.2">
      <c r="A26" s="2">
        <v>2</v>
      </c>
      <c r="B26" s="1" t="s">
        <v>118</v>
      </c>
      <c r="C26" s="4">
        <v>1291</v>
      </c>
      <c r="D26" s="8">
        <v>4.4400000000000004</v>
      </c>
      <c r="E26" s="4">
        <v>1070</v>
      </c>
      <c r="F26" s="8">
        <v>9.68</v>
      </c>
      <c r="G26" s="4">
        <v>221</v>
      </c>
      <c r="H26" s="8">
        <v>1.23</v>
      </c>
      <c r="I26" s="4">
        <v>0</v>
      </c>
    </row>
    <row r="27" spans="1:9" x14ac:dyDescent="0.2">
      <c r="A27" s="2">
        <v>3</v>
      </c>
      <c r="B27" s="1" t="s">
        <v>114</v>
      </c>
      <c r="C27" s="4">
        <v>819</v>
      </c>
      <c r="D27" s="8">
        <v>2.82</v>
      </c>
      <c r="E27" s="4">
        <v>734</v>
      </c>
      <c r="F27" s="8">
        <v>6.64</v>
      </c>
      <c r="G27" s="4">
        <v>85</v>
      </c>
      <c r="H27" s="8">
        <v>0.47</v>
      </c>
      <c r="I27" s="4">
        <v>0</v>
      </c>
    </row>
    <row r="28" spans="1:9" x14ac:dyDescent="0.2">
      <c r="A28" s="2">
        <v>4</v>
      </c>
      <c r="B28" s="1" t="s">
        <v>112</v>
      </c>
      <c r="C28" s="4">
        <v>773</v>
      </c>
      <c r="D28" s="8">
        <v>2.66</v>
      </c>
      <c r="E28" s="4">
        <v>584</v>
      </c>
      <c r="F28" s="8">
        <v>5.28</v>
      </c>
      <c r="G28" s="4">
        <v>189</v>
      </c>
      <c r="H28" s="8">
        <v>1.06</v>
      </c>
      <c r="I28" s="4">
        <v>0</v>
      </c>
    </row>
    <row r="29" spans="1:9" x14ac:dyDescent="0.2">
      <c r="A29" s="2">
        <v>5</v>
      </c>
      <c r="B29" s="1" t="s">
        <v>117</v>
      </c>
      <c r="C29" s="4">
        <v>670</v>
      </c>
      <c r="D29" s="8">
        <v>2.31</v>
      </c>
      <c r="E29" s="4">
        <v>598</v>
      </c>
      <c r="F29" s="8">
        <v>5.41</v>
      </c>
      <c r="G29" s="4">
        <v>72</v>
      </c>
      <c r="H29" s="8">
        <v>0.4</v>
      </c>
      <c r="I29" s="4">
        <v>0</v>
      </c>
    </row>
    <row r="30" spans="1:9" x14ac:dyDescent="0.2">
      <c r="A30" s="2">
        <v>6</v>
      </c>
      <c r="B30" s="1" t="s">
        <v>109</v>
      </c>
      <c r="C30" s="4">
        <v>648</v>
      </c>
      <c r="D30" s="8">
        <v>2.23</v>
      </c>
      <c r="E30" s="4">
        <v>77</v>
      </c>
      <c r="F30" s="8">
        <v>0.7</v>
      </c>
      <c r="G30" s="4">
        <v>571</v>
      </c>
      <c r="H30" s="8">
        <v>3.19</v>
      </c>
      <c r="I30" s="4">
        <v>0</v>
      </c>
    </row>
    <row r="31" spans="1:9" x14ac:dyDescent="0.2">
      <c r="A31" s="2">
        <v>7</v>
      </c>
      <c r="B31" s="1" t="s">
        <v>121</v>
      </c>
      <c r="C31" s="4">
        <v>636</v>
      </c>
      <c r="D31" s="8">
        <v>2.19</v>
      </c>
      <c r="E31" s="4">
        <v>510</v>
      </c>
      <c r="F31" s="8">
        <v>4.6100000000000003</v>
      </c>
      <c r="G31" s="4">
        <v>126</v>
      </c>
      <c r="H31" s="8">
        <v>0.7</v>
      </c>
      <c r="I31" s="4">
        <v>0</v>
      </c>
    </row>
    <row r="32" spans="1:9" x14ac:dyDescent="0.2">
      <c r="A32" s="2">
        <v>8</v>
      </c>
      <c r="B32" s="1" t="s">
        <v>113</v>
      </c>
      <c r="C32" s="4">
        <v>622</v>
      </c>
      <c r="D32" s="8">
        <v>2.14</v>
      </c>
      <c r="E32" s="4">
        <v>477</v>
      </c>
      <c r="F32" s="8">
        <v>4.32</v>
      </c>
      <c r="G32" s="4">
        <v>144</v>
      </c>
      <c r="H32" s="8">
        <v>0.8</v>
      </c>
      <c r="I32" s="4">
        <v>1</v>
      </c>
    </row>
    <row r="33" spans="1:9" x14ac:dyDescent="0.2">
      <c r="A33" s="2">
        <v>9</v>
      </c>
      <c r="B33" s="1" t="s">
        <v>120</v>
      </c>
      <c r="C33" s="4">
        <v>578</v>
      </c>
      <c r="D33" s="8">
        <v>1.99</v>
      </c>
      <c r="E33" s="4">
        <v>429</v>
      </c>
      <c r="F33" s="8">
        <v>3.88</v>
      </c>
      <c r="G33" s="4">
        <v>146</v>
      </c>
      <c r="H33" s="8">
        <v>0.82</v>
      </c>
      <c r="I33" s="4">
        <v>3</v>
      </c>
    </row>
    <row r="34" spans="1:9" x14ac:dyDescent="0.2">
      <c r="A34" s="2">
        <v>10</v>
      </c>
      <c r="B34" s="1" t="s">
        <v>108</v>
      </c>
      <c r="C34" s="4">
        <v>548</v>
      </c>
      <c r="D34" s="8">
        <v>1.89</v>
      </c>
      <c r="E34" s="4">
        <v>294</v>
      </c>
      <c r="F34" s="8">
        <v>2.66</v>
      </c>
      <c r="G34" s="4">
        <v>254</v>
      </c>
      <c r="H34" s="8">
        <v>1.42</v>
      </c>
      <c r="I34" s="4">
        <v>0</v>
      </c>
    </row>
    <row r="35" spans="1:9" x14ac:dyDescent="0.2">
      <c r="A35" s="2">
        <v>11</v>
      </c>
      <c r="B35" s="1" t="s">
        <v>123</v>
      </c>
      <c r="C35" s="4">
        <v>541</v>
      </c>
      <c r="D35" s="8">
        <v>1.86</v>
      </c>
      <c r="E35" s="4">
        <v>19</v>
      </c>
      <c r="F35" s="8">
        <v>0.17</v>
      </c>
      <c r="G35" s="4">
        <v>520</v>
      </c>
      <c r="H35" s="8">
        <v>2.9</v>
      </c>
      <c r="I35" s="4">
        <v>1</v>
      </c>
    </row>
    <row r="36" spans="1:9" x14ac:dyDescent="0.2">
      <c r="A36" s="2">
        <v>12</v>
      </c>
      <c r="B36" s="1" t="s">
        <v>116</v>
      </c>
      <c r="C36" s="4">
        <v>536</v>
      </c>
      <c r="D36" s="8">
        <v>1.84</v>
      </c>
      <c r="E36" s="4">
        <v>459</v>
      </c>
      <c r="F36" s="8">
        <v>4.1500000000000004</v>
      </c>
      <c r="G36" s="4">
        <v>77</v>
      </c>
      <c r="H36" s="8">
        <v>0.43</v>
      </c>
      <c r="I36" s="4">
        <v>0</v>
      </c>
    </row>
    <row r="37" spans="1:9" x14ac:dyDescent="0.2">
      <c r="A37" s="2">
        <v>13</v>
      </c>
      <c r="B37" s="1" t="s">
        <v>122</v>
      </c>
      <c r="C37" s="4">
        <v>478</v>
      </c>
      <c r="D37" s="8">
        <v>1.64</v>
      </c>
      <c r="E37" s="4">
        <v>42</v>
      </c>
      <c r="F37" s="8">
        <v>0.38</v>
      </c>
      <c r="G37" s="4">
        <v>436</v>
      </c>
      <c r="H37" s="8">
        <v>2.4300000000000002</v>
      </c>
      <c r="I37" s="4">
        <v>0</v>
      </c>
    </row>
    <row r="38" spans="1:9" x14ac:dyDescent="0.2">
      <c r="A38" s="2">
        <v>14</v>
      </c>
      <c r="B38" s="1" t="s">
        <v>107</v>
      </c>
      <c r="C38" s="4">
        <v>468</v>
      </c>
      <c r="D38" s="8">
        <v>1.61</v>
      </c>
      <c r="E38" s="4">
        <v>128</v>
      </c>
      <c r="F38" s="8">
        <v>1.1599999999999999</v>
      </c>
      <c r="G38" s="4">
        <v>340</v>
      </c>
      <c r="H38" s="8">
        <v>1.9</v>
      </c>
      <c r="I38" s="4">
        <v>0</v>
      </c>
    </row>
    <row r="39" spans="1:9" x14ac:dyDescent="0.2">
      <c r="A39" s="2">
        <v>15</v>
      </c>
      <c r="B39" s="1" t="s">
        <v>111</v>
      </c>
      <c r="C39" s="4">
        <v>463</v>
      </c>
      <c r="D39" s="8">
        <v>1.59</v>
      </c>
      <c r="E39" s="4">
        <v>103</v>
      </c>
      <c r="F39" s="8">
        <v>0.93</v>
      </c>
      <c r="G39" s="4">
        <v>355</v>
      </c>
      <c r="H39" s="8">
        <v>1.98</v>
      </c>
      <c r="I39" s="4">
        <v>0</v>
      </c>
    </row>
    <row r="40" spans="1:9" x14ac:dyDescent="0.2">
      <c r="A40" s="2">
        <v>16</v>
      </c>
      <c r="B40" s="1" t="s">
        <v>106</v>
      </c>
      <c r="C40" s="4">
        <v>420</v>
      </c>
      <c r="D40" s="8">
        <v>1.44</v>
      </c>
      <c r="E40" s="4">
        <v>167</v>
      </c>
      <c r="F40" s="8">
        <v>1.51</v>
      </c>
      <c r="G40" s="4">
        <v>252</v>
      </c>
      <c r="H40" s="8">
        <v>1.41</v>
      </c>
      <c r="I40" s="4">
        <v>1</v>
      </c>
    </row>
    <row r="41" spans="1:9" x14ac:dyDescent="0.2">
      <c r="A41" s="2">
        <v>17</v>
      </c>
      <c r="B41" s="1" t="s">
        <v>115</v>
      </c>
      <c r="C41" s="4">
        <v>408</v>
      </c>
      <c r="D41" s="8">
        <v>1.4</v>
      </c>
      <c r="E41" s="4">
        <v>351</v>
      </c>
      <c r="F41" s="8">
        <v>3.18</v>
      </c>
      <c r="G41" s="4">
        <v>57</v>
      </c>
      <c r="H41" s="8">
        <v>0.32</v>
      </c>
      <c r="I41" s="4">
        <v>0</v>
      </c>
    </row>
    <row r="42" spans="1:9" x14ac:dyDescent="0.2">
      <c r="A42" s="2">
        <v>18</v>
      </c>
      <c r="B42" s="1" t="s">
        <v>102</v>
      </c>
      <c r="C42" s="4">
        <v>406</v>
      </c>
      <c r="D42" s="8">
        <v>1.4</v>
      </c>
      <c r="E42" s="4">
        <v>17</v>
      </c>
      <c r="F42" s="8">
        <v>0.15</v>
      </c>
      <c r="G42" s="4">
        <v>389</v>
      </c>
      <c r="H42" s="8">
        <v>2.17</v>
      </c>
      <c r="I42" s="4">
        <v>0</v>
      </c>
    </row>
    <row r="43" spans="1:9" x14ac:dyDescent="0.2">
      <c r="A43" s="2">
        <v>19</v>
      </c>
      <c r="B43" s="1" t="s">
        <v>105</v>
      </c>
      <c r="C43" s="4">
        <v>400</v>
      </c>
      <c r="D43" s="8">
        <v>1.38</v>
      </c>
      <c r="E43" s="4">
        <v>53</v>
      </c>
      <c r="F43" s="8">
        <v>0.48</v>
      </c>
      <c r="G43" s="4">
        <v>347</v>
      </c>
      <c r="H43" s="8">
        <v>1.94</v>
      </c>
      <c r="I43" s="4">
        <v>0</v>
      </c>
    </row>
    <row r="44" spans="1:9" x14ac:dyDescent="0.2">
      <c r="A44" s="2">
        <v>20</v>
      </c>
      <c r="B44" s="1" t="s">
        <v>104</v>
      </c>
      <c r="C44" s="4">
        <v>389</v>
      </c>
      <c r="D44" s="8">
        <v>1.34</v>
      </c>
      <c r="E44" s="4">
        <v>44</v>
      </c>
      <c r="F44" s="8">
        <v>0.4</v>
      </c>
      <c r="G44" s="4">
        <v>345</v>
      </c>
      <c r="H44" s="8">
        <v>1.93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114</v>
      </c>
      <c r="C47" s="4">
        <v>632</v>
      </c>
      <c r="D47" s="8">
        <v>7.91</v>
      </c>
      <c r="E47" s="4">
        <v>555</v>
      </c>
      <c r="F47" s="8">
        <v>17.03</v>
      </c>
      <c r="G47" s="4">
        <v>77</v>
      </c>
      <c r="H47" s="8">
        <v>1.64</v>
      </c>
      <c r="I47" s="4">
        <v>0</v>
      </c>
    </row>
    <row r="48" spans="1:9" x14ac:dyDescent="0.2">
      <c r="A48" s="2">
        <v>2</v>
      </c>
      <c r="B48" s="1" t="s">
        <v>110</v>
      </c>
      <c r="C48" s="4">
        <v>406</v>
      </c>
      <c r="D48" s="8">
        <v>5.08</v>
      </c>
      <c r="E48" s="4">
        <v>114</v>
      </c>
      <c r="F48" s="8">
        <v>3.5</v>
      </c>
      <c r="G48" s="4">
        <v>291</v>
      </c>
      <c r="H48" s="8">
        <v>6.18</v>
      </c>
      <c r="I48" s="4">
        <v>0</v>
      </c>
    </row>
    <row r="49" spans="1:9" x14ac:dyDescent="0.2">
      <c r="A49" s="2">
        <v>3</v>
      </c>
      <c r="B49" s="1" t="s">
        <v>112</v>
      </c>
      <c r="C49" s="4">
        <v>373</v>
      </c>
      <c r="D49" s="8">
        <v>4.67</v>
      </c>
      <c r="E49" s="4">
        <v>263</v>
      </c>
      <c r="F49" s="8">
        <v>8.07</v>
      </c>
      <c r="G49" s="4">
        <v>110</v>
      </c>
      <c r="H49" s="8">
        <v>2.34</v>
      </c>
      <c r="I49" s="4">
        <v>0</v>
      </c>
    </row>
    <row r="50" spans="1:9" x14ac:dyDescent="0.2">
      <c r="A50" s="2">
        <v>4</v>
      </c>
      <c r="B50" s="1" t="s">
        <v>118</v>
      </c>
      <c r="C50" s="4">
        <v>322</v>
      </c>
      <c r="D50" s="8">
        <v>4.03</v>
      </c>
      <c r="E50" s="4">
        <v>241</v>
      </c>
      <c r="F50" s="8">
        <v>7.39</v>
      </c>
      <c r="G50" s="4">
        <v>81</v>
      </c>
      <c r="H50" s="8">
        <v>1.72</v>
      </c>
      <c r="I50" s="4">
        <v>0</v>
      </c>
    </row>
    <row r="51" spans="1:9" x14ac:dyDescent="0.2">
      <c r="A51" s="2">
        <v>5</v>
      </c>
      <c r="B51" s="1" t="s">
        <v>113</v>
      </c>
      <c r="C51" s="4">
        <v>320</v>
      </c>
      <c r="D51" s="8">
        <v>4</v>
      </c>
      <c r="E51" s="4">
        <v>236</v>
      </c>
      <c r="F51" s="8">
        <v>7.24</v>
      </c>
      <c r="G51" s="4">
        <v>83</v>
      </c>
      <c r="H51" s="8">
        <v>1.76</v>
      </c>
      <c r="I51" s="4">
        <v>1</v>
      </c>
    </row>
    <row r="52" spans="1:9" x14ac:dyDescent="0.2">
      <c r="A52" s="2">
        <v>6</v>
      </c>
      <c r="B52" s="1" t="s">
        <v>109</v>
      </c>
      <c r="C52" s="4">
        <v>213</v>
      </c>
      <c r="D52" s="8">
        <v>2.66</v>
      </c>
      <c r="E52" s="4">
        <v>44</v>
      </c>
      <c r="F52" s="8">
        <v>1.35</v>
      </c>
      <c r="G52" s="4">
        <v>169</v>
      </c>
      <c r="H52" s="8">
        <v>3.59</v>
      </c>
      <c r="I52" s="4">
        <v>0</v>
      </c>
    </row>
    <row r="53" spans="1:9" x14ac:dyDescent="0.2">
      <c r="A53" s="2">
        <v>7</v>
      </c>
      <c r="B53" s="1" t="s">
        <v>108</v>
      </c>
      <c r="C53" s="4">
        <v>172</v>
      </c>
      <c r="D53" s="8">
        <v>2.15</v>
      </c>
      <c r="E53" s="4">
        <v>85</v>
      </c>
      <c r="F53" s="8">
        <v>2.61</v>
      </c>
      <c r="G53" s="4">
        <v>87</v>
      </c>
      <c r="H53" s="8">
        <v>1.85</v>
      </c>
      <c r="I53" s="4">
        <v>0</v>
      </c>
    </row>
    <row r="54" spans="1:9" x14ac:dyDescent="0.2">
      <c r="A54" s="2">
        <v>8</v>
      </c>
      <c r="B54" s="1" t="s">
        <v>116</v>
      </c>
      <c r="C54" s="4">
        <v>156</v>
      </c>
      <c r="D54" s="8">
        <v>1.95</v>
      </c>
      <c r="E54" s="4">
        <v>115</v>
      </c>
      <c r="F54" s="8">
        <v>3.53</v>
      </c>
      <c r="G54" s="4">
        <v>41</v>
      </c>
      <c r="H54" s="8">
        <v>0.87</v>
      </c>
      <c r="I54" s="4">
        <v>0</v>
      </c>
    </row>
    <row r="55" spans="1:9" x14ac:dyDescent="0.2">
      <c r="A55" s="2">
        <v>9</v>
      </c>
      <c r="B55" s="1" t="s">
        <v>115</v>
      </c>
      <c r="C55" s="4">
        <v>146</v>
      </c>
      <c r="D55" s="8">
        <v>1.83</v>
      </c>
      <c r="E55" s="4">
        <v>119</v>
      </c>
      <c r="F55" s="8">
        <v>3.65</v>
      </c>
      <c r="G55" s="4">
        <v>27</v>
      </c>
      <c r="H55" s="8">
        <v>0.56999999999999995</v>
      </c>
      <c r="I55" s="4">
        <v>0</v>
      </c>
    </row>
    <row r="56" spans="1:9" x14ac:dyDescent="0.2">
      <c r="A56" s="2">
        <v>10</v>
      </c>
      <c r="B56" s="1" t="s">
        <v>121</v>
      </c>
      <c r="C56" s="4">
        <v>145</v>
      </c>
      <c r="D56" s="8">
        <v>1.81</v>
      </c>
      <c r="E56" s="4">
        <v>104</v>
      </c>
      <c r="F56" s="8">
        <v>3.19</v>
      </c>
      <c r="G56" s="4">
        <v>41</v>
      </c>
      <c r="H56" s="8">
        <v>0.87</v>
      </c>
      <c r="I56" s="4">
        <v>0</v>
      </c>
    </row>
    <row r="57" spans="1:9" x14ac:dyDescent="0.2">
      <c r="A57" s="2">
        <v>11</v>
      </c>
      <c r="B57" s="1" t="s">
        <v>123</v>
      </c>
      <c r="C57" s="4">
        <v>144</v>
      </c>
      <c r="D57" s="8">
        <v>1.8</v>
      </c>
      <c r="E57" s="4">
        <v>9</v>
      </c>
      <c r="F57" s="8">
        <v>0.28000000000000003</v>
      </c>
      <c r="G57" s="4">
        <v>135</v>
      </c>
      <c r="H57" s="8">
        <v>2.87</v>
      </c>
      <c r="I57" s="4">
        <v>0</v>
      </c>
    </row>
    <row r="58" spans="1:9" x14ac:dyDescent="0.2">
      <c r="A58" s="2">
        <v>12</v>
      </c>
      <c r="B58" s="1" t="s">
        <v>120</v>
      </c>
      <c r="C58" s="4">
        <v>143</v>
      </c>
      <c r="D58" s="8">
        <v>1.79</v>
      </c>
      <c r="E58" s="4">
        <v>92</v>
      </c>
      <c r="F58" s="8">
        <v>2.82</v>
      </c>
      <c r="G58" s="4">
        <v>50</v>
      </c>
      <c r="H58" s="8">
        <v>1.06</v>
      </c>
      <c r="I58" s="4">
        <v>1</v>
      </c>
    </row>
    <row r="59" spans="1:9" x14ac:dyDescent="0.2">
      <c r="A59" s="2">
        <v>13</v>
      </c>
      <c r="B59" s="1" t="s">
        <v>122</v>
      </c>
      <c r="C59" s="4">
        <v>137</v>
      </c>
      <c r="D59" s="8">
        <v>1.71</v>
      </c>
      <c r="E59" s="4">
        <v>10</v>
      </c>
      <c r="F59" s="8">
        <v>0.31</v>
      </c>
      <c r="G59" s="4">
        <v>127</v>
      </c>
      <c r="H59" s="8">
        <v>2.7</v>
      </c>
      <c r="I59" s="4">
        <v>0</v>
      </c>
    </row>
    <row r="60" spans="1:9" x14ac:dyDescent="0.2">
      <c r="A60" s="2">
        <v>14</v>
      </c>
      <c r="B60" s="1" t="s">
        <v>125</v>
      </c>
      <c r="C60" s="4">
        <v>136</v>
      </c>
      <c r="D60" s="8">
        <v>1.7</v>
      </c>
      <c r="E60" s="4">
        <v>129</v>
      </c>
      <c r="F60" s="8">
        <v>3.96</v>
      </c>
      <c r="G60" s="4">
        <v>7</v>
      </c>
      <c r="H60" s="8">
        <v>0.15</v>
      </c>
      <c r="I60" s="4">
        <v>0</v>
      </c>
    </row>
    <row r="61" spans="1:9" x14ac:dyDescent="0.2">
      <c r="A61" s="2">
        <v>15</v>
      </c>
      <c r="B61" s="1" t="s">
        <v>128</v>
      </c>
      <c r="C61" s="4">
        <v>133</v>
      </c>
      <c r="D61" s="8">
        <v>1.66</v>
      </c>
      <c r="E61" s="4">
        <v>85</v>
      </c>
      <c r="F61" s="8">
        <v>2.61</v>
      </c>
      <c r="G61" s="4">
        <v>48</v>
      </c>
      <c r="H61" s="8">
        <v>1.02</v>
      </c>
      <c r="I61" s="4">
        <v>0</v>
      </c>
    </row>
    <row r="62" spans="1:9" x14ac:dyDescent="0.2">
      <c r="A62" s="2">
        <v>16</v>
      </c>
      <c r="B62" s="1" t="s">
        <v>111</v>
      </c>
      <c r="C62" s="4">
        <v>130</v>
      </c>
      <c r="D62" s="8">
        <v>1.63</v>
      </c>
      <c r="E62" s="4">
        <v>24</v>
      </c>
      <c r="F62" s="8">
        <v>0.74</v>
      </c>
      <c r="G62" s="4">
        <v>106</v>
      </c>
      <c r="H62" s="8">
        <v>2.25</v>
      </c>
      <c r="I62" s="4">
        <v>0</v>
      </c>
    </row>
    <row r="63" spans="1:9" x14ac:dyDescent="0.2">
      <c r="A63" s="2">
        <v>17</v>
      </c>
      <c r="B63" s="1" t="s">
        <v>107</v>
      </c>
      <c r="C63" s="4">
        <v>129</v>
      </c>
      <c r="D63" s="8">
        <v>1.61</v>
      </c>
      <c r="E63" s="4">
        <v>24</v>
      </c>
      <c r="F63" s="8">
        <v>0.74</v>
      </c>
      <c r="G63" s="4">
        <v>105</v>
      </c>
      <c r="H63" s="8">
        <v>2.23</v>
      </c>
      <c r="I63" s="4">
        <v>0</v>
      </c>
    </row>
    <row r="64" spans="1:9" x14ac:dyDescent="0.2">
      <c r="A64" s="2">
        <v>18</v>
      </c>
      <c r="B64" s="1" t="s">
        <v>124</v>
      </c>
      <c r="C64" s="4">
        <v>126</v>
      </c>
      <c r="D64" s="8">
        <v>1.58</v>
      </c>
      <c r="E64" s="4">
        <v>32</v>
      </c>
      <c r="F64" s="8">
        <v>0.98</v>
      </c>
      <c r="G64" s="4">
        <v>94</v>
      </c>
      <c r="H64" s="8">
        <v>2</v>
      </c>
      <c r="I64" s="4">
        <v>0</v>
      </c>
    </row>
    <row r="65" spans="1:9" x14ac:dyDescent="0.2">
      <c r="A65" s="2">
        <v>19</v>
      </c>
      <c r="B65" s="1" t="s">
        <v>127</v>
      </c>
      <c r="C65" s="4">
        <v>117</v>
      </c>
      <c r="D65" s="8">
        <v>1.46</v>
      </c>
      <c r="E65" s="4">
        <v>7</v>
      </c>
      <c r="F65" s="8">
        <v>0.21</v>
      </c>
      <c r="G65" s="4">
        <v>109</v>
      </c>
      <c r="H65" s="8">
        <v>2.3199999999999998</v>
      </c>
      <c r="I65" s="4">
        <v>1</v>
      </c>
    </row>
    <row r="66" spans="1:9" x14ac:dyDescent="0.2">
      <c r="A66" s="2">
        <v>20</v>
      </c>
      <c r="B66" s="1" t="s">
        <v>126</v>
      </c>
      <c r="C66" s="4">
        <v>114</v>
      </c>
      <c r="D66" s="8">
        <v>1.43</v>
      </c>
      <c r="E66" s="4">
        <v>106</v>
      </c>
      <c r="F66" s="8">
        <v>3.25</v>
      </c>
      <c r="G66" s="4">
        <v>8</v>
      </c>
      <c r="H66" s="8">
        <v>0.17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110</v>
      </c>
      <c r="C69" s="4">
        <v>148</v>
      </c>
      <c r="D69" s="8">
        <v>7.01</v>
      </c>
      <c r="E69" s="4">
        <v>32</v>
      </c>
      <c r="F69" s="8">
        <v>4.5999999999999996</v>
      </c>
      <c r="G69" s="4">
        <v>115</v>
      </c>
      <c r="H69" s="8">
        <v>8.2100000000000009</v>
      </c>
      <c r="I69" s="4">
        <v>0</v>
      </c>
    </row>
    <row r="70" spans="1:9" x14ac:dyDescent="0.2">
      <c r="A70" s="2">
        <v>2</v>
      </c>
      <c r="B70" s="1" t="s">
        <v>118</v>
      </c>
      <c r="C70" s="4">
        <v>96</v>
      </c>
      <c r="D70" s="8">
        <v>4.55</v>
      </c>
      <c r="E70" s="4">
        <v>81</v>
      </c>
      <c r="F70" s="8">
        <v>11.64</v>
      </c>
      <c r="G70" s="4">
        <v>15</v>
      </c>
      <c r="H70" s="8">
        <v>1.07</v>
      </c>
      <c r="I70" s="4">
        <v>0</v>
      </c>
    </row>
    <row r="71" spans="1:9" x14ac:dyDescent="0.2">
      <c r="A71" s="2">
        <v>3</v>
      </c>
      <c r="B71" s="1" t="s">
        <v>117</v>
      </c>
      <c r="C71" s="4">
        <v>53</v>
      </c>
      <c r="D71" s="8">
        <v>2.5099999999999998</v>
      </c>
      <c r="E71" s="4">
        <v>48</v>
      </c>
      <c r="F71" s="8">
        <v>6.9</v>
      </c>
      <c r="G71" s="4">
        <v>5</v>
      </c>
      <c r="H71" s="8">
        <v>0.36</v>
      </c>
      <c r="I71" s="4">
        <v>0</v>
      </c>
    </row>
    <row r="72" spans="1:9" x14ac:dyDescent="0.2">
      <c r="A72" s="2">
        <v>4</v>
      </c>
      <c r="B72" s="1" t="s">
        <v>109</v>
      </c>
      <c r="C72" s="4">
        <v>52</v>
      </c>
      <c r="D72" s="8">
        <v>2.46</v>
      </c>
      <c r="E72" s="4">
        <v>1</v>
      </c>
      <c r="F72" s="8">
        <v>0.14000000000000001</v>
      </c>
      <c r="G72" s="4">
        <v>51</v>
      </c>
      <c r="H72" s="8">
        <v>3.64</v>
      </c>
      <c r="I72" s="4">
        <v>0</v>
      </c>
    </row>
    <row r="73" spans="1:9" x14ac:dyDescent="0.2">
      <c r="A73" s="2">
        <v>5</v>
      </c>
      <c r="B73" s="1" t="s">
        <v>111</v>
      </c>
      <c r="C73" s="4">
        <v>50</v>
      </c>
      <c r="D73" s="8">
        <v>2.37</v>
      </c>
      <c r="E73" s="4">
        <v>13</v>
      </c>
      <c r="F73" s="8">
        <v>1.87</v>
      </c>
      <c r="G73" s="4">
        <v>37</v>
      </c>
      <c r="H73" s="8">
        <v>2.64</v>
      </c>
      <c r="I73" s="4">
        <v>0</v>
      </c>
    </row>
    <row r="74" spans="1:9" x14ac:dyDescent="0.2">
      <c r="A74" s="2">
        <v>6</v>
      </c>
      <c r="B74" s="1" t="s">
        <v>103</v>
      </c>
      <c r="C74" s="4">
        <v>44</v>
      </c>
      <c r="D74" s="8">
        <v>2.09</v>
      </c>
      <c r="E74" s="4">
        <v>2</v>
      </c>
      <c r="F74" s="8">
        <v>0.28999999999999998</v>
      </c>
      <c r="G74" s="4">
        <v>42</v>
      </c>
      <c r="H74" s="8">
        <v>3</v>
      </c>
      <c r="I74" s="4">
        <v>0</v>
      </c>
    </row>
    <row r="75" spans="1:9" x14ac:dyDescent="0.2">
      <c r="A75" s="2">
        <v>7</v>
      </c>
      <c r="B75" s="1" t="s">
        <v>102</v>
      </c>
      <c r="C75" s="4">
        <v>42</v>
      </c>
      <c r="D75" s="8">
        <v>1.99</v>
      </c>
      <c r="E75" s="4">
        <v>1</v>
      </c>
      <c r="F75" s="8">
        <v>0.14000000000000001</v>
      </c>
      <c r="G75" s="4">
        <v>41</v>
      </c>
      <c r="H75" s="8">
        <v>2.93</v>
      </c>
      <c r="I75" s="4">
        <v>0</v>
      </c>
    </row>
    <row r="76" spans="1:9" x14ac:dyDescent="0.2">
      <c r="A76" s="2">
        <v>8</v>
      </c>
      <c r="B76" s="1" t="s">
        <v>120</v>
      </c>
      <c r="C76" s="4">
        <v>41</v>
      </c>
      <c r="D76" s="8">
        <v>1.94</v>
      </c>
      <c r="E76" s="4">
        <v>31</v>
      </c>
      <c r="F76" s="8">
        <v>4.45</v>
      </c>
      <c r="G76" s="4">
        <v>10</v>
      </c>
      <c r="H76" s="8">
        <v>0.71</v>
      </c>
      <c r="I76" s="4">
        <v>0</v>
      </c>
    </row>
    <row r="77" spans="1:9" x14ac:dyDescent="0.2">
      <c r="A77" s="2">
        <v>9</v>
      </c>
      <c r="B77" s="1" t="s">
        <v>121</v>
      </c>
      <c r="C77" s="4">
        <v>40</v>
      </c>
      <c r="D77" s="8">
        <v>1.9</v>
      </c>
      <c r="E77" s="4">
        <v>30</v>
      </c>
      <c r="F77" s="8">
        <v>4.3099999999999996</v>
      </c>
      <c r="G77" s="4">
        <v>10</v>
      </c>
      <c r="H77" s="8">
        <v>0.71</v>
      </c>
      <c r="I77" s="4">
        <v>0</v>
      </c>
    </row>
    <row r="78" spans="1:9" x14ac:dyDescent="0.2">
      <c r="A78" s="2">
        <v>10</v>
      </c>
      <c r="B78" s="1" t="s">
        <v>105</v>
      </c>
      <c r="C78" s="4">
        <v>37</v>
      </c>
      <c r="D78" s="8">
        <v>1.75</v>
      </c>
      <c r="E78" s="4">
        <v>4</v>
      </c>
      <c r="F78" s="8">
        <v>0.56999999999999995</v>
      </c>
      <c r="G78" s="4">
        <v>33</v>
      </c>
      <c r="H78" s="8">
        <v>2.36</v>
      </c>
      <c r="I78" s="4">
        <v>0</v>
      </c>
    </row>
    <row r="79" spans="1:9" x14ac:dyDescent="0.2">
      <c r="A79" s="2">
        <v>11</v>
      </c>
      <c r="B79" s="1" t="s">
        <v>116</v>
      </c>
      <c r="C79" s="4">
        <v>36</v>
      </c>
      <c r="D79" s="8">
        <v>1.71</v>
      </c>
      <c r="E79" s="4">
        <v>33</v>
      </c>
      <c r="F79" s="8">
        <v>4.74</v>
      </c>
      <c r="G79" s="4">
        <v>3</v>
      </c>
      <c r="H79" s="8">
        <v>0.21</v>
      </c>
      <c r="I79" s="4">
        <v>0</v>
      </c>
    </row>
    <row r="80" spans="1:9" x14ac:dyDescent="0.2">
      <c r="A80" s="2">
        <v>12</v>
      </c>
      <c r="B80" s="1" t="s">
        <v>130</v>
      </c>
      <c r="C80" s="4">
        <v>35</v>
      </c>
      <c r="D80" s="8">
        <v>1.66</v>
      </c>
      <c r="E80" s="4">
        <v>2</v>
      </c>
      <c r="F80" s="8">
        <v>0.28999999999999998</v>
      </c>
      <c r="G80" s="4">
        <v>33</v>
      </c>
      <c r="H80" s="8">
        <v>2.36</v>
      </c>
      <c r="I80" s="4">
        <v>0</v>
      </c>
    </row>
    <row r="81" spans="1:9" x14ac:dyDescent="0.2">
      <c r="A81" s="2">
        <v>12</v>
      </c>
      <c r="B81" s="1" t="s">
        <v>122</v>
      </c>
      <c r="C81" s="4">
        <v>35</v>
      </c>
      <c r="D81" s="8">
        <v>1.66</v>
      </c>
      <c r="E81" s="4">
        <v>4</v>
      </c>
      <c r="F81" s="8">
        <v>0.56999999999999995</v>
      </c>
      <c r="G81" s="4">
        <v>31</v>
      </c>
      <c r="H81" s="8">
        <v>2.21</v>
      </c>
      <c r="I81" s="4">
        <v>0</v>
      </c>
    </row>
    <row r="82" spans="1:9" x14ac:dyDescent="0.2">
      <c r="A82" s="2">
        <v>14</v>
      </c>
      <c r="B82" s="1" t="s">
        <v>129</v>
      </c>
      <c r="C82" s="4">
        <v>34</v>
      </c>
      <c r="D82" s="8">
        <v>1.61</v>
      </c>
      <c r="E82" s="4">
        <v>5</v>
      </c>
      <c r="F82" s="8">
        <v>0.72</v>
      </c>
      <c r="G82" s="4">
        <v>29</v>
      </c>
      <c r="H82" s="8">
        <v>2.0699999999999998</v>
      </c>
      <c r="I82" s="4">
        <v>0</v>
      </c>
    </row>
    <row r="83" spans="1:9" x14ac:dyDescent="0.2">
      <c r="A83" s="2">
        <v>15</v>
      </c>
      <c r="B83" s="1" t="s">
        <v>123</v>
      </c>
      <c r="C83" s="4">
        <v>33</v>
      </c>
      <c r="D83" s="8">
        <v>1.56</v>
      </c>
      <c r="E83" s="4">
        <v>0</v>
      </c>
      <c r="F83" s="8">
        <v>0</v>
      </c>
      <c r="G83" s="4">
        <v>33</v>
      </c>
      <c r="H83" s="8">
        <v>2.36</v>
      </c>
      <c r="I83" s="4">
        <v>0</v>
      </c>
    </row>
    <row r="84" spans="1:9" x14ac:dyDescent="0.2">
      <c r="A84" s="2">
        <v>15</v>
      </c>
      <c r="B84" s="1" t="s">
        <v>126</v>
      </c>
      <c r="C84" s="4">
        <v>33</v>
      </c>
      <c r="D84" s="8">
        <v>1.56</v>
      </c>
      <c r="E84" s="4">
        <v>29</v>
      </c>
      <c r="F84" s="8">
        <v>4.17</v>
      </c>
      <c r="G84" s="4">
        <v>4</v>
      </c>
      <c r="H84" s="8">
        <v>0.28999999999999998</v>
      </c>
      <c r="I84" s="4">
        <v>0</v>
      </c>
    </row>
    <row r="85" spans="1:9" x14ac:dyDescent="0.2">
      <c r="A85" s="2">
        <v>17</v>
      </c>
      <c r="B85" s="1" t="s">
        <v>104</v>
      </c>
      <c r="C85" s="4">
        <v>32</v>
      </c>
      <c r="D85" s="8">
        <v>1.52</v>
      </c>
      <c r="E85" s="4">
        <v>2</v>
      </c>
      <c r="F85" s="8">
        <v>0.28999999999999998</v>
      </c>
      <c r="G85" s="4">
        <v>30</v>
      </c>
      <c r="H85" s="8">
        <v>2.14</v>
      </c>
      <c r="I85" s="4">
        <v>0</v>
      </c>
    </row>
    <row r="86" spans="1:9" x14ac:dyDescent="0.2">
      <c r="A86" s="2">
        <v>17</v>
      </c>
      <c r="B86" s="1" t="s">
        <v>112</v>
      </c>
      <c r="C86" s="4">
        <v>32</v>
      </c>
      <c r="D86" s="8">
        <v>1.52</v>
      </c>
      <c r="E86" s="4">
        <v>29</v>
      </c>
      <c r="F86" s="8">
        <v>4.17</v>
      </c>
      <c r="G86" s="4">
        <v>3</v>
      </c>
      <c r="H86" s="8">
        <v>0.21</v>
      </c>
      <c r="I86" s="4">
        <v>0</v>
      </c>
    </row>
    <row r="87" spans="1:9" x14ac:dyDescent="0.2">
      <c r="A87" s="2">
        <v>17</v>
      </c>
      <c r="B87" s="1" t="s">
        <v>113</v>
      </c>
      <c r="C87" s="4">
        <v>32</v>
      </c>
      <c r="D87" s="8">
        <v>1.52</v>
      </c>
      <c r="E87" s="4">
        <v>26</v>
      </c>
      <c r="F87" s="8">
        <v>3.74</v>
      </c>
      <c r="G87" s="4">
        <v>6</v>
      </c>
      <c r="H87" s="8">
        <v>0.43</v>
      </c>
      <c r="I87" s="4">
        <v>0</v>
      </c>
    </row>
    <row r="88" spans="1:9" x14ac:dyDescent="0.2">
      <c r="A88" s="2">
        <v>20</v>
      </c>
      <c r="B88" s="1" t="s">
        <v>107</v>
      </c>
      <c r="C88" s="4">
        <v>31</v>
      </c>
      <c r="D88" s="8">
        <v>1.47</v>
      </c>
      <c r="E88" s="4">
        <v>9</v>
      </c>
      <c r="F88" s="8">
        <v>1.29</v>
      </c>
      <c r="G88" s="4">
        <v>22</v>
      </c>
      <c r="H88" s="8">
        <v>1.57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110</v>
      </c>
      <c r="C91" s="4">
        <v>213</v>
      </c>
      <c r="D91" s="8">
        <v>5.71</v>
      </c>
      <c r="E91" s="4">
        <v>51</v>
      </c>
      <c r="F91" s="8">
        <v>3.92</v>
      </c>
      <c r="G91" s="4">
        <v>161</v>
      </c>
      <c r="H91" s="8">
        <v>6.67</v>
      </c>
      <c r="I91" s="4">
        <v>0</v>
      </c>
    </row>
    <row r="92" spans="1:9" x14ac:dyDescent="0.2">
      <c r="A92" s="2">
        <v>2</v>
      </c>
      <c r="B92" s="1" t="s">
        <v>118</v>
      </c>
      <c r="C92" s="4">
        <v>157</v>
      </c>
      <c r="D92" s="8">
        <v>4.21</v>
      </c>
      <c r="E92" s="4">
        <v>137</v>
      </c>
      <c r="F92" s="8">
        <v>10.53</v>
      </c>
      <c r="G92" s="4">
        <v>20</v>
      </c>
      <c r="H92" s="8">
        <v>0.83</v>
      </c>
      <c r="I92" s="4">
        <v>0</v>
      </c>
    </row>
    <row r="93" spans="1:9" x14ac:dyDescent="0.2">
      <c r="A93" s="2">
        <v>3</v>
      </c>
      <c r="B93" s="1" t="s">
        <v>117</v>
      </c>
      <c r="C93" s="4">
        <v>99</v>
      </c>
      <c r="D93" s="8">
        <v>2.65</v>
      </c>
      <c r="E93" s="4">
        <v>86</v>
      </c>
      <c r="F93" s="8">
        <v>6.61</v>
      </c>
      <c r="G93" s="4">
        <v>13</v>
      </c>
      <c r="H93" s="8">
        <v>0.54</v>
      </c>
      <c r="I93" s="4">
        <v>0</v>
      </c>
    </row>
    <row r="94" spans="1:9" x14ac:dyDescent="0.2">
      <c r="A94" s="2">
        <v>4</v>
      </c>
      <c r="B94" s="1" t="s">
        <v>112</v>
      </c>
      <c r="C94" s="4">
        <v>94</v>
      </c>
      <c r="D94" s="8">
        <v>2.52</v>
      </c>
      <c r="E94" s="4">
        <v>81</v>
      </c>
      <c r="F94" s="8">
        <v>6.23</v>
      </c>
      <c r="G94" s="4">
        <v>13</v>
      </c>
      <c r="H94" s="8">
        <v>0.54</v>
      </c>
      <c r="I94" s="4">
        <v>0</v>
      </c>
    </row>
    <row r="95" spans="1:9" x14ac:dyDescent="0.2">
      <c r="A95" s="2">
        <v>5</v>
      </c>
      <c r="B95" s="1" t="s">
        <v>116</v>
      </c>
      <c r="C95" s="4">
        <v>93</v>
      </c>
      <c r="D95" s="8">
        <v>2.4900000000000002</v>
      </c>
      <c r="E95" s="4">
        <v>85</v>
      </c>
      <c r="F95" s="8">
        <v>6.53</v>
      </c>
      <c r="G95" s="4">
        <v>8</v>
      </c>
      <c r="H95" s="8">
        <v>0.33</v>
      </c>
      <c r="I95" s="4">
        <v>0</v>
      </c>
    </row>
    <row r="96" spans="1:9" x14ac:dyDescent="0.2">
      <c r="A96" s="2">
        <v>6</v>
      </c>
      <c r="B96" s="1" t="s">
        <v>121</v>
      </c>
      <c r="C96" s="4">
        <v>86</v>
      </c>
      <c r="D96" s="8">
        <v>2.31</v>
      </c>
      <c r="E96" s="4">
        <v>64</v>
      </c>
      <c r="F96" s="8">
        <v>4.92</v>
      </c>
      <c r="G96" s="4">
        <v>22</v>
      </c>
      <c r="H96" s="8">
        <v>0.91</v>
      </c>
      <c r="I96" s="4">
        <v>0</v>
      </c>
    </row>
    <row r="97" spans="1:9" x14ac:dyDescent="0.2">
      <c r="A97" s="2">
        <v>7</v>
      </c>
      <c r="B97" s="1" t="s">
        <v>122</v>
      </c>
      <c r="C97" s="4">
        <v>75</v>
      </c>
      <c r="D97" s="8">
        <v>2.0099999999999998</v>
      </c>
      <c r="E97" s="4">
        <v>6</v>
      </c>
      <c r="F97" s="8">
        <v>0.46</v>
      </c>
      <c r="G97" s="4">
        <v>69</v>
      </c>
      <c r="H97" s="8">
        <v>2.86</v>
      </c>
      <c r="I97" s="4">
        <v>0</v>
      </c>
    </row>
    <row r="98" spans="1:9" x14ac:dyDescent="0.2">
      <c r="A98" s="2">
        <v>7</v>
      </c>
      <c r="B98" s="1" t="s">
        <v>109</v>
      </c>
      <c r="C98" s="4">
        <v>75</v>
      </c>
      <c r="D98" s="8">
        <v>2.0099999999999998</v>
      </c>
      <c r="E98" s="4">
        <v>7</v>
      </c>
      <c r="F98" s="8">
        <v>0.54</v>
      </c>
      <c r="G98" s="4">
        <v>68</v>
      </c>
      <c r="H98" s="8">
        <v>2.82</v>
      </c>
      <c r="I98" s="4">
        <v>0</v>
      </c>
    </row>
    <row r="99" spans="1:9" x14ac:dyDescent="0.2">
      <c r="A99" s="2">
        <v>9</v>
      </c>
      <c r="B99" s="1" t="s">
        <v>107</v>
      </c>
      <c r="C99" s="4">
        <v>72</v>
      </c>
      <c r="D99" s="8">
        <v>1.93</v>
      </c>
      <c r="E99" s="4">
        <v>18</v>
      </c>
      <c r="F99" s="8">
        <v>1.38</v>
      </c>
      <c r="G99" s="4">
        <v>54</v>
      </c>
      <c r="H99" s="8">
        <v>2.2400000000000002</v>
      </c>
      <c r="I99" s="4">
        <v>0</v>
      </c>
    </row>
    <row r="100" spans="1:9" x14ac:dyDescent="0.2">
      <c r="A100" s="2">
        <v>9</v>
      </c>
      <c r="B100" s="1" t="s">
        <v>113</v>
      </c>
      <c r="C100" s="4">
        <v>72</v>
      </c>
      <c r="D100" s="8">
        <v>1.93</v>
      </c>
      <c r="E100" s="4">
        <v>45</v>
      </c>
      <c r="F100" s="8">
        <v>3.46</v>
      </c>
      <c r="G100" s="4">
        <v>27</v>
      </c>
      <c r="H100" s="8">
        <v>1.1200000000000001</v>
      </c>
      <c r="I100" s="4">
        <v>0</v>
      </c>
    </row>
    <row r="101" spans="1:9" x14ac:dyDescent="0.2">
      <c r="A101" s="2">
        <v>11</v>
      </c>
      <c r="B101" s="1" t="s">
        <v>108</v>
      </c>
      <c r="C101" s="4">
        <v>71</v>
      </c>
      <c r="D101" s="8">
        <v>1.9</v>
      </c>
      <c r="E101" s="4">
        <v>42</v>
      </c>
      <c r="F101" s="8">
        <v>3.23</v>
      </c>
      <c r="G101" s="4">
        <v>29</v>
      </c>
      <c r="H101" s="8">
        <v>1.2</v>
      </c>
      <c r="I101" s="4">
        <v>0</v>
      </c>
    </row>
    <row r="102" spans="1:9" x14ac:dyDescent="0.2">
      <c r="A102" s="2">
        <v>12</v>
      </c>
      <c r="B102" s="1" t="s">
        <v>120</v>
      </c>
      <c r="C102" s="4">
        <v>68</v>
      </c>
      <c r="D102" s="8">
        <v>1.82</v>
      </c>
      <c r="E102" s="4">
        <v>50</v>
      </c>
      <c r="F102" s="8">
        <v>3.84</v>
      </c>
      <c r="G102" s="4">
        <v>17</v>
      </c>
      <c r="H102" s="8">
        <v>0.7</v>
      </c>
      <c r="I102" s="4">
        <v>1</v>
      </c>
    </row>
    <row r="103" spans="1:9" x14ac:dyDescent="0.2">
      <c r="A103" s="2">
        <v>13</v>
      </c>
      <c r="B103" s="1" t="s">
        <v>123</v>
      </c>
      <c r="C103" s="4">
        <v>66</v>
      </c>
      <c r="D103" s="8">
        <v>1.77</v>
      </c>
      <c r="E103" s="4">
        <v>3</v>
      </c>
      <c r="F103" s="8">
        <v>0.23</v>
      </c>
      <c r="G103" s="4">
        <v>63</v>
      </c>
      <c r="H103" s="8">
        <v>2.61</v>
      </c>
      <c r="I103" s="4">
        <v>0</v>
      </c>
    </row>
    <row r="104" spans="1:9" x14ac:dyDescent="0.2">
      <c r="A104" s="2">
        <v>14</v>
      </c>
      <c r="B104" s="1" t="s">
        <v>130</v>
      </c>
      <c r="C104" s="4">
        <v>55</v>
      </c>
      <c r="D104" s="8">
        <v>1.47</v>
      </c>
      <c r="E104" s="4">
        <v>2</v>
      </c>
      <c r="F104" s="8">
        <v>0.15</v>
      </c>
      <c r="G104" s="4">
        <v>53</v>
      </c>
      <c r="H104" s="8">
        <v>2.19</v>
      </c>
      <c r="I104" s="4">
        <v>0</v>
      </c>
    </row>
    <row r="105" spans="1:9" x14ac:dyDescent="0.2">
      <c r="A105" s="2">
        <v>15</v>
      </c>
      <c r="B105" s="1" t="s">
        <v>111</v>
      </c>
      <c r="C105" s="4">
        <v>54</v>
      </c>
      <c r="D105" s="8">
        <v>1.45</v>
      </c>
      <c r="E105" s="4">
        <v>9</v>
      </c>
      <c r="F105" s="8">
        <v>0.69</v>
      </c>
      <c r="G105" s="4">
        <v>45</v>
      </c>
      <c r="H105" s="8">
        <v>1.86</v>
      </c>
      <c r="I105" s="4">
        <v>0</v>
      </c>
    </row>
    <row r="106" spans="1:9" x14ac:dyDescent="0.2">
      <c r="A106" s="2">
        <v>16</v>
      </c>
      <c r="B106" s="1" t="s">
        <v>104</v>
      </c>
      <c r="C106" s="4">
        <v>53</v>
      </c>
      <c r="D106" s="8">
        <v>1.42</v>
      </c>
      <c r="E106" s="4">
        <v>2</v>
      </c>
      <c r="F106" s="8">
        <v>0.15</v>
      </c>
      <c r="G106" s="4">
        <v>51</v>
      </c>
      <c r="H106" s="8">
        <v>2.11</v>
      </c>
      <c r="I106" s="4">
        <v>0</v>
      </c>
    </row>
    <row r="107" spans="1:9" x14ac:dyDescent="0.2">
      <c r="A107" s="2">
        <v>17</v>
      </c>
      <c r="B107" s="1" t="s">
        <v>131</v>
      </c>
      <c r="C107" s="4">
        <v>48</v>
      </c>
      <c r="D107" s="8">
        <v>1.29</v>
      </c>
      <c r="E107" s="4">
        <v>0</v>
      </c>
      <c r="F107" s="8">
        <v>0</v>
      </c>
      <c r="G107" s="4">
        <v>48</v>
      </c>
      <c r="H107" s="8">
        <v>1.99</v>
      </c>
      <c r="I107" s="4">
        <v>0</v>
      </c>
    </row>
    <row r="108" spans="1:9" x14ac:dyDescent="0.2">
      <c r="A108" s="2">
        <v>18</v>
      </c>
      <c r="B108" s="1" t="s">
        <v>115</v>
      </c>
      <c r="C108" s="4">
        <v>47</v>
      </c>
      <c r="D108" s="8">
        <v>1.26</v>
      </c>
      <c r="E108" s="4">
        <v>41</v>
      </c>
      <c r="F108" s="8">
        <v>3.15</v>
      </c>
      <c r="G108" s="4">
        <v>6</v>
      </c>
      <c r="H108" s="8">
        <v>0.25</v>
      </c>
      <c r="I108" s="4">
        <v>0</v>
      </c>
    </row>
    <row r="109" spans="1:9" x14ac:dyDescent="0.2">
      <c r="A109" s="2">
        <v>19</v>
      </c>
      <c r="B109" s="1" t="s">
        <v>126</v>
      </c>
      <c r="C109" s="4">
        <v>45</v>
      </c>
      <c r="D109" s="8">
        <v>1.21</v>
      </c>
      <c r="E109" s="4">
        <v>45</v>
      </c>
      <c r="F109" s="8">
        <v>3.46</v>
      </c>
      <c r="G109" s="4">
        <v>0</v>
      </c>
      <c r="H109" s="8">
        <v>0</v>
      </c>
      <c r="I109" s="4">
        <v>0</v>
      </c>
    </row>
    <row r="110" spans="1:9" x14ac:dyDescent="0.2">
      <c r="A110" s="2">
        <v>19</v>
      </c>
      <c r="B110" s="1" t="s">
        <v>132</v>
      </c>
      <c r="C110" s="4">
        <v>45</v>
      </c>
      <c r="D110" s="8">
        <v>1.21</v>
      </c>
      <c r="E110" s="4">
        <v>24</v>
      </c>
      <c r="F110" s="8">
        <v>1.84</v>
      </c>
      <c r="G110" s="4">
        <v>21</v>
      </c>
      <c r="H110" s="8">
        <v>0.87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110</v>
      </c>
      <c r="C113" s="4">
        <v>268</v>
      </c>
      <c r="D113" s="8">
        <v>5.58</v>
      </c>
      <c r="E113" s="4">
        <v>5</v>
      </c>
      <c r="F113" s="8">
        <v>0.32</v>
      </c>
      <c r="G113" s="4">
        <v>262</v>
      </c>
      <c r="H113" s="8">
        <v>8.1</v>
      </c>
      <c r="I113" s="4">
        <v>0</v>
      </c>
    </row>
    <row r="114" spans="1:9" x14ac:dyDescent="0.2">
      <c r="A114" s="2">
        <v>2</v>
      </c>
      <c r="B114" s="1" t="s">
        <v>118</v>
      </c>
      <c r="C114" s="4">
        <v>177</v>
      </c>
      <c r="D114" s="8">
        <v>3.68</v>
      </c>
      <c r="E114" s="4">
        <v>138</v>
      </c>
      <c r="F114" s="8">
        <v>8.84</v>
      </c>
      <c r="G114" s="4">
        <v>39</v>
      </c>
      <c r="H114" s="8">
        <v>1.21</v>
      </c>
      <c r="I114" s="4">
        <v>0</v>
      </c>
    </row>
    <row r="115" spans="1:9" x14ac:dyDescent="0.2">
      <c r="A115" s="2">
        <v>3</v>
      </c>
      <c r="B115" s="1" t="s">
        <v>121</v>
      </c>
      <c r="C115" s="4">
        <v>120</v>
      </c>
      <c r="D115" s="8">
        <v>2.5</v>
      </c>
      <c r="E115" s="4">
        <v>98</v>
      </c>
      <c r="F115" s="8">
        <v>6.28</v>
      </c>
      <c r="G115" s="4">
        <v>22</v>
      </c>
      <c r="H115" s="8">
        <v>0.68</v>
      </c>
      <c r="I115" s="4">
        <v>0</v>
      </c>
    </row>
    <row r="116" spans="1:9" x14ac:dyDescent="0.2">
      <c r="A116" s="2">
        <v>4</v>
      </c>
      <c r="B116" s="1" t="s">
        <v>109</v>
      </c>
      <c r="C116" s="4">
        <v>116</v>
      </c>
      <c r="D116" s="8">
        <v>2.41</v>
      </c>
      <c r="E116" s="4">
        <v>2</v>
      </c>
      <c r="F116" s="8">
        <v>0.13</v>
      </c>
      <c r="G116" s="4">
        <v>114</v>
      </c>
      <c r="H116" s="8">
        <v>3.52</v>
      </c>
      <c r="I116" s="4">
        <v>0</v>
      </c>
    </row>
    <row r="117" spans="1:9" x14ac:dyDescent="0.2">
      <c r="A117" s="2">
        <v>5</v>
      </c>
      <c r="B117" s="1" t="s">
        <v>123</v>
      </c>
      <c r="C117" s="4">
        <v>113</v>
      </c>
      <c r="D117" s="8">
        <v>2.35</v>
      </c>
      <c r="E117" s="4">
        <v>0</v>
      </c>
      <c r="F117" s="8">
        <v>0</v>
      </c>
      <c r="G117" s="4">
        <v>113</v>
      </c>
      <c r="H117" s="8">
        <v>3.49</v>
      </c>
      <c r="I117" s="4">
        <v>0</v>
      </c>
    </row>
    <row r="118" spans="1:9" x14ac:dyDescent="0.2">
      <c r="A118" s="2">
        <v>6</v>
      </c>
      <c r="B118" s="1" t="s">
        <v>117</v>
      </c>
      <c r="C118" s="4">
        <v>109</v>
      </c>
      <c r="D118" s="8">
        <v>2.27</v>
      </c>
      <c r="E118" s="4">
        <v>99</v>
      </c>
      <c r="F118" s="8">
        <v>6.34</v>
      </c>
      <c r="G118" s="4">
        <v>10</v>
      </c>
      <c r="H118" s="8">
        <v>0.31</v>
      </c>
      <c r="I118" s="4">
        <v>0</v>
      </c>
    </row>
    <row r="119" spans="1:9" x14ac:dyDescent="0.2">
      <c r="A119" s="2">
        <v>7</v>
      </c>
      <c r="B119" s="1" t="s">
        <v>112</v>
      </c>
      <c r="C119" s="4">
        <v>107</v>
      </c>
      <c r="D119" s="8">
        <v>2.23</v>
      </c>
      <c r="E119" s="4">
        <v>82</v>
      </c>
      <c r="F119" s="8">
        <v>5.25</v>
      </c>
      <c r="G119" s="4">
        <v>25</v>
      </c>
      <c r="H119" s="8">
        <v>0.77</v>
      </c>
      <c r="I119" s="4">
        <v>0</v>
      </c>
    </row>
    <row r="120" spans="1:9" x14ac:dyDescent="0.2">
      <c r="A120" s="2">
        <v>8</v>
      </c>
      <c r="B120" s="1" t="s">
        <v>108</v>
      </c>
      <c r="C120" s="4">
        <v>101</v>
      </c>
      <c r="D120" s="8">
        <v>2.1</v>
      </c>
      <c r="E120" s="4">
        <v>61</v>
      </c>
      <c r="F120" s="8">
        <v>3.91</v>
      </c>
      <c r="G120" s="4">
        <v>40</v>
      </c>
      <c r="H120" s="8">
        <v>1.24</v>
      </c>
      <c r="I120" s="4">
        <v>0</v>
      </c>
    </row>
    <row r="121" spans="1:9" x14ac:dyDescent="0.2">
      <c r="A121" s="2">
        <v>9</v>
      </c>
      <c r="B121" s="1" t="s">
        <v>120</v>
      </c>
      <c r="C121" s="4">
        <v>100</v>
      </c>
      <c r="D121" s="8">
        <v>2.08</v>
      </c>
      <c r="E121" s="4">
        <v>78</v>
      </c>
      <c r="F121" s="8">
        <v>5</v>
      </c>
      <c r="G121" s="4">
        <v>21</v>
      </c>
      <c r="H121" s="8">
        <v>0.65</v>
      </c>
      <c r="I121" s="4">
        <v>1</v>
      </c>
    </row>
    <row r="122" spans="1:9" x14ac:dyDescent="0.2">
      <c r="A122" s="2">
        <v>10</v>
      </c>
      <c r="B122" s="1" t="s">
        <v>122</v>
      </c>
      <c r="C122" s="4">
        <v>95</v>
      </c>
      <c r="D122" s="8">
        <v>1.98</v>
      </c>
      <c r="E122" s="4">
        <v>7</v>
      </c>
      <c r="F122" s="8">
        <v>0.45</v>
      </c>
      <c r="G122" s="4">
        <v>88</v>
      </c>
      <c r="H122" s="8">
        <v>2.72</v>
      </c>
      <c r="I122" s="4">
        <v>0</v>
      </c>
    </row>
    <row r="123" spans="1:9" x14ac:dyDescent="0.2">
      <c r="A123" s="2">
        <v>11</v>
      </c>
      <c r="B123" s="1" t="s">
        <v>111</v>
      </c>
      <c r="C123" s="4">
        <v>92</v>
      </c>
      <c r="D123" s="8">
        <v>1.91</v>
      </c>
      <c r="E123" s="4">
        <v>21</v>
      </c>
      <c r="F123" s="8">
        <v>1.35</v>
      </c>
      <c r="G123" s="4">
        <v>69</v>
      </c>
      <c r="H123" s="8">
        <v>2.13</v>
      </c>
      <c r="I123" s="4">
        <v>0</v>
      </c>
    </row>
    <row r="124" spans="1:9" x14ac:dyDescent="0.2">
      <c r="A124" s="2">
        <v>12</v>
      </c>
      <c r="B124" s="1" t="s">
        <v>130</v>
      </c>
      <c r="C124" s="4">
        <v>91</v>
      </c>
      <c r="D124" s="8">
        <v>1.89</v>
      </c>
      <c r="E124" s="4">
        <v>4</v>
      </c>
      <c r="F124" s="8">
        <v>0.26</v>
      </c>
      <c r="G124" s="4">
        <v>87</v>
      </c>
      <c r="H124" s="8">
        <v>2.69</v>
      </c>
      <c r="I124" s="4">
        <v>0</v>
      </c>
    </row>
    <row r="125" spans="1:9" x14ac:dyDescent="0.2">
      <c r="A125" s="2">
        <v>13</v>
      </c>
      <c r="B125" s="1" t="s">
        <v>116</v>
      </c>
      <c r="C125" s="4">
        <v>87</v>
      </c>
      <c r="D125" s="8">
        <v>1.81</v>
      </c>
      <c r="E125" s="4">
        <v>74</v>
      </c>
      <c r="F125" s="8">
        <v>4.74</v>
      </c>
      <c r="G125" s="4">
        <v>13</v>
      </c>
      <c r="H125" s="8">
        <v>0.4</v>
      </c>
      <c r="I125" s="4">
        <v>0</v>
      </c>
    </row>
    <row r="126" spans="1:9" x14ac:dyDescent="0.2">
      <c r="A126" s="2">
        <v>14</v>
      </c>
      <c r="B126" s="1" t="s">
        <v>113</v>
      </c>
      <c r="C126" s="4">
        <v>84</v>
      </c>
      <c r="D126" s="8">
        <v>1.75</v>
      </c>
      <c r="E126" s="4">
        <v>71</v>
      </c>
      <c r="F126" s="8">
        <v>4.55</v>
      </c>
      <c r="G126" s="4">
        <v>13</v>
      </c>
      <c r="H126" s="8">
        <v>0.4</v>
      </c>
      <c r="I126" s="4">
        <v>0</v>
      </c>
    </row>
    <row r="127" spans="1:9" x14ac:dyDescent="0.2">
      <c r="A127" s="2">
        <v>15</v>
      </c>
      <c r="B127" s="1" t="s">
        <v>103</v>
      </c>
      <c r="C127" s="4">
        <v>81</v>
      </c>
      <c r="D127" s="8">
        <v>1.69</v>
      </c>
      <c r="E127" s="4">
        <v>2</v>
      </c>
      <c r="F127" s="8">
        <v>0.13</v>
      </c>
      <c r="G127" s="4">
        <v>79</v>
      </c>
      <c r="H127" s="8">
        <v>2.44</v>
      </c>
      <c r="I127" s="4">
        <v>0</v>
      </c>
    </row>
    <row r="128" spans="1:9" x14ac:dyDescent="0.2">
      <c r="A128" s="2">
        <v>16</v>
      </c>
      <c r="B128" s="1" t="s">
        <v>134</v>
      </c>
      <c r="C128" s="4">
        <v>79</v>
      </c>
      <c r="D128" s="8">
        <v>1.64</v>
      </c>
      <c r="E128" s="4">
        <v>4</v>
      </c>
      <c r="F128" s="8">
        <v>0.26</v>
      </c>
      <c r="G128" s="4">
        <v>75</v>
      </c>
      <c r="H128" s="8">
        <v>2.3199999999999998</v>
      </c>
      <c r="I128" s="4">
        <v>0</v>
      </c>
    </row>
    <row r="129" spans="1:9" x14ac:dyDescent="0.2">
      <c r="A129" s="2">
        <v>17</v>
      </c>
      <c r="B129" s="1" t="s">
        <v>133</v>
      </c>
      <c r="C129" s="4">
        <v>77</v>
      </c>
      <c r="D129" s="8">
        <v>1.6</v>
      </c>
      <c r="E129" s="4">
        <v>15</v>
      </c>
      <c r="F129" s="8">
        <v>0.96</v>
      </c>
      <c r="G129" s="4">
        <v>62</v>
      </c>
      <c r="H129" s="8">
        <v>1.92</v>
      </c>
      <c r="I129" s="4">
        <v>0</v>
      </c>
    </row>
    <row r="130" spans="1:9" x14ac:dyDescent="0.2">
      <c r="A130" s="2">
        <v>17</v>
      </c>
      <c r="B130" s="1" t="s">
        <v>105</v>
      </c>
      <c r="C130" s="4">
        <v>77</v>
      </c>
      <c r="D130" s="8">
        <v>1.6</v>
      </c>
      <c r="E130" s="4">
        <v>6</v>
      </c>
      <c r="F130" s="8">
        <v>0.38</v>
      </c>
      <c r="G130" s="4">
        <v>71</v>
      </c>
      <c r="H130" s="8">
        <v>2.19</v>
      </c>
      <c r="I130" s="4">
        <v>0</v>
      </c>
    </row>
    <row r="131" spans="1:9" x14ac:dyDescent="0.2">
      <c r="A131" s="2">
        <v>19</v>
      </c>
      <c r="B131" s="1" t="s">
        <v>106</v>
      </c>
      <c r="C131" s="4">
        <v>73</v>
      </c>
      <c r="D131" s="8">
        <v>1.52</v>
      </c>
      <c r="E131" s="4">
        <v>24</v>
      </c>
      <c r="F131" s="8">
        <v>1.54</v>
      </c>
      <c r="G131" s="4">
        <v>49</v>
      </c>
      <c r="H131" s="8">
        <v>1.51</v>
      </c>
      <c r="I131" s="4">
        <v>0</v>
      </c>
    </row>
    <row r="132" spans="1:9" x14ac:dyDescent="0.2">
      <c r="A132" s="2">
        <v>20</v>
      </c>
      <c r="B132" s="1" t="s">
        <v>104</v>
      </c>
      <c r="C132" s="4">
        <v>67</v>
      </c>
      <c r="D132" s="8">
        <v>1.39</v>
      </c>
      <c r="E132" s="4">
        <v>3</v>
      </c>
      <c r="F132" s="8">
        <v>0.19</v>
      </c>
      <c r="G132" s="4">
        <v>64</v>
      </c>
      <c r="H132" s="8">
        <v>1.98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110</v>
      </c>
      <c r="C135" s="4">
        <v>385</v>
      </c>
      <c r="D135" s="8">
        <v>9.76</v>
      </c>
      <c r="E135" s="4">
        <v>183</v>
      </c>
      <c r="F135" s="8">
        <v>11.89</v>
      </c>
      <c r="G135" s="4">
        <v>201</v>
      </c>
      <c r="H135" s="8">
        <v>8.4</v>
      </c>
      <c r="I135" s="4">
        <v>0</v>
      </c>
    </row>
    <row r="136" spans="1:9" x14ac:dyDescent="0.2">
      <c r="A136" s="2">
        <v>2</v>
      </c>
      <c r="B136" s="1" t="s">
        <v>118</v>
      </c>
      <c r="C136" s="4">
        <v>224</v>
      </c>
      <c r="D136" s="8">
        <v>5.68</v>
      </c>
      <c r="E136" s="4">
        <v>194</v>
      </c>
      <c r="F136" s="8">
        <v>12.61</v>
      </c>
      <c r="G136" s="4">
        <v>30</v>
      </c>
      <c r="H136" s="8">
        <v>1.25</v>
      </c>
      <c r="I136" s="4">
        <v>0</v>
      </c>
    </row>
    <row r="137" spans="1:9" x14ac:dyDescent="0.2">
      <c r="A137" s="2">
        <v>3</v>
      </c>
      <c r="B137" s="1" t="s">
        <v>117</v>
      </c>
      <c r="C137" s="4">
        <v>110</v>
      </c>
      <c r="D137" s="8">
        <v>2.79</v>
      </c>
      <c r="E137" s="4">
        <v>105</v>
      </c>
      <c r="F137" s="8">
        <v>6.82</v>
      </c>
      <c r="G137" s="4">
        <v>5</v>
      </c>
      <c r="H137" s="8">
        <v>0.21</v>
      </c>
      <c r="I137" s="4">
        <v>0</v>
      </c>
    </row>
    <row r="138" spans="1:9" x14ac:dyDescent="0.2">
      <c r="A138" s="2">
        <v>4</v>
      </c>
      <c r="B138" s="1" t="s">
        <v>123</v>
      </c>
      <c r="C138" s="4">
        <v>99</v>
      </c>
      <c r="D138" s="8">
        <v>2.5099999999999998</v>
      </c>
      <c r="E138" s="4">
        <v>5</v>
      </c>
      <c r="F138" s="8">
        <v>0.32</v>
      </c>
      <c r="G138" s="4">
        <v>93</v>
      </c>
      <c r="H138" s="8">
        <v>3.89</v>
      </c>
      <c r="I138" s="4">
        <v>1</v>
      </c>
    </row>
    <row r="139" spans="1:9" x14ac:dyDescent="0.2">
      <c r="A139" s="2">
        <v>5</v>
      </c>
      <c r="B139" s="1" t="s">
        <v>121</v>
      </c>
      <c r="C139" s="4">
        <v>94</v>
      </c>
      <c r="D139" s="8">
        <v>2.38</v>
      </c>
      <c r="E139" s="4">
        <v>81</v>
      </c>
      <c r="F139" s="8">
        <v>5.26</v>
      </c>
      <c r="G139" s="4">
        <v>13</v>
      </c>
      <c r="H139" s="8">
        <v>0.54</v>
      </c>
      <c r="I139" s="4">
        <v>0</v>
      </c>
    </row>
    <row r="140" spans="1:9" x14ac:dyDescent="0.2">
      <c r="A140" s="2">
        <v>6</v>
      </c>
      <c r="B140" s="1" t="s">
        <v>106</v>
      </c>
      <c r="C140" s="4">
        <v>91</v>
      </c>
      <c r="D140" s="8">
        <v>2.31</v>
      </c>
      <c r="E140" s="4">
        <v>35</v>
      </c>
      <c r="F140" s="8">
        <v>2.27</v>
      </c>
      <c r="G140" s="4">
        <v>56</v>
      </c>
      <c r="H140" s="8">
        <v>2.34</v>
      </c>
      <c r="I140" s="4">
        <v>0</v>
      </c>
    </row>
    <row r="141" spans="1:9" x14ac:dyDescent="0.2">
      <c r="A141" s="2">
        <v>7</v>
      </c>
      <c r="B141" s="1" t="s">
        <v>105</v>
      </c>
      <c r="C141" s="4">
        <v>84</v>
      </c>
      <c r="D141" s="8">
        <v>2.13</v>
      </c>
      <c r="E141" s="4">
        <v>14</v>
      </c>
      <c r="F141" s="8">
        <v>0.91</v>
      </c>
      <c r="G141" s="4">
        <v>70</v>
      </c>
      <c r="H141" s="8">
        <v>2.93</v>
      </c>
      <c r="I141" s="4">
        <v>0</v>
      </c>
    </row>
    <row r="142" spans="1:9" x14ac:dyDescent="0.2">
      <c r="A142" s="2">
        <v>8</v>
      </c>
      <c r="B142" s="1" t="s">
        <v>104</v>
      </c>
      <c r="C142" s="4">
        <v>82</v>
      </c>
      <c r="D142" s="8">
        <v>2.08</v>
      </c>
      <c r="E142" s="4">
        <v>14</v>
      </c>
      <c r="F142" s="8">
        <v>0.91</v>
      </c>
      <c r="G142" s="4">
        <v>68</v>
      </c>
      <c r="H142" s="8">
        <v>2.84</v>
      </c>
      <c r="I142" s="4">
        <v>0</v>
      </c>
    </row>
    <row r="143" spans="1:9" x14ac:dyDescent="0.2">
      <c r="A143" s="2">
        <v>9</v>
      </c>
      <c r="B143" s="1" t="s">
        <v>119</v>
      </c>
      <c r="C143" s="4">
        <v>78</v>
      </c>
      <c r="D143" s="8">
        <v>1.98</v>
      </c>
      <c r="E143" s="4">
        <v>34</v>
      </c>
      <c r="F143" s="8">
        <v>2.21</v>
      </c>
      <c r="G143" s="4">
        <v>44</v>
      </c>
      <c r="H143" s="8">
        <v>1.84</v>
      </c>
      <c r="I143" s="4">
        <v>0</v>
      </c>
    </row>
    <row r="144" spans="1:9" x14ac:dyDescent="0.2">
      <c r="A144" s="2">
        <v>10</v>
      </c>
      <c r="B144" s="1" t="s">
        <v>109</v>
      </c>
      <c r="C144" s="4">
        <v>73</v>
      </c>
      <c r="D144" s="8">
        <v>1.85</v>
      </c>
      <c r="E144" s="4">
        <v>7</v>
      </c>
      <c r="F144" s="8">
        <v>0.45</v>
      </c>
      <c r="G144" s="4">
        <v>66</v>
      </c>
      <c r="H144" s="8">
        <v>2.76</v>
      </c>
      <c r="I144" s="4">
        <v>0</v>
      </c>
    </row>
    <row r="145" spans="1:9" x14ac:dyDescent="0.2">
      <c r="A145" s="2">
        <v>11</v>
      </c>
      <c r="B145" s="1" t="s">
        <v>120</v>
      </c>
      <c r="C145" s="4">
        <v>71</v>
      </c>
      <c r="D145" s="8">
        <v>1.8</v>
      </c>
      <c r="E145" s="4">
        <v>55</v>
      </c>
      <c r="F145" s="8">
        <v>3.57</v>
      </c>
      <c r="G145" s="4">
        <v>16</v>
      </c>
      <c r="H145" s="8">
        <v>0.67</v>
      </c>
      <c r="I145" s="4">
        <v>0</v>
      </c>
    </row>
    <row r="146" spans="1:9" x14ac:dyDescent="0.2">
      <c r="A146" s="2">
        <v>12</v>
      </c>
      <c r="B146" s="1" t="s">
        <v>108</v>
      </c>
      <c r="C146" s="4">
        <v>68</v>
      </c>
      <c r="D146" s="8">
        <v>1.72</v>
      </c>
      <c r="E146" s="4">
        <v>35</v>
      </c>
      <c r="F146" s="8">
        <v>2.27</v>
      </c>
      <c r="G146" s="4">
        <v>33</v>
      </c>
      <c r="H146" s="8">
        <v>1.38</v>
      </c>
      <c r="I146" s="4">
        <v>0</v>
      </c>
    </row>
    <row r="147" spans="1:9" x14ac:dyDescent="0.2">
      <c r="A147" s="2">
        <v>13</v>
      </c>
      <c r="B147" s="1" t="s">
        <v>102</v>
      </c>
      <c r="C147" s="4">
        <v>67</v>
      </c>
      <c r="D147" s="8">
        <v>1.7</v>
      </c>
      <c r="E147" s="4">
        <v>2</v>
      </c>
      <c r="F147" s="8">
        <v>0.13</v>
      </c>
      <c r="G147" s="4">
        <v>65</v>
      </c>
      <c r="H147" s="8">
        <v>2.72</v>
      </c>
      <c r="I147" s="4">
        <v>0</v>
      </c>
    </row>
    <row r="148" spans="1:9" x14ac:dyDescent="0.2">
      <c r="A148" s="2">
        <v>14</v>
      </c>
      <c r="B148" s="1" t="s">
        <v>129</v>
      </c>
      <c r="C148" s="4">
        <v>64</v>
      </c>
      <c r="D148" s="8">
        <v>1.62</v>
      </c>
      <c r="E148" s="4">
        <v>12</v>
      </c>
      <c r="F148" s="8">
        <v>0.78</v>
      </c>
      <c r="G148" s="4">
        <v>52</v>
      </c>
      <c r="H148" s="8">
        <v>2.17</v>
      </c>
      <c r="I148" s="4">
        <v>0</v>
      </c>
    </row>
    <row r="149" spans="1:9" x14ac:dyDescent="0.2">
      <c r="A149" s="2">
        <v>15</v>
      </c>
      <c r="B149" s="1" t="s">
        <v>107</v>
      </c>
      <c r="C149" s="4">
        <v>63</v>
      </c>
      <c r="D149" s="8">
        <v>1.6</v>
      </c>
      <c r="E149" s="4">
        <v>20</v>
      </c>
      <c r="F149" s="8">
        <v>1.3</v>
      </c>
      <c r="G149" s="4">
        <v>43</v>
      </c>
      <c r="H149" s="8">
        <v>1.8</v>
      </c>
      <c r="I149" s="4">
        <v>0</v>
      </c>
    </row>
    <row r="150" spans="1:9" x14ac:dyDescent="0.2">
      <c r="A150" s="2">
        <v>15</v>
      </c>
      <c r="B150" s="1" t="s">
        <v>112</v>
      </c>
      <c r="C150" s="4">
        <v>63</v>
      </c>
      <c r="D150" s="8">
        <v>1.6</v>
      </c>
      <c r="E150" s="4">
        <v>46</v>
      </c>
      <c r="F150" s="8">
        <v>2.99</v>
      </c>
      <c r="G150" s="4">
        <v>17</v>
      </c>
      <c r="H150" s="8">
        <v>0.71</v>
      </c>
      <c r="I150" s="4">
        <v>0</v>
      </c>
    </row>
    <row r="151" spans="1:9" x14ac:dyDescent="0.2">
      <c r="A151" s="2">
        <v>17</v>
      </c>
      <c r="B151" s="1" t="s">
        <v>103</v>
      </c>
      <c r="C151" s="4">
        <v>62</v>
      </c>
      <c r="D151" s="8">
        <v>1.57</v>
      </c>
      <c r="E151" s="4">
        <v>5</v>
      </c>
      <c r="F151" s="8">
        <v>0.32</v>
      </c>
      <c r="G151" s="4">
        <v>57</v>
      </c>
      <c r="H151" s="8">
        <v>2.38</v>
      </c>
      <c r="I151" s="4">
        <v>0</v>
      </c>
    </row>
    <row r="152" spans="1:9" x14ac:dyDescent="0.2">
      <c r="A152" s="2">
        <v>17</v>
      </c>
      <c r="B152" s="1" t="s">
        <v>135</v>
      </c>
      <c r="C152" s="4">
        <v>62</v>
      </c>
      <c r="D152" s="8">
        <v>1.57</v>
      </c>
      <c r="E152" s="4">
        <v>11</v>
      </c>
      <c r="F152" s="8">
        <v>0.71</v>
      </c>
      <c r="G152" s="4">
        <v>51</v>
      </c>
      <c r="H152" s="8">
        <v>2.13</v>
      </c>
      <c r="I152" s="4">
        <v>0</v>
      </c>
    </row>
    <row r="153" spans="1:9" x14ac:dyDescent="0.2">
      <c r="A153" s="2">
        <v>17</v>
      </c>
      <c r="B153" s="1" t="s">
        <v>122</v>
      </c>
      <c r="C153" s="4">
        <v>62</v>
      </c>
      <c r="D153" s="8">
        <v>1.57</v>
      </c>
      <c r="E153" s="4">
        <v>6</v>
      </c>
      <c r="F153" s="8">
        <v>0.39</v>
      </c>
      <c r="G153" s="4">
        <v>56</v>
      </c>
      <c r="H153" s="8">
        <v>2.34</v>
      </c>
      <c r="I153" s="4">
        <v>0</v>
      </c>
    </row>
    <row r="154" spans="1:9" x14ac:dyDescent="0.2">
      <c r="A154" s="2">
        <v>20</v>
      </c>
      <c r="B154" s="1" t="s">
        <v>111</v>
      </c>
      <c r="C154" s="4">
        <v>57</v>
      </c>
      <c r="D154" s="8">
        <v>1.44</v>
      </c>
      <c r="E154" s="4">
        <v>14</v>
      </c>
      <c r="F154" s="8">
        <v>0.91</v>
      </c>
      <c r="G154" s="4">
        <v>42</v>
      </c>
      <c r="H154" s="8">
        <v>1.76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118</v>
      </c>
      <c r="C157" s="4">
        <v>143</v>
      </c>
      <c r="D157" s="8">
        <v>5.3</v>
      </c>
      <c r="E157" s="4">
        <v>136</v>
      </c>
      <c r="F157" s="8">
        <v>12.42</v>
      </c>
      <c r="G157" s="4">
        <v>7</v>
      </c>
      <c r="H157" s="8">
        <v>0.44</v>
      </c>
      <c r="I157" s="4">
        <v>0</v>
      </c>
    </row>
    <row r="158" spans="1:9" x14ac:dyDescent="0.2">
      <c r="A158" s="2">
        <v>2</v>
      </c>
      <c r="B158" s="1" t="s">
        <v>106</v>
      </c>
      <c r="C158" s="4">
        <v>83</v>
      </c>
      <c r="D158" s="8">
        <v>3.08</v>
      </c>
      <c r="E158" s="4">
        <v>43</v>
      </c>
      <c r="F158" s="8">
        <v>3.93</v>
      </c>
      <c r="G158" s="4">
        <v>40</v>
      </c>
      <c r="H158" s="8">
        <v>2.5299999999999998</v>
      </c>
      <c r="I158" s="4">
        <v>0</v>
      </c>
    </row>
    <row r="159" spans="1:9" x14ac:dyDescent="0.2">
      <c r="A159" s="2">
        <v>2</v>
      </c>
      <c r="B159" s="1" t="s">
        <v>117</v>
      </c>
      <c r="C159" s="4">
        <v>83</v>
      </c>
      <c r="D159" s="8">
        <v>3.08</v>
      </c>
      <c r="E159" s="4">
        <v>77</v>
      </c>
      <c r="F159" s="8">
        <v>7.03</v>
      </c>
      <c r="G159" s="4">
        <v>6</v>
      </c>
      <c r="H159" s="8">
        <v>0.38</v>
      </c>
      <c r="I159" s="4">
        <v>0</v>
      </c>
    </row>
    <row r="160" spans="1:9" x14ac:dyDescent="0.2">
      <c r="A160" s="2">
        <v>4</v>
      </c>
      <c r="B160" s="1" t="s">
        <v>102</v>
      </c>
      <c r="C160" s="4">
        <v>77</v>
      </c>
      <c r="D160" s="8">
        <v>2.86</v>
      </c>
      <c r="E160" s="4">
        <v>3</v>
      </c>
      <c r="F160" s="8">
        <v>0.27</v>
      </c>
      <c r="G160" s="4">
        <v>74</v>
      </c>
      <c r="H160" s="8">
        <v>4.67</v>
      </c>
      <c r="I160" s="4">
        <v>0</v>
      </c>
    </row>
    <row r="161" spans="1:9" x14ac:dyDescent="0.2">
      <c r="A161" s="2">
        <v>5</v>
      </c>
      <c r="B161" s="1" t="s">
        <v>105</v>
      </c>
      <c r="C161" s="4">
        <v>67</v>
      </c>
      <c r="D161" s="8">
        <v>2.4900000000000002</v>
      </c>
      <c r="E161" s="4">
        <v>11</v>
      </c>
      <c r="F161" s="8">
        <v>1</v>
      </c>
      <c r="G161" s="4">
        <v>56</v>
      </c>
      <c r="H161" s="8">
        <v>3.54</v>
      </c>
      <c r="I161" s="4">
        <v>0</v>
      </c>
    </row>
    <row r="162" spans="1:9" x14ac:dyDescent="0.2">
      <c r="A162" s="2">
        <v>6</v>
      </c>
      <c r="B162" s="1" t="s">
        <v>104</v>
      </c>
      <c r="C162" s="4">
        <v>65</v>
      </c>
      <c r="D162" s="8">
        <v>2.41</v>
      </c>
      <c r="E162" s="4">
        <v>12</v>
      </c>
      <c r="F162" s="8">
        <v>1.1000000000000001</v>
      </c>
      <c r="G162" s="4">
        <v>53</v>
      </c>
      <c r="H162" s="8">
        <v>3.35</v>
      </c>
      <c r="I162" s="4">
        <v>0</v>
      </c>
    </row>
    <row r="163" spans="1:9" x14ac:dyDescent="0.2">
      <c r="A163" s="2">
        <v>6</v>
      </c>
      <c r="B163" s="1" t="s">
        <v>121</v>
      </c>
      <c r="C163" s="4">
        <v>65</v>
      </c>
      <c r="D163" s="8">
        <v>2.41</v>
      </c>
      <c r="E163" s="4">
        <v>57</v>
      </c>
      <c r="F163" s="8">
        <v>5.21</v>
      </c>
      <c r="G163" s="4">
        <v>8</v>
      </c>
      <c r="H163" s="8">
        <v>0.51</v>
      </c>
      <c r="I163" s="4">
        <v>0</v>
      </c>
    </row>
    <row r="164" spans="1:9" x14ac:dyDescent="0.2">
      <c r="A164" s="2">
        <v>8</v>
      </c>
      <c r="B164" s="1" t="s">
        <v>110</v>
      </c>
      <c r="C164" s="4">
        <v>64</v>
      </c>
      <c r="D164" s="8">
        <v>2.37</v>
      </c>
      <c r="E164" s="4">
        <v>15</v>
      </c>
      <c r="F164" s="8">
        <v>1.37</v>
      </c>
      <c r="G164" s="4">
        <v>48</v>
      </c>
      <c r="H164" s="8">
        <v>3.03</v>
      </c>
      <c r="I164" s="4">
        <v>0</v>
      </c>
    </row>
    <row r="165" spans="1:9" x14ac:dyDescent="0.2">
      <c r="A165" s="2">
        <v>9</v>
      </c>
      <c r="B165" s="1" t="s">
        <v>109</v>
      </c>
      <c r="C165" s="4">
        <v>61</v>
      </c>
      <c r="D165" s="8">
        <v>2.2599999999999998</v>
      </c>
      <c r="E165" s="4">
        <v>2</v>
      </c>
      <c r="F165" s="8">
        <v>0.18</v>
      </c>
      <c r="G165" s="4">
        <v>59</v>
      </c>
      <c r="H165" s="8">
        <v>3.72</v>
      </c>
      <c r="I165" s="4">
        <v>0</v>
      </c>
    </row>
    <row r="166" spans="1:9" x14ac:dyDescent="0.2">
      <c r="A166" s="2">
        <v>10</v>
      </c>
      <c r="B166" s="1" t="s">
        <v>120</v>
      </c>
      <c r="C166" s="4">
        <v>52</v>
      </c>
      <c r="D166" s="8">
        <v>1.93</v>
      </c>
      <c r="E166" s="4">
        <v>45</v>
      </c>
      <c r="F166" s="8">
        <v>4.1100000000000003</v>
      </c>
      <c r="G166" s="4">
        <v>7</v>
      </c>
      <c r="H166" s="8">
        <v>0.44</v>
      </c>
      <c r="I166" s="4">
        <v>0</v>
      </c>
    </row>
    <row r="167" spans="1:9" x14ac:dyDescent="0.2">
      <c r="A167" s="2">
        <v>11</v>
      </c>
      <c r="B167" s="1" t="s">
        <v>135</v>
      </c>
      <c r="C167" s="4">
        <v>48</v>
      </c>
      <c r="D167" s="8">
        <v>1.78</v>
      </c>
      <c r="E167" s="4">
        <v>14</v>
      </c>
      <c r="F167" s="8">
        <v>1.28</v>
      </c>
      <c r="G167" s="4">
        <v>34</v>
      </c>
      <c r="H167" s="8">
        <v>2.15</v>
      </c>
      <c r="I167" s="4">
        <v>0</v>
      </c>
    </row>
    <row r="168" spans="1:9" x14ac:dyDescent="0.2">
      <c r="A168" s="2">
        <v>12</v>
      </c>
      <c r="B168" s="1" t="s">
        <v>116</v>
      </c>
      <c r="C168" s="4">
        <v>45</v>
      </c>
      <c r="D168" s="8">
        <v>1.67</v>
      </c>
      <c r="E168" s="4">
        <v>43</v>
      </c>
      <c r="F168" s="8">
        <v>3.93</v>
      </c>
      <c r="G168" s="4">
        <v>2</v>
      </c>
      <c r="H168" s="8">
        <v>0.13</v>
      </c>
      <c r="I168" s="4">
        <v>0</v>
      </c>
    </row>
    <row r="169" spans="1:9" x14ac:dyDescent="0.2">
      <c r="A169" s="2">
        <v>13</v>
      </c>
      <c r="B169" s="1" t="s">
        <v>136</v>
      </c>
      <c r="C169" s="4">
        <v>44</v>
      </c>
      <c r="D169" s="8">
        <v>1.63</v>
      </c>
      <c r="E169" s="4">
        <v>14</v>
      </c>
      <c r="F169" s="8">
        <v>1.28</v>
      </c>
      <c r="G169" s="4">
        <v>30</v>
      </c>
      <c r="H169" s="8">
        <v>1.89</v>
      </c>
      <c r="I169" s="4">
        <v>0</v>
      </c>
    </row>
    <row r="170" spans="1:9" x14ac:dyDescent="0.2">
      <c r="A170" s="2">
        <v>13</v>
      </c>
      <c r="B170" s="1" t="s">
        <v>108</v>
      </c>
      <c r="C170" s="4">
        <v>44</v>
      </c>
      <c r="D170" s="8">
        <v>1.63</v>
      </c>
      <c r="E170" s="4">
        <v>22</v>
      </c>
      <c r="F170" s="8">
        <v>2.0099999999999998</v>
      </c>
      <c r="G170" s="4">
        <v>22</v>
      </c>
      <c r="H170" s="8">
        <v>1.39</v>
      </c>
      <c r="I170" s="4">
        <v>0</v>
      </c>
    </row>
    <row r="171" spans="1:9" x14ac:dyDescent="0.2">
      <c r="A171" s="2">
        <v>15</v>
      </c>
      <c r="B171" s="1" t="s">
        <v>107</v>
      </c>
      <c r="C171" s="4">
        <v>42</v>
      </c>
      <c r="D171" s="8">
        <v>1.56</v>
      </c>
      <c r="E171" s="4">
        <v>12</v>
      </c>
      <c r="F171" s="8">
        <v>1.1000000000000001</v>
      </c>
      <c r="G171" s="4">
        <v>30</v>
      </c>
      <c r="H171" s="8">
        <v>1.89</v>
      </c>
      <c r="I171" s="4">
        <v>0</v>
      </c>
    </row>
    <row r="172" spans="1:9" x14ac:dyDescent="0.2">
      <c r="A172" s="2">
        <v>15</v>
      </c>
      <c r="B172" s="1" t="s">
        <v>115</v>
      </c>
      <c r="C172" s="4">
        <v>42</v>
      </c>
      <c r="D172" s="8">
        <v>1.56</v>
      </c>
      <c r="E172" s="4">
        <v>40</v>
      </c>
      <c r="F172" s="8">
        <v>3.65</v>
      </c>
      <c r="G172" s="4">
        <v>2</v>
      </c>
      <c r="H172" s="8">
        <v>0.13</v>
      </c>
      <c r="I172" s="4">
        <v>0</v>
      </c>
    </row>
    <row r="173" spans="1:9" x14ac:dyDescent="0.2">
      <c r="A173" s="2">
        <v>17</v>
      </c>
      <c r="B173" s="1" t="s">
        <v>112</v>
      </c>
      <c r="C173" s="4">
        <v>40</v>
      </c>
      <c r="D173" s="8">
        <v>1.48</v>
      </c>
      <c r="E173" s="4">
        <v>34</v>
      </c>
      <c r="F173" s="8">
        <v>3.11</v>
      </c>
      <c r="G173" s="4">
        <v>6</v>
      </c>
      <c r="H173" s="8">
        <v>0.38</v>
      </c>
      <c r="I173" s="4">
        <v>0</v>
      </c>
    </row>
    <row r="174" spans="1:9" x14ac:dyDescent="0.2">
      <c r="A174" s="2">
        <v>17</v>
      </c>
      <c r="B174" s="1" t="s">
        <v>114</v>
      </c>
      <c r="C174" s="4">
        <v>40</v>
      </c>
      <c r="D174" s="8">
        <v>1.48</v>
      </c>
      <c r="E174" s="4">
        <v>38</v>
      </c>
      <c r="F174" s="8">
        <v>3.47</v>
      </c>
      <c r="G174" s="4">
        <v>2</v>
      </c>
      <c r="H174" s="8">
        <v>0.13</v>
      </c>
      <c r="I174" s="4">
        <v>0</v>
      </c>
    </row>
    <row r="175" spans="1:9" x14ac:dyDescent="0.2">
      <c r="A175" s="2">
        <v>19</v>
      </c>
      <c r="B175" s="1" t="s">
        <v>119</v>
      </c>
      <c r="C175" s="4">
        <v>38</v>
      </c>
      <c r="D175" s="8">
        <v>1.41</v>
      </c>
      <c r="E175" s="4">
        <v>23</v>
      </c>
      <c r="F175" s="8">
        <v>2.1</v>
      </c>
      <c r="G175" s="4">
        <v>15</v>
      </c>
      <c r="H175" s="8">
        <v>0.95</v>
      </c>
      <c r="I175" s="4">
        <v>0</v>
      </c>
    </row>
    <row r="176" spans="1:9" x14ac:dyDescent="0.2">
      <c r="A176" s="2">
        <v>20</v>
      </c>
      <c r="B176" s="1" t="s">
        <v>129</v>
      </c>
      <c r="C176" s="4">
        <v>37</v>
      </c>
      <c r="D176" s="8">
        <v>1.37</v>
      </c>
      <c r="E176" s="4">
        <v>5</v>
      </c>
      <c r="F176" s="8">
        <v>0.46</v>
      </c>
      <c r="G176" s="4">
        <v>32</v>
      </c>
      <c r="H176" s="8">
        <v>2.02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110</v>
      </c>
      <c r="C179" s="4">
        <v>73</v>
      </c>
      <c r="D179" s="8">
        <v>6.78</v>
      </c>
      <c r="E179" s="4">
        <v>43</v>
      </c>
      <c r="F179" s="8">
        <v>8.81</v>
      </c>
      <c r="G179" s="4">
        <v>29</v>
      </c>
      <c r="H179" s="8">
        <v>4.97</v>
      </c>
      <c r="I179" s="4">
        <v>0</v>
      </c>
    </row>
    <row r="180" spans="1:9" x14ac:dyDescent="0.2">
      <c r="A180" s="2">
        <v>2</v>
      </c>
      <c r="B180" s="1" t="s">
        <v>118</v>
      </c>
      <c r="C180" s="4">
        <v>47</v>
      </c>
      <c r="D180" s="8">
        <v>4.3600000000000003</v>
      </c>
      <c r="E180" s="4">
        <v>38</v>
      </c>
      <c r="F180" s="8">
        <v>7.79</v>
      </c>
      <c r="G180" s="4">
        <v>9</v>
      </c>
      <c r="H180" s="8">
        <v>1.54</v>
      </c>
      <c r="I180" s="4">
        <v>0</v>
      </c>
    </row>
    <row r="181" spans="1:9" x14ac:dyDescent="0.2">
      <c r="A181" s="2">
        <v>3</v>
      </c>
      <c r="B181" s="1" t="s">
        <v>120</v>
      </c>
      <c r="C181" s="4">
        <v>36</v>
      </c>
      <c r="D181" s="8">
        <v>3.34</v>
      </c>
      <c r="E181" s="4">
        <v>30</v>
      </c>
      <c r="F181" s="8">
        <v>6.15</v>
      </c>
      <c r="G181" s="4">
        <v>6</v>
      </c>
      <c r="H181" s="8">
        <v>1.03</v>
      </c>
      <c r="I181" s="4">
        <v>0</v>
      </c>
    </row>
    <row r="182" spans="1:9" x14ac:dyDescent="0.2">
      <c r="A182" s="2">
        <v>4</v>
      </c>
      <c r="B182" s="1" t="s">
        <v>117</v>
      </c>
      <c r="C182" s="4">
        <v>31</v>
      </c>
      <c r="D182" s="8">
        <v>2.88</v>
      </c>
      <c r="E182" s="4">
        <v>30</v>
      </c>
      <c r="F182" s="8">
        <v>6.15</v>
      </c>
      <c r="G182" s="4">
        <v>1</v>
      </c>
      <c r="H182" s="8">
        <v>0.17</v>
      </c>
      <c r="I182" s="4">
        <v>0</v>
      </c>
    </row>
    <row r="183" spans="1:9" x14ac:dyDescent="0.2">
      <c r="A183" s="2">
        <v>5</v>
      </c>
      <c r="B183" s="1" t="s">
        <v>116</v>
      </c>
      <c r="C183" s="4">
        <v>30</v>
      </c>
      <c r="D183" s="8">
        <v>2.79</v>
      </c>
      <c r="E183" s="4">
        <v>29</v>
      </c>
      <c r="F183" s="8">
        <v>5.94</v>
      </c>
      <c r="G183" s="4">
        <v>1</v>
      </c>
      <c r="H183" s="8">
        <v>0.17</v>
      </c>
      <c r="I183" s="4">
        <v>0</v>
      </c>
    </row>
    <row r="184" spans="1:9" x14ac:dyDescent="0.2">
      <c r="A184" s="2">
        <v>6</v>
      </c>
      <c r="B184" s="1" t="s">
        <v>102</v>
      </c>
      <c r="C184" s="4">
        <v>27</v>
      </c>
      <c r="D184" s="8">
        <v>2.5099999999999998</v>
      </c>
      <c r="E184" s="4">
        <v>0</v>
      </c>
      <c r="F184" s="8">
        <v>0</v>
      </c>
      <c r="G184" s="4">
        <v>27</v>
      </c>
      <c r="H184" s="8">
        <v>4.62</v>
      </c>
      <c r="I184" s="4">
        <v>0</v>
      </c>
    </row>
    <row r="185" spans="1:9" x14ac:dyDescent="0.2">
      <c r="A185" s="2">
        <v>7</v>
      </c>
      <c r="B185" s="1" t="s">
        <v>106</v>
      </c>
      <c r="C185" s="4">
        <v>25</v>
      </c>
      <c r="D185" s="8">
        <v>2.3199999999999998</v>
      </c>
      <c r="E185" s="4">
        <v>12</v>
      </c>
      <c r="F185" s="8">
        <v>2.46</v>
      </c>
      <c r="G185" s="4">
        <v>13</v>
      </c>
      <c r="H185" s="8">
        <v>2.23</v>
      </c>
      <c r="I185" s="4">
        <v>0</v>
      </c>
    </row>
    <row r="186" spans="1:9" x14ac:dyDescent="0.2">
      <c r="A186" s="2">
        <v>7</v>
      </c>
      <c r="B186" s="1" t="s">
        <v>107</v>
      </c>
      <c r="C186" s="4">
        <v>25</v>
      </c>
      <c r="D186" s="8">
        <v>2.3199999999999998</v>
      </c>
      <c r="E186" s="4">
        <v>9</v>
      </c>
      <c r="F186" s="8">
        <v>1.84</v>
      </c>
      <c r="G186" s="4">
        <v>16</v>
      </c>
      <c r="H186" s="8">
        <v>2.74</v>
      </c>
      <c r="I186" s="4">
        <v>0</v>
      </c>
    </row>
    <row r="187" spans="1:9" x14ac:dyDescent="0.2">
      <c r="A187" s="2">
        <v>9</v>
      </c>
      <c r="B187" s="1" t="s">
        <v>121</v>
      </c>
      <c r="C187" s="4">
        <v>23</v>
      </c>
      <c r="D187" s="8">
        <v>2.14</v>
      </c>
      <c r="E187" s="4">
        <v>20</v>
      </c>
      <c r="F187" s="8">
        <v>4.0999999999999996</v>
      </c>
      <c r="G187" s="4">
        <v>3</v>
      </c>
      <c r="H187" s="8">
        <v>0.51</v>
      </c>
      <c r="I187" s="4">
        <v>0</v>
      </c>
    </row>
    <row r="188" spans="1:9" x14ac:dyDescent="0.2">
      <c r="A188" s="2">
        <v>10</v>
      </c>
      <c r="B188" s="1" t="s">
        <v>109</v>
      </c>
      <c r="C188" s="4">
        <v>22</v>
      </c>
      <c r="D188" s="8">
        <v>2.04</v>
      </c>
      <c r="E188" s="4">
        <v>7</v>
      </c>
      <c r="F188" s="8">
        <v>1.43</v>
      </c>
      <c r="G188" s="4">
        <v>15</v>
      </c>
      <c r="H188" s="8">
        <v>2.57</v>
      </c>
      <c r="I188" s="4">
        <v>0</v>
      </c>
    </row>
    <row r="189" spans="1:9" x14ac:dyDescent="0.2">
      <c r="A189" s="2">
        <v>11</v>
      </c>
      <c r="B189" s="1" t="s">
        <v>108</v>
      </c>
      <c r="C189" s="4">
        <v>21</v>
      </c>
      <c r="D189" s="8">
        <v>1.95</v>
      </c>
      <c r="E189" s="4">
        <v>13</v>
      </c>
      <c r="F189" s="8">
        <v>2.66</v>
      </c>
      <c r="G189" s="4">
        <v>8</v>
      </c>
      <c r="H189" s="8">
        <v>1.37</v>
      </c>
      <c r="I189" s="4">
        <v>0</v>
      </c>
    </row>
    <row r="190" spans="1:9" x14ac:dyDescent="0.2">
      <c r="A190" s="2">
        <v>12</v>
      </c>
      <c r="B190" s="1" t="s">
        <v>119</v>
      </c>
      <c r="C190" s="4">
        <v>20</v>
      </c>
      <c r="D190" s="8">
        <v>1.86</v>
      </c>
      <c r="E190" s="4">
        <v>11</v>
      </c>
      <c r="F190" s="8">
        <v>2.25</v>
      </c>
      <c r="G190" s="4">
        <v>9</v>
      </c>
      <c r="H190" s="8">
        <v>1.54</v>
      </c>
      <c r="I190" s="4">
        <v>0</v>
      </c>
    </row>
    <row r="191" spans="1:9" x14ac:dyDescent="0.2">
      <c r="A191" s="2">
        <v>13</v>
      </c>
      <c r="B191" s="1" t="s">
        <v>112</v>
      </c>
      <c r="C191" s="4">
        <v>19</v>
      </c>
      <c r="D191" s="8">
        <v>1.76</v>
      </c>
      <c r="E191" s="4">
        <v>13</v>
      </c>
      <c r="F191" s="8">
        <v>2.66</v>
      </c>
      <c r="G191" s="4">
        <v>6</v>
      </c>
      <c r="H191" s="8">
        <v>1.03</v>
      </c>
      <c r="I191" s="4">
        <v>0</v>
      </c>
    </row>
    <row r="192" spans="1:9" x14ac:dyDescent="0.2">
      <c r="A192" s="2">
        <v>14</v>
      </c>
      <c r="B192" s="1" t="s">
        <v>138</v>
      </c>
      <c r="C192" s="4">
        <v>18</v>
      </c>
      <c r="D192" s="8">
        <v>1.67</v>
      </c>
      <c r="E192" s="4">
        <v>6</v>
      </c>
      <c r="F192" s="8">
        <v>1.23</v>
      </c>
      <c r="G192" s="4">
        <v>12</v>
      </c>
      <c r="H192" s="8">
        <v>2.0499999999999998</v>
      </c>
      <c r="I192" s="4">
        <v>0</v>
      </c>
    </row>
    <row r="193" spans="1:9" x14ac:dyDescent="0.2">
      <c r="A193" s="2">
        <v>14</v>
      </c>
      <c r="B193" s="1" t="s">
        <v>123</v>
      </c>
      <c r="C193" s="4">
        <v>18</v>
      </c>
      <c r="D193" s="8">
        <v>1.67</v>
      </c>
      <c r="E193" s="4">
        <v>1</v>
      </c>
      <c r="F193" s="8">
        <v>0.2</v>
      </c>
      <c r="G193" s="4">
        <v>16</v>
      </c>
      <c r="H193" s="8">
        <v>2.74</v>
      </c>
      <c r="I193" s="4">
        <v>0</v>
      </c>
    </row>
    <row r="194" spans="1:9" x14ac:dyDescent="0.2">
      <c r="A194" s="2">
        <v>16</v>
      </c>
      <c r="B194" s="1" t="s">
        <v>105</v>
      </c>
      <c r="C194" s="4">
        <v>16</v>
      </c>
      <c r="D194" s="8">
        <v>1.49</v>
      </c>
      <c r="E194" s="4">
        <v>3</v>
      </c>
      <c r="F194" s="8">
        <v>0.61</v>
      </c>
      <c r="G194" s="4">
        <v>13</v>
      </c>
      <c r="H194" s="8">
        <v>2.23</v>
      </c>
      <c r="I194" s="4">
        <v>0</v>
      </c>
    </row>
    <row r="195" spans="1:9" x14ac:dyDescent="0.2">
      <c r="A195" s="2">
        <v>17</v>
      </c>
      <c r="B195" s="1" t="s">
        <v>137</v>
      </c>
      <c r="C195" s="4">
        <v>15</v>
      </c>
      <c r="D195" s="8">
        <v>1.39</v>
      </c>
      <c r="E195" s="4">
        <v>8</v>
      </c>
      <c r="F195" s="8">
        <v>1.64</v>
      </c>
      <c r="G195" s="4">
        <v>7</v>
      </c>
      <c r="H195" s="8">
        <v>1.2</v>
      </c>
      <c r="I195" s="4">
        <v>0</v>
      </c>
    </row>
    <row r="196" spans="1:9" x14ac:dyDescent="0.2">
      <c r="A196" s="2">
        <v>17</v>
      </c>
      <c r="B196" s="1" t="s">
        <v>132</v>
      </c>
      <c r="C196" s="4">
        <v>15</v>
      </c>
      <c r="D196" s="8">
        <v>1.39</v>
      </c>
      <c r="E196" s="4">
        <v>11</v>
      </c>
      <c r="F196" s="8">
        <v>2.25</v>
      </c>
      <c r="G196" s="4">
        <v>4</v>
      </c>
      <c r="H196" s="8">
        <v>0.68</v>
      </c>
      <c r="I196" s="4">
        <v>0</v>
      </c>
    </row>
    <row r="197" spans="1:9" x14ac:dyDescent="0.2">
      <c r="A197" s="2">
        <v>19</v>
      </c>
      <c r="B197" s="1" t="s">
        <v>103</v>
      </c>
      <c r="C197" s="4">
        <v>14</v>
      </c>
      <c r="D197" s="8">
        <v>1.3</v>
      </c>
      <c r="E197" s="4">
        <v>1</v>
      </c>
      <c r="F197" s="8">
        <v>0.2</v>
      </c>
      <c r="G197" s="4">
        <v>13</v>
      </c>
      <c r="H197" s="8">
        <v>2.23</v>
      </c>
      <c r="I197" s="4">
        <v>0</v>
      </c>
    </row>
    <row r="198" spans="1:9" x14ac:dyDescent="0.2">
      <c r="A198" s="2">
        <v>19</v>
      </c>
      <c r="B198" s="1" t="s">
        <v>122</v>
      </c>
      <c r="C198" s="4">
        <v>14</v>
      </c>
      <c r="D198" s="8">
        <v>1.3</v>
      </c>
      <c r="E198" s="4">
        <v>1</v>
      </c>
      <c r="F198" s="8">
        <v>0.2</v>
      </c>
      <c r="G198" s="4">
        <v>13</v>
      </c>
      <c r="H198" s="8">
        <v>2.23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110</v>
      </c>
      <c r="C201" s="4">
        <v>213</v>
      </c>
      <c r="D201" s="8">
        <v>7.87</v>
      </c>
      <c r="E201" s="4">
        <v>123</v>
      </c>
      <c r="F201" s="8">
        <v>11.06</v>
      </c>
      <c r="G201" s="4">
        <v>89</v>
      </c>
      <c r="H201" s="8">
        <v>5.6</v>
      </c>
      <c r="I201" s="4">
        <v>0</v>
      </c>
    </row>
    <row r="202" spans="1:9" x14ac:dyDescent="0.2">
      <c r="A202" s="2">
        <v>2</v>
      </c>
      <c r="B202" s="1" t="s">
        <v>118</v>
      </c>
      <c r="C202" s="4">
        <v>125</v>
      </c>
      <c r="D202" s="8">
        <v>4.62</v>
      </c>
      <c r="E202" s="4">
        <v>105</v>
      </c>
      <c r="F202" s="8">
        <v>9.44</v>
      </c>
      <c r="G202" s="4">
        <v>20</v>
      </c>
      <c r="H202" s="8">
        <v>1.26</v>
      </c>
      <c r="I202" s="4">
        <v>0</v>
      </c>
    </row>
    <row r="203" spans="1:9" x14ac:dyDescent="0.2">
      <c r="A203" s="2">
        <v>3</v>
      </c>
      <c r="B203" s="1" t="s">
        <v>117</v>
      </c>
      <c r="C203" s="4">
        <v>82</v>
      </c>
      <c r="D203" s="8">
        <v>3.03</v>
      </c>
      <c r="E203" s="4">
        <v>70</v>
      </c>
      <c r="F203" s="8">
        <v>6.29</v>
      </c>
      <c r="G203" s="4">
        <v>12</v>
      </c>
      <c r="H203" s="8">
        <v>0.76</v>
      </c>
      <c r="I203" s="4">
        <v>0</v>
      </c>
    </row>
    <row r="204" spans="1:9" x14ac:dyDescent="0.2">
      <c r="A204" s="2">
        <v>4</v>
      </c>
      <c r="B204" s="1" t="s">
        <v>106</v>
      </c>
      <c r="C204" s="4">
        <v>71</v>
      </c>
      <c r="D204" s="8">
        <v>2.62</v>
      </c>
      <c r="E204" s="4">
        <v>23</v>
      </c>
      <c r="F204" s="8">
        <v>2.0699999999999998</v>
      </c>
      <c r="G204" s="4">
        <v>48</v>
      </c>
      <c r="H204" s="8">
        <v>3.02</v>
      </c>
      <c r="I204" s="4">
        <v>0</v>
      </c>
    </row>
    <row r="205" spans="1:9" x14ac:dyDescent="0.2">
      <c r="A205" s="2">
        <v>5</v>
      </c>
      <c r="B205" s="1" t="s">
        <v>120</v>
      </c>
      <c r="C205" s="4">
        <v>67</v>
      </c>
      <c r="D205" s="8">
        <v>2.4700000000000002</v>
      </c>
      <c r="E205" s="4">
        <v>48</v>
      </c>
      <c r="F205" s="8">
        <v>4.32</v>
      </c>
      <c r="G205" s="4">
        <v>19</v>
      </c>
      <c r="H205" s="8">
        <v>1.2</v>
      </c>
      <c r="I205" s="4">
        <v>0</v>
      </c>
    </row>
    <row r="206" spans="1:9" x14ac:dyDescent="0.2">
      <c r="A206" s="2">
        <v>6</v>
      </c>
      <c r="B206" s="1" t="s">
        <v>121</v>
      </c>
      <c r="C206" s="4">
        <v>63</v>
      </c>
      <c r="D206" s="8">
        <v>2.33</v>
      </c>
      <c r="E206" s="4">
        <v>56</v>
      </c>
      <c r="F206" s="8">
        <v>5.04</v>
      </c>
      <c r="G206" s="4">
        <v>7</v>
      </c>
      <c r="H206" s="8">
        <v>0.44</v>
      </c>
      <c r="I206" s="4">
        <v>0</v>
      </c>
    </row>
    <row r="207" spans="1:9" x14ac:dyDescent="0.2">
      <c r="A207" s="2">
        <v>7</v>
      </c>
      <c r="B207" s="1" t="s">
        <v>102</v>
      </c>
      <c r="C207" s="4">
        <v>61</v>
      </c>
      <c r="D207" s="8">
        <v>2.25</v>
      </c>
      <c r="E207" s="4">
        <v>4</v>
      </c>
      <c r="F207" s="8">
        <v>0.36</v>
      </c>
      <c r="G207" s="4">
        <v>57</v>
      </c>
      <c r="H207" s="8">
        <v>3.59</v>
      </c>
      <c r="I207" s="4">
        <v>0</v>
      </c>
    </row>
    <row r="208" spans="1:9" x14ac:dyDescent="0.2">
      <c r="A208" s="2">
        <v>8</v>
      </c>
      <c r="B208" s="1" t="s">
        <v>119</v>
      </c>
      <c r="C208" s="4">
        <v>48</v>
      </c>
      <c r="D208" s="8">
        <v>1.77</v>
      </c>
      <c r="E208" s="4">
        <v>37</v>
      </c>
      <c r="F208" s="8">
        <v>3.33</v>
      </c>
      <c r="G208" s="4">
        <v>11</v>
      </c>
      <c r="H208" s="8">
        <v>0.69</v>
      </c>
      <c r="I208" s="4">
        <v>0</v>
      </c>
    </row>
    <row r="209" spans="1:9" x14ac:dyDescent="0.2">
      <c r="A209" s="2">
        <v>9</v>
      </c>
      <c r="B209" s="1" t="s">
        <v>107</v>
      </c>
      <c r="C209" s="4">
        <v>45</v>
      </c>
      <c r="D209" s="8">
        <v>1.66</v>
      </c>
      <c r="E209" s="4">
        <v>18</v>
      </c>
      <c r="F209" s="8">
        <v>1.62</v>
      </c>
      <c r="G209" s="4">
        <v>27</v>
      </c>
      <c r="H209" s="8">
        <v>1.7</v>
      </c>
      <c r="I209" s="4">
        <v>0</v>
      </c>
    </row>
    <row r="210" spans="1:9" x14ac:dyDescent="0.2">
      <c r="A210" s="2">
        <v>9</v>
      </c>
      <c r="B210" s="1" t="s">
        <v>123</v>
      </c>
      <c r="C210" s="4">
        <v>45</v>
      </c>
      <c r="D210" s="8">
        <v>1.66</v>
      </c>
      <c r="E210" s="4">
        <v>1</v>
      </c>
      <c r="F210" s="8">
        <v>0.09</v>
      </c>
      <c r="G210" s="4">
        <v>44</v>
      </c>
      <c r="H210" s="8">
        <v>2.77</v>
      </c>
      <c r="I210" s="4">
        <v>0</v>
      </c>
    </row>
    <row r="211" spans="1:9" x14ac:dyDescent="0.2">
      <c r="A211" s="2">
        <v>9</v>
      </c>
      <c r="B211" s="1" t="s">
        <v>112</v>
      </c>
      <c r="C211" s="4">
        <v>45</v>
      </c>
      <c r="D211" s="8">
        <v>1.66</v>
      </c>
      <c r="E211" s="4">
        <v>36</v>
      </c>
      <c r="F211" s="8">
        <v>3.24</v>
      </c>
      <c r="G211" s="4">
        <v>9</v>
      </c>
      <c r="H211" s="8">
        <v>0.56999999999999995</v>
      </c>
      <c r="I211" s="4">
        <v>0</v>
      </c>
    </row>
    <row r="212" spans="1:9" x14ac:dyDescent="0.2">
      <c r="A212" s="2">
        <v>12</v>
      </c>
      <c r="B212" s="1" t="s">
        <v>103</v>
      </c>
      <c r="C212" s="4">
        <v>43</v>
      </c>
      <c r="D212" s="8">
        <v>1.59</v>
      </c>
      <c r="E212" s="4">
        <v>6</v>
      </c>
      <c r="F212" s="8">
        <v>0.54</v>
      </c>
      <c r="G212" s="4">
        <v>37</v>
      </c>
      <c r="H212" s="8">
        <v>2.33</v>
      </c>
      <c r="I212" s="4">
        <v>0</v>
      </c>
    </row>
    <row r="213" spans="1:9" x14ac:dyDescent="0.2">
      <c r="A213" s="2">
        <v>12</v>
      </c>
      <c r="B213" s="1" t="s">
        <v>108</v>
      </c>
      <c r="C213" s="4">
        <v>43</v>
      </c>
      <c r="D213" s="8">
        <v>1.59</v>
      </c>
      <c r="E213" s="4">
        <v>19</v>
      </c>
      <c r="F213" s="8">
        <v>1.71</v>
      </c>
      <c r="G213" s="4">
        <v>24</v>
      </c>
      <c r="H213" s="8">
        <v>1.51</v>
      </c>
      <c r="I213" s="4">
        <v>0</v>
      </c>
    </row>
    <row r="214" spans="1:9" x14ac:dyDescent="0.2">
      <c r="A214" s="2">
        <v>14</v>
      </c>
      <c r="B214" s="1" t="s">
        <v>129</v>
      </c>
      <c r="C214" s="4">
        <v>42</v>
      </c>
      <c r="D214" s="8">
        <v>1.55</v>
      </c>
      <c r="E214" s="4">
        <v>6</v>
      </c>
      <c r="F214" s="8">
        <v>0.54</v>
      </c>
      <c r="G214" s="4">
        <v>36</v>
      </c>
      <c r="H214" s="8">
        <v>2.27</v>
      </c>
      <c r="I214" s="4">
        <v>0</v>
      </c>
    </row>
    <row r="215" spans="1:9" x14ac:dyDescent="0.2">
      <c r="A215" s="2">
        <v>14</v>
      </c>
      <c r="B215" s="1" t="s">
        <v>132</v>
      </c>
      <c r="C215" s="4">
        <v>42</v>
      </c>
      <c r="D215" s="8">
        <v>1.55</v>
      </c>
      <c r="E215" s="4">
        <v>13</v>
      </c>
      <c r="F215" s="8">
        <v>1.17</v>
      </c>
      <c r="G215" s="4">
        <v>29</v>
      </c>
      <c r="H215" s="8">
        <v>1.83</v>
      </c>
      <c r="I215" s="4">
        <v>0</v>
      </c>
    </row>
    <row r="216" spans="1:9" x14ac:dyDescent="0.2">
      <c r="A216" s="2">
        <v>16</v>
      </c>
      <c r="B216" s="1" t="s">
        <v>111</v>
      </c>
      <c r="C216" s="4">
        <v>41</v>
      </c>
      <c r="D216" s="8">
        <v>1.51</v>
      </c>
      <c r="E216" s="4">
        <v>10</v>
      </c>
      <c r="F216" s="8">
        <v>0.9</v>
      </c>
      <c r="G216" s="4">
        <v>31</v>
      </c>
      <c r="H216" s="8">
        <v>1.95</v>
      </c>
      <c r="I216" s="4">
        <v>0</v>
      </c>
    </row>
    <row r="217" spans="1:9" x14ac:dyDescent="0.2">
      <c r="A217" s="2">
        <v>16</v>
      </c>
      <c r="B217" s="1" t="s">
        <v>116</v>
      </c>
      <c r="C217" s="4">
        <v>41</v>
      </c>
      <c r="D217" s="8">
        <v>1.51</v>
      </c>
      <c r="E217" s="4">
        <v>37</v>
      </c>
      <c r="F217" s="8">
        <v>3.33</v>
      </c>
      <c r="G217" s="4">
        <v>4</v>
      </c>
      <c r="H217" s="8">
        <v>0.25</v>
      </c>
      <c r="I217" s="4">
        <v>0</v>
      </c>
    </row>
    <row r="218" spans="1:9" x14ac:dyDescent="0.2">
      <c r="A218" s="2">
        <v>18</v>
      </c>
      <c r="B218" s="1" t="s">
        <v>115</v>
      </c>
      <c r="C218" s="4">
        <v>40</v>
      </c>
      <c r="D218" s="8">
        <v>1.48</v>
      </c>
      <c r="E218" s="4">
        <v>36</v>
      </c>
      <c r="F218" s="8">
        <v>3.24</v>
      </c>
      <c r="G218" s="4">
        <v>4</v>
      </c>
      <c r="H218" s="8">
        <v>0.25</v>
      </c>
      <c r="I218" s="4">
        <v>0</v>
      </c>
    </row>
    <row r="219" spans="1:9" x14ac:dyDescent="0.2">
      <c r="A219" s="2">
        <v>19</v>
      </c>
      <c r="B219" s="1" t="s">
        <v>135</v>
      </c>
      <c r="C219" s="4">
        <v>38</v>
      </c>
      <c r="D219" s="8">
        <v>1.4</v>
      </c>
      <c r="E219" s="4">
        <v>7</v>
      </c>
      <c r="F219" s="8">
        <v>0.63</v>
      </c>
      <c r="G219" s="4">
        <v>31</v>
      </c>
      <c r="H219" s="8">
        <v>1.95</v>
      </c>
      <c r="I219" s="4">
        <v>0</v>
      </c>
    </row>
    <row r="220" spans="1:9" x14ac:dyDescent="0.2">
      <c r="A220" s="2">
        <v>20</v>
      </c>
      <c r="B220" s="1" t="s">
        <v>133</v>
      </c>
      <c r="C220" s="4">
        <v>37</v>
      </c>
      <c r="D220" s="8">
        <v>1.37</v>
      </c>
      <c r="E220" s="4">
        <v>6</v>
      </c>
      <c r="F220" s="8">
        <v>0.54</v>
      </c>
      <c r="G220" s="4">
        <v>31</v>
      </c>
      <c r="H220" s="8">
        <v>1.95</v>
      </c>
      <c r="I220" s="4">
        <v>0</v>
      </c>
    </row>
    <row r="221" spans="1:9" x14ac:dyDescent="0.2">
      <c r="A221" s="2">
        <v>20</v>
      </c>
      <c r="B221" s="1" t="s">
        <v>104</v>
      </c>
      <c r="C221" s="4">
        <v>37</v>
      </c>
      <c r="D221" s="8">
        <v>1.37</v>
      </c>
      <c r="E221" s="4">
        <v>7</v>
      </c>
      <c r="F221" s="8">
        <v>0.63</v>
      </c>
      <c r="G221" s="4">
        <v>30</v>
      </c>
      <c r="H221" s="8">
        <v>1.89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118</v>
      </c>
      <c r="C224" s="4">
        <v>345</v>
      </c>
      <c r="D224" s="8">
        <v>6.59</v>
      </c>
      <c r="E224" s="4">
        <v>305</v>
      </c>
      <c r="F224" s="8">
        <v>11.23</v>
      </c>
      <c r="G224" s="4">
        <v>40</v>
      </c>
      <c r="H224" s="8">
        <v>1.61</v>
      </c>
      <c r="I224" s="4">
        <v>0</v>
      </c>
    </row>
    <row r="225" spans="1:9" x14ac:dyDescent="0.2">
      <c r="A225" s="2">
        <v>2</v>
      </c>
      <c r="B225" s="1" t="s">
        <v>114</v>
      </c>
      <c r="C225" s="4">
        <v>163</v>
      </c>
      <c r="D225" s="8">
        <v>3.11</v>
      </c>
      <c r="E225" s="4">
        <v>155</v>
      </c>
      <c r="F225" s="8">
        <v>5.71</v>
      </c>
      <c r="G225" s="4">
        <v>8</v>
      </c>
      <c r="H225" s="8">
        <v>0.32</v>
      </c>
      <c r="I225" s="4">
        <v>0</v>
      </c>
    </row>
    <row r="226" spans="1:9" x14ac:dyDescent="0.2">
      <c r="A226" s="2">
        <v>3</v>
      </c>
      <c r="B226" s="1" t="s">
        <v>117</v>
      </c>
      <c r="C226" s="4">
        <v>154</v>
      </c>
      <c r="D226" s="8">
        <v>2.94</v>
      </c>
      <c r="E226" s="4">
        <v>145</v>
      </c>
      <c r="F226" s="8">
        <v>5.34</v>
      </c>
      <c r="G226" s="4">
        <v>9</v>
      </c>
      <c r="H226" s="8">
        <v>0.36</v>
      </c>
      <c r="I226" s="4">
        <v>0</v>
      </c>
    </row>
    <row r="227" spans="1:9" x14ac:dyDescent="0.2">
      <c r="A227" s="2">
        <v>4</v>
      </c>
      <c r="B227" s="1" t="s">
        <v>108</v>
      </c>
      <c r="C227" s="4">
        <v>149</v>
      </c>
      <c r="D227" s="8">
        <v>2.84</v>
      </c>
      <c r="E227" s="4">
        <v>110</v>
      </c>
      <c r="F227" s="8">
        <v>4.05</v>
      </c>
      <c r="G227" s="4">
        <v>39</v>
      </c>
      <c r="H227" s="8">
        <v>1.57</v>
      </c>
      <c r="I227" s="4">
        <v>0</v>
      </c>
    </row>
    <row r="228" spans="1:9" x14ac:dyDescent="0.2">
      <c r="A228" s="2">
        <v>5</v>
      </c>
      <c r="B228" s="1" t="s">
        <v>102</v>
      </c>
      <c r="C228" s="4">
        <v>140</v>
      </c>
      <c r="D228" s="8">
        <v>2.67</v>
      </c>
      <c r="E228" s="4">
        <v>22</v>
      </c>
      <c r="F228" s="8">
        <v>0.81</v>
      </c>
      <c r="G228" s="4">
        <v>118</v>
      </c>
      <c r="H228" s="8">
        <v>4.74</v>
      </c>
      <c r="I228" s="4">
        <v>0</v>
      </c>
    </row>
    <row r="229" spans="1:9" x14ac:dyDescent="0.2">
      <c r="A229" s="2">
        <v>6</v>
      </c>
      <c r="B229" s="1" t="s">
        <v>121</v>
      </c>
      <c r="C229" s="4">
        <v>136</v>
      </c>
      <c r="D229" s="8">
        <v>2.6</v>
      </c>
      <c r="E229" s="4">
        <v>129</v>
      </c>
      <c r="F229" s="8">
        <v>4.75</v>
      </c>
      <c r="G229" s="4">
        <v>7</v>
      </c>
      <c r="H229" s="8">
        <v>0.28000000000000003</v>
      </c>
      <c r="I229" s="4">
        <v>0</v>
      </c>
    </row>
    <row r="230" spans="1:9" x14ac:dyDescent="0.2">
      <c r="A230" s="2">
        <v>7</v>
      </c>
      <c r="B230" s="1" t="s">
        <v>106</v>
      </c>
      <c r="C230" s="4">
        <v>117</v>
      </c>
      <c r="D230" s="8">
        <v>2.23</v>
      </c>
      <c r="E230" s="4">
        <v>63</v>
      </c>
      <c r="F230" s="8">
        <v>2.3199999999999998</v>
      </c>
      <c r="G230" s="4">
        <v>54</v>
      </c>
      <c r="H230" s="8">
        <v>2.17</v>
      </c>
      <c r="I230" s="4">
        <v>0</v>
      </c>
    </row>
    <row r="231" spans="1:9" x14ac:dyDescent="0.2">
      <c r="A231" s="2">
        <v>8</v>
      </c>
      <c r="B231" s="1" t="s">
        <v>139</v>
      </c>
      <c r="C231" s="4">
        <v>115</v>
      </c>
      <c r="D231" s="8">
        <v>2.2000000000000002</v>
      </c>
      <c r="E231" s="4">
        <v>82</v>
      </c>
      <c r="F231" s="8">
        <v>3.02</v>
      </c>
      <c r="G231" s="4">
        <v>33</v>
      </c>
      <c r="H231" s="8">
        <v>1.33</v>
      </c>
      <c r="I231" s="4">
        <v>0</v>
      </c>
    </row>
    <row r="232" spans="1:9" x14ac:dyDescent="0.2">
      <c r="A232" s="2">
        <v>9</v>
      </c>
      <c r="B232" s="1" t="s">
        <v>110</v>
      </c>
      <c r="C232" s="4">
        <v>109</v>
      </c>
      <c r="D232" s="8">
        <v>2.08</v>
      </c>
      <c r="E232" s="4">
        <v>23</v>
      </c>
      <c r="F232" s="8">
        <v>0.85</v>
      </c>
      <c r="G232" s="4">
        <v>86</v>
      </c>
      <c r="H232" s="8">
        <v>3.46</v>
      </c>
      <c r="I232" s="4">
        <v>0</v>
      </c>
    </row>
    <row r="233" spans="1:9" x14ac:dyDescent="0.2">
      <c r="A233" s="2">
        <v>10</v>
      </c>
      <c r="B233" s="1" t="s">
        <v>120</v>
      </c>
      <c r="C233" s="4">
        <v>108</v>
      </c>
      <c r="D233" s="8">
        <v>2.06</v>
      </c>
      <c r="E233" s="4">
        <v>87</v>
      </c>
      <c r="F233" s="8">
        <v>3.2</v>
      </c>
      <c r="G233" s="4">
        <v>21</v>
      </c>
      <c r="H233" s="8">
        <v>0.84</v>
      </c>
      <c r="I233" s="4">
        <v>0</v>
      </c>
    </row>
    <row r="234" spans="1:9" x14ac:dyDescent="0.2">
      <c r="A234" s="2">
        <v>11</v>
      </c>
      <c r="B234" s="1" t="s">
        <v>112</v>
      </c>
      <c r="C234" s="4">
        <v>104</v>
      </c>
      <c r="D234" s="8">
        <v>1.99</v>
      </c>
      <c r="E234" s="4">
        <v>76</v>
      </c>
      <c r="F234" s="8">
        <v>2.8</v>
      </c>
      <c r="G234" s="4">
        <v>28</v>
      </c>
      <c r="H234" s="8">
        <v>1.1200000000000001</v>
      </c>
      <c r="I234" s="4">
        <v>0</v>
      </c>
    </row>
    <row r="235" spans="1:9" x14ac:dyDescent="0.2">
      <c r="A235" s="2">
        <v>12</v>
      </c>
      <c r="B235" s="1" t="s">
        <v>115</v>
      </c>
      <c r="C235" s="4">
        <v>103</v>
      </c>
      <c r="D235" s="8">
        <v>1.97</v>
      </c>
      <c r="E235" s="4">
        <v>92</v>
      </c>
      <c r="F235" s="8">
        <v>3.39</v>
      </c>
      <c r="G235" s="4">
        <v>11</v>
      </c>
      <c r="H235" s="8">
        <v>0.44</v>
      </c>
      <c r="I235" s="4">
        <v>0</v>
      </c>
    </row>
    <row r="236" spans="1:9" x14ac:dyDescent="0.2">
      <c r="A236" s="2">
        <v>13</v>
      </c>
      <c r="B236" s="1" t="s">
        <v>107</v>
      </c>
      <c r="C236" s="4">
        <v>100</v>
      </c>
      <c r="D236" s="8">
        <v>1.91</v>
      </c>
      <c r="E236" s="4">
        <v>38</v>
      </c>
      <c r="F236" s="8">
        <v>1.4</v>
      </c>
      <c r="G236" s="4">
        <v>62</v>
      </c>
      <c r="H236" s="8">
        <v>2.4900000000000002</v>
      </c>
      <c r="I236" s="4">
        <v>0</v>
      </c>
    </row>
    <row r="237" spans="1:9" x14ac:dyDescent="0.2">
      <c r="A237" s="2">
        <v>14</v>
      </c>
      <c r="B237" s="1" t="s">
        <v>113</v>
      </c>
      <c r="C237" s="4">
        <v>84</v>
      </c>
      <c r="D237" s="8">
        <v>1.6</v>
      </c>
      <c r="E237" s="4">
        <v>73</v>
      </c>
      <c r="F237" s="8">
        <v>2.69</v>
      </c>
      <c r="G237" s="4">
        <v>11</v>
      </c>
      <c r="H237" s="8">
        <v>0.44</v>
      </c>
      <c r="I237" s="4">
        <v>0</v>
      </c>
    </row>
    <row r="238" spans="1:9" x14ac:dyDescent="0.2">
      <c r="A238" s="2">
        <v>15</v>
      </c>
      <c r="B238" s="1" t="s">
        <v>116</v>
      </c>
      <c r="C238" s="4">
        <v>82</v>
      </c>
      <c r="D238" s="8">
        <v>1.57</v>
      </c>
      <c r="E238" s="4">
        <v>79</v>
      </c>
      <c r="F238" s="8">
        <v>2.91</v>
      </c>
      <c r="G238" s="4">
        <v>3</v>
      </c>
      <c r="H238" s="8">
        <v>0.12</v>
      </c>
      <c r="I238" s="4">
        <v>0</v>
      </c>
    </row>
    <row r="239" spans="1:9" x14ac:dyDescent="0.2">
      <c r="A239" s="2">
        <v>16</v>
      </c>
      <c r="B239" s="1" t="s">
        <v>137</v>
      </c>
      <c r="C239" s="4">
        <v>79</v>
      </c>
      <c r="D239" s="8">
        <v>1.51</v>
      </c>
      <c r="E239" s="4">
        <v>50</v>
      </c>
      <c r="F239" s="8">
        <v>1.84</v>
      </c>
      <c r="G239" s="4">
        <v>29</v>
      </c>
      <c r="H239" s="8">
        <v>1.17</v>
      </c>
      <c r="I239" s="4">
        <v>0</v>
      </c>
    </row>
    <row r="240" spans="1:9" x14ac:dyDescent="0.2">
      <c r="A240" s="2">
        <v>17</v>
      </c>
      <c r="B240" s="1" t="s">
        <v>124</v>
      </c>
      <c r="C240" s="4">
        <v>78</v>
      </c>
      <c r="D240" s="8">
        <v>1.49</v>
      </c>
      <c r="E240" s="4">
        <v>44</v>
      </c>
      <c r="F240" s="8">
        <v>1.62</v>
      </c>
      <c r="G240" s="4">
        <v>34</v>
      </c>
      <c r="H240" s="8">
        <v>1.37</v>
      </c>
      <c r="I240" s="4">
        <v>0</v>
      </c>
    </row>
    <row r="241" spans="1:9" x14ac:dyDescent="0.2">
      <c r="A241" s="2">
        <v>18</v>
      </c>
      <c r="B241" s="1" t="s">
        <v>103</v>
      </c>
      <c r="C241" s="4">
        <v>69</v>
      </c>
      <c r="D241" s="8">
        <v>1.32</v>
      </c>
      <c r="E241" s="4">
        <v>10</v>
      </c>
      <c r="F241" s="8">
        <v>0.37</v>
      </c>
      <c r="G241" s="4">
        <v>59</v>
      </c>
      <c r="H241" s="8">
        <v>2.37</v>
      </c>
      <c r="I241" s="4">
        <v>0</v>
      </c>
    </row>
    <row r="242" spans="1:9" x14ac:dyDescent="0.2">
      <c r="A242" s="2">
        <v>19</v>
      </c>
      <c r="B242" s="1" t="s">
        <v>119</v>
      </c>
      <c r="C242" s="4">
        <v>61</v>
      </c>
      <c r="D242" s="8">
        <v>1.1599999999999999</v>
      </c>
      <c r="E242" s="4">
        <v>40</v>
      </c>
      <c r="F242" s="8">
        <v>1.47</v>
      </c>
      <c r="G242" s="4">
        <v>21</v>
      </c>
      <c r="H242" s="8">
        <v>0.84</v>
      </c>
      <c r="I242" s="4">
        <v>0</v>
      </c>
    </row>
    <row r="243" spans="1:9" x14ac:dyDescent="0.2">
      <c r="A243" s="2">
        <v>20</v>
      </c>
      <c r="B243" s="1" t="s">
        <v>105</v>
      </c>
      <c r="C243" s="4">
        <v>60</v>
      </c>
      <c r="D243" s="8">
        <v>1.1499999999999999</v>
      </c>
      <c r="E243" s="4">
        <v>18</v>
      </c>
      <c r="F243" s="8">
        <v>0.66</v>
      </c>
      <c r="G243" s="4">
        <v>42</v>
      </c>
      <c r="H243" s="8">
        <v>1.69</v>
      </c>
      <c r="I243" s="4">
        <v>0</v>
      </c>
    </row>
    <row r="244" spans="1:9" x14ac:dyDescent="0.2">
      <c r="A244" s="2">
        <v>20</v>
      </c>
      <c r="B244" s="1" t="s">
        <v>132</v>
      </c>
      <c r="C244" s="4">
        <v>60</v>
      </c>
      <c r="D244" s="8">
        <v>1.1499999999999999</v>
      </c>
      <c r="E244" s="4">
        <v>36</v>
      </c>
      <c r="F244" s="8">
        <v>1.33</v>
      </c>
      <c r="G244" s="4">
        <v>24</v>
      </c>
      <c r="H244" s="8">
        <v>0.96</v>
      </c>
      <c r="I244" s="4">
        <v>0</v>
      </c>
    </row>
    <row r="245" spans="1:9" x14ac:dyDescent="0.2">
      <c r="A245" s="1"/>
      <c r="C245" s="4"/>
      <c r="D245" s="8"/>
      <c r="E245" s="4"/>
      <c r="F245" s="8"/>
      <c r="G245" s="4"/>
      <c r="H245" s="8"/>
      <c r="I245" s="4"/>
    </row>
    <row r="246" spans="1:9" x14ac:dyDescent="0.2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2">
      <c r="A247" s="2">
        <v>1</v>
      </c>
      <c r="B247" s="1" t="s">
        <v>118</v>
      </c>
      <c r="C247" s="4">
        <v>30</v>
      </c>
      <c r="D247" s="8">
        <v>4.03</v>
      </c>
      <c r="E247" s="4">
        <v>27</v>
      </c>
      <c r="F247" s="8">
        <v>6.54</v>
      </c>
      <c r="G247" s="4">
        <v>3</v>
      </c>
      <c r="H247" s="8">
        <v>0.96</v>
      </c>
      <c r="I247" s="4">
        <v>0</v>
      </c>
    </row>
    <row r="248" spans="1:9" x14ac:dyDescent="0.2">
      <c r="A248" s="2">
        <v>2</v>
      </c>
      <c r="B248" s="1" t="s">
        <v>102</v>
      </c>
      <c r="C248" s="4">
        <v>28</v>
      </c>
      <c r="D248" s="8">
        <v>3.76</v>
      </c>
      <c r="E248" s="4">
        <v>8</v>
      </c>
      <c r="F248" s="8">
        <v>1.94</v>
      </c>
      <c r="G248" s="4">
        <v>20</v>
      </c>
      <c r="H248" s="8">
        <v>6.39</v>
      </c>
      <c r="I248" s="4">
        <v>0</v>
      </c>
    </row>
    <row r="249" spans="1:9" x14ac:dyDescent="0.2">
      <c r="A249" s="2">
        <v>2</v>
      </c>
      <c r="B249" s="1" t="s">
        <v>110</v>
      </c>
      <c r="C249" s="4">
        <v>28</v>
      </c>
      <c r="D249" s="8">
        <v>3.76</v>
      </c>
      <c r="E249" s="4">
        <v>15</v>
      </c>
      <c r="F249" s="8">
        <v>3.63</v>
      </c>
      <c r="G249" s="4">
        <v>12</v>
      </c>
      <c r="H249" s="8">
        <v>3.83</v>
      </c>
      <c r="I249" s="4">
        <v>0</v>
      </c>
    </row>
    <row r="250" spans="1:9" x14ac:dyDescent="0.2">
      <c r="A250" s="2">
        <v>2</v>
      </c>
      <c r="B250" s="1" t="s">
        <v>117</v>
      </c>
      <c r="C250" s="4">
        <v>28</v>
      </c>
      <c r="D250" s="8">
        <v>3.76</v>
      </c>
      <c r="E250" s="4">
        <v>25</v>
      </c>
      <c r="F250" s="8">
        <v>6.05</v>
      </c>
      <c r="G250" s="4">
        <v>3</v>
      </c>
      <c r="H250" s="8">
        <v>0.96</v>
      </c>
      <c r="I250" s="4">
        <v>0</v>
      </c>
    </row>
    <row r="251" spans="1:9" x14ac:dyDescent="0.2">
      <c r="A251" s="2">
        <v>5</v>
      </c>
      <c r="B251" s="1" t="s">
        <v>112</v>
      </c>
      <c r="C251" s="4">
        <v>21</v>
      </c>
      <c r="D251" s="8">
        <v>2.82</v>
      </c>
      <c r="E251" s="4">
        <v>14</v>
      </c>
      <c r="F251" s="8">
        <v>3.39</v>
      </c>
      <c r="G251" s="4">
        <v>7</v>
      </c>
      <c r="H251" s="8">
        <v>2.2400000000000002</v>
      </c>
      <c r="I251" s="4">
        <v>0</v>
      </c>
    </row>
    <row r="252" spans="1:9" x14ac:dyDescent="0.2">
      <c r="A252" s="2">
        <v>6</v>
      </c>
      <c r="B252" s="1" t="s">
        <v>107</v>
      </c>
      <c r="C252" s="4">
        <v>19</v>
      </c>
      <c r="D252" s="8">
        <v>2.5499999999999998</v>
      </c>
      <c r="E252" s="4">
        <v>7</v>
      </c>
      <c r="F252" s="8">
        <v>1.69</v>
      </c>
      <c r="G252" s="4">
        <v>12</v>
      </c>
      <c r="H252" s="8">
        <v>3.83</v>
      </c>
      <c r="I252" s="4">
        <v>0</v>
      </c>
    </row>
    <row r="253" spans="1:9" x14ac:dyDescent="0.2">
      <c r="A253" s="2">
        <v>6</v>
      </c>
      <c r="B253" s="1" t="s">
        <v>115</v>
      </c>
      <c r="C253" s="4">
        <v>19</v>
      </c>
      <c r="D253" s="8">
        <v>2.5499999999999998</v>
      </c>
      <c r="E253" s="4">
        <v>17</v>
      </c>
      <c r="F253" s="8">
        <v>4.12</v>
      </c>
      <c r="G253" s="4">
        <v>2</v>
      </c>
      <c r="H253" s="8">
        <v>0.64</v>
      </c>
      <c r="I253" s="4">
        <v>0</v>
      </c>
    </row>
    <row r="254" spans="1:9" x14ac:dyDescent="0.2">
      <c r="A254" s="2">
        <v>8</v>
      </c>
      <c r="B254" s="1" t="s">
        <v>106</v>
      </c>
      <c r="C254" s="4">
        <v>18</v>
      </c>
      <c r="D254" s="8">
        <v>2.42</v>
      </c>
      <c r="E254" s="4">
        <v>10</v>
      </c>
      <c r="F254" s="8">
        <v>2.42</v>
      </c>
      <c r="G254" s="4">
        <v>8</v>
      </c>
      <c r="H254" s="8">
        <v>2.56</v>
      </c>
      <c r="I254" s="4">
        <v>0</v>
      </c>
    </row>
    <row r="255" spans="1:9" x14ac:dyDescent="0.2">
      <c r="A255" s="2">
        <v>9</v>
      </c>
      <c r="B255" s="1" t="s">
        <v>108</v>
      </c>
      <c r="C255" s="4">
        <v>17</v>
      </c>
      <c r="D255" s="8">
        <v>2.2799999999999998</v>
      </c>
      <c r="E255" s="4">
        <v>9</v>
      </c>
      <c r="F255" s="8">
        <v>2.1800000000000002</v>
      </c>
      <c r="G255" s="4">
        <v>8</v>
      </c>
      <c r="H255" s="8">
        <v>2.56</v>
      </c>
      <c r="I255" s="4">
        <v>0</v>
      </c>
    </row>
    <row r="256" spans="1:9" x14ac:dyDescent="0.2">
      <c r="A256" s="2">
        <v>10</v>
      </c>
      <c r="B256" s="1" t="s">
        <v>104</v>
      </c>
      <c r="C256" s="4">
        <v>15</v>
      </c>
      <c r="D256" s="8">
        <v>2.02</v>
      </c>
      <c r="E256" s="4">
        <v>8</v>
      </c>
      <c r="F256" s="8">
        <v>1.94</v>
      </c>
      <c r="G256" s="4">
        <v>7</v>
      </c>
      <c r="H256" s="8">
        <v>2.2400000000000002</v>
      </c>
      <c r="I256" s="4">
        <v>0</v>
      </c>
    </row>
    <row r="257" spans="1:9" x14ac:dyDescent="0.2">
      <c r="A257" s="2">
        <v>10</v>
      </c>
      <c r="B257" s="1" t="s">
        <v>116</v>
      </c>
      <c r="C257" s="4">
        <v>15</v>
      </c>
      <c r="D257" s="8">
        <v>2.02</v>
      </c>
      <c r="E257" s="4">
        <v>13</v>
      </c>
      <c r="F257" s="8">
        <v>3.15</v>
      </c>
      <c r="G257" s="4">
        <v>2</v>
      </c>
      <c r="H257" s="8">
        <v>0.64</v>
      </c>
      <c r="I257" s="4">
        <v>0</v>
      </c>
    </row>
    <row r="258" spans="1:9" x14ac:dyDescent="0.2">
      <c r="A258" s="2">
        <v>10</v>
      </c>
      <c r="B258" s="1" t="s">
        <v>142</v>
      </c>
      <c r="C258" s="4">
        <v>15</v>
      </c>
      <c r="D258" s="8">
        <v>2.02</v>
      </c>
      <c r="E258" s="4">
        <v>0</v>
      </c>
      <c r="F258" s="8">
        <v>0</v>
      </c>
      <c r="G258" s="4">
        <v>1</v>
      </c>
      <c r="H258" s="8">
        <v>0.32</v>
      </c>
      <c r="I258" s="4">
        <v>0</v>
      </c>
    </row>
    <row r="259" spans="1:9" x14ac:dyDescent="0.2">
      <c r="A259" s="2">
        <v>13</v>
      </c>
      <c r="B259" s="1" t="s">
        <v>105</v>
      </c>
      <c r="C259" s="4">
        <v>12</v>
      </c>
      <c r="D259" s="8">
        <v>1.61</v>
      </c>
      <c r="E259" s="4">
        <v>3</v>
      </c>
      <c r="F259" s="8">
        <v>0.73</v>
      </c>
      <c r="G259" s="4">
        <v>9</v>
      </c>
      <c r="H259" s="8">
        <v>2.88</v>
      </c>
      <c r="I259" s="4">
        <v>0</v>
      </c>
    </row>
    <row r="260" spans="1:9" x14ac:dyDescent="0.2">
      <c r="A260" s="2">
        <v>13</v>
      </c>
      <c r="B260" s="1" t="s">
        <v>139</v>
      </c>
      <c r="C260" s="4">
        <v>12</v>
      </c>
      <c r="D260" s="8">
        <v>1.61</v>
      </c>
      <c r="E260" s="4">
        <v>7</v>
      </c>
      <c r="F260" s="8">
        <v>1.69</v>
      </c>
      <c r="G260" s="4">
        <v>5</v>
      </c>
      <c r="H260" s="8">
        <v>1.6</v>
      </c>
      <c r="I260" s="4">
        <v>0</v>
      </c>
    </row>
    <row r="261" spans="1:9" x14ac:dyDescent="0.2">
      <c r="A261" s="2">
        <v>13</v>
      </c>
      <c r="B261" s="1" t="s">
        <v>137</v>
      </c>
      <c r="C261" s="4">
        <v>12</v>
      </c>
      <c r="D261" s="8">
        <v>1.61</v>
      </c>
      <c r="E261" s="4">
        <v>9</v>
      </c>
      <c r="F261" s="8">
        <v>2.1800000000000002</v>
      </c>
      <c r="G261" s="4">
        <v>3</v>
      </c>
      <c r="H261" s="8">
        <v>0.96</v>
      </c>
      <c r="I261" s="4">
        <v>0</v>
      </c>
    </row>
    <row r="262" spans="1:9" x14ac:dyDescent="0.2">
      <c r="A262" s="2">
        <v>13</v>
      </c>
      <c r="B262" s="1" t="s">
        <v>141</v>
      </c>
      <c r="C262" s="4">
        <v>12</v>
      </c>
      <c r="D262" s="8">
        <v>1.61</v>
      </c>
      <c r="E262" s="4">
        <v>0</v>
      </c>
      <c r="F262" s="8">
        <v>0</v>
      </c>
      <c r="G262" s="4">
        <v>11</v>
      </c>
      <c r="H262" s="8">
        <v>3.51</v>
      </c>
      <c r="I262" s="4">
        <v>0</v>
      </c>
    </row>
    <row r="263" spans="1:9" x14ac:dyDescent="0.2">
      <c r="A263" s="2">
        <v>17</v>
      </c>
      <c r="B263" s="1" t="s">
        <v>136</v>
      </c>
      <c r="C263" s="4">
        <v>11</v>
      </c>
      <c r="D263" s="8">
        <v>1.48</v>
      </c>
      <c r="E263" s="4">
        <v>7</v>
      </c>
      <c r="F263" s="8">
        <v>1.69</v>
      </c>
      <c r="G263" s="4">
        <v>4</v>
      </c>
      <c r="H263" s="8">
        <v>1.28</v>
      </c>
      <c r="I263" s="4">
        <v>0</v>
      </c>
    </row>
    <row r="264" spans="1:9" x14ac:dyDescent="0.2">
      <c r="A264" s="2">
        <v>17</v>
      </c>
      <c r="B264" s="1" t="s">
        <v>114</v>
      </c>
      <c r="C264" s="4">
        <v>11</v>
      </c>
      <c r="D264" s="8">
        <v>1.48</v>
      </c>
      <c r="E264" s="4">
        <v>11</v>
      </c>
      <c r="F264" s="8">
        <v>2.66</v>
      </c>
      <c r="G264" s="4">
        <v>0</v>
      </c>
      <c r="H264" s="8">
        <v>0</v>
      </c>
      <c r="I264" s="4">
        <v>0</v>
      </c>
    </row>
    <row r="265" spans="1:9" x14ac:dyDescent="0.2">
      <c r="A265" s="2">
        <v>17</v>
      </c>
      <c r="B265" s="1" t="s">
        <v>132</v>
      </c>
      <c r="C265" s="4">
        <v>11</v>
      </c>
      <c r="D265" s="8">
        <v>1.48</v>
      </c>
      <c r="E265" s="4">
        <v>9</v>
      </c>
      <c r="F265" s="8">
        <v>2.1800000000000002</v>
      </c>
      <c r="G265" s="4">
        <v>2</v>
      </c>
      <c r="H265" s="8">
        <v>0.64</v>
      </c>
      <c r="I265" s="4">
        <v>0</v>
      </c>
    </row>
    <row r="266" spans="1:9" x14ac:dyDescent="0.2">
      <c r="A266" s="2">
        <v>20</v>
      </c>
      <c r="B266" s="1" t="s">
        <v>140</v>
      </c>
      <c r="C266" s="4">
        <v>10</v>
      </c>
      <c r="D266" s="8">
        <v>1.34</v>
      </c>
      <c r="E266" s="4">
        <v>1</v>
      </c>
      <c r="F266" s="8">
        <v>0.24</v>
      </c>
      <c r="G266" s="4">
        <v>9</v>
      </c>
      <c r="H266" s="8">
        <v>2.88</v>
      </c>
      <c r="I266" s="4">
        <v>0</v>
      </c>
    </row>
    <row r="267" spans="1:9" x14ac:dyDescent="0.2">
      <c r="A267" s="2">
        <v>20</v>
      </c>
      <c r="B267" s="1" t="s">
        <v>109</v>
      </c>
      <c r="C267" s="4">
        <v>10</v>
      </c>
      <c r="D267" s="8">
        <v>1.34</v>
      </c>
      <c r="E267" s="4">
        <v>4</v>
      </c>
      <c r="F267" s="8">
        <v>0.97</v>
      </c>
      <c r="G267" s="4">
        <v>6</v>
      </c>
      <c r="H267" s="8">
        <v>1.92</v>
      </c>
      <c r="I267" s="4">
        <v>0</v>
      </c>
    </row>
    <row r="268" spans="1:9" x14ac:dyDescent="0.2">
      <c r="A268" s="1"/>
      <c r="C268" s="4"/>
      <c r="D268" s="8"/>
      <c r="E268" s="4"/>
      <c r="F268" s="8"/>
      <c r="G268" s="4"/>
      <c r="H268" s="8"/>
      <c r="I268" s="4"/>
    </row>
    <row r="269" spans="1:9" x14ac:dyDescent="0.2">
      <c r="A269" s="1" t="s">
        <v>12</v>
      </c>
      <c r="C269" s="4"/>
      <c r="D269" s="8"/>
      <c r="E269" s="4"/>
      <c r="F269" s="8"/>
      <c r="G269" s="4"/>
      <c r="H269" s="8"/>
      <c r="I269" s="4"/>
    </row>
    <row r="270" spans="1:9" x14ac:dyDescent="0.2">
      <c r="A270" s="2">
        <v>1</v>
      </c>
      <c r="B270" s="1" t="s">
        <v>110</v>
      </c>
      <c r="C270" s="4">
        <v>170</v>
      </c>
      <c r="D270" s="8">
        <v>6.98</v>
      </c>
      <c r="E270" s="4">
        <v>141</v>
      </c>
      <c r="F270" s="8">
        <v>10.89</v>
      </c>
      <c r="G270" s="4">
        <v>29</v>
      </c>
      <c r="H270" s="8">
        <v>2.63</v>
      </c>
      <c r="I270" s="4">
        <v>0</v>
      </c>
    </row>
    <row r="271" spans="1:9" x14ac:dyDescent="0.2">
      <c r="A271" s="2">
        <v>2</v>
      </c>
      <c r="B271" s="1" t="s">
        <v>118</v>
      </c>
      <c r="C271" s="4">
        <v>155</v>
      </c>
      <c r="D271" s="8">
        <v>6.36</v>
      </c>
      <c r="E271" s="4">
        <v>136</v>
      </c>
      <c r="F271" s="8">
        <v>10.5</v>
      </c>
      <c r="G271" s="4">
        <v>19</v>
      </c>
      <c r="H271" s="8">
        <v>1.72</v>
      </c>
      <c r="I271" s="4">
        <v>0</v>
      </c>
    </row>
    <row r="272" spans="1:9" x14ac:dyDescent="0.2">
      <c r="A272" s="2">
        <v>3</v>
      </c>
      <c r="B272" s="1" t="s">
        <v>117</v>
      </c>
      <c r="C272" s="4">
        <v>68</v>
      </c>
      <c r="D272" s="8">
        <v>2.79</v>
      </c>
      <c r="E272" s="4">
        <v>64</v>
      </c>
      <c r="F272" s="8">
        <v>4.9400000000000004</v>
      </c>
      <c r="G272" s="4">
        <v>4</v>
      </c>
      <c r="H272" s="8">
        <v>0.36</v>
      </c>
      <c r="I272" s="4">
        <v>0</v>
      </c>
    </row>
    <row r="273" spans="1:9" x14ac:dyDescent="0.2">
      <c r="A273" s="2">
        <v>4</v>
      </c>
      <c r="B273" s="1" t="s">
        <v>106</v>
      </c>
      <c r="C273" s="4">
        <v>66</v>
      </c>
      <c r="D273" s="8">
        <v>2.71</v>
      </c>
      <c r="E273" s="4">
        <v>40</v>
      </c>
      <c r="F273" s="8">
        <v>3.09</v>
      </c>
      <c r="G273" s="4">
        <v>26</v>
      </c>
      <c r="H273" s="8">
        <v>2.36</v>
      </c>
      <c r="I273" s="4">
        <v>0</v>
      </c>
    </row>
    <row r="274" spans="1:9" x14ac:dyDescent="0.2">
      <c r="A274" s="2">
        <v>5</v>
      </c>
      <c r="B274" s="1" t="s">
        <v>108</v>
      </c>
      <c r="C274" s="4">
        <v>60</v>
      </c>
      <c r="D274" s="8">
        <v>2.46</v>
      </c>
      <c r="E274" s="4">
        <v>34</v>
      </c>
      <c r="F274" s="8">
        <v>2.63</v>
      </c>
      <c r="G274" s="4">
        <v>26</v>
      </c>
      <c r="H274" s="8">
        <v>2.36</v>
      </c>
      <c r="I274" s="4">
        <v>0</v>
      </c>
    </row>
    <row r="275" spans="1:9" x14ac:dyDescent="0.2">
      <c r="A275" s="2">
        <v>6</v>
      </c>
      <c r="B275" s="1" t="s">
        <v>112</v>
      </c>
      <c r="C275" s="4">
        <v>59</v>
      </c>
      <c r="D275" s="8">
        <v>2.42</v>
      </c>
      <c r="E275" s="4">
        <v>42</v>
      </c>
      <c r="F275" s="8">
        <v>3.24</v>
      </c>
      <c r="G275" s="4">
        <v>17</v>
      </c>
      <c r="H275" s="8">
        <v>1.54</v>
      </c>
      <c r="I275" s="4">
        <v>0</v>
      </c>
    </row>
    <row r="276" spans="1:9" x14ac:dyDescent="0.2">
      <c r="A276" s="2">
        <v>7</v>
      </c>
      <c r="B276" s="1" t="s">
        <v>121</v>
      </c>
      <c r="C276" s="4">
        <v>57</v>
      </c>
      <c r="D276" s="8">
        <v>2.34</v>
      </c>
      <c r="E276" s="4">
        <v>50</v>
      </c>
      <c r="F276" s="8">
        <v>3.86</v>
      </c>
      <c r="G276" s="4">
        <v>7</v>
      </c>
      <c r="H276" s="8">
        <v>0.64</v>
      </c>
      <c r="I276" s="4">
        <v>0</v>
      </c>
    </row>
    <row r="277" spans="1:9" x14ac:dyDescent="0.2">
      <c r="A277" s="2">
        <v>8</v>
      </c>
      <c r="B277" s="1" t="s">
        <v>107</v>
      </c>
      <c r="C277" s="4">
        <v>55</v>
      </c>
      <c r="D277" s="8">
        <v>2.2599999999999998</v>
      </c>
      <c r="E277" s="4">
        <v>26</v>
      </c>
      <c r="F277" s="8">
        <v>2.0099999999999998</v>
      </c>
      <c r="G277" s="4">
        <v>29</v>
      </c>
      <c r="H277" s="8">
        <v>2.63</v>
      </c>
      <c r="I277" s="4">
        <v>0</v>
      </c>
    </row>
    <row r="278" spans="1:9" x14ac:dyDescent="0.2">
      <c r="A278" s="2">
        <v>8</v>
      </c>
      <c r="B278" s="1" t="s">
        <v>114</v>
      </c>
      <c r="C278" s="4">
        <v>55</v>
      </c>
      <c r="D278" s="8">
        <v>2.2599999999999998</v>
      </c>
      <c r="E278" s="4">
        <v>51</v>
      </c>
      <c r="F278" s="8">
        <v>3.94</v>
      </c>
      <c r="G278" s="4">
        <v>4</v>
      </c>
      <c r="H278" s="8">
        <v>0.36</v>
      </c>
      <c r="I278" s="4">
        <v>0</v>
      </c>
    </row>
    <row r="279" spans="1:9" x14ac:dyDescent="0.2">
      <c r="A279" s="2">
        <v>10</v>
      </c>
      <c r="B279" s="1" t="s">
        <v>102</v>
      </c>
      <c r="C279" s="4">
        <v>54</v>
      </c>
      <c r="D279" s="8">
        <v>2.2200000000000002</v>
      </c>
      <c r="E279" s="4">
        <v>6</v>
      </c>
      <c r="F279" s="8">
        <v>0.46</v>
      </c>
      <c r="G279" s="4">
        <v>48</v>
      </c>
      <c r="H279" s="8">
        <v>4.3600000000000003</v>
      </c>
      <c r="I279" s="4">
        <v>0</v>
      </c>
    </row>
    <row r="280" spans="1:9" x14ac:dyDescent="0.2">
      <c r="A280" s="2">
        <v>11</v>
      </c>
      <c r="B280" s="1" t="s">
        <v>116</v>
      </c>
      <c r="C280" s="4">
        <v>48</v>
      </c>
      <c r="D280" s="8">
        <v>1.97</v>
      </c>
      <c r="E280" s="4">
        <v>45</v>
      </c>
      <c r="F280" s="8">
        <v>3.47</v>
      </c>
      <c r="G280" s="4">
        <v>3</v>
      </c>
      <c r="H280" s="8">
        <v>0.27</v>
      </c>
      <c r="I280" s="4">
        <v>0</v>
      </c>
    </row>
    <row r="281" spans="1:9" x14ac:dyDescent="0.2">
      <c r="A281" s="2">
        <v>12</v>
      </c>
      <c r="B281" s="1" t="s">
        <v>115</v>
      </c>
      <c r="C281" s="4">
        <v>42</v>
      </c>
      <c r="D281" s="8">
        <v>1.72</v>
      </c>
      <c r="E281" s="4">
        <v>41</v>
      </c>
      <c r="F281" s="8">
        <v>3.17</v>
      </c>
      <c r="G281" s="4">
        <v>0</v>
      </c>
      <c r="H281" s="8">
        <v>0</v>
      </c>
      <c r="I281" s="4">
        <v>1</v>
      </c>
    </row>
    <row r="282" spans="1:9" x14ac:dyDescent="0.2">
      <c r="A282" s="2">
        <v>13</v>
      </c>
      <c r="B282" s="1" t="s">
        <v>120</v>
      </c>
      <c r="C282" s="4">
        <v>39</v>
      </c>
      <c r="D282" s="8">
        <v>1.6</v>
      </c>
      <c r="E282" s="4">
        <v>30</v>
      </c>
      <c r="F282" s="8">
        <v>2.3199999999999998</v>
      </c>
      <c r="G282" s="4">
        <v>9</v>
      </c>
      <c r="H282" s="8">
        <v>0.82</v>
      </c>
      <c r="I282" s="4">
        <v>0</v>
      </c>
    </row>
    <row r="283" spans="1:9" x14ac:dyDescent="0.2">
      <c r="A283" s="2">
        <v>14</v>
      </c>
      <c r="B283" s="1" t="s">
        <v>119</v>
      </c>
      <c r="C283" s="4">
        <v>37</v>
      </c>
      <c r="D283" s="8">
        <v>1.52</v>
      </c>
      <c r="E283" s="4">
        <v>34</v>
      </c>
      <c r="F283" s="8">
        <v>2.63</v>
      </c>
      <c r="G283" s="4">
        <v>3</v>
      </c>
      <c r="H283" s="8">
        <v>0.27</v>
      </c>
      <c r="I283" s="4">
        <v>0</v>
      </c>
    </row>
    <row r="284" spans="1:9" x14ac:dyDescent="0.2">
      <c r="A284" s="2">
        <v>15</v>
      </c>
      <c r="B284" s="1" t="s">
        <v>109</v>
      </c>
      <c r="C284" s="4">
        <v>36</v>
      </c>
      <c r="D284" s="8">
        <v>1.48</v>
      </c>
      <c r="E284" s="4">
        <v>9</v>
      </c>
      <c r="F284" s="8">
        <v>0.69</v>
      </c>
      <c r="G284" s="4">
        <v>27</v>
      </c>
      <c r="H284" s="8">
        <v>2.4500000000000002</v>
      </c>
      <c r="I284" s="4">
        <v>0</v>
      </c>
    </row>
    <row r="285" spans="1:9" x14ac:dyDescent="0.2">
      <c r="A285" s="2">
        <v>16</v>
      </c>
      <c r="B285" s="1" t="s">
        <v>113</v>
      </c>
      <c r="C285" s="4">
        <v>35</v>
      </c>
      <c r="D285" s="8">
        <v>1.44</v>
      </c>
      <c r="E285" s="4">
        <v>29</v>
      </c>
      <c r="F285" s="8">
        <v>2.2400000000000002</v>
      </c>
      <c r="G285" s="4">
        <v>6</v>
      </c>
      <c r="H285" s="8">
        <v>0.54</v>
      </c>
      <c r="I285" s="4">
        <v>0</v>
      </c>
    </row>
    <row r="286" spans="1:9" x14ac:dyDescent="0.2">
      <c r="A286" s="2">
        <v>17</v>
      </c>
      <c r="B286" s="1" t="s">
        <v>139</v>
      </c>
      <c r="C286" s="4">
        <v>34</v>
      </c>
      <c r="D286" s="8">
        <v>1.4</v>
      </c>
      <c r="E286" s="4">
        <v>20</v>
      </c>
      <c r="F286" s="8">
        <v>1.54</v>
      </c>
      <c r="G286" s="4">
        <v>14</v>
      </c>
      <c r="H286" s="8">
        <v>1.27</v>
      </c>
      <c r="I286" s="4">
        <v>0</v>
      </c>
    </row>
    <row r="287" spans="1:9" x14ac:dyDescent="0.2">
      <c r="A287" s="2">
        <v>18</v>
      </c>
      <c r="B287" s="1" t="s">
        <v>111</v>
      </c>
      <c r="C287" s="4">
        <v>33</v>
      </c>
      <c r="D287" s="8">
        <v>1.35</v>
      </c>
      <c r="E287" s="4">
        <v>11</v>
      </c>
      <c r="F287" s="8">
        <v>0.85</v>
      </c>
      <c r="G287" s="4">
        <v>20</v>
      </c>
      <c r="H287" s="8">
        <v>1.81</v>
      </c>
      <c r="I287" s="4">
        <v>0</v>
      </c>
    </row>
    <row r="288" spans="1:9" x14ac:dyDescent="0.2">
      <c r="A288" s="2">
        <v>19</v>
      </c>
      <c r="B288" s="1" t="s">
        <v>124</v>
      </c>
      <c r="C288" s="4">
        <v>32</v>
      </c>
      <c r="D288" s="8">
        <v>1.31</v>
      </c>
      <c r="E288" s="4">
        <v>19</v>
      </c>
      <c r="F288" s="8">
        <v>1.47</v>
      </c>
      <c r="G288" s="4">
        <v>13</v>
      </c>
      <c r="H288" s="8">
        <v>1.18</v>
      </c>
      <c r="I288" s="4">
        <v>0</v>
      </c>
    </row>
    <row r="289" spans="1:9" x14ac:dyDescent="0.2">
      <c r="A289" s="2">
        <v>19</v>
      </c>
      <c r="B289" s="1" t="s">
        <v>137</v>
      </c>
      <c r="C289" s="4">
        <v>32</v>
      </c>
      <c r="D289" s="8">
        <v>1.31</v>
      </c>
      <c r="E289" s="4">
        <v>17</v>
      </c>
      <c r="F289" s="8">
        <v>1.31</v>
      </c>
      <c r="G289" s="4">
        <v>15</v>
      </c>
      <c r="H289" s="8">
        <v>1.36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110</v>
      </c>
      <c r="C292" s="4">
        <v>267</v>
      </c>
      <c r="D292" s="8">
        <v>6.28</v>
      </c>
      <c r="E292" s="4">
        <v>207</v>
      </c>
      <c r="F292" s="8">
        <v>8.5500000000000007</v>
      </c>
      <c r="G292" s="4">
        <v>60</v>
      </c>
      <c r="H292" s="8">
        <v>3.37</v>
      </c>
      <c r="I292" s="4">
        <v>0</v>
      </c>
    </row>
    <row r="293" spans="1:9" x14ac:dyDescent="0.2">
      <c r="A293" s="2">
        <v>2</v>
      </c>
      <c r="B293" s="1" t="s">
        <v>118</v>
      </c>
      <c r="C293" s="4">
        <v>213</v>
      </c>
      <c r="D293" s="8">
        <v>5.01</v>
      </c>
      <c r="E293" s="4">
        <v>200</v>
      </c>
      <c r="F293" s="8">
        <v>8.26</v>
      </c>
      <c r="G293" s="4">
        <v>13</v>
      </c>
      <c r="H293" s="8">
        <v>0.73</v>
      </c>
      <c r="I293" s="4">
        <v>0</v>
      </c>
    </row>
    <row r="294" spans="1:9" x14ac:dyDescent="0.2">
      <c r="A294" s="2">
        <v>3</v>
      </c>
      <c r="B294" s="1" t="s">
        <v>117</v>
      </c>
      <c r="C294" s="4">
        <v>120</v>
      </c>
      <c r="D294" s="8">
        <v>2.82</v>
      </c>
      <c r="E294" s="4">
        <v>120</v>
      </c>
      <c r="F294" s="8">
        <v>4.96</v>
      </c>
      <c r="G294" s="4">
        <v>0</v>
      </c>
      <c r="H294" s="8">
        <v>0</v>
      </c>
      <c r="I294" s="4">
        <v>0</v>
      </c>
    </row>
    <row r="295" spans="1:9" x14ac:dyDescent="0.2">
      <c r="A295" s="2">
        <v>4</v>
      </c>
      <c r="B295" s="1" t="s">
        <v>112</v>
      </c>
      <c r="C295" s="4">
        <v>115</v>
      </c>
      <c r="D295" s="8">
        <v>2.7</v>
      </c>
      <c r="E295" s="4">
        <v>88</v>
      </c>
      <c r="F295" s="8">
        <v>3.63</v>
      </c>
      <c r="G295" s="4">
        <v>27</v>
      </c>
      <c r="H295" s="8">
        <v>1.52</v>
      </c>
      <c r="I295" s="4">
        <v>0</v>
      </c>
    </row>
    <row r="296" spans="1:9" x14ac:dyDescent="0.2">
      <c r="A296" s="2">
        <v>5</v>
      </c>
      <c r="B296" s="1" t="s">
        <v>108</v>
      </c>
      <c r="C296" s="4">
        <v>112</v>
      </c>
      <c r="D296" s="8">
        <v>2.63</v>
      </c>
      <c r="E296" s="4">
        <v>79</v>
      </c>
      <c r="F296" s="8">
        <v>3.26</v>
      </c>
      <c r="G296" s="4">
        <v>33</v>
      </c>
      <c r="H296" s="8">
        <v>1.85</v>
      </c>
      <c r="I296" s="4">
        <v>0</v>
      </c>
    </row>
    <row r="297" spans="1:9" x14ac:dyDescent="0.2">
      <c r="A297" s="2">
        <v>6</v>
      </c>
      <c r="B297" s="1" t="s">
        <v>115</v>
      </c>
      <c r="C297" s="4">
        <v>104</v>
      </c>
      <c r="D297" s="8">
        <v>2.4500000000000002</v>
      </c>
      <c r="E297" s="4">
        <v>94</v>
      </c>
      <c r="F297" s="8">
        <v>3.88</v>
      </c>
      <c r="G297" s="4">
        <v>10</v>
      </c>
      <c r="H297" s="8">
        <v>0.56000000000000005</v>
      </c>
      <c r="I297" s="4">
        <v>0</v>
      </c>
    </row>
    <row r="298" spans="1:9" x14ac:dyDescent="0.2">
      <c r="A298" s="2">
        <v>7</v>
      </c>
      <c r="B298" s="1" t="s">
        <v>121</v>
      </c>
      <c r="C298" s="4">
        <v>103</v>
      </c>
      <c r="D298" s="8">
        <v>2.42</v>
      </c>
      <c r="E298" s="4">
        <v>92</v>
      </c>
      <c r="F298" s="8">
        <v>3.8</v>
      </c>
      <c r="G298" s="4">
        <v>11</v>
      </c>
      <c r="H298" s="8">
        <v>0.62</v>
      </c>
      <c r="I298" s="4">
        <v>0</v>
      </c>
    </row>
    <row r="299" spans="1:9" x14ac:dyDescent="0.2">
      <c r="A299" s="2">
        <v>8</v>
      </c>
      <c r="B299" s="1" t="s">
        <v>114</v>
      </c>
      <c r="C299" s="4">
        <v>101</v>
      </c>
      <c r="D299" s="8">
        <v>2.37</v>
      </c>
      <c r="E299" s="4">
        <v>100</v>
      </c>
      <c r="F299" s="8">
        <v>4.13</v>
      </c>
      <c r="G299" s="4">
        <v>1</v>
      </c>
      <c r="H299" s="8">
        <v>0.06</v>
      </c>
      <c r="I299" s="4">
        <v>0</v>
      </c>
    </row>
    <row r="300" spans="1:9" x14ac:dyDescent="0.2">
      <c r="A300" s="2">
        <v>9</v>
      </c>
      <c r="B300" s="1" t="s">
        <v>143</v>
      </c>
      <c r="C300" s="4">
        <v>94</v>
      </c>
      <c r="D300" s="8">
        <v>2.21</v>
      </c>
      <c r="E300" s="4">
        <v>12</v>
      </c>
      <c r="F300" s="8">
        <v>0.5</v>
      </c>
      <c r="G300" s="4">
        <v>82</v>
      </c>
      <c r="H300" s="8">
        <v>4.5999999999999996</v>
      </c>
      <c r="I300" s="4">
        <v>0</v>
      </c>
    </row>
    <row r="301" spans="1:9" x14ac:dyDescent="0.2">
      <c r="A301" s="2">
        <v>10</v>
      </c>
      <c r="B301" s="1" t="s">
        <v>107</v>
      </c>
      <c r="C301" s="4">
        <v>91</v>
      </c>
      <c r="D301" s="8">
        <v>2.14</v>
      </c>
      <c r="E301" s="4">
        <v>38</v>
      </c>
      <c r="F301" s="8">
        <v>1.57</v>
      </c>
      <c r="G301" s="4">
        <v>53</v>
      </c>
      <c r="H301" s="8">
        <v>2.97</v>
      </c>
      <c r="I301" s="4">
        <v>0</v>
      </c>
    </row>
    <row r="302" spans="1:9" x14ac:dyDescent="0.2">
      <c r="A302" s="2">
        <v>11</v>
      </c>
      <c r="B302" s="1" t="s">
        <v>116</v>
      </c>
      <c r="C302" s="4">
        <v>79</v>
      </c>
      <c r="D302" s="8">
        <v>1.86</v>
      </c>
      <c r="E302" s="4">
        <v>77</v>
      </c>
      <c r="F302" s="8">
        <v>3.18</v>
      </c>
      <c r="G302" s="4">
        <v>2</v>
      </c>
      <c r="H302" s="8">
        <v>0.11</v>
      </c>
      <c r="I302" s="4">
        <v>0</v>
      </c>
    </row>
    <row r="303" spans="1:9" x14ac:dyDescent="0.2">
      <c r="A303" s="2">
        <v>12</v>
      </c>
      <c r="B303" s="1" t="s">
        <v>106</v>
      </c>
      <c r="C303" s="4">
        <v>75</v>
      </c>
      <c r="D303" s="8">
        <v>1.76</v>
      </c>
      <c r="E303" s="4">
        <v>42</v>
      </c>
      <c r="F303" s="8">
        <v>1.73</v>
      </c>
      <c r="G303" s="4">
        <v>33</v>
      </c>
      <c r="H303" s="8">
        <v>1.85</v>
      </c>
      <c r="I303" s="4">
        <v>0</v>
      </c>
    </row>
    <row r="304" spans="1:9" x14ac:dyDescent="0.2">
      <c r="A304" s="2">
        <v>12</v>
      </c>
      <c r="B304" s="1" t="s">
        <v>119</v>
      </c>
      <c r="C304" s="4">
        <v>75</v>
      </c>
      <c r="D304" s="8">
        <v>1.76</v>
      </c>
      <c r="E304" s="4">
        <v>65</v>
      </c>
      <c r="F304" s="8">
        <v>2.68</v>
      </c>
      <c r="G304" s="4">
        <v>10</v>
      </c>
      <c r="H304" s="8">
        <v>0.56000000000000005</v>
      </c>
      <c r="I304" s="4">
        <v>0</v>
      </c>
    </row>
    <row r="305" spans="1:9" x14ac:dyDescent="0.2">
      <c r="A305" s="2">
        <v>14</v>
      </c>
      <c r="B305" s="1" t="s">
        <v>139</v>
      </c>
      <c r="C305" s="4">
        <v>68</v>
      </c>
      <c r="D305" s="8">
        <v>1.6</v>
      </c>
      <c r="E305" s="4">
        <v>42</v>
      </c>
      <c r="F305" s="8">
        <v>1.73</v>
      </c>
      <c r="G305" s="4">
        <v>26</v>
      </c>
      <c r="H305" s="8">
        <v>1.46</v>
      </c>
      <c r="I305" s="4">
        <v>0</v>
      </c>
    </row>
    <row r="306" spans="1:9" x14ac:dyDescent="0.2">
      <c r="A306" s="2">
        <v>14</v>
      </c>
      <c r="B306" s="1" t="s">
        <v>120</v>
      </c>
      <c r="C306" s="4">
        <v>68</v>
      </c>
      <c r="D306" s="8">
        <v>1.6</v>
      </c>
      <c r="E306" s="4">
        <v>58</v>
      </c>
      <c r="F306" s="8">
        <v>2.4</v>
      </c>
      <c r="G306" s="4">
        <v>10</v>
      </c>
      <c r="H306" s="8">
        <v>0.56000000000000005</v>
      </c>
      <c r="I306" s="4">
        <v>0</v>
      </c>
    </row>
    <row r="307" spans="1:9" x14ac:dyDescent="0.2">
      <c r="A307" s="2">
        <v>16</v>
      </c>
      <c r="B307" s="1" t="s">
        <v>113</v>
      </c>
      <c r="C307" s="4">
        <v>64</v>
      </c>
      <c r="D307" s="8">
        <v>1.5</v>
      </c>
      <c r="E307" s="4">
        <v>57</v>
      </c>
      <c r="F307" s="8">
        <v>2.35</v>
      </c>
      <c r="G307" s="4">
        <v>7</v>
      </c>
      <c r="H307" s="8">
        <v>0.39</v>
      </c>
      <c r="I307" s="4">
        <v>0</v>
      </c>
    </row>
    <row r="308" spans="1:9" x14ac:dyDescent="0.2">
      <c r="A308" s="2">
        <v>17</v>
      </c>
      <c r="B308" s="1" t="s">
        <v>144</v>
      </c>
      <c r="C308" s="4">
        <v>62</v>
      </c>
      <c r="D308" s="8">
        <v>1.46</v>
      </c>
      <c r="E308" s="4">
        <v>38</v>
      </c>
      <c r="F308" s="8">
        <v>1.57</v>
      </c>
      <c r="G308" s="4">
        <v>23</v>
      </c>
      <c r="H308" s="8">
        <v>1.29</v>
      </c>
      <c r="I308" s="4">
        <v>1</v>
      </c>
    </row>
    <row r="309" spans="1:9" x14ac:dyDescent="0.2">
      <c r="A309" s="2">
        <v>18</v>
      </c>
      <c r="B309" s="1" t="s">
        <v>102</v>
      </c>
      <c r="C309" s="4">
        <v>60</v>
      </c>
      <c r="D309" s="8">
        <v>1.41</v>
      </c>
      <c r="E309" s="4">
        <v>6</v>
      </c>
      <c r="F309" s="8">
        <v>0.25</v>
      </c>
      <c r="G309" s="4">
        <v>54</v>
      </c>
      <c r="H309" s="8">
        <v>3.03</v>
      </c>
      <c r="I309" s="4">
        <v>0</v>
      </c>
    </row>
    <row r="310" spans="1:9" x14ac:dyDescent="0.2">
      <c r="A310" s="2">
        <v>18</v>
      </c>
      <c r="B310" s="1" t="s">
        <v>137</v>
      </c>
      <c r="C310" s="4">
        <v>60</v>
      </c>
      <c r="D310" s="8">
        <v>1.41</v>
      </c>
      <c r="E310" s="4">
        <v>37</v>
      </c>
      <c r="F310" s="8">
        <v>1.53</v>
      </c>
      <c r="G310" s="4">
        <v>23</v>
      </c>
      <c r="H310" s="8">
        <v>1.29</v>
      </c>
      <c r="I310" s="4">
        <v>0</v>
      </c>
    </row>
    <row r="311" spans="1:9" x14ac:dyDescent="0.2">
      <c r="A311" s="2">
        <v>20</v>
      </c>
      <c r="B311" s="1" t="s">
        <v>136</v>
      </c>
      <c r="C311" s="4">
        <v>58</v>
      </c>
      <c r="D311" s="8">
        <v>1.36</v>
      </c>
      <c r="E311" s="4">
        <v>27</v>
      </c>
      <c r="F311" s="8">
        <v>1.1200000000000001</v>
      </c>
      <c r="G311" s="4">
        <v>31</v>
      </c>
      <c r="H311" s="8">
        <v>1.74</v>
      </c>
      <c r="I311" s="4">
        <v>0</v>
      </c>
    </row>
    <row r="312" spans="1:9" x14ac:dyDescent="0.2">
      <c r="A312" s="2">
        <v>20</v>
      </c>
      <c r="B312" s="1" t="s">
        <v>124</v>
      </c>
      <c r="C312" s="4">
        <v>58</v>
      </c>
      <c r="D312" s="8">
        <v>1.36</v>
      </c>
      <c r="E312" s="4">
        <v>32</v>
      </c>
      <c r="F312" s="8">
        <v>1.32</v>
      </c>
      <c r="G312" s="4">
        <v>26</v>
      </c>
      <c r="H312" s="8">
        <v>1.46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110</v>
      </c>
      <c r="C315" s="4">
        <v>735</v>
      </c>
      <c r="D315" s="8">
        <v>6.15</v>
      </c>
      <c r="E315" s="4">
        <v>417</v>
      </c>
      <c r="F315" s="8">
        <v>7.38</v>
      </c>
      <c r="G315" s="4">
        <v>318</v>
      </c>
      <c r="H315" s="8">
        <v>5.19</v>
      </c>
      <c r="I315" s="4">
        <v>0</v>
      </c>
    </row>
    <row r="316" spans="1:9" x14ac:dyDescent="0.2">
      <c r="A316" s="2">
        <v>2</v>
      </c>
      <c r="B316" s="1" t="s">
        <v>118</v>
      </c>
      <c r="C316" s="4">
        <v>725</v>
      </c>
      <c r="D316" s="8">
        <v>6.06</v>
      </c>
      <c r="E316" s="4">
        <v>630</v>
      </c>
      <c r="F316" s="8">
        <v>11.15</v>
      </c>
      <c r="G316" s="4">
        <v>95</v>
      </c>
      <c r="H316" s="8">
        <v>1.55</v>
      </c>
      <c r="I316" s="4">
        <v>0</v>
      </c>
    </row>
    <row r="317" spans="1:9" x14ac:dyDescent="0.2">
      <c r="A317" s="2">
        <v>3</v>
      </c>
      <c r="B317" s="1" t="s">
        <v>117</v>
      </c>
      <c r="C317" s="4">
        <v>337</v>
      </c>
      <c r="D317" s="8">
        <v>2.82</v>
      </c>
      <c r="E317" s="4">
        <v>327</v>
      </c>
      <c r="F317" s="8">
        <v>5.79</v>
      </c>
      <c r="G317" s="4">
        <v>10</v>
      </c>
      <c r="H317" s="8">
        <v>0.16</v>
      </c>
      <c r="I317" s="4">
        <v>0</v>
      </c>
    </row>
    <row r="318" spans="1:9" x14ac:dyDescent="0.2">
      <c r="A318" s="2">
        <v>4</v>
      </c>
      <c r="B318" s="1" t="s">
        <v>121</v>
      </c>
      <c r="C318" s="4">
        <v>287</v>
      </c>
      <c r="D318" s="8">
        <v>2.4</v>
      </c>
      <c r="E318" s="4">
        <v>254</v>
      </c>
      <c r="F318" s="8">
        <v>4.49</v>
      </c>
      <c r="G318" s="4">
        <v>33</v>
      </c>
      <c r="H318" s="8">
        <v>0.54</v>
      </c>
      <c r="I318" s="4">
        <v>0</v>
      </c>
    </row>
    <row r="319" spans="1:9" x14ac:dyDescent="0.2">
      <c r="A319" s="2">
        <v>5</v>
      </c>
      <c r="B319" s="1" t="s">
        <v>106</v>
      </c>
      <c r="C319" s="4">
        <v>285</v>
      </c>
      <c r="D319" s="8">
        <v>2.38</v>
      </c>
      <c r="E319" s="4">
        <v>162</v>
      </c>
      <c r="F319" s="8">
        <v>2.87</v>
      </c>
      <c r="G319" s="4">
        <v>123</v>
      </c>
      <c r="H319" s="8">
        <v>2.0099999999999998</v>
      </c>
      <c r="I319" s="4">
        <v>0</v>
      </c>
    </row>
    <row r="320" spans="1:9" x14ac:dyDescent="0.2">
      <c r="A320" s="2">
        <v>6</v>
      </c>
      <c r="B320" s="1" t="s">
        <v>112</v>
      </c>
      <c r="C320" s="4">
        <v>249</v>
      </c>
      <c r="D320" s="8">
        <v>2.08</v>
      </c>
      <c r="E320" s="4">
        <v>200</v>
      </c>
      <c r="F320" s="8">
        <v>3.54</v>
      </c>
      <c r="G320" s="4">
        <v>49</v>
      </c>
      <c r="H320" s="8">
        <v>0.8</v>
      </c>
      <c r="I320" s="4">
        <v>0</v>
      </c>
    </row>
    <row r="321" spans="1:9" x14ac:dyDescent="0.2">
      <c r="A321" s="2">
        <v>7</v>
      </c>
      <c r="B321" s="1" t="s">
        <v>114</v>
      </c>
      <c r="C321" s="4">
        <v>242</v>
      </c>
      <c r="D321" s="8">
        <v>2.02</v>
      </c>
      <c r="E321" s="4">
        <v>224</v>
      </c>
      <c r="F321" s="8">
        <v>3.96</v>
      </c>
      <c r="G321" s="4">
        <v>18</v>
      </c>
      <c r="H321" s="8">
        <v>0.28999999999999998</v>
      </c>
      <c r="I321" s="4">
        <v>0</v>
      </c>
    </row>
    <row r="322" spans="1:9" x14ac:dyDescent="0.2">
      <c r="A322" s="2">
        <v>8</v>
      </c>
      <c r="B322" s="1" t="s">
        <v>120</v>
      </c>
      <c r="C322" s="4">
        <v>218</v>
      </c>
      <c r="D322" s="8">
        <v>1.82</v>
      </c>
      <c r="E322" s="4">
        <v>172</v>
      </c>
      <c r="F322" s="8">
        <v>3.04</v>
      </c>
      <c r="G322" s="4">
        <v>45</v>
      </c>
      <c r="H322" s="8">
        <v>0.73</v>
      </c>
      <c r="I322" s="4">
        <v>1</v>
      </c>
    </row>
    <row r="323" spans="1:9" x14ac:dyDescent="0.2">
      <c r="A323" s="2">
        <v>9</v>
      </c>
      <c r="B323" s="1" t="s">
        <v>108</v>
      </c>
      <c r="C323" s="4">
        <v>215</v>
      </c>
      <c r="D323" s="8">
        <v>1.8</v>
      </c>
      <c r="E323" s="4">
        <v>128</v>
      </c>
      <c r="F323" s="8">
        <v>2.27</v>
      </c>
      <c r="G323" s="4">
        <v>87</v>
      </c>
      <c r="H323" s="8">
        <v>1.42</v>
      </c>
      <c r="I323" s="4">
        <v>0</v>
      </c>
    </row>
    <row r="324" spans="1:9" x14ac:dyDescent="0.2">
      <c r="A324" s="2">
        <v>10</v>
      </c>
      <c r="B324" s="1" t="s">
        <v>145</v>
      </c>
      <c r="C324" s="4">
        <v>204</v>
      </c>
      <c r="D324" s="8">
        <v>1.71</v>
      </c>
      <c r="E324" s="4">
        <v>100</v>
      </c>
      <c r="F324" s="8">
        <v>1.77</v>
      </c>
      <c r="G324" s="4">
        <v>104</v>
      </c>
      <c r="H324" s="8">
        <v>1.7</v>
      </c>
      <c r="I324" s="4">
        <v>0</v>
      </c>
    </row>
    <row r="325" spans="1:9" x14ac:dyDescent="0.2">
      <c r="A325" s="2">
        <v>11</v>
      </c>
      <c r="B325" s="1" t="s">
        <v>109</v>
      </c>
      <c r="C325" s="4">
        <v>199</v>
      </c>
      <c r="D325" s="8">
        <v>1.66</v>
      </c>
      <c r="E325" s="4">
        <v>38</v>
      </c>
      <c r="F325" s="8">
        <v>0.67</v>
      </c>
      <c r="G325" s="4">
        <v>160</v>
      </c>
      <c r="H325" s="8">
        <v>2.61</v>
      </c>
      <c r="I325" s="4">
        <v>1</v>
      </c>
    </row>
    <row r="326" spans="1:9" x14ac:dyDescent="0.2">
      <c r="A326" s="2">
        <v>11</v>
      </c>
      <c r="B326" s="1" t="s">
        <v>115</v>
      </c>
      <c r="C326" s="4">
        <v>199</v>
      </c>
      <c r="D326" s="8">
        <v>1.66</v>
      </c>
      <c r="E326" s="4">
        <v>176</v>
      </c>
      <c r="F326" s="8">
        <v>3.11</v>
      </c>
      <c r="G326" s="4">
        <v>22</v>
      </c>
      <c r="H326" s="8">
        <v>0.36</v>
      </c>
      <c r="I326" s="4">
        <v>1</v>
      </c>
    </row>
    <row r="327" spans="1:9" x14ac:dyDescent="0.2">
      <c r="A327" s="2">
        <v>13</v>
      </c>
      <c r="B327" s="1" t="s">
        <v>119</v>
      </c>
      <c r="C327" s="4">
        <v>183</v>
      </c>
      <c r="D327" s="8">
        <v>1.53</v>
      </c>
      <c r="E327" s="4">
        <v>119</v>
      </c>
      <c r="F327" s="8">
        <v>2.11</v>
      </c>
      <c r="G327" s="4">
        <v>64</v>
      </c>
      <c r="H327" s="8">
        <v>1.04</v>
      </c>
      <c r="I327" s="4">
        <v>0</v>
      </c>
    </row>
    <row r="328" spans="1:9" x14ac:dyDescent="0.2">
      <c r="A328" s="2">
        <v>14</v>
      </c>
      <c r="B328" s="1" t="s">
        <v>102</v>
      </c>
      <c r="C328" s="4">
        <v>182</v>
      </c>
      <c r="D328" s="8">
        <v>1.52</v>
      </c>
      <c r="E328" s="4">
        <v>19</v>
      </c>
      <c r="F328" s="8">
        <v>0.34</v>
      </c>
      <c r="G328" s="4">
        <v>163</v>
      </c>
      <c r="H328" s="8">
        <v>2.66</v>
      </c>
      <c r="I328" s="4">
        <v>0</v>
      </c>
    </row>
    <row r="329" spans="1:9" x14ac:dyDescent="0.2">
      <c r="A329" s="2">
        <v>15</v>
      </c>
      <c r="B329" s="1" t="s">
        <v>113</v>
      </c>
      <c r="C329" s="4">
        <v>177</v>
      </c>
      <c r="D329" s="8">
        <v>1.48</v>
      </c>
      <c r="E329" s="4">
        <v>150</v>
      </c>
      <c r="F329" s="8">
        <v>2.65</v>
      </c>
      <c r="G329" s="4">
        <v>27</v>
      </c>
      <c r="H329" s="8">
        <v>0.44</v>
      </c>
      <c r="I329" s="4">
        <v>0</v>
      </c>
    </row>
    <row r="330" spans="1:9" x14ac:dyDescent="0.2">
      <c r="A330" s="2">
        <v>16</v>
      </c>
      <c r="B330" s="1" t="s">
        <v>107</v>
      </c>
      <c r="C330" s="4">
        <v>175</v>
      </c>
      <c r="D330" s="8">
        <v>1.46</v>
      </c>
      <c r="E330" s="4">
        <v>72</v>
      </c>
      <c r="F330" s="8">
        <v>1.27</v>
      </c>
      <c r="G330" s="4">
        <v>103</v>
      </c>
      <c r="H330" s="8">
        <v>1.68</v>
      </c>
      <c r="I330" s="4">
        <v>0</v>
      </c>
    </row>
    <row r="331" spans="1:9" x14ac:dyDescent="0.2">
      <c r="A331" s="2">
        <v>17</v>
      </c>
      <c r="B331" s="1" t="s">
        <v>124</v>
      </c>
      <c r="C331" s="4">
        <v>154</v>
      </c>
      <c r="D331" s="8">
        <v>1.29</v>
      </c>
      <c r="E331" s="4">
        <v>67</v>
      </c>
      <c r="F331" s="8">
        <v>1.19</v>
      </c>
      <c r="G331" s="4">
        <v>87</v>
      </c>
      <c r="H331" s="8">
        <v>1.42</v>
      </c>
      <c r="I331" s="4">
        <v>0</v>
      </c>
    </row>
    <row r="332" spans="1:9" x14ac:dyDescent="0.2">
      <c r="A332" s="2">
        <v>18</v>
      </c>
      <c r="B332" s="1" t="s">
        <v>111</v>
      </c>
      <c r="C332" s="4">
        <v>149</v>
      </c>
      <c r="D332" s="8">
        <v>1.25</v>
      </c>
      <c r="E332" s="4">
        <v>65</v>
      </c>
      <c r="F332" s="8">
        <v>1.1499999999999999</v>
      </c>
      <c r="G332" s="4">
        <v>82</v>
      </c>
      <c r="H332" s="8">
        <v>1.34</v>
      </c>
      <c r="I332" s="4">
        <v>0</v>
      </c>
    </row>
    <row r="333" spans="1:9" x14ac:dyDescent="0.2">
      <c r="A333" s="2">
        <v>19</v>
      </c>
      <c r="B333" s="1" t="s">
        <v>105</v>
      </c>
      <c r="C333" s="4">
        <v>143</v>
      </c>
      <c r="D333" s="8">
        <v>1.2</v>
      </c>
      <c r="E333" s="4">
        <v>24</v>
      </c>
      <c r="F333" s="8">
        <v>0.42</v>
      </c>
      <c r="G333" s="4">
        <v>119</v>
      </c>
      <c r="H333" s="8">
        <v>1.94</v>
      </c>
      <c r="I333" s="4">
        <v>0</v>
      </c>
    </row>
    <row r="334" spans="1:9" x14ac:dyDescent="0.2">
      <c r="A334" s="2">
        <v>20</v>
      </c>
      <c r="B334" s="1" t="s">
        <v>103</v>
      </c>
      <c r="C334" s="4">
        <v>142</v>
      </c>
      <c r="D334" s="8">
        <v>1.19</v>
      </c>
      <c r="E334" s="4">
        <v>18</v>
      </c>
      <c r="F334" s="8">
        <v>0.32</v>
      </c>
      <c r="G334" s="4">
        <v>124</v>
      </c>
      <c r="H334" s="8">
        <v>2.02</v>
      </c>
      <c r="I334" s="4">
        <v>0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110</v>
      </c>
      <c r="C337" s="4">
        <v>104</v>
      </c>
      <c r="D337" s="8">
        <v>7.56</v>
      </c>
      <c r="E337" s="4">
        <v>84</v>
      </c>
      <c r="F337" s="8">
        <v>10.47</v>
      </c>
      <c r="G337" s="4">
        <v>20</v>
      </c>
      <c r="H337" s="8">
        <v>3.6</v>
      </c>
      <c r="I337" s="4">
        <v>0</v>
      </c>
    </row>
    <row r="338" spans="1:9" x14ac:dyDescent="0.2">
      <c r="A338" s="2">
        <v>2</v>
      </c>
      <c r="B338" s="1" t="s">
        <v>118</v>
      </c>
      <c r="C338" s="4">
        <v>73</v>
      </c>
      <c r="D338" s="8">
        <v>5.31</v>
      </c>
      <c r="E338" s="4">
        <v>65</v>
      </c>
      <c r="F338" s="8">
        <v>8.1</v>
      </c>
      <c r="G338" s="4">
        <v>8</v>
      </c>
      <c r="H338" s="8">
        <v>1.44</v>
      </c>
      <c r="I338" s="4">
        <v>0</v>
      </c>
    </row>
    <row r="339" spans="1:9" x14ac:dyDescent="0.2">
      <c r="A339" s="2">
        <v>3</v>
      </c>
      <c r="B339" s="1" t="s">
        <v>117</v>
      </c>
      <c r="C339" s="4">
        <v>50</v>
      </c>
      <c r="D339" s="8">
        <v>3.64</v>
      </c>
      <c r="E339" s="4">
        <v>47</v>
      </c>
      <c r="F339" s="8">
        <v>5.86</v>
      </c>
      <c r="G339" s="4">
        <v>3</v>
      </c>
      <c r="H339" s="8">
        <v>0.54</v>
      </c>
      <c r="I339" s="4">
        <v>0</v>
      </c>
    </row>
    <row r="340" spans="1:9" x14ac:dyDescent="0.2">
      <c r="A340" s="2">
        <v>4</v>
      </c>
      <c r="B340" s="1" t="s">
        <v>145</v>
      </c>
      <c r="C340" s="4">
        <v>40</v>
      </c>
      <c r="D340" s="8">
        <v>2.91</v>
      </c>
      <c r="E340" s="4">
        <v>23</v>
      </c>
      <c r="F340" s="8">
        <v>2.87</v>
      </c>
      <c r="G340" s="4">
        <v>17</v>
      </c>
      <c r="H340" s="8">
        <v>3.06</v>
      </c>
      <c r="I340" s="4">
        <v>0</v>
      </c>
    </row>
    <row r="341" spans="1:9" x14ac:dyDescent="0.2">
      <c r="A341" s="2">
        <v>5</v>
      </c>
      <c r="B341" s="1" t="s">
        <v>108</v>
      </c>
      <c r="C341" s="4">
        <v>36</v>
      </c>
      <c r="D341" s="8">
        <v>2.62</v>
      </c>
      <c r="E341" s="4">
        <v>30</v>
      </c>
      <c r="F341" s="8">
        <v>3.74</v>
      </c>
      <c r="G341" s="4">
        <v>6</v>
      </c>
      <c r="H341" s="8">
        <v>1.08</v>
      </c>
      <c r="I341" s="4">
        <v>0</v>
      </c>
    </row>
    <row r="342" spans="1:9" x14ac:dyDescent="0.2">
      <c r="A342" s="2">
        <v>6</v>
      </c>
      <c r="B342" s="1" t="s">
        <v>106</v>
      </c>
      <c r="C342" s="4">
        <v>34</v>
      </c>
      <c r="D342" s="8">
        <v>2.4700000000000002</v>
      </c>
      <c r="E342" s="4">
        <v>18</v>
      </c>
      <c r="F342" s="8">
        <v>2.2400000000000002</v>
      </c>
      <c r="G342" s="4">
        <v>16</v>
      </c>
      <c r="H342" s="8">
        <v>2.88</v>
      </c>
      <c r="I342" s="4">
        <v>0</v>
      </c>
    </row>
    <row r="343" spans="1:9" x14ac:dyDescent="0.2">
      <c r="A343" s="2">
        <v>7</v>
      </c>
      <c r="B343" s="1" t="s">
        <v>115</v>
      </c>
      <c r="C343" s="4">
        <v>30</v>
      </c>
      <c r="D343" s="8">
        <v>2.1800000000000002</v>
      </c>
      <c r="E343" s="4">
        <v>29</v>
      </c>
      <c r="F343" s="8">
        <v>3.62</v>
      </c>
      <c r="G343" s="4">
        <v>1</v>
      </c>
      <c r="H343" s="8">
        <v>0.18</v>
      </c>
      <c r="I343" s="4">
        <v>0</v>
      </c>
    </row>
    <row r="344" spans="1:9" x14ac:dyDescent="0.2">
      <c r="A344" s="2">
        <v>8</v>
      </c>
      <c r="B344" s="1" t="s">
        <v>107</v>
      </c>
      <c r="C344" s="4">
        <v>29</v>
      </c>
      <c r="D344" s="8">
        <v>2.11</v>
      </c>
      <c r="E344" s="4">
        <v>12</v>
      </c>
      <c r="F344" s="8">
        <v>1.5</v>
      </c>
      <c r="G344" s="4">
        <v>17</v>
      </c>
      <c r="H344" s="8">
        <v>3.06</v>
      </c>
      <c r="I344" s="4">
        <v>0</v>
      </c>
    </row>
    <row r="345" spans="1:9" x14ac:dyDescent="0.2">
      <c r="A345" s="2">
        <v>9</v>
      </c>
      <c r="B345" s="1" t="s">
        <v>120</v>
      </c>
      <c r="C345" s="4">
        <v>28</v>
      </c>
      <c r="D345" s="8">
        <v>2.04</v>
      </c>
      <c r="E345" s="4">
        <v>24</v>
      </c>
      <c r="F345" s="8">
        <v>2.99</v>
      </c>
      <c r="G345" s="4">
        <v>4</v>
      </c>
      <c r="H345" s="8">
        <v>0.72</v>
      </c>
      <c r="I345" s="4">
        <v>0</v>
      </c>
    </row>
    <row r="346" spans="1:9" x14ac:dyDescent="0.2">
      <c r="A346" s="2">
        <v>10</v>
      </c>
      <c r="B346" s="1" t="s">
        <v>121</v>
      </c>
      <c r="C346" s="4">
        <v>26</v>
      </c>
      <c r="D346" s="8">
        <v>1.89</v>
      </c>
      <c r="E346" s="4">
        <v>24</v>
      </c>
      <c r="F346" s="8">
        <v>2.99</v>
      </c>
      <c r="G346" s="4">
        <v>2</v>
      </c>
      <c r="H346" s="8">
        <v>0.36</v>
      </c>
      <c r="I346" s="4">
        <v>0</v>
      </c>
    </row>
    <row r="347" spans="1:9" x14ac:dyDescent="0.2">
      <c r="A347" s="2">
        <v>11</v>
      </c>
      <c r="B347" s="1" t="s">
        <v>114</v>
      </c>
      <c r="C347" s="4">
        <v>23</v>
      </c>
      <c r="D347" s="8">
        <v>1.67</v>
      </c>
      <c r="E347" s="4">
        <v>23</v>
      </c>
      <c r="F347" s="8">
        <v>2.87</v>
      </c>
      <c r="G347" s="4">
        <v>0</v>
      </c>
      <c r="H347" s="8">
        <v>0</v>
      </c>
      <c r="I347" s="4">
        <v>0</v>
      </c>
    </row>
    <row r="348" spans="1:9" x14ac:dyDescent="0.2">
      <c r="A348" s="2">
        <v>11</v>
      </c>
      <c r="B348" s="1" t="s">
        <v>116</v>
      </c>
      <c r="C348" s="4">
        <v>23</v>
      </c>
      <c r="D348" s="8">
        <v>1.67</v>
      </c>
      <c r="E348" s="4">
        <v>21</v>
      </c>
      <c r="F348" s="8">
        <v>2.62</v>
      </c>
      <c r="G348" s="4">
        <v>2</v>
      </c>
      <c r="H348" s="8">
        <v>0.36</v>
      </c>
      <c r="I348" s="4">
        <v>0</v>
      </c>
    </row>
    <row r="349" spans="1:9" x14ac:dyDescent="0.2">
      <c r="A349" s="2">
        <v>13</v>
      </c>
      <c r="B349" s="1" t="s">
        <v>137</v>
      </c>
      <c r="C349" s="4">
        <v>22</v>
      </c>
      <c r="D349" s="8">
        <v>1.6</v>
      </c>
      <c r="E349" s="4">
        <v>12</v>
      </c>
      <c r="F349" s="8">
        <v>1.5</v>
      </c>
      <c r="G349" s="4">
        <v>10</v>
      </c>
      <c r="H349" s="8">
        <v>1.8</v>
      </c>
      <c r="I349" s="4">
        <v>0</v>
      </c>
    </row>
    <row r="350" spans="1:9" x14ac:dyDescent="0.2">
      <c r="A350" s="2">
        <v>14</v>
      </c>
      <c r="B350" s="1" t="s">
        <v>139</v>
      </c>
      <c r="C350" s="4">
        <v>21</v>
      </c>
      <c r="D350" s="8">
        <v>1.53</v>
      </c>
      <c r="E350" s="4">
        <v>13</v>
      </c>
      <c r="F350" s="8">
        <v>1.62</v>
      </c>
      <c r="G350" s="4">
        <v>8</v>
      </c>
      <c r="H350" s="8">
        <v>1.44</v>
      </c>
      <c r="I350" s="4">
        <v>0</v>
      </c>
    </row>
    <row r="351" spans="1:9" x14ac:dyDescent="0.2">
      <c r="A351" s="2">
        <v>14</v>
      </c>
      <c r="B351" s="1" t="s">
        <v>112</v>
      </c>
      <c r="C351" s="4">
        <v>21</v>
      </c>
      <c r="D351" s="8">
        <v>1.53</v>
      </c>
      <c r="E351" s="4">
        <v>20</v>
      </c>
      <c r="F351" s="8">
        <v>2.4900000000000002</v>
      </c>
      <c r="G351" s="4">
        <v>1</v>
      </c>
      <c r="H351" s="8">
        <v>0.18</v>
      </c>
      <c r="I351" s="4">
        <v>0</v>
      </c>
    </row>
    <row r="352" spans="1:9" x14ac:dyDescent="0.2">
      <c r="A352" s="2">
        <v>16</v>
      </c>
      <c r="B352" s="1" t="s">
        <v>146</v>
      </c>
      <c r="C352" s="4">
        <v>19</v>
      </c>
      <c r="D352" s="8">
        <v>1.38</v>
      </c>
      <c r="E352" s="4">
        <v>5</v>
      </c>
      <c r="F352" s="8">
        <v>0.62</v>
      </c>
      <c r="G352" s="4">
        <v>14</v>
      </c>
      <c r="H352" s="8">
        <v>2.52</v>
      </c>
      <c r="I352" s="4">
        <v>0</v>
      </c>
    </row>
    <row r="353" spans="1:9" x14ac:dyDescent="0.2">
      <c r="A353" s="2">
        <v>16</v>
      </c>
      <c r="B353" s="1" t="s">
        <v>109</v>
      </c>
      <c r="C353" s="4">
        <v>19</v>
      </c>
      <c r="D353" s="8">
        <v>1.38</v>
      </c>
      <c r="E353" s="4">
        <v>5</v>
      </c>
      <c r="F353" s="8">
        <v>0.62</v>
      </c>
      <c r="G353" s="4">
        <v>14</v>
      </c>
      <c r="H353" s="8">
        <v>2.52</v>
      </c>
      <c r="I353" s="4">
        <v>0</v>
      </c>
    </row>
    <row r="354" spans="1:9" x14ac:dyDescent="0.2">
      <c r="A354" s="2">
        <v>18</v>
      </c>
      <c r="B354" s="1" t="s">
        <v>136</v>
      </c>
      <c r="C354" s="4">
        <v>18</v>
      </c>
      <c r="D354" s="8">
        <v>1.31</v>
      </c>
      <c r="E354" s="4">
        <v>7</v>
      </c>
      <c r="F354" s="8">
        <v>0.87</v>
      </c>
      <c r="G354" s="4">
        <v>11</v>
      </c>
      <c r="H354" s="8">
        <v>1.98</v>
      </c>
      <c r="I354" s="4">
        <v>0</v>
      </c>
    </row>
    <row r="355" spans="1:9" x14ac:dyDescent="0.2">
      <c r="A355" s="2">
        <v>19</v>
      </c>
      <c r="B355" s="1" t="s">
        <v>132</v>
      </c>
      <c r="C355" s="4">
        <v>17</v>
      </c>
      <c r="D355" s="8">
        <v>1.24</v>
      </c>
      <c r="E355" s="4">
        <v>12</v>
      </c>
      <c r="F355" s="8">
        <v>1.5</v>
      </c>
      <c r="G355" s="4">
        <v>5</v>
      </c>
      <c r="H355" s="8">
        <v>0.9</v>
      </c>
      <c r="I355" s="4">
        <v>0</v>
      </c>
    </row>
    <row r="356" spans="1:9" x14ac:dyDescent="0.2">
      <c r="A356" s="2">
        <v>20</v>
      </c>
      <c r="B356" s="1" t="s">
        <v>105</v>
      </c>
      <c r="C356" s="4">
        <v>16</v>
      </c>
      <c r="D356" s="8">
        <v>1.1599999999999999</v>
      </c>
      <c r="E356" s="4">
        <v>7</v>
      </c>
      <c r="F356" s="8">
        <v>0.87</v>
      </c>
      <c r="G356" s="4">
        <v>9</v>
      </c>
      <c r="H356" s="8">
        <v>1.62</v>
      </c>
      <c r="I356" s="4">
        <v>0</v>
      </c>
    </row>
    <row r="357" spans="1:9" x14ac:dyDescent="0.2">
      <c r="A357" s="2">
        <v>20</v>
      </c>
      <c r="B357" s="1" t="s">
        <v>147</v>
      </c>
      <c r="C357" s="4">
        <v>16</v>
      </c>
      <c r="D357" s="8">
        <v>1.1599999999999999</v>
      </c>
      <c r="E357" s="4">
        <v>6</v>
      </c>
      <c r="F357" s="8">
        <v>0.75</v>
      </c>
      <c r="G357" s="4">
        <v>10</v>
      </c>
      <c r="H357" s="8">
        <v>1.8</v>
      </c>
      <c r="I357" s="4">
        <v>0</v>
      </c>
    </row>
    <row r="358" spans="1:9" x14ac:dyDescent="0.2">
      <c r="A358" s="1"/>
      <c r="C358" s="4"/>
      <c r="D358" s="8"/>
      <c r="E358" s="4"/>
      <c r="F358" s="8"/>
      <c r="G358" s="4"/>
      <c r="H358" s="8"/>
      <c r="I358" s="4"/>
    </row>
    <row r="359" spans="1:9" x14ac:dyDescent="0.2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2">
      <c r="A360" s="2">
        <v>1</v>
      </c>
      <c r="B360" s="1" t="s">
        <v>118</v>
      </c>
      <c r="C360" s="4">
        <v>93</v>
      </c>
      <c r="D360" s="8">
        <v>5.93</v>
      </c>
      <c r="E360" s="4">
        <v>84</v>
      </c>
      <c r="F360" s="8">
        <v>10.039999999999999</v>
      </c>
      <c r="G360" s="4">
        <v>9</v>
      </c>
      <c r="H360" s="8">
        <v>1.3</v>
      </c>
      <c r="I360" s="4">
        <v>0</v>
      </c>
    </row>
    <row r="361" spans="1:9" x14ac:dyDescent="0.2">
      <c r="A361" s="2">
        <v>2</v>
      </c>
      <c r="B361" s="1" t="s">
        <v>117</v>
      </c>
      <c r="C361" s="4">
        <v>55</v>
      </c>
      <c r="D361" s="8">
        <v>3.51</v>
      </c>
      <c r="E361" s="4">
        <v>53</v>
      </c>
      <c r="F361" s="8">
        <v>6.33</v>
      </c>
      <c r="G361" s="4">
        <v>2</v>
      </c>
      <c r="H361" s="8">
        <v>0.28999999999999998</v>
      </c>
      <c r="I361" s="4">
        <v>0</v>
      </c>
    </row>
    <row r="362" spans="1:9" x14ac:dyDescent="0.2">
      <c r="A362" s="2">
        <v>3</v>
      </c>
      <c r="B362" s="1" t="s">
        <v>108</v>
      </c>
      <c r="C362" s="4">
        <v>46</v>
      </c>
      <c r="D362" s="8">
        <v>2.94</v>
      </c>
      <c r="E362" s="4">
        <v>30</v>
      </c>
      <c r="F362" s="8">
        <v>3.58</v>
      </c>
      <c r="G362" s="4">
        <v>16</v>
      </c>
      <c r="H362" s="8">
        <v>2.31</v>
      </c>
      <c r="I362" s="4">
        <v>0</v>
      </c>
    </row>
    <row r="363" spans="1:9" x14ac:dyDescent="0.2">
      <c r="A363" s="2">
        <v>4</v>
      </c>
      <c r="B363" s="1" t="s">
        <v>102</v>
      </c>
      <c r="C363" s="4">
        <v>41</v>
      </c>
      <c r="D363" s="8">
        <v>2.62</v>
      </c>
      <c r="E363" s="4">
        <v>7</v>
      </c>
      <c r="F363" s="8">
        <v>0.84</v>
      </c>
      <c r="G363" s="4">
        <v>34</v>
      </c>
      <c r="H363" s="8">
        <v>4.91</v>
      </c>
      <c r="I363" s="4">
        <v>0</v>
      </c>
    </row>
    <row r="364" spans="1:9" x14ac:dyDescent="0.2">
      <c r="A364" s="2">
        <v>4</v>
      </c>
      <c r="B364" s="1" t="s">
        <v>111</v>
      </c>
      <c r="C364" s="4">
        <v>41</v>
      </c>
      <c r="D364" s="8">
        <v>2.62</v>
      </c>
      <c r="E364" s="4">
        <v>10</v>
      </c>
      <c r="F364" s="8">
        <v>1.19</v>
      </c>
      <c r="G364" s="4">
        <v>29</v>
      </c>
      <c r="H364" s="8">
        <v>4.18</v>
      </c>
      <c r="I364" s="4">
        <v>0</v>
      </c>
    </row>
    <row r="365" spans="1:9" x14ac:dyDescent="0.2">
      <c r="A365" s="2">
        <v>6</v>
      </c>
      <c r="B365" s="1" t="s">
        <v>114</v>
      </c>
      <c r="C365" s="4">
        <v>40</v>
      </c>
      <c r="D365" s="8">
        <v>2.5499999999999998</v>
      </c>
      <c r="E365" s="4">
        <v>39</v>
      </c>
      <c r="F365" s="8">
        <v>4.66</v>
      </c>
      <c r="G365" s="4">
        <v>1</v>
      </c>
      <c r="H365" s="8">
        <v>0.14000000000000001</v>
      </c>
      <c r="I365" s="4">
        <v>0</v>
      </c>
    </row>
    <row r="366" spans="1:9" x14ac:dyDescent="0.2">
      <c r="A366" s="2">
        <v>7</v>
      </c>
      <c r="B366" s="1" t="s">
        <v>139</v>
      </c>
      <c r="C366" s="4">
        <v>39</v>
      </c>
      <c r="D366" s="8">
        <v>2.4900000000000002</v>
      </c>
      <c r="E366" s="4">
        <v>25</v>
      </c>
      <c r="F366" s="8">
        <v>2.99</v>
      </c>
      <c r="G366" s="4">
        <v>13</v>
      </c>
      <c r="H366" s="8">
        <v>1.88</v>
      </c>
      <c r="I366" s="4">
        <v>1</v>
      </c>
    </row>
    <row r="367" spans="1:9" x14ac:dyDescent="0.2">
      <c r="A367" s="2">
        <v>8</v>
      </c>
      <c r="B367" s="1" t="s">
        <v>121</v>
      </c>
      <c r="C367" s="4">
        <v>36</v>
      </c>
      <c r="D367" s="8">
        <v>2.2999999999999998</v>
      </c>
      <c r="E367" s="4">
        <v>35</v>
      </c>
      <c r="F367" s="8">
        <v>4.18</v>
      </c>
      <c r="G367" s="4">
        <v>1</v>
      </c>
      <c r="H367" s="8">
        <v>0.14000000000000001</v>
      </c>
      <c r="I367" s="4">
        <v>0</v>
      </c>
    </row>
    <row r="368" spans="1:9" x14ac:dyDescent="0.2">
      <c r="A368" s="2">
        <v>9</v>
      </c>
      <c r="B368" s="1" t="s">
        <v>136</v>
      </c>
      <c r="C368" s="4">
        <v>31</v>
      </c>
      <c r="D368" s="8">
        <v>1.98</v>
      </c>
      <c r="E368" s="4">
        <v>16</v>
      </c>
      <c r="F368" s="8">
        <v>1.91</v>
      </c>
      <c r="G368" s="4">
        <v>15</v>
      </c>
      <c r="H368" s="8">
        <v>2.16</v>
      </c>
      <c r="I368" s="4">
        <v>0</v>
      </c>
    </row>
    <row r="369" spans="1:9" x14ac:dyDescent="0.2">
      <c r="A369" s="2">
        <v>9</v>
      </c>
      <c r="B369" s="1" t="s">
        <v>107</v>
      </c>
      <c r="C369" s="4">
        <v>31</v>
      </c>
      <c r="D369" s="8">
        <v>1.98</v>
      </c>
      <c r="E369" s="4">
        <v>11</v>
      </c>
      <c r="F369" s="8">
        <v>1.31</v>
      </c>
      <c r="G369" s="4">
        <v>20</v>
      </c>
      <c r="H369" s="8">
        <v>2.89</v>
      </c>
      <c r="I369" s="4">
        <v>0</v>
      </c>
    </row>
    <row r="370" spans="1:9" x14ac:dyDescent="0.2">
      <c r="A370" s="2">
        <v>11</v>
      </c>
      <c r="B370" s="1" t="s">
        <v>113</v>
      </c>
      <c r="C370" s="4">
        <v>30</v>
      </c>
      <c r="D370" s="8">
        <v>1.91</v>
      </c>
      <c r="E370" s="4">
        <v>25</v>
      </c>
      <c r="F370" s="8">
        <v>2.99</v>
      </c>
      <c r="G370" s="4">
        <v>5</v>
      </c>
      <c r="H370" s="8">
        <v>0.72</v>
      </c>
      <c r="I370" s="4">
        <v>0</v>
      </c>
    </row>
    <row r="371" spans="1:9" x14ac:dyDescent="0.2">
      <c r="A371" s="2">
        <v>12</v>
      </c>
      <c r="B371" s="1" t="s">
        <v>115</v>
      </c>
      <c r="C371" s="4">
        <v>29</v>
      </c>
      <c r="D371" s="8">
        <v>1.85</v>
      </c>
      <c r="E371" s="4">
        <v>27</v>
      </c>
      <c r="F371" s="8">
        <v>3.23</v>
      </c>
      <c r="G371" s="4">
        <v>2</v>
      </c>
      <c r="H371" s="8">
        <v>0.28999999999999998</v>
      </c>
      <c r="I371" s="4">
        <v>0</v>
      </c>
    </row>
    <row r="372" spans="1:9" x14ac:dyDescent="0.2">
      <c r="A372" s="2">
        <v>12</v>
      </c>
      <c r="B372" s="1" t="s">
        <v>120</v>
      </c>
      <c r="C372" s="4">
        <v>29</v>
      </c>
      <c r="D372" s="8">
        <v>1.85</v>
      </c>
      <c r="E372" s="4">
        <v>25</v>
      </c>
      <c r="F372" s="8">
        <v>2.99</v>
      </c>
      <c r="G372" s="4">
        <v>3</v>
      </c>
      <c r="H372" s="8">
        <v>0.43</v>
      </c>
      <c r="I372" s="4">
        <v>1</v>
      </c>
    </row>
    <row r="373" spans="1:9" x14ac:dyDescent="0.2">
      <c r="A373" s="2">
        <v>14</v>
      </c>
      <c r="B373" s="1" t="s">
        <v>116</v>
      </c>
      <c r="C373" s="4">
        <v>28</v>
      </c>
      <c r="D373" s="8">
        <v>1.79</v>
      </c>
      <c r="E373" s="4">
        <v>28</v>
      </c>
      <c r="F373" s="8">
        <v>3.35</v>
      </c>
      <c r="G373" s="4">
        <v>0</v>
      </c>
      <c r="H373" s="8">
        <v>0</v>
      </c>
      <c r="I373" s="4">
        <v>0</v>
      </c>
    </row>
    <row r="374" spans="1:9" x14ac:dyDescent="0.2">
      <c r="A374" s="2">
        <v>15</v>
      </c>
      <c r="B374" s="1" t="s">
        <v>110</v>
      </c>
      <c r="C374" s="4">
        <v>26</v>
      </c>
      <c r="D374" s="8">
        <v>1.66</v>
      </c>
      <c r="E374" s="4">
        <v>7</v>
      </c>
      <c r="F374" s="8">
        <v>0.84</v>
      </c>
      <c r="G374" s="4">
        <v>19</v>
      </c>
      <c r="H374" s="8">
        <v>2.74</v>
      </c>
      <c r="I374" s="4">
        <v>0</v>
      </c>
    </row>
    <row r="375" spans="1:9" x14ac:dyDescent="0.2">
      <c r="A375" s="2">
        <v>15</v>
      </c>
      <c r="B375" s="1" t="s">
        <v>149</v>
      </c>
      <c r="C375" s="4">
        <v>26</v>
      </c>
      <c r="D375" s="8">
        <v>1.66</v>
      </c>
      <c r="E375" s="4">
        <v>1</v>
      </c>
      <c r="F375" s="8">
        <v>0.12</v>
      </c>
      <c r="G375" s="4">
        <v>4</v>
      </c>
      <c r="H375" s="8">
        <v>0.57999999999999996</v>
      </c>
      <c r="I375" s="4">
        <v>0</v>
      </c>
    </row>
    <row r="376" spans="1:9" x14ac:dyDescent="0.2">
      <c r="A376" s="2">
        <v>17</v>
      </c>
      <c r="B376" s="1" t="s">
        <v>112</v>
      </c>
      <c r="C376" s="4">
        <v>25</v>
      </c>
      <c r="D376" s="8">
        <v>1.6</v>
      </c>
      <c r="E376" s="4">
        <v>21</v>
      </c>
      <c r="F376" s="8">
        <v>2.5099999999999998</v>
      </c>
      <c r="G376" s="4">
        <v>4</v>
      </c>
      <c r="H376" s="8">
        <v>0.57999999999999996</v>
      </c>
      <c r="I376" s="4">
        <v>0</v>
      </c>
    </row>
    <row r="377" spans="1:9" x14ac:dyDescent="0.2">
      <c r="A377" s="2">
        <v>18</v>
      </c>
      <c r="B377" s="1" t="s">
        <v>104</v>
      </c>
      <c r="C377" s="4">
        <v>24</v>
      </c>
      <c r="D377" s="8">
        <v>1.53</v>
      </c>
      <c r="E377" s="4">
        <v>10</v>
      </c>
      <c r="F377" s="8">
        <v>1.19</v>
      </c>
      <c r="G377" s="4">
        <v>14</v>
      </c>
      <c r="H377" s="8">
        <v>2.02</v>
      </c>
      <c r="I377" s="4">
        <v>0</v>
      </c>
    </row>
    <row r="378" spans="1:9" x14ac:dyDescent="0.2">
      <c r="A378" s="2">
        <v>18</v>
      </c>
      <c r="B378" s="1" t="s">
        <v>106</v>
      </c>
      <c r="C378" s="4">
        <v>24</v>
      </c>
      <c r="D378" s="8">
        <v>1.53</v>
      </c>
      <c r="E378" s="4">
        <v>14</v>
      </c>
      <c r="F378" s="8">
        <v>1.67</v>
      </c>
      <c r="G378" s="4">
        <v>10</v>
      </c>
      <c r="H378" s="8">
        <v>1.44</v>
      </c>
      <c r="I378" s="4">
        <v>0</v>
      </c>
    </row>
    <row r="379" spans="1:9" x14ac:dyDescent="0.2">
      <c r="A379" s="2">
        <v>20</v>
      </c>
      <c r="B379" s="1" t="s">
        <v>148</v>
      </c>
      <c r="C379" s="4">
        <v>21</v>
      </c>
      <c r="D379" s="8">
        <v>1.34</v>
      </c>
      <c r="E379" s="4">
        <v>17</v>
      </c>
      <c r="F379" s="8">
        <v>2.0299999999999998</v>
      </c>
      <c r="G379" s="4">
        <v>4</v>
      </c>
      <c r="H379" s="8">
        <v>0.57999999999999996</v>
      </c>
      <c r="I379" s="4">
        <v>0</v>
      </c>
    </row>
    <row r="380" spans="1:9" x14ac:dyDescent="0.2">
      <c r="A380" s="1"/>
      <c r="C380" s="4"/>
      <c r="D380" s="8"/>
      <c r="E380" s="4"/>
      <c r="F380" s="8"/>
      <c r="G380" s="4"/>
      <c r="H380" s="8"/>
      <c r="I380" s="4"/>
    </row>
    <row r="381" spans="1:9" x14ac:dyDescent="0.2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2">
      <c r="A382" s="2">
        <v>1</v>
      </c>
      <c r="B382" s="1" t="s">
        <v>118</v>
      </c>
      <c r="C382" s="4">
        <v>54</v>
      </c>
      <c r="D382" s="8">
        <v>5.49</v>
      </c>
      <c r="E382" s="4">
        <v>52</v>
      </c>
      <c r="F382" s="8">
        <v>9.44</v>
      </c>
      <c r="G382" s="4">
        <v>2</v>
      </c>
      <c r="H382" s="8">
        <v>0.49</v>
      </c>
      <c r="I382" s="4">
        <v>0</v>
      </c>
    </row>
    <row r="383" spans="1:9" x14ac:dyDescent="0.2">
      <c r="A383" s="2">
        <v>2</v>
      </c>
      <c r="B383" s="1" t="s">
        <v>117</v>
      </c>
      <c r="C383" s="4">
        <v>41</v>
      </c>
      <c r="D383" s="8">
        <v>4.17</v>
      </c>
      <c r="E383" s="4">
        <v>41</v>
      </c>
      <c r="F383" s="8">
        <v>7.44</v>
      </c>
      <c r="G383" s="4">
        <v>0</v>
      </c>
      <c r="H383" s="8">
        <v>0</v>
      </c>
      <c r="I383" s="4">
        <v>0</v>
      </c>
    </row>
    <row r="384" spans="1:9" x14ac:dyDescent="0.2">
      <c r="A384" s="2">
        <v>3</v>
      </c>
      <c r="B384" s="1" t="s">
        <v>110</v>
      </c>
      <c r="C384" s="4">
        <v>31</v>
      </c>
      <c r="D384" s="8">
        <v>3.15</v>
      </c>
      <c r="E384" s="4">
        <v>26</v>
      </c>
      <c r="F384" s="8">
        <v>4.72</v>
      </c>
      <c r="G384" s="4">
        <v>5</v>
      </c>
      <c r="H384" s="8">
        <v>1.22</v>
      </c>
      <c r="I384" s="4">
        <v>0</v>
      </c>
    </row>
    <row r="385" spans="1:9" x14ac:dyDescent="0.2">
      <c r="A385" s="2">
        <v>4</v>
      </c>
      <c r="B385" s="1" t="s">
        <v>139</v>
      </c>
      <c r="C385" s="4">
        <v>29</v>
      </c>
      <c r="D385" s="8">
        <v>2.95</v>
      </c>
      <c r="E385" s="4">
        <v>22</v>
      </c>
      <c r="F385" s="8">
        <v>3.99</v>
      </c>
      <c r="G385" s="4">
        <v>7</v>
      </c>
      <c r="H385" s="8">
        <v>1.71</v>
      </c>
      <c r="I385" s="4">
        <v>0</v>
      </c>
    </row>
    <row r="386" spans="1:9" x14ac:dyDescent="0.2">
      <c r="A386" s="2">
        <v>5</v>
      </c>
      <c r="B386" s="1" t="s">
        <v>108</v>
      </c>
      <c r="C386" s="4">
        <v>28</v>
      </c>
      <c r="D386" s="8">
        <v>2.85</v>
      </c>
      <c r="E386" s="4">
        <v>17</v>
      </c>
      <c r="F386" s="8">
        <v>3.09</v>
      </c>
      <c r="G386" s="4">
        <v>11</v>
      </c>
      <c r="H386" s="8">
        <v>2.69</v>
      </c>
      <c r="I386" s="4">
        <v>0</v>
      </c>
    </row>
    <row r="387" spans="1:9" x14ac:dyDescent="0.2">
      <c r="A387" s="2">
        <v>6</v>
      </c>
      <c r="B387" s="1" t="s">
        <v>102</v>
      </c>
      <c r="C387" s="4">
        <v>24</v>
      </c>
      <c r="D387" s="8">
        <v>2.44</v>
      </c>
      <c r="E387" s="4">
        <v>4</v>
      </c>
      <c r="F387" s="8">
        <v>0.73</v>
      </c>
      <c r="G387" s="4">
        <v>20</v>
      </c>
      <c r="H387" s="8">
        <v>4.8899999999999997</v>
      </c>
      <c r="I387" s="4">
        <v>0</v>
      </c>
    </row>
    <row r="388" spans="1:9" x14ac:dyDescent="0.2">
      <c r="A388" s="2">
        <v>6</v>
      </c>
      <c r="B388" s="1" t="s">
        <v>106</v>
      </c>
      <c r="C388" s="4">
        <v>24</v>
      </c>
      <c r="D388" s="8">
        <v>2.44</v>
      </c>
      <c r="E388" s="4">
        <v>8</v>
      </c>
      <c r="F388" s="8">
        <v>1.45</v>
      </c>
      <c r="G388" s="4">
        <v>16</v>
      </c>
      <c r="H388" s="8">
        <v>3.91</v>
      </c>
      <c r="I388" s="4">
        <v>0</v>
      </c>
    </row>
    <row r="389" spans="1:9" x14ac:dyDescent="0.2">
      <c r="A389" s="2">
        <v>6</v>
      </c>
      <c r="B389" s="1" t="s">
        <v>140</v>
      </c>
      <c r="C389" s="4">
        <v>24</v>
      </c>
      <c r="D389" s="8">
        <v>2.44</v>
      </c>
      <c r="E389" s="4">
        <v>5</v>
      </c>
      <c r="F389" s="8">
        <v>0.91</v>
      </c>
      <c r="G389" s="4">
        <v>19</v>
      </c>
      <c r="H389" s="8">
        <v>4.6500000000000004</v>
      </c>
      <c r="I389" s="4">
        <v>0</v>
      </c>
    </row>
    <row r="390" spans="1:9" x14ac:dyDescent="0.2">
      <c r="A390" s="2">
        <v>9</v>
      </c>
      <c r="B390" s="1" t="s">
        <v>136</v>
      </c>
      <c r="C390" s="4">
        <v>23</v>
      </c>
      <c r="D390" s="8">
        <v>2.34</v>
      </c>
      <c r="E390" s="4">
        <v>15</v>
      </c>
      <c r="F390" s="8">
        <v>2.72</v>
      </c>
      <c r="G390" s="4">
        <v>8</v>
      </c>
      <c r="H390" s="8">
        <v>1.96</v>
      </c>
      <c r="I390" s="4">
        <v>0</v>
      </c>
    </row>
    <row r="391" spans="1:9" x14ac:dyDescent="0.2">
      <c r="A391" s="2">
        <v>9</v>
      </c>
      <c r="B391" s="1" t="s">
        <v>144</v>
      </c>
      <c r="C391" s="4">
        <v>23</v>
      </c>
      <c r="D391" s="8">
        <v>2.34</v>
      </c>
      <c r="E391" s="4">
        <v>16</v>
      </c>
      <c r="F391" s="8">
        <v>2.9</v>
      </c>
      <c r="G391" s="4">
        <v>7</v>
      </c>
      <c r="H391" s="8">
        <v>1.71</v>
      </c>
      <c r="I391" s="4">
        <v>0</v>
      </c>
    </row>
    <row r="392" spans="1:9" x14ac:dyDescent="0.2">
      <c r="A392" s="2">
        <v>11</v>
      </c>
      <c r="B392" s="1" t="s">
        <v>107</v>
      </c>
      <c r="C392" s="4">
        <v>20</v>
      </c>
      <c r="D392" s="8">
        <v>2.0299999999999998</v>
      </c>
      <c r="E392" s="4">
        <v>2</v>
      </c>
      <c r="F392" s="8">
        <v>0.36</v>
      </c>
      <c r="G392" s="4">
        <v>18</v>
      </c>
      <c r="H392" s="8">
        <v>4.4000000000000004</v>
      </c>
      <c r="I392" s="4">
        <v>0</v>
      </c>
    </row>
    <row r="393" spans="1:9" x14ac:dyDescent="0.2">
      <c r="A393" s="2">
        <v>12</v>
      </c>
      <c r="B393" s="1" t="s">
        <v>150</v>
      </c>
      <c r="C393" s="4">
        <v>19</v>
      </c>
      <c r="D393" s="8">
        <v>1.93</v>
      </c>
      <c r="E393" s="4">
        <v>15</v>
      </c>
      <c r="F393" s="8">
        <v>2.72</v>
      </c>
      <c r="G393" s="4">
        <v>4</v>
      </c>
      <c r="H393" s="8">
        <v>0.98</v>
      </c>
      <c r="I393" s="4">
        <v>0</v>
      </c>
    </row>
    <row r="394" spans="1:9" x14ac:dyDescent="0.2">
      <c r="A394" s="2">
        <v>13</v>
      </c>
      <c r="B394" s="1" t="s">
        <v>114</v>
      </c>
      <c r="C394" s="4">
        <v>18</v>
      </c>
      <c r="D394" s="8">
        <v>1.83</v>
      </c>
      <c r="E394" s="4">
        <v>18</v>
      </c>
      <c r="F394" s="8">
        <v>3.27</v>
      </c>
      <c r="G394" s="4">
        <v>0</v>
      </c>
      <c r="H394" s="8">
        <v>0</v>
      </c>
      <c r="I394" s="4">
        <v>0</v>
      </c>
    </row>
    <row r="395" spans="1:9" x14ac:dyDescent="0.2">
      <c r="A395" s="2">
        <v>14</v>
      </c>
      <c r="B395" s="1" t="s">
        <v>148</v>
      </c>
      <c r="C395" s="4">
        <v>17</v>
      </c>
      <c r="D395" s="8">
        <v>1.73</v>
      </c>
      <c r="E395" s="4">
        <v>13</v>
      </c>
      <c r="F395" s="8">
        <v>2.36</v>
      </c>
      <c r="G395" s="4">
        <v>4</v>
      </c>
      <c r="H395" s="8">
        <v>0.98</v>
      </c>
      <c r="I395" s="4">
        <v>0</v>
      </c>
    </row>
    <row r="396" spans="1:9" x14ac:dyDescent="0.2">
      <c r="A396" s="2">
        <v>14</v>
      </c>
      <c r="B396" s="1" t="s">
        <v>120</v>
      </c>
      <c r="C396" s="4">
        <v>17</v>
      </c>
      <c r="D396" s="8">
        <v>1.73</v>
      </c>
      <c r="E396" s="4">
        <v>14</v>
      </c>
      <c r="F396" s="8">
        <v>2.54</v>
      </c>
      <c r="G396" s="4">
        <v>3</v>
      </c>
      <c r="H396" s="8">
        <v>0.73</v>
      </c>
      <c r="I396" s="4">
        <v>0</v>
      </c>
    </row>
    <row r="397" spans="1:9" x14ac:dyDescent="0.2">
      <c r="A397" s="2">
        <v>16</v>
      </c>
      <c r="B397" s="1" t="s">
        <v>137</v>
      </c>
      <c r="C397" s="4">
        <v>15</v>
      </c>
      <c r="D397" s="8">
        <v>1.52</v>
      </c>
      <c r="E397" s="4">
        <v>8</v>
      </c>
      <c r="F397" s="8">
        <v>1.45</v>
      </c>
      <c r="G397" s="4">
        <v>7</v>
      </c>
      <c r="H397" s="8">
        <v>1.71</v>
      </c>
      <c r="I397" s="4">
        <v>0</v>
      </c>
    </row>
    <row r="398" spans="1:9" x14ac:dyDescent="0.2">
      <c r="A398" s="2">
        <v>16</v>
      </c>
      <c r="B398" s="1" t="s">
        <v>111</v>
      </c>
      <c r="C398" s="4">
        <v>15</v>
      </c>
      <c r="D398" s="8">
        <v>1.52</v>
      </c>
      <c r="E398" s="4">
        <v>2</v>
      </c>
      <c r="F398" s="8">
        <v>0.36</v>
      </c>
      <c r="G398" s="4">
        <v>11</v>
      </c>
      <c r="H398" s="8">
        <v>2.69</v>
      </c>
      <c r="I398" s="4">
        <v>0</v>
      </c>
    </row>
    <row r="399" spans="1:9" x14ac:dyDescent="0.2">
      <c r="A399" s="2">
        <v>16</v>
      </c>
      <c r="B399" s="1" t="s">
        <v>112</v>
      </c>
      <c r="C399" s="4">
        <v>15</v>
      </c>
      <c r="D399" s="8">
        <v>1.52</v>
      </c>
      <c r="E399" s="4">
        <v>13</v>
      </c>
      <c r="F399" s="8">
        <v>2.36</v>
      </c>
      <c r="G399" s="4">
        <v>2</v>
      </c>
      <c r="H399" s="8">
        <v>0.49</v>
      </c>
      <c r="I399" s="4">
        <v>0</v>
      </c>
    </row>
    <row r="400" spans="1:9" x14ac:dyDescent="0.2">
      <c r="A400" s="2">
        <v>16</v>
      </c>
      <c r="B400" s="1" t="s">
        <v>115</v>
      </c>
      <c r="C400" s="4">
        <v>15</v>
      </c>
      <c r="D400" s="8">
        <v>1.52</v>
      </c>
      <c r="E400" s="4">
        <v>15</v>
      </c>
      <c r="F400" s="8">
        <v>2.72</v>
      </c>
      <c r="G400" s="4">
        <v>0</v>
      </c>
      <c r="H400" s="8">
        <v>0</v>
      </c>
      <c r="I400" s="4">
        <v>0</v>
      </c>
    </row>
    <row r="401" spans="1:9" x14ac:dyDescent="0.2">
      <c r="A401" s="2">
        <v>20</v>
      </c>
      <c r="B401" s="1" t="s">
        <v>104</v>
      </c>
      <c r="C401" s="4">
        <v>13</v>
      </c>
      <c r="D401" s="8">
        <v>1.32</v>
      </c>
      <c r="E401" s="4">
        <v>8</v>
      </c>
      <c r="F401" s="8">
        <v>1.45</v>
      </c>
      <c r="G401" s="4">
        <v>5</v>
      </c>
      <c r="H401" s="8">
        <v>1.22</v>
      </c>
      <c r="I401" s="4">
        <v>0</v>
      </c>
    </row>
    <row r="402" spans="1:9" x14ac:dyDescent="0.2">
      <c r="A402" s="2">
        <v>20</v>
      </c>
      <c r="B402" s="1" t="s">
        <v>121</v>
      </c>
      <c r="C402" s="4">
        <v>13</v>
      </c>
      <c r="D402" s="8">
        <v>1.32</v>
      </c>
      <c r="E402" s="4">
        <v>11</v>
      </c>
      <c r="F402" s="8">
        <v>2</v>
      </c>
      <c r="G402" s="4">
        <v>2</v>
      </c>
      <c r="H402" s="8">
        <v>0.49</v>
      </c>
      <c r="I402" s="4">
        <v>0</v>
      </c>
    </row>
    <row r="403" spans="1:9" x14ac:dyDescent="0.2">
      <c r="A403" s="1"/>
      <c r="C403" s="4"/>
      <c r="D403" s="8"/>
      <c r="E403" s="4"/>
      <c r="F403" s="8"/>
      <c r="G403" s="4"/>
      <c r="H403" s="8"/>
      <c r="I403" s="4"/>
    </row>
    <row r="404" spans="1:9" x14ac:dyDescent="0.2">
      <c r="A404" s="1" t="s">
        <v>18</v>
      </c>
      <c r="C404" s="4"/>
      <c r="D404" s="8"/>
      <c r="E404" s="4"/>
      <c r="F404" s="8"/>
      <c r="G404" s="4"/>
      <c r="H404" s="8"/>
      <c r="I404" s="4"/>
    </row>
    <row r="405" spans="1:9" x14ac:dyDescent="0.2">
      <c r="A405" s="2">
        <v>1</v>
      </c>
      <c r="B405" s="1" t="s">
        <v>118</v>
      </c>
      <c r="C405" s="4">
        <v>40</v>
      </c>
      <c r="D405" s="8">
        <v>6.88</v>
      </c>
      <c r="E405" s="4">
        <v>38</v>
      </c>
      <c r="F405" s="8">
        <v>12.46</v>
      </c>
      <c r="G405" s="4">
        <v>2</v>
      </c>
      <c r="H405" s="8">
        <v>0.75</v>
      </c>
      <c r="I405" s="4">
        <v>0</v>
      </c>
    </row>
    <row r="406" spans="1:9" x14ac:dyDescent="0.2">
      <c r="A406" s="2">
        <v>2</v>
      </c>
      <c r="B406" s="1" t="s">
        <v>117</v>
      </c>
      <c r="C406" s="4">
        <v>22</v>
      </c>
      <c r="D406" s="8">
        <v>3.79</v>
      </c>
      <c r="E406" s="4">
        <v>21</v>
      </c>
      <c r="F406" s="8">
        <v>6.89</v>
      </c>
      <c r="G406" s="4">
        <v>1</v>
      </c>
      <c r="H406" s="8">
        <v>0.38</v>
      </c>
      <c r="I406" s="4">
        <v>0</v>
      </c>
    </row>
    <row r="407" spans="1:9" x14ac:dyDescent="0.2">
      <c r="A407" s="2">
        <v>3</v>
      </c>
      <c r="B407" s="1" t="s">
        <v>107</v>
      </c>
      <c r="C407" s="4">
        <v>18</v>
      </c>
      <c r="D407" s="8">
        <v>3.1</v>
      </c>
      <c r="E407" s="4">
        <v>6</v>
      </c>
      <c r="F407" s="8">
        <v>1.97</v>
      </c>
      <c r="G407" s="4">
        <v>12</v>
      </c>
      <c r="H407" s="8">
        <v>4.51</v>
      </c>
      <c r="I407" s="4">
        <v>0</v>
      </c>
    </row>
    <row r="408" spans="1:9" x14ac:dyDescent="0.2">
      <c r="A408" s="2">
        <v>4</v>
      </c>
      <c r="B408" s="1" t="s">
        <v>104</v>
      </c>
      <c r="C408" s="4">
        <v>16</v>
      </c>
      <c r="D408" s="8">
        <v>2.75</v>
      </c>
      <c r="E408" s="4">
        <v>3</v>
      </c>
      <c r="F408" s="8">
        <v>0.98</v>
      </c>
      <c r="G408" s="4">
        <v>13</v>
      </c>
      <c r="H408" s="8">
        <v>4.8899999999999997</v>
      </c>
      <c r="I408" s="4">
        <v>0</v>
      </c>
    </row>
    <row r="409" spans="1:9" x14ac:dyDescent="0.2">
      <c r="A409" s="2">
        <v>4</v>
      </c>
      <c r="B409" s="1" t="s">
        <v>108</v>
      </c>
      <c r="C409" s="4">
        <v>16</v>
      </c>
      <c r="D409" s="8">
        <v>2.75</v>
      </c>
      <c r="E409" s="4">
        <v>12</v>
      </c>
      <c r="F409" s="8">
        <v>3.93</v>
      </c>
      <c r="G409" s="4">
        <v>4</v>
      </c>
      <c r="H409" s="8">
        <v>1.5</v>
      </c>
      <c r="I409" s="4">
        <v>0</v>
      </c>
    </row>
    <row r="410" spans="1:9" x14ac:dyDescent="0.2">
      <c r="A410" s="2">
        <v>6</v>
      </c>
      <c r="B410" s="1" t="s">
        <v>124</v>
      </c>
      <c r="C410" s="4">
        <v>15</v>
      </c>
      <c r="D410" s="8">
        <v>2.58</v>
      </c>
      <c r="E410" s="4">
        <v>13</v>
      </c>
      <c r="F410" s="8">
        <v>4.26</v>
      </c>
      <c r="G410" s="4">
        <v>2</v>
      </c>
      <c r="H410" s="8">
        <v>0.75</v>
      </c>
      <c r="I410" s="4">
        <v>0</v>
      </c>
    </row>
    <row r="411" spans="1:9" x14ac:dyDescent="0.2">
      <c r="A411" s="2">
        <v>7</v>
      </c>
      <c r="B411" s="1" t="s">
        <v>137</v>
      </c>
      <c r="C411" s="4">
        <v>13</v>
      </c>
      <c r="D411" s="8">
        <v>2.2400000000000002</v>
      </c>
      <c r="E411" s="4">
        <v>5</v>
      </c>
      <c r="F411" s="8">
        <v>1.64</v>
      </c>
      <c r="G411" s="4">
        <v>8</v>
      </c>
      <c r="H411" s="8">
        <v>3.01</v>
      </c>
      <c r="I411" s="4">
        <v>0</v>
      </c>
    </row>
    <row r="412" spans="1:9" x14ac:dyDescent="0.2">
      <c r="A412" s="2">
        <v>7</v>
      </c>
      <c r="B412" s="1" t="s">
        <v>110</v>
      </c>
      <c r="C412" s="4">
        <v>13</v>
      </c>
      <c r="D412" s="8">
        <v>2.2400000000000002</v>
      </c>
      <c r="E412" s="4">
        <v>4</v>
      </c>
      <c r="F412" s="8">
        <v>1.31</v>
      </c>
      <c r="G412" s="4">
        <v>9</v>
      </c>
      <c r="H412" s="8">
        <v>3.38</v>
      </c>
      <c r="I412" s="4">
        <v>0</v>
      </c>
    </row>
    <row r="413" spans="1:9" x14ac:dyDescent="0.2">
      <c r="A413" s="2">
        <v>7</v>
      </c>
      <c r="B413" s="1" t="s">
        <v>120</v>
      </c>
      <c r="C413" s="4">
        <v>13</v>
      </c>
      <c r="D413" s="8">
        <v>2.2400000000000002</v>
      </c>
      <c r="E413" s="4">
        <v>9</v>
      </c>
      <c r="F413" s="8">
        <v>2.95</v>
      </c>
      <c r="G413" s="4">
        <v>4</v>
      </c>
      <c r="H413" s="8">
        <v>1.5</v>
      </c>
      <c r="I413" s="4">
        <v>0</v>
      </c>
    </row>
    <row r="414" spans="1:9" x14ac:dyDescent="0.2">
      <c r="A414" s="2">
        <v>10</v>
      </c>
      <c r="B414" s="1" t="s">
        <v>102</v>
      </c>
      <c r="C414" s="4">
        <v>11</v>
      </c>
      <c r="D414" s="8">
        <v>1.89</v>
      </c>
      <c r="E414" s="4">
        <v>2</v>
      </c>
      <c r="F414" s="8">
        <v>0.66</v>
      </c>
      <c r="G414" s="4">
        <v>9</v>
      </c>
      <c r="H414" s="8">
        <v>3.38</v>
      </c>
      <c r="I414" s="4">
        <v>0</v>
      </c>
    </row>
    <row r="415" spans="1:9" x14ac:dyDescent="0.2">
      <c r="A415" s="2">
        <v>10</v>
      </c>
      <c r="B415" s="1" t="s">
        <v>106</v>
      </c>
      <c r="C415" s="4">
        <v>11</v>
      </c>
      <c r="D415" s="8">
        <v>1.89</v>
      </c>
      <c r="E415" s="4">
        <v>6</v>
      </c>
      <c r="F415" s="8">
        <v>1.97</v>
      </c>
      <c r="G415" s="4">
        <v>5</v>
      </c>
      <c r="H415" s="8">
        <v>1.88</v>
      </c>
      <c r="I415" s="4">
        <v>0</v>
      </c>
    </row>
    <row r="416" spans="1:9" x14ac:dyDescent="0.2">
      <c r="A416" s="2">
        <v>10</v>
      </c>
      <c r="B416" s="1" t="s">
        <v>116</v>
      </c>
      <c r="C416" s="4">
        <v>11</v>
      </c>
      <c r="D416" s="8">
        <v>1.89</v>
      </c>
      <c r="E416" s="4">
        <v>10</v>
      </c>
      <c r="F416" s="8">
        <v>3.28</v>
      </c>
      <c r="G416" s="4">
        <v>1</v>
      </c>
      <c r="H416" s="8">
        <v>0.38</v>
      </c>
      <c r="I416" s="4">
        <v>0</v>
      </c>
    </row>
    <row r="417" spans="1:9" x14ac:dyDescent="0.2">
      <c r="A417" s="2">
        <v>10</v>
      </c>
      <c r="B417" s="1" t="s">
        <v>121</v>
      </c>
      <c r="C417" s="4">
        <v>11</v>
      </c>
      <c r="D417" s="8">
        <v>1.89</v>
      </c>
      <c r="E417" s="4">
        <v>11</v>
      </c>
      <c r="F417" s="8">
        <v>3.61</v>
      </c>
      <c r="G417" s="4">
        <v>0</v>
      </c>
      <c r="H417" s="8">
        <v>0</v>
      </c>
      <c r="I417" s="4">
        <v>0</v>
      </c>
    </row>
    <row r="418" spans="1:9" x14ac:dyDescent="0.2">
      <c r="A418" s="2">
        <v>14</v>
      </c>
      <c r="B418" s="1" t="s">
        <v>136</v>
      </c>
      <c r="C418" s="4">
        <v>10</v>
      </c>
      <c r="D418" s="8">
        <v>1.72</v>
      </c>
      <c r="E418" s="4">
        <v>6</v>
      </c>
      <c r="F418" s="8">
        <v>1.97</v>
      </c>
      <c r="G418" s="4">
        <v>4</v>
      </c>
      <c r="H418" s="8">
        <v>1.5</v>
      </c>
      <c r="I418" s="4">
        <v>0</v>
      </c>
    </row>
    <row r="419" spans="1:9" x14ac:dyDescent="0.2">
      <c r="A419" s="2">
        <v>15</v>
      </c>
      <c r="B419" s="1" t="s">
        <v>139</v>
      </c>
      <c r="C419" s="4">
        <v>9</v>
      </c>
      <c r="D419" s="8">
        <v>1.55</v>
      </c>
      <c r="E419" s="4">
        <v>7</v>
      </c>
      <c r="F419" s="8">
        <v>2.2999999999999998</v>
      </c>
      <c r="G419" s="4">
        <v>2</v>
      </c>
      <c r="H419" s="8">
        <v>0.75</v>
      </c>
      <c r="I419" s="4">
        <v>0</v>
      </c>
    </row>
    <row r="420" spans="1:9" x14ac:dyDescent="0.2">
      <c r="A420" s="2">
        <v>15</v>
      </c>
      <c r="B420" s="1" t="s">
        <v>151</v>
      </c>
      <c r="C420" s="4">
        <v>9</v>
      </c>
      <c r="D420" s="8">
        <v>1.55</v>
      </c>
      <c r="E420" s="4">
        <v>9</v>
      </c>
      <c r="F420" s="8">
        <v>2.95</v>
      </c>
      <c r="G420" s="4">
        <v>0</v>
      </c>
      <c r="H420" s="8">
        <v>0</v>
      </c>
      <c r="I420" s="4">
        <v>0</v>
      </c>
    </row>
    <row r="421" spans="1:9" x14ac:dyDescent="0.2">
      <c r="A421" s="2">
        <v>15</v>
      </c>
      <c r="B421" s="1" t="s">
        <v>114</v>
      </c>
      <c r="C421" s="4">
        <v>9</v>
      </c>
      <c r="D421" s="8">
        <v>1.55</v>
      </c>
      <c r="E421" s="4">
        <v>9</v>
      </c>
      <c r="F421" s="8">
        <v>2.95</v>
      </c>
      <c r="G421" s="4">
        <v>0</v>
      </c>
      <c r="H421" s="8">
        <v>0</v>
      </c>
      <c r="I421" s="4">
        <v>0</v>
      </c>
    </row>
    <row r="422" spans="1:9" x14ac:dyDescent="0.2">
      <c r="A422" s="2">
        <v>18</v>
      </c>
      <c r="B422" s="1" t="s">
        <v>105</v>
      </c>
      <c r="C422" s="4">
        <v>8</v>
      </c>
      <c r="D422" s="8">
        <v>1.38</v>
      </c>
      <c r="E422" s="4">
        <v>0</v>
      </c>
      <c r="F422" s="8">
        <v>0</v>
      </c>
      <c r="G422" s="4">
        <v>8</v>
      </c>
      <c r="H422" s="8">
        <v>3.01</v>
      </c>
      <c r="I422" s="4">
        <v>0</v>
      </c>
    </row>
    <row r="423" spans="1:9" x14ac:dyDescent="0.2">
      <c r="A423" s="2">
        <v>18</v>
      </c>
      <c r="B423" s="1" t="s">
        <v>148</v>
      </c>
      <c r="C423" s="4">
        <v>8</v>
      </c>
      <c r="D423" s="8">
        <v>1.38</v>
      </c>
      <c r="E423" s="4">
        <v>5</v>
      </c>
      <c r="F423" s="8">
        <v>1.64</v>
      </c>
      <c r="G423" s="4">
        <v>3</v>
      </c>
      <c r="H423" s="8">
        <v>1.1299999999999999</v>
      </c>
      <c r="I423" s="4">
        <v>0</v>
      </c>
    </row>
    <row r="424" spans="1:9" x14ac:dyDescent="0.2">
      <c r="A424" s="2">
        <v>20</v>
      </c>
      <c r="B424" s="1" t="s">
        <v>133</v>
      </c>
      <c r="C424" s="4">
        <v>7</v>
      </c>
      <c r="D424" s="8">
        <v>1.2</v>
      </c>
      <c r="E424" s="4">
        <v>5</v>
      </c>
      <c r="F424" s="8">
        <v>1.64</v>
      </c>
      <c r="G424" s="4">
        <v>2</v>
      </c>
      <c r="H424" s="8">
        <v>0.75</v>
      </c>
      <c r="I424" s="4">
        <v>0</v>
      </c>
    </row>
    <row r="425" spans="1:9" x14ac:dyDescent="0.2">
      <c r="A425" s="2">
        <v>20</v>
      </c>
      <c r="B425" s="1" t="s">
        <v>144</v>
      </c>
      <c r="C425" s="4">
        <v>7</v>
      </c>
      <c r="D425" s="8">
        <v>1.2</v>
      </c>
      <c r="E425" s="4">
        <v>4</v>
      </c>
      <c r="F425" s="8">
        <v>1.31</v>
      </c>
      <c r="G425" s="4">
        <v>2</v>
      </c>
      <c r="H425" s="8">
        <v>0.75</v>
      </c>
      <c r="I425" s="4">
        <v>1</v>
      </c>
    </row>
    <row r="426" spans="1:9" x14ac:dyDescent="0.2">
      <c r="A426" s="2">
        <v>20</v>
      </c>
      <c r="B426" s="1" t="s">
        <v>109</v>
      </c>
      <c r="C426" s="4">
        <v>7</v>
      </c>
      <c r="D426" s="8">
        <v>1.2</v>
      </c>
      <c r="E426" s="4">
        <v>2</v>
      </c>
      <c r="F426" s="8">
        <v>0.66</v>
      </c>
      <c r="G426" s="4">
        <v>5</v>
      </c>
      <c r="H426" s="8">
        <v>1.88</v>
      </c>
      <c r="I426" s="4">
        <v>0</v>
      </c>
    </row>
    <row r="427" spans="1:9" x14ac:dyDescent="0.2">
      <c r="A427" s="2">
        <v>20</v>
      </c>
      <c r="B427" s="1" t="s">
        <v>150</v>
      </c>
      <c r="C427" s="4">
        <v>7</v>
      </c>
      <c r="D427" s="8">
        <v>1.2</v>
      </c>
      <c r="E427" s="4">
        <v>4</v>
      </c>
      <c r="F427" s="8">
        <v>1.31</v>
      </c>
      <c r="G427" s="4">
        <v>3</v>
      </c>
      <c r="H427" s="8">
        <v>1.1299999999999999</v>
      </c>
      <c r="I427" s="4">
        <v>0</v>
      </c>
    </row>
    <row r="428" spans="1:9" x14ac:dyDescent="0.2">
      <c r="A428" s="1"/>
      <c r="C428" s="4"/>
      <c r="D428" s="8"/>
      <c r="E428" s="4"/>
      <c r="F428" s="8"/>
      <c r="G428" s="4"/>
      <c r="H428" s="8"/>
      <c r="I428" s="4"/>
    </row>
    <row r="429" spans="1:9" x14ac:dyDescent="0.2">
      <c r="A429" s="1" t="s">
        <v>19</v>
      </c>
      <c r="C429" s="4"/>
      <c r="D429" s="8"/>
      <c r="E429" s="4"/>
      <c r="F429" s="8"/>
      <c r="G429" s="4"/>
      <c r="H429" s="8"/>
      <c r="I429" s="4"/>
    </row>
    <row r="430" spans="1:9" x14ac:dyDescent="0.2">
      <c r="A430" s="2">
        <v>1</v>
      </c>
      <c r="B430" s="1" t="s">
        <v>110</v>
      </c>
      <c r="C430" s="4">
        <v>306</v>
      </c>
      <c r="D430" s="8">
        <v>7.92</v>
      </c>
      <c r="E430" s="4">
        <v>206</v>
      </c>
      <c r="F430" s="8">
        <v>12.36</v>
      </c>
      <c r="G430" s="4">
        <v>100</v>
      </c>
      <c r="H430" s="8">
        <v>4.75</v>
      </c>
      <c r="I430" s="4">
        <v>0</v>
      </c>
    </row>
    <row r="431" spans="1:9" x14ac:dyDescent="0.2">
      <c r="A431" s="2">
        <v>2</v>
      </c>
      <c r="B431" s="1" t="s">
        <v>118</v>
      </c>
      <c r="C431" s="4">
        <v>183</v>
      </c>
      <c r="D431" s="8">
        <v>4.74</v>
      </c>
      <c r="E431" s="4">
        <v>152</v>
      </c>
      <c r="F431" s="8">
        <v>9.1199999999999992</v>
      </c>
      <c r="G431" s="4">
        <v>31</v>
      </c>
      <c r="H431" s="8">
        <v>1.47</v>
      </c>
      <c r="I431" s="4">
        <v>0</v>
      </c>
    </row>
    <row r="432" spans="1:9" x14ac:dyDescent="0.2">
      <c r="A432" s="2">
        <v>3</v>
      </c>
      <c r="B432" s="1" t="s">
        <v>102</v>
      </c>
      <c r="C432" s="4">
        <v>112</v>
      </c>
      <c r="D432" s="8">
        <v>2.9</v>
      </c>
      <c r="E432" s="4">
        <v>14</v>
      </c>
      <c r="F432" s="8">
        <v>0.84</v>
      </c>
      <c r="G432" s="4">
        <v>98</v>
      </c>
      <c r="H432" s="8">
        <v>4.6500000000000004</v>
      </c>
      <c r="I432" s="4">
        <v>0</v>
      </c>
    </row>
    <row r="433" spans="1:9" x14ac:dyDescent="0.2">
      <c r="A433" s="2">
        <v>3</v>
      </c>
      <c r="B433" s="1" t="s">
        <v>117</v>
      </c>
      <c r="C433" s="4">
        <v>112</v>
      </c>
      <c r="D433" s="8">
        <v>2.9</v>
      </c>
      <c r="E433" s="4">
        <v>106</v>
      </c>
      <c r="F433" s="8">
        <v>6.36</v>
      </c>
      <c r="G433" s="4">
        <v>6</v>
      </c>
      <c r="H433" s="8">
        <v>0.28000000000000003</v>
      </c>
      <c r="I433" s="4">
        <v>0</v>
      </c>
    </row>
    <row r="434" spans="1:9" x14ac:dyDescent="0.2">
      <c r="A434" s="2">
        <v>5</v>
      </c>
      <c r="B434" s="1" t="s">
        <v>121</v>
      </c>
      <c r="C434" s="4">
        <v>95</v>
      </c>
      <c r="D434" s="8">
        <v>2.46</v>
      </c>
      <c r="E434" s="4">
        <v>79</v>
      </c>
      <c r="F434" s="8">
        <v>4.74</v>
      </c>
      <c r="G434" s="4">
        <v>16</v>
      </c>
      <c r="H434" s="8">
        <v>0.76</v>
      </c>
      <c r="I434" s="4">
        <v>0</v>
      </c>
    </row>
    <row r="435" spans="1:9" x14ac:dyDescent="0.2">
      <c r="A435" s="2">
        <v>6</v>
      </c>
      <c r="B435" s="1" t="s">
        <v>120</v>
      </c>
      <c r="C435" s="4">
        <v>94</v>
      </c>
      <c r="D435" s="8">
        <v>2.4300000000000002</v>
      </c>
      <c r="E435" s="4">
        <v>74</v>
      </c>
      <c r="F435" s="8">
        <v>4.4400000000000004</v>
      </c>
      <c r="G435" s="4">
        <v>19</v>
      </c>
      <c r="H435" s="8">
        <v>0.9</v>
      </c>
      <c r="I435" s="4">
        <v>1</v>
      </c>
    </row>
    <row r="436" spans="1:9" x14ac:dyDescent="0.2">
      <c r="A436" s="2">
        <v>7</v>
      </c>
      <c r="B436" s="1" t="s">
        <v>106</v>
      </c>
      <c r="C436" s="4">
        <v>82</v>
      </c>
      <c r="D436" s="8">
        <v>2.12</v>
      </c>
      <c r="E436" s="4">
        <v>44</v>
      </c>
      <c r="F436" s="8">
        <v>2.64</v>
      </c>
      <c r="G436" s="4">
        <v>38</v>
      </c>
      <c r="H436" s="8">
        <v>1.8</v>
      </c>
      <c r="I436" s="4">
        <v>0</v>
      </c>
    </row>
    <row r="437" spans="1:9" x14ac:dyDescent="0.2">
      <c r="A437" s="2">
        <v>8</v>
      </c>
      <c r="B437" s="1" t="s">
        <v>108</v>
      </c>
      <c r="C437" s="4">
        <v>77</v>
      </c>
      <c r="D437" s="8">
        <v>1.99</v>
      </c>
      <c r="E437" s="4">
        <v>40</v>
      </c>
      <c r="F437" s="8">
        <v>2.4</v>
      </c>
      <c r="G437" s="4">
        <v>37</v>
      </c>
      <c r="H437" s="8">
        <v>1.76</v>
      </c>
      <c r="I437" s="4">
        <v>0</v>
      </c>
    </row>
    <row r="438" spans="1:9" x14ac:dyDescent="0.2">
      <c r="A438" s="2">
        <v>9</v>
      </c>
      <c r="B438" s="1" t="s">
        <v>103</v>
      </c>
      <c r="C438" s="4">
        <v>68</v>
      </c>
      <c r="D438" s="8">
        <v>1.76</v>
      </c>
      <c r="E438" s="4">
        <v>15</v>
      </c>
      <c r="F438" s="8">
        <v>0.9</v>
      </c>
      <c r="G438" s="4">
        <v>53</v>
      </c>
      <c r="H438" s="8">
        <v>2.52</v>
      </c>
      <c r="I438" s="4">
        <v>0</v>
      </c>
    </row>
    <row r="439" spans="1:9" x14ac:dyDescent="0.2">
      <c r="A439" s="2">
        <v>10</v>
      </c>
      <c r="B439" s="1" t="s">
        <v>149</v>
      </c>
      <c r="C439" s="4">
        <v>67</v>
      </c>
      <c r="D439" s="8">
        <v>1.73</v>
      </c>
      <c r="E439" s="4">
        <v>1</v>
      </c>
      <c r="F439" s="8">
        <v>0.06</v>
      </c>
      <c r="G439" s="4">
        <v>6</v>
      </c>
      <c r="H439" s="8">
        <v>0.28000000000000003</v>
      </c>
      <c r="I439" s="4">
        <v>0</v>
      </c>
    </row>
    <row r="440" spans="1:9" x14ac:dyDescent="0.2">
      <c r="A440" s="2">
        <v>11</v>
      </c>
      <c r="B440" s="1" t="s">
        <v>109</v>
      </c>
      <c r="C440" s="4">
        <v>65</v>
      </c>
      <c r="D440" s="8">
        <v>1.68</v>
      </c>
      <c r="E440" s="4">
        <v>26</v>
      </c>
      <c r="F440" s="8">
        <v>1.56</v>
      </c>
      <c r="G440" s="4">
        <v>39</v>
      </c>
      <c r="H440" s="8">
        <v>1.85</v>
      </c>
      <c r="I440" s="4">
        <v>0</v>
      </c>
    </row>
    <row r="441" spans="1:9" x14ac:dyDescent="0.2">
      <c r="A441" s="2">
        <v>12</v>
      </c>
      <c r="B441" s="1" t="s">
        <v>112</v>
      </c>
      <c r="C441" s="4">
        <v>63</v>
      </c>
      <c r="D441" s="8">
        <v>1.63</v>
      </c>
      <c r="E441" s="4">
        <v>47</v>
      </c>
      <c r="F441" s="8">
        <v>2.82</v>
      </c>
      <c r="G441" s="4">
        <v>16</v>
      </c>
      <c r="H441" s="8">
        <v>0.76</v>
      </c>
      <c r="I441" s="4">
        <v>0</v>
      </c>
    </row>
    <row r="442" spans="1:9" x14ac:dyDescent="0.2">
      <c r="A442" s="2">
        <v>13</v>
      </c>
      <c r="B442" s="1" t="s">
        <v>107</v>
      </c>
      <c r="C442" s="4">
        <v>60</v>
      </c>
      <c r="D442" s="8">
        <v>1.55</v>
      </c>
      <c r="E442" s="4">
        <v>10</v>
      </c>
      <c r="F442" s="8">
        <v>0.6</v>
      </c>
      <c r="G442" s="4">
        <v>50</v>
      </c>
      <c r="H442" s="8">
        <v>2.37</v>
      </c>
      <c r="I442" s="4">
        <v>0</v>
      </c>
    </row>
    <row r="443" spans="1:9" x14ac:dyDescent="0.2">
      <c r="A443" s="2">
        <v>14</v>
      </c>
      <c r="B443" s="1" t="s">
        <v>111</v>
      </c>
      <c r="C443" s="4">
        <v>59</v>
      </c>
      <c r="D443" s="8">
        <v>1.53</v>
      </c>
      <c r="E443" s="4">
        <v>14</v>
      </c>
      <c r="F443" s="8">
        <v>0.84</v>
      </c>
      <c r="G443" s="4">
        <v>44</v>
      </c>
      <c r="H443" s="8">
        <v>2.09</v>
      </c>
      <c r="I443" s="4">
        <v>0</v>
      </c>
    </row>
    <row r="444" spans="1:9" x14ac:dyDescent="0.2">
      <c r="A444" s="2">
        <v>15</v>
      </c>
      <c r="B444" s="1" t="s">
        <v>105</v>
      </c>
      <c r="C444" s="4">
        <v>58</v>
      </c>
      <c r="D444" s="8">
        <v>1.5</v>
      </c>
      <c r="E444" s="4">
        <v>17</v>
      </c>
      <c r="F444" s="8">
        <v>1.02</v>
      </c>
      <c r="G444" s="4">
        <v>41</v>
      </c>
      <c r="H444" s="8">
        <v>1.95</v>
      </c>
      <c r="I444" s="4">
        <v>0</v>
      </c>
    </row>
    <row r="445" spans="1:9" x14ac:dyDescent="0.2">
      <c r="A445" s="2">
        <v>16</v>
      </c>
      <c r="B445" s="1" t="s">
        <v>136</v>
      </c>
      <c r="C445" s="4">
        <v>57</v>
      </c>
      <c r="D445" s="8">
        <v>1.48</v>
      </c>
      <c r="E445" s="4">
        <v>18</v>
      </c>
      <c r="F445" s="8">
        <v>1.08</v>
      </c>
      <c r="G445" s="4">
        <v>39</v>
      </c>
      <c r="H445" s="8">
        <v>1.85</v>
      </c>
      <c r="I445" s="4">
        <v>0</v>
      </c>
    </row>
    <row r="446" spans="1:9" x14ac:dyDescent="0.2">
      <c r="A446" s="2">
        <v>17</v>
      </c>
      <c r="B446" s="1" t="s">
        <v>123</v>
      </c>
      <c r="C446" s="4">
        <v>55</v>
      </c>
      <c r="D446" s="8">
        <v>1.42</v>
      </c>
      <c r="E446" s="4">
        <v>3</v>
      </c>
      <c r="F446" s="8">
        <v>0.18</v>
      </c>
      <c r="G446" s="4">
        <v>52</v>
      </c>
      <c r="H446" s="8">
        <v>2.4700000000000002</v>
      </c>
      <c r="I446" s="4">
        <v>0</v>
      </c>
    </row>
    <row r="447" spans="1:9" x14ac:dyDescent="0.2">
      <c r="A447" s="2">
        <v>18</v>
      </c>
      <c r="B447" s="1" t="s">
        <v>147</v>
      </c>
      <c r="C447" s="4">
        <v>53</v>
      </c>
      <c r="D447" s="8">
        <v>1.37</v>
      </c>
      <c r="E447" s="4">
        <v>10</v>
      </c>
      <c r="F447" s="8">
        <v>0.6</v>
      </c>
      <c r="G447" s="4">
        <v>43</v>
      </c>
      <c r="H447" s="8">
        <v>2.04</v>
      </c>
      <c r="I447" s="4">
        <v>0</v>
      </c>
    </row>
    <row r="448" spans="1:9" x14ac:dyDescent="0.2">
      <c r="A448" s="2">
        <v>18</v>
      </c>
      <c r="B448" s="1" t="s">
        <v>119</v>
      </c>
      <c r="C448" s="4">
        <v>53</v>
      </c>
      <c r="D448" s="8">
        <v>1.37</v>
      </c>
      <c r="E448" s="4">
        <v>35</v>
      </c>
      <c r="F448" s="8">
        <v>2.1</v>
      </c>
      <c r="G448" s="4">
        <v>18</v>
      </c>
      <c r="H448" s="8">
        <v>0.85</v>
      </c>
      <c r="I448" s="4">
        <v>0</v>
      </c>
    </row>
    <row r="449" spans="1:9" x14ac:dyDescent="0.2">
      <c r="A449" s="2">
        <v>20</v>
      </c>
      <c r="B449" s="1" t="s">
        <v>116</v>
      </c>
      <c r="C449" s="4">
        <v>47</v>
      </c>
      <c r="D449" s="8">
        <v>1.22</v>
      </c>
      <c r="E449" s="4">
        <v>42</v>
      </c>
      <c r="F449" s="8">
        <v>2.52</v>
      </c>
      <c r="G449" s="4">
        <v>5</v>
      </c>
      <c r="H449" s="8">
        <v>0.24</v>
      </c>
      <c r="I449" s="4">
        <v>0</v>
      </c>
    </row>
    <row r="450" spans="1:9" x14ac:dyDescent="0.2">
      <c r="A450" s="1"/>
      <c r="C450" s="4"/>
      <c r="D450" s="8"/>
      <c r="E450" s="4"/>
      <c r="F450" s="8"/>
      <c r="G450" s="4"/>
      <c r="H450" s="8"/>
      <c r="I450" s="4"/>
    </row>
    <row r="451" spans="1:9" x14ac:dyDescent="0.2">
      <c r="A451" s="1" t="s">
        <v>20</v>
      </c>
      <c r="C451" s="4"/>
      <c r="D451" s="8"/>
      <c r="E451" s="4"/>
      <c r="F451" s="8"/>
      <c r="G451" s="4"/>
      <c r="H451" s="8"/>
      <c r="I451" s="4"/>
    </row>
    <row r="452" spans="1:9" x14ac:dyDescent="0.2">
      <c r="A452" s="2">
        <v>1</v>
      </c>
      <c r="B452" s="1" t="s">
        <v>118</v>
      </c>
      <c r="C452" s="4">
        <v>113</v>
      </c>
      <c r="D452" s="8">
        <v>4.71</v>
      </c>
      <c r="E452" s="4">
        <v>99</v>
      </c>
      <c r="F452" s="8">
        <v>8.4700000000000006</v>
      </c>
      <c r="G452" s="4">
        <v>14</v>
      </c>
      <c r="H452" s="8">
        <v>1.1599999999999999</v>
      </c>
      <c r="I452" s="4">
        <v>0</v>
      </c>
    </row>
    <row r="453" spans="1:9" x14ac:dyDescent="0.2">
      <c r="A453" s="2">
        <v>2</v>
      </c>
      <c r="B453" s="1" t="s">
        <v>110</v>
      </c>
      <c r="C453" s="4">
        <v>106</v>
      </c>
      <c r="D453" s="8">
        <v>4.41</v>
      </c>
      <c r="E453" s="4">
        <v>64</v>
      </c>
      <c r="F453" s="8">
        <v>5.47</v>
      </c>
      <c r="G453" s="4">
        <v>42</v>
      </c>
      <c r="H453" s="8">
        <v>3.49</v>
      </c>
      <c r="I453" s="4">
        <v>0</v>
      </c>
    </row>
    <row r="454" spans="1:9" x14ac:dyDescent="0.2">
      <c r="A454" s="2">
        <v>3</v>
      </c>
      <c r="B454" s="1" t="s">
        <v>117</v>
      </c>
      <c r="C454" s="4">
        <v>71</v>
      </c>
      <c r="D454" s="8">
        <v>2.96</v>
      </c>
      <c r="E454" s="4">
        <v>63</v>
      </c>
      <c r="F454" s="8">
        <v>5.39</v>
      </c>
      <c r="G454" s="4">
        <v>8</v>
      </c>
      <c r="H454" s="8">
        <v>0.67</v>
      </c>
      <c r="I454" s="4">
        <v>0</v>
      </c>
    </row>
    <row r="455" spans="1:9" x14ac:dyDescent="0.2">
      <c r="A455" s="2">
        <v>4</v>
      </c>
      <c r="B455" s="1" t="s">
        <v>120</v>
      </c>
      <c r="C455" s="4">
        <v>65</v>
      </c>
      <c r="D455" s="8">
        <v>2.71</v>
      </c>
      <c r="E455" s="4">
        <v>52</v>
      </c>
      <c r="F455" s="8">
        <v>4.45</v>
      </c>
      <c r="G455" s="4">
        <v>11</v>
      </c>
      <c r="H455" s="8">
        <v>0.91</v>
      </c>
      <c r="I455" s="4">
        <v>1</v>
      </c>
    </row>
    <row r="456" spans="1:9" x14ac:dyDescent="0.2">
      <c r="A456" s="2">
        <v>5</v>
      </c>
      <c r="B456" s="1" t="s">
        <v>121</v>
      </c>
      <c r="C456" s="4">
        <v>60</v>
      </c>
      <c r="D456" s="8">
        <v>2.5</v>
      </c>
      <c r="E456" s="4">
        <v>52</v>
      </c>
      <c r="F456" s="8">
        <v>4.45</v>
      </c>
      <c r="G456" s="4">
        <v>8</v>
      </c>
      <c r="H456" s="8">
        <v>0.67</v>
      </c>
      <c r="I456" s="4">
        <v>0</v>
      </c>
    </row>
    <row r="457" spans="1:9" x14ac:dyDescent="0.2">
      <c r="A457" s="2">
        <v>6</v>
      </c>
      <c r="B457" s="1" t="s">
        <v>106</v>
      </c>
      <c r="C457" s="4">
        <v>56</v>
      </c>
      <c r="D457" s="8">
        <v>2.33</v>
      </c>
      <c r="E457" s="4">
        <v>25</v>
      </c>
      <c r="F457" s="8">
        <v>2.14</v>
      </c>
      <c r="G457" s="4">
        <v>31</v>
      </c>
      <c r="H457" s="8">
        <v>2.58</v>
      </c>
      <c r="I457" s="4">
        <v>0</v>
      </c>
    </row>
    <row r="458" spans="1:9" x14ac:dyDescent="0.2">
      <c r="A458" s="2">
        <v>7</v>
      </c>
      <c r="B458" s="1" t="s">
        <v>108</v>
      </c>
      <c r="C458" s="4">
        <v>53</v>
      </c>
      <c r="D458" s="8">
        <v>2.21</v>
      </c>
      <c r="E458" s="4">
        <v>37</v>
      </c>
      <c r="F458" s="8">
        <v>3.17</v>
      </c>
      <c r="G458" s="4">
        <v>16</v>
      </c>
      <c r="H458" s="8">
        <v>1.33</v>
      </c>
      <c r="I458" s="4">
        <v>0</v>
      </c>
    </row>
    <row r="459" spans="1:9" x14ac:dyDescent="0.2">
      <c r="A459" s="2">
        <v>7</v>
      </c>
      <c r="B459" s="1" t="s">
        <v>115</v>
      </c>
      <c r="C459" s="4">
        <v>53</v>
      </c>
      <c r="D459" s="8">
        <v>2.21</v>
      </c>
      <c r="E459" s="4">
        <v>45</v>
      </c>
      <c r="F459" s="8">
        <v>3.85</v>
      </c>
      <c r="G459" s="4">
        <v>8</v>
      </c>
      <c r="H459" s="8">
        <v>0.67</v>
      </c>
      <c r="I459" s="4">
        <v>0</v>
      </c>
    </row>
    <row r="460" spans="1:9" x14ac:dyDescent="0.2">
      <c r="A460" s="2">
        <v>9</v>
      </c>
      <c r="B460" s="1" t="s">
        <v>112</v>
      </c>
      <c r="C460" s="4">
        <v>46</v>
      </c>
      <c r="D460" s="8">
        <v>1.92</v>
      </c>
      <c r="E460" s="4">
        <v>38</v>
      </c>
      <c r="F460" s="8">
        <v>3.25</v>
      </c>
      <c r="G460" s="4">
        <v>8</v>
      </c>
      <c r="H460" s="8">
        <v>0.67</v>
      </c>
      <c r="I460" s="4">
        <v>0</v>
      </c>
    </row>
    <row r="461" spans="1:9" x14ac:dyDescent="0.2">
      <c r="A461" s="2">
        <v>10</v>
      </c>
      <c r="B461" s="1" t="s">
        <v>102</v>
      </c>
      <c r="C461" s="4">
        <v>44</v>
      </c>
      <c r="D461" s="8">
        <v>1.83</v>
      </c>
      <c r="E461" s="4">
        <v>13</v>
      </c>
      <c r="F461" s="8">
        <v>1.1100000000000001</v>
      </c>
      <c r="G461" s="4">
        <v>31</v>
      </c>
      <c r="H461" s="8">
        <v>2.58</v>
      </c>
      <c r="I461" s="4">
        <v>0</v>
      </c>
    </row>
    <row r="462" spans="1:9" x14ac:dyDescent="0.2">
      <c r="A462" s="2">
        <v>10</v>
      </c>
      <c r="B462" s="1" t="s">
        <v>144</v>
      </c>
      <c r="C462" s="4">
        <v>44</v>
      </c>
      <c r="D462" s="8">
        <v>1.83</v>
      </c>
      <c r="E462" s="4">
        <v>24</v>
      </c>
      <c r="F462" s="8">
        <v>2.0499999999999998</v>
      </c>
      <c r="G462" s="4">
        <v>20</v>
      </c>
      <c r="H462" s="8">
        <v>1.66</v>
      </c>
      <c r="I462" s="4">
        <v>0</v>
      </c>
    </row>
    <row r="463" spans="1:9" x14ac:dyDescent="0.2">
      <c r="A463" s="2">
        <v>12</v>
      </c>
      <c r="B463" s="1" t="s">
        <v>107</v>
      </c>
      <c r="C463" s="4">
        <v>43</v>
      </c>
      <c r="D463" s="8">
        <v>1.79</v>
      </c>
      <c r="E463" s="4">
        <v>9</v>
      </c>
      <c r="F463" s="8">
        <v>0.77</v>
      </c>
      <c r="G463" s="4">
        <v>34</v>
      </c>
      <c r="H463" s="8">
        <v>2.83</v>
      </c>
      <c r="I463" s="4">
        <v>0</v>
      </c>
    </row>
    <row r="464" spans="1:9" x14ac:dyDescent="0.2">
      <c r="A464" s="2">
        <v>12</v>
      </c>
      <c r="B464" s="1" t="s">
        <v>109</v>
      </c>
      <c r="C464" s="4">
        <v>43</v>
      </c>
      <c r="D464" s="8">
        <v>1.79</v>
      </c>
      <c r="E464" s="4">
        <v>5</v>
      </c>
      <c r="F464" s="8">
        <v>0.43</v>
      </c>
      <c r="G464" s="4">
        <v>38</v>
      </c>
      <c r="H464" s="8">
        <v>3.16</v>
      </c>
      <c r="I464" s="4">
        <v>0</v>
      </c>
    </row>
    <row r="465" spans="1:9" x14ac:dyDescent="0.2">
      <c r="A465" s="2">
        <v>14</v>
      </c>
      <c r="B465" s="1" t="s">
        <v>111</v>
      </c>
      <c r="C465" s="4">
        <v>41</v>
      </c>
      <c r="D465" s="8">
        <v>1.71</v>
      </c>
      <c r="E465" s="4">
        <v>12</v>
      </c>
      <c r="F465" s="8">
        <v>1.03</v>
      </c>
      <c r="G465" s="4">
        <v>28</v>
      </c>
      <c r="H465" s="8">
        <v>2.33</v>
      </c>
      <c r="I465" s="4">
        <v>0</v>
      </c>
    </row>
    <row r="466" spans="1:9" x14ac:dyDescent="0.2">
      <c r="A466" s="2">
        <v>15</v>
      </c>
      <c r="B466" s="1" t="s">
        <v>104</v>
      </c>
      <c r="C466" s="4">
        <v>38</v>
      </c>
      <c r="D466" s="8">
        <v>1.58</v>
      </c>
      <c r="E466" s="4">
        <v>5</v>
      </c>
      <c r="F466" s="8">
        <v>0.43</v>
      </c>
      <c r="G466" s="4">
        <v>33</v>
      </c>
      <c r="H466" s="8">
        <v>2.74</v>
      </c>
      <c r="I466" s="4">
        <v>0</v>
      </c>
    </row>
    <row r="467" spans="1:9" x14ac:dyDescent="0.2">
      <c r="A467" s="2">
        <v>15</v>
      </c>
      <c r="B467" s="1" t="s">
        <v>124</v>
      </c>
      <c r="C467" s="4">
        <v>38</v>
      </c>
      <c r="D467" s="8">
        <v>1.58</v>
      </c>
      <c r="E467" s="4">
        <v>12</v>
      </c>
      <c r="F467" s="8">
        <v>1.03</v>
      </c>
      <c r="G467" s="4">
        <v>26</v>
      </c>
      <c r="H467" s="8">
        <v>2.16</v>
      </c>
      <c r="I467" s="4">
        <v>0</v>
      </c>
    </row>
    <row r="468" spans="1:9" x14ac:dyDescent="0.2">
      <c r="A468" s="2">
        <v>15</v>
      </c>
      <c r="B468" s="1" t="s">
        <v>116</v>
      </c>
      <c r="C468" s="4">
        <v>38</v>
      </c>
      <c r="D468" s="8">
        <v>1.58</v>
      </c>
      <c r="E468" s="4">
        <v>36</v>
      </c>
      <c r="F468" s="8">
        <v>3.08</v>
      </c>
      <c r="G468" s="4">
        <v>2</v>
      </c>
      <c r="H468" s="8">
        <v>0.17</v>
      </c>
      <c r="I468" s="4">
        <v>0</v>
      </c>
    </row>
    <row r="469" spans="1:9" x14ac:dyDescent="0.2">
      <c r="A469" s="2">
        <v>18</v>
      </c>
      <c r="B469" s="1" t="s">
        <v>119</v>
      </c>
      <c r="C469" s="4">
        <v>37</v>
      </c>
      <c r="D469" s="8">
        <v>1.54</v>
      </c>
      <c r="E469" s="4">
        <v>28</v>
      </c>
      <c r="F469" s="8">
        <v>2.4</v>
      </c>
      <c r="G469" s="4">
        <v>9</v>
      </c>
      <c r="H469" s="8">
        <v>0.75</v>
      </c>
      <c r="I469" s="4">
        <v>0</v>
      </c>
    </row>
    <row r="470" spans="1:9" x14ac:dyDescent="0.2">
      <c r="A470" s="2">
        <v>19</v>
      </c>
      <c r="B470" s="1" t="s">
        <v>129</v>
      </c>
      <c r="C470" s="4">
        <v>32</v>
      </c>
      <c r="D470" s="8">
        <v>1.33</v>
      </c>
      <c r="E470" s="4">
        <v>13</v>
      </c>
      <c r="F470" s="8">
        <v>1.1100000000000001</v>
      </c>
      <c r="G470" s="4">
        <v>19</v>
      </c>
      <c r="H470" s="8">
        <v>1.58</v>
      </c>
      <c r="I470" s="4">
        <v>0</v>
      </c>
    </row>
    <row r="471" spans="1:9" x14ac:dyDescent="0.2">
      <c r="A471" s="2">
        <v>19</v>
      </c>
      <c r="B471" s="1" t="s">
        <v>105</v>
      </c>
      <c r="C471" s="4">
        <v>32</v>
      </c>
      <c r="D471" s="8">
        <v>1.33</v>
      </c>
      <c r="E471" s="4">
        <v>8</v>
      </c>
      <c r="F471" s="8">
        <v>0.68</v>
      </c>
      <c r="G471" s="4">
        <v>24</v>
      </c>
      <c r="H471" s="8">
        <v>2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21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118</v>
      </c>
      <c r="C474" s="4">
        <v>42</v>
      </c>
      <c r="D474" s="8">
        <v>6.23</v>
      </c>
      <c r="E474" s="4">
        <v>40</v>
      </c>
      <c r="F474" s="8">
        <v>10.81</v>
      </c>
      <c r="G474" s="4">
        <v>2</v>
      </c>
      <c r="H474" s="8">
        <v>0.69</v>
      </c>
      <c r="I474" s="4">
        <v>0</v>
      </c>
    </row>
    <row r="475" spans="1:9" x14ac:dyDescent="0.2">
      <c r="A475" s="2">
        <v>2</v>
      </c>
      <c r="B475" s="1" t="s">
        <v>102</v>
      </c>
      <c r="C475" s="4">
        <v>27</v>
      </c>
      <c r="D475" s="8">
        <v>4.01</v>
      </c>
      <c r="E475" s="4">
        <v>7</v>
      </c>
      <c r="F475" s="8">
        <v>1.89</v>
      </c>
      <c r="G475" s="4">
        <v>20</v>
      </c>
      <c r="H475" s="8">
        <v>6.92</v>
      </c>
      <c r="I475" s="4">
        <v>0</v>
      </c>
    </row>
    <row r="476" spans="1:9" x14ac:dyDescent="0.2">
      <c r="A476" s="2">
        <v>3</v>
      </c>
      <c r="B476" s="1" t="s">
        <v>108</v>
      </c>
      <c r="C476" s="4">
        <v>23</v>
      </c>
      <c r="D476" s="8">
        <v>3.41</v>
      </c>
      <c r="E476" s="4">
        <v>12</v>
      </c>
      <c r="F476" s="8">
        <v>3.24</v>
      </c>
      <c r="G476" s="4">
        <v>11</v>
      </c>
      <c r="H476" s="8">
        <v>3.81</v>
      </c>
      <c r="I476" s="4">
        <v>0</v>
      </c>
    </row>
    <row r="477" spans="1:9" x14ac:dyDescent="0.2">
      <c r="A477" s="2">
        <v>4</v>
      </c>
      <c r="B477" s="1" t="s">
        <v>117</v>
      </c>
      <c r="C477" s="4">
        <v>19</v>
      </c>
      <c r="D477" s="8">
        <v>2.82</v>
      </c>
      <c r="E477" s="4">
        <v>19</v>
      </c>
      <c r="F477" s="8">
        <v>5.14</v>
      </c>
      <c r="G477" s="4">
        <v>0</v>
      </c>
      <c r="H477" s="8">
        <v>0</v>
      </c>
      <c r="I477" s="4">
        <v>0</v>
      </c>
    </row>
    <row r="478" spans="1:9" x14ac:dyDescent="0.2">
      <c r="A478" s="2">
        <v>5</v>
      </c>
      <c r="B478" s="1" t="s">
        <v>110</v>
      </c>
      <c r="C478" s="4">
        <v>16</v>
      </c>
      <c r="D478" s="8">
        <v>2.37</v>
      </c>
      <c r="E478" s="4">
        <v>11</v>
      </c>
      <c r="F478" s="8">
        <v>2.97</v>
      </c>
      <c r="G478" s="4">
        <v>5</v>
      </c>
      <c r="H478" s="8">
        <v>1.73</v>
      </c>
      <c r="I478" s="4">
        <v>0</v>
      </c>
    </row>
    <row r="479" spans="1:9" x14ac:dyDescent="0.2">
      <c r="A479" s="2">
        <v>5</v>
      </c>
      <c r="B479" s="1" t="s">
        <v>115</v>
      </c>
      <c r="C479" s="4">
        <v>16</v>
      </c>
      <c r="D479" s="8">
        <v>2.37</v>
      </c>
      <c r="E479" s="4">
        <v>16</v>
      </c>
      <c r="F479" s="8">
        <v>4.32</v>
      </c>
      <c r="G479" s="4">
        <v>0</v>
      </c>
      <c r="H479" s="8">
        <v>0</v>
      </c>
      <c r="I479" s="4">
        <v>0</v>
      </c>
    </row>
    <row r="480" spans="1:9" x14ac:dyDescent="0.2">
      <c r="A480" s="2">
        <v>7</v>
      </c>
      <c r="B480" s="1" t="s">
        <v>106</v>
      </c>
      <c r="C480" s="4">
        <v>15</v>
      </c>
      <c r="D480" s="8">
        <v>2.23</v>
      </c>
      <c r="E480" s="4">
        <v>6</v>
      </c>
      <c r="F480" s="8">
        <v>1.62</v>
      </c>
      <c r="G480" s="4">
        <v>9</v>
      </c>
      <c r="H480" s="8">
        <v>3.11</v>
      </c>
      <c r="I480" s="4">
        <v>0</v>
      </c>
    </row>
    <row r="481" spans="1:9" x14ac:dyDescent="0.2">
      <c r="A481" s="2">
        <v>8</v>
      </c>
      <c r="B481" s="1" t="s">
        <v>139</v>
      </c>
      <c r="C481" s="4">
        <v>14</v>
      </c>
      <c r="D481" s="8">
        <v>2.08</v>
      </c>
      <c r="E481" s="4">
        <v>7</v>
      </c>
      <c r="F481" s="8">
        <v>1.89</v>
      </c>
      <c r="G481" s="4">
        <v>7</v>
      </c>
      <c r="H481" s="8">
        <v>2.42</v>
      </c>
      <c r="I481" s="4">
        <v>0</v>
      </c>
    </row>
    <row r="482" spans="1:9" x14ac:dyDescent="0.2">
      <c r="A482" s="2">
        <v>8</v>
      </c>
      <c r="B482" s="1" t="s">
        <v>121</v>
      </c>
      <c r="C482" s="4">
        <v>14</v>
      </c>
      <c r="D482" s="8">
        <v>2.08</v>
      </c>
      <c r="E482" s="4">
        <v>13</v>
      </c>
      <c r="F482" s="8">
        <v>3.51</v>
      </c>
      <c r="G482" s="4">
        <v>1</v>
      </c>
      <c r="H482" s="8">
        <v>0.35</v>
      </c>
      <c r="I482" s="4">
        <v>0</v>
      </c>
    </row>
    <row r="483" spans="1:9" x14ac:dyDescent="0.2">
      <c r="A483" s="2">
        <v>10</v>
      </c>
      <c r="B483" s="1" t="s">
        <v>103</v>
      </c>
      <c r="C483" s="4">
        <v>13</v>
      </c>
      <c r="D483" s="8">
        <v>1.93</v>
      </c>
      <c r="E483" s="4">
        <v>5</v>
      </c>
      <c r="F483" s="8">
        <v>1.35</v>
      </c>
      <c r="G483" s="4">
        <v>8</v>
      </c>
      <c r="H483" s="8">
        <v>2.77</v>
      </c>
      <c r="I483" s="4">
        <v>0</v>
      </c>
    </row>
    <row r="484" spans="1:9" x14ac:dyDescent="0.2">
      <c r="A484" s="2">
        <v>10</v>
      </c>
      <c r="B484" s="1" t="s">
        <v>104</v>
      </c>
      <c r="C484" s="4">
        <v>13</v>
      </c>
      <c r="D484" s="8">
        <v>1.93</v>
      </c>
      <c r="E484" s="4">
        <v>6</v>
      </c>
      <c r="F484" s="8">
        <v>1.62</v>
      </c>
      <c r="G484" s="4">
        <v>7</v>
      </c>
      <c r="H484" s="8">
        <v>2.42</v>
      </c>
      <c r="I484" s="4">
        <v>0</v>
      </c>
    </row>
    <row r="485" spans="1:9" x14ac:dyDescent="0.2">
      <c r="A485" s="2">
        <v>10</v>
      </c>
      <c r="B485" s="1" t="s">
        <v>116</v>
      </c>
      <c r="C485" s="4">
        <v>13</v>
      </c>
      <c r="D485" s="8">
        <v>1.93</v>
      </c>
      <c r="E485" s="4">
        <v>13</v>
      </c>
      <c r="F485" s="8">
        <v>3.51</v>
      </c>
      <c r="G485" s="4">
        <v>0</v>
      </c>
      <c r="H485" s="8">
        <v>0</v>
      </c>
      <c r="I485" s="4">
        <v>0</v>
      </c>
    </row>
    <row r="486" spans="1:9" x14ac:dyDescent="0.2">
      <c r="A486" s="2">
        <v>13</v>
      </c>
      <c r="B486" s="1" t="s">
        <v>147</v>
      </c>
      <c r="C486" s="4">
        <v>12</v>
      </c>
      <c r="D486" s="8">
        <v>1.78</v>
      </c>
      <c r="E486" s="4">
        <v>6</v>
      </c>
      <c r="F486" s="8">
        <v>1.62</v>
      </c>
      <c r="G486" s="4">
        <v>6</v>
      </c>
      <c r="H486" s="8">
        <v>2.08</v>
      </c>
      <c r="I486" s="4">
        <v>0</v>
      </c>
    </row>
    <row r="487" spans="1:9" x14ac:dyDescent="0.2">
      <c r="A487" s="2">
        <v>13</v>
      </c>
      <c r="B487" s="1" t="s">
        <v>140</v>
      </c>
      <c r="C487" s="4">
        <v>12</v>
      </c>
      <c r="D487" s="8">
        <v>1.78</v>
      </c>
      <c r="E487" s="4">
        <v>5</v>
      </c>
      <c r="F487" s="8">
        <v>1.35</v>
      </c>
      <c r="G487" s="4">
        <v>6</v>
      </c>
      <c r="H487" s="8">
        <v>2.08</v>
      </c>
      <c r="I487" s="4">
        <v>1</v>
      </c>
    </row>
    <row r="488" spans="1:9" x14ac:dyDescent="0.2">
      <c r="A488" s="2">
        <v>15</v>
      </c>
      <c r="B488" s="1" t="s">
        <v>136</v>
      </c>
      <c r="C488" s="4">
        <v>10</v>
      </c>
      <c r="D488" s="8">
        <v>1.48</v>
      </c>
      <c r="E488" s="4">
        <v>5</v>
      </c>
      <c r="F488" s="8">
        <v>1.35</v>
      </c>
      <c r="G488" s="4">
        <v>5</v>
      </c>
      <c r="H488" s="8">
        <v>1.73</v>
      </c>
      <c r="I488" s="4">
        <v>0</v>
      </c>
    </row>
    <row r="489" spans="1:9" x14ac:dyDescent="0.2">
      <c r="A489" s="2">
        <v>15</v>
      </c>
      <c r="B489" s="1" t="s">
        <v>107</v>
      </c>
      <c r="C489" s="4">
        <v>10</v>
      </c>
      <c r="D489" s="8">
        <v>1.48</v>
      </c>
      <c r="E489" s="4">
        <v>4</v>
      </c>
      <c r="F489" s="8">
        <v>1.08</v>
      </c>
      <c r="G489" s="4">
        <v>6</v>
      </c>
      <c r="H489" s="8">
        <v>2.08</v>
      </c>
      <c r="I489" s="4">
        <v>0</v>
      </c>
    </row>
    <row r="490" spans="1:9" x14ac:dyDescent="0.2">
      <c r="A490" s="2">
        <v>15</v>
      </c>
      <c r="B490" s="1" t="s">
        <v>120</v>
      </c>
      <c r="C490" s="4">
        <v>10</v>
      </c>
      <c r="D490" s="8">
        <v>1.48</v>
      </c>
      <c r="E490" s="4">
        <v>9</v>
      </c>
      <c r="F490" s="8">
        <v>2.4300000000000002</v>
      </c>
      <c r="G490" s="4">
        <v>1</v>
      </c>
      <c r="H490" s="8">
        <v>0.35</v>
      </c>
      <c r="I490" s="4">
        <v>0</v>
      </c>
    </row>
    <row r="491" spans="1:9" x14ac:dyDescent="0.2">
      <c r="A491" s="2">
        <v>18</v>
      </c>
      <c r="B491" s="1" t="s">
        <v>152</v>
      </c>
      <c r="C491" s="4">
        <v>9</v>
      </c>
      <c r="D491" s="8">
        <v>1.34</v>
      </c>
      <c r="E491" s="4">
        <v>9</v>
      </c>
      <c r="F491" s="8">
        <v>2.4300000000000002</v>
      </c>
      <c r="G491" s="4">
        <v>0</v>
      </c>
      <c r="H491" s="8">
        <v>0</v>
      </c>
      <c r="I491" s="4">
        <v>0</v>
      </c>
    </row>
    <row r="492" spans="1:9" x14ac:dyDescent="0.2">
      <c r="A492" s="2">
        <v>18</v>
      </c>
      <c r="B492" s="1" t="s">
        <v>137</v>
      </c>
      <c r="C492" s="4">
        <v>9</v>
      </c>
      <c r="D492" s="8">
        <v>1.34</v>
      </c>
      <c r="E492" s="4">
        <v>4</v>
      </c>
      <c r="F492" s="8">
        <v>1.08</v>
      </c>
      <c r="G492" s="4">
        <v>5</v>
      </c>
      <c r="H492" s="8">
        <v>1.73</v>
      </c>
      <c r="I492" s="4">
        <v>0</v>
      </c>
    </row>
    <row r="493" spans="1:9" x14ac:dyDescent="0.2">
      <c r="A493" s="2">
        <v>18</v>
      </c>
      <c r="B493" s="1" t="s">
        <v>153</v>
      </c>
      <c r="C493" s="4">
        <v>9</v>
      </c>
      <c r="D493" s="8">
        <v>1.34</v>
      </c>
      <c r="E493" s="4">
        <v>6</v>
      </c>
      <c r="F493" s="8">
        <v>1.62</v>
      </c>
      <c r="G493" s="4">
        <v>3</v>
      </c>
      <c r="H493" s="8">
        <v>1.04</v>
      </c>
      <c r="I493" s="4">
        <v>0</v>
      </c>
    </row>
    <row r="494" spans="1:9" x14ac:dyDescent="0.2">
      <c r="A494" s="2">
        <v>18</v>
      </c>
      <c r="B494" s="1" t="s">
        <v>154</v>
      </c>
      <c r="C494" s="4">
        <v>9</v>
      </c>
      <c r="D494" s="8">
        <v>1.34</v>
      </c>
      <c r="E494" s="4">
        <v>7</v>
      </c>
      <c r="F494" s="8">
        <v>1.89</v>
      </c>
      <c r="G494" s="4">
        <v>2</v>
      </c>
      <c r="H494" s="8">
        <v>0.69</v>
      </c>
      <c r="I494" s="4">
        <v>0</v>
      </c>
    </row>
    <row r="495" spans="1:9" x14ac:dyDescent="0.2">
      <c r="A495" s="1"/>
      <c r="C495" s="4"/>
      <c r="D495" s="8"/>
      <c r="E495" s="4"/>
      <c r="F495" s="8"/>
      <c r="G495" s="4"/>
      <c r="H495" s="8"/>
      <c r="I495" s="4"/>
    </row>
    <row r="496" spans="1:9" x14ac:dyDescent="0.2">
      <c r="A496" s="1" t="s">
        <v>22</v>
      </c>
      <c r="C496" s="4"/>
      <c r="D496" s="8"/>
      <c r="E496" s="4"/>
      <c r="F496" s="8"/>
      <c r="G496" s="4"/>
      <c r="H496" s="8"/>
      <c r="I496" s="4"/>
    </row>
    <row r="497" spans="1:9" x14ac:dyDescent="0.2">
      <c r="A497" s="2">
        <v>1</v>
      </c>
      <c r="B497" s="1" t="s">
        <v>110</v>
      </c>
      <c r="C497" s="4">
        <v>48</v>
      </c>
      <c r="D497" s="8">
        <v>6.82</v>
      </c>
      <c r="E497" s="4">
        <v>42</v>
      </c>
      <c r="F497" s="8">
        <v>9.98</v>
      </c>
      <c r="G497" s="4">
        <v>6</v>
      </c>
      <c r="H497" s="8">
        <v>2.33</v>
      </c>
      <c r="I497" s="4">
        <v>0</v>
      </c>
    </row>
    <row r="498" spans="1:9" x14ac:dyDescent="0.2">
      <c r="A498" s="2">
        <v>2</v>
      </c>
      <c r="B498" s="1" t="s">
        <v>118</v>
      </c>
      <c r="C498" s="4">
        <v>34</v>
      </c>
      <c r="D498" s="8">
        <v>4.83</v>
      </c>
      <c r="E498" s="4">
        <v>33</v>
      </c>
      <c r="F498" s="8">
        <v>7.84</v>
      </c>
      <c r="G498" s="4">
        <v>1</v>
      </c>
      <c r="H498" s="8">
        <v>0.39</v>
      </c>
      <c r="I498" s="4">
        <v>0</v>
      </c>
    </row>
    <row r="499" spans="1:9" x14ac:dyDescent="0.2">
      <c r="A499" s="2">
        <v>3</v>
      </c>
      <c r="B499" s="1" t="s">
        <v>102</v>
      </c>
      <c r="C499" s="4">
        <v>25</v>
      </c>
      <c r="D499" s="8">
        <v>3.55</v>
      </c>
      <c r="E499" s="4">
        <v>2</v>
      </c>
      <c r="F499" s="8">
        <v>0.48</v>
      </c>
      <c r="G499" s="4">
        <v>23</v>
      </c>
      <c r="H499" s="8">
        <v>8.9499999999999993</v>
      </c>
      <c r="I499" s="4">
        <v>0</v>
      </c>
    </row>
    <row r="500" spans="1:9" x14ac:dyDescent="0.2">
      <c r="A500" s="2">
        <v>4</v>
      </c>
      <c r="B500" s="1" t="s">
        <v>117</v>
      </c>
      <c r="C500" s="4">
        <v>22</v>
      </c>
      <c r="D500" s="8">
        <v>3.13</v>
      </c>
      <c r="E500" s="4">
        <v>22</v>
      </c>
      <c r="F500" s="8">
        <v>5.23</v>
      </c>
      <c r="G500" s="4">
        <v>0</v>
      </c>
      <c r="H500" s="8">
        <v>0</v>
      </c>
      <c r="I500" s="4">
        <v>0</v>
      </c>
    </row>
    <row r="501" spans="1:9" x14ac:dyDescent="0.2">
      <c r="A501" s="2">
        <v>5</v>
      </c>
      <c r="B501" s="1" t="s">
        <v>139</v>
      </c>
      <c r="C501" s="4">
        <v>20</v>
      </c>
      <c r="D501" s="8">
        <v>2.84</v>
      </c>
      <c r="E501" s="4">
        <v>13</v>
      </c>
      <c r="F501" s="8">
        <v>3.09</v>
      </c>
      <c r="G501" s="4">
        <v>7</v>
      </c>
      <c r="H501" s="8">
        <v>2.72</v>
      </c>
      <c r="I501" s="4">
        <v>0</v>
      </c>
    </row>
    <row r="502" spans="1:9" x14ac:dyDescent="0.2">
      <c r="A502" s="2">
        <v>5</v>
      </c>
      <c r="B502" s="1" t="s">
        <v>108</v>
      </c>
      <c r="C502" s="4">
        <v>20</v>
      </c>
      <c r="D502" s="8">
        <v>2.84</v>
      </c>
      <c r="E502" s="4">
        <v>16</v>
      </c>
      <c r="F502" s="8">
        <v>3.8</v>
      </c>
      <c r="G502" s="4">
        <v>4</v>
      </c>
      <c r="H502" s="8">
        <v>1.56</v>
      </c>
      <c r="I502" s="4">
        <v>0</v>
      </c>
    </row>
    <row r="503" spans="1:9" x14ac:dyDescent="0.2">
      <c r="A503" s="2">
        <v>7</v>
      </c>
      <c r="B503" s="1" t="s">
        <v>106</v>
      </c>
      <c r="C503" s="4">
        <v>17</v>
      </c>
      <c r="D503" s="8">
        <v>2.41</v>
      </c>
      <c r="E503" s="4">
        <v>9</v>
      </c>
      <c r="F503" s="8">
        <v>2.14</v>
      </c>
      <c r="G503" s="4">
        <v>8</v>
      </c>
      <c r="H503" s="8">
        <v>3.11</v>
      </c>
      <c r="I503" s="4">
        <v>0</v>
      </c>
    </row>
    <row r="504" spans="1:9" x14ac:dyDescent="0.2">
      <c r="A504" s="2">
        <v>8</v>
      </c>
      <c r="B504" s="1" t="s">
        <v>140</v>
      </c>
      <c r="C504" s="4">
        <v>15</v>
      </c>
      <c r="D504" s="8">
        <v>2.13</v>
      </c>
      <c r="E504" s="4">
        <v>6</v>
      </c>
      <c r="F504" s="8">
        <v>1.43</v>
      </c>
      <c r="G504" s="4">
        <v>9</v>
      </c>
      <c r="H504" s="8">
        <v>3.5</v>
      </c>
      <c r="I504" s="4">
        <v>0</v>
      </c>
    </row>
    <row r="505" spans="1:9" x14ac:dyDescent="0.2">
      <c r="A505" s="2">
        <v>9</v>
      </c>
      <c r="B505" s="1" t="s">
        <v>107</v>
      </c>
      <c r="C505" s="4">
        <v>14</v>
      </c>
      <c r="D505" s="8">
        <v>1.99</v>
      </c>
      <c r="E505" s="4">
        <v>7</v>
      </c>
      <c r="F505" s="8">
        <v>1.66</v>
      </c>
      <c r="G505" s="4">
        <v>7</v>
      </c>
      <c r="H505" s="8">
        <v>2.72</v>
      </c>
      <c r="I505" s="4">
        <v>0</v>
      </c>
    </row>
    <row r="506" spans="1:9" x14ac:dyDescent="0.2">
      <c r="A506" s="2">
        <v>9</v>
      </c>
      <c r="B506" s="1" t="s">
        <v>113</v>
      </c>
      <c r="C506" s="4">
        <v>14</v>
      </c>
      <c r="D506" s="8">
        <v>1.99</v>
      </c>
      <c r="E506" s="4">
        <v>12</v>
      </c>
      <c r="F506" s="8">
        <v>2.85</v>
      </c>
      <c r="G506" s="4">
        <v>2</v>
      </c>
      <c r="H506" s="8">
        <v>0.78</v>
      </c>
      <c r="I506" s="4">
        <v>0</v>
      </c>
    </row>
    <row r="507" spans="1:9" x14ac:dyDescent="0.2">
      <c r="A507" s="2">
        <v>11</v>
      </c>
      <c r="B507" s="1" t="s">
        <v>136</v>
      </c>
      <c r="C507" s="4">
        <v>13</v>
      </c>
      <c r="D507" s="8">
        <v>1.85</v>
      </c>
      <c r="E507" s="4">
        <v>10</v>
      </c>
      <c r="F507" s="8">
        <v>2.38</v>
      </c>
      <c r="G507" s="4">
        <v>3</v>
      </c>
      <c r="H507" s="8">
        <v>1.17</v>
      </c>
      <c r="I507" s="4">
        <v>0</v>
      </c>
    </row>
    <row r="508" spans="1:9" x14ac:dyDescent="0.2">
      <c r="A508" s="2">
        <v>11</v>
      </c>
      <c r="B508" s="1" t="s">
        <v>148</v>
      </c>
      <c r="C508" s="4">
        <v>13</v>
      </c>
      <c r="D508" s="8">
        <v>1.85</v>
      </c>
      <c r="E508" s="4">
        <v>11</v>
      </c>
      <c r="F508" s="8">
        <v>2.61</v>
      </c>
      <c r="G508" s="4">
        <v>2</v>
      </c>
      <c r="H508" s="8">
        <v>0.78</v>
      </c>
      <c r="I508" s="4">
        <v>0</v>
      </c>
    </row>
    <row r="509" spans="1:9" x14ac:dyDescent="0.2">
      <c r="A509" s="2">
        <v>11</v>
      </c>
      <c r="B509" s="1" t="s">
        <v>114</v>
      </c>
      <c r="C509" s="4">
        <v>13</v>
      </c>
      <c r="D509" s="8">
        <v>1.85</v>
      </c>
      <c r="E509" s="4">
        <v>13</v>
      </c>
      <c r="F509" s="8">
        <v>3.09</v>
      </c>
      <c r="G509" s="4">
        <v>0</v>
      </c>
      <c r="H509" s="8">
        <v>0</v>
      </c>
      <c r="I509" s="4">
        <v>0</v>
      </c>
    </row>
    <row r="510" spans="1:9" x14ac:dyDescent="0.2">
      <c r="A510" s="2">
        <v>11</v>
      </c>
      <c r="B510" s="1" t="s">
        <v>115</v>
      </c>
      <c r="C510" s="4">
        <v>13</v>
      </c>
      <c r="D510" s="8">
        <v>1.85</v>
      </c>
      <c r="E510" s="4">
        <v>13</v>
      </c>
      <c r="F510" s="8">
        <v>3.09</v>
      </c>
      <c r="G510" s="4">
        <v>0</v>
      </c>
      <c r="H510" s="8">
        <v>0</v>
      </c>
      <c r="I510" s="4">
        <v>0</v>
      </c>
    </row>
    <row r="511" spans="1:9" x14ac:dyDescent="0.2">
      <c r="A511" s="2">
        <v>15</v>
      </c>
      <c r="B511" s="1" t="s">
        <v>116</v>
      </c>
      <c r="C511" s="4">
        <v>12</v>
      </c>
      <c r="D511" s="8">
        <v>1.7</v>
      </c>
      <c r="E511" s="4">
        <v>12</v>
      </c>
      <c r="F511" s="8">
        <v>2.85</v>
      </c>
      <c r="G511" s="4">
        <v>0</v>
      </c>
      <c r="H511" s="8">
        <v>0</v>
      </c>
      <c r="I511" s="4">
        <v>0</v>
      </c>
    </row>
    <row r="512" spans="1:9" x14ac:dyDescent="0.2">
      <c r="A512" s="2">
        <v>15</v>
      </c>
      <c r="B512" s="1" t="s">
        <v>121</v>
      </c>
      <c r="C512" s="4">
        <v>12</v>
      </c>
      <c r="D512" s="8">
        <v>1.7</v>
      </c>
      <c r="E512" s="4">
        <v>12</v>
      </c>
      <c r="F512" s="8">
        <v>2.85</v>
      </c>
      <c r="G512" s="4">
        <v>0</v>
      </c>
      <c r="H512" s="8">
        <v>0</v>
      </c>
      <c r="I512" s="4">
        <v>0</v>
      </c>
    </row>
    <row r="513" spans="1:9" x14ac:dyDescent="0.2">
      <c r="A513" s="2">
        <v>17</v>
      </c>
      <c r="B513" s="1" t="s">
        <v>147</v>
      </c>
      <c r="C513" s="4">
        <v>11</v>
      </c>
      <c r="D513" s="8">
        <v>1.56</v>
      </c>
      <c r="E513" s="4">
        <v>5</v>
      </c>
      <c r="F513" s="8">
        <v>1.19</v>
      </c>
      <c r="G513" s="4">
        <v>6</v>
      </c>
      <c r="H513" s="8">
        <v>2.33</v>
      </c>
      <c r="I513" s="4">
        <v>0</v>
      </c>
    </row>
    <row r="514" spans="1:9" x14ac:dyDescent="0.2">
      <c r="A514" s="2">
        <v>17</v>
      </c>
      <c r="B514" s="1" t="s">
        <v>137</v>
      </c>
      <c r="C514" s="4">
        <v>11</v>
      </c>
      <c r="D514" s="8">
        <v>1.56</v>
      </c>
      <c r="E514" s="4">
        <v>7</v>
      </c>
      <c r="F514" s="8">
        <v>1.66</v>
      </c>
      <c r="G514" s="4">
        <v>4</v>
      </c>
      <c r="H514" s="8">
        <v>1.56</v>
      </c>
      <c r="I514" s="4">
        <v>0</v>
      </c>
    </row>
    <row r="515" spans="1:9" x14ac:dyDescent="0.2">
      <c r="A515" s="2">
        <v>19</v>
      </c>
      <c r="B515" s="1" t="s">
        <v>103</v>
      </c>
      <c r="C515" s="4">
        <v>10</v>
      </c>
      <c r="D515" s="8">
        <v>1.42</v>
      </c>
      <c r="E515" s="4">
        <v>4</v>
      </c>
      <c r="F515" s="8">
        <v>0.95</v>
      </c>
      <c r="G515" s="4">
        <v>6</v>
      </c>
      <c r="H515" s="8">
        <v>2.33</v>
      </c>
      <c r="I515" s="4">
        <v>0</v>
      </c>
    </row>
    <row r="516" spans="1:9" x14ac:dyDescent="0.2">
      <c r="A516" s="2">
        <v>19</v>
      </c>
      <c r="B516" s="1" t="s">
        <v>143</v>
      </c>
      <c r="C516" s="4">
        <v>10</v>
      </c>
      <c r="D516" s="8">
        <v>1.42</v>
      </c>
      <c r="E516" s="4">
        <v>2</v>
      </c>
      <c r="F516" s="8">
        <v>0.48</v>
      </c>
      <c r="G516" s="4">
        <v>8</v>
      </c>
      <c r="H516" s="8">
        <v>3.11</v>
      </c>
      <c r="I516" s="4">
        <v>0</v>
      </c>
    </row>
    <row r="517" spans="1:9" x14ac:dyDescent="0.2">
      <c r="A517" s="2">
        <v>19</v>
      </c>
      <c r="B517" s="1" t="s">
        <v>155</v>
      </c>
      <c r="C517" s="4">
        <v>10</v>
      </c>
      <c r="D517" s="8">
        <v>1.42</v>
      </c>
      <c r="E517" s="4">
        <v>10</v>
      </c>
      <c r="F517" s="8">
        <v>2.38</v>
      </c>
      <c r="G517" s="4">
        <v>0</v>
      </c>
      <c r="H517" s="8">
        <v>0</v>
      </c>
      <c r="I517" s="4">
        <v>0</v>
      </c>
    </row>
    <row r="518" spans="1:9" x14ac:dyDescent="0.2">
      <c r="A518" s="1"/>
      <c r="C518" s="4"/>
      <c r="D518" s="8"/>
      <c r="E518" s="4"/>
      <c r="F518" s="8"/>
      <c r="G518" s="4"/>
      <c r="H518" s="8"/>
      <c r="I518" s="4"/>
    </row>
    <row r="519" spans="1:9" x14ac:dyDescent="0.2">
      <c r="A519" s="1" t="s">
        <v>23</v>
      </c>
      <c r="C519" s="4"/>
      <c r="D519" s="8"/>
      <c r="E519" s="4"/>
      <c r="F519" s="8"/>
      <c r="G519" s="4"/>
      <c r="H519" s="8"/>
      <c r="I519" s="4"/>
    </row>
    <row r="520" spans="1:9" x14ac:dyDescent="0.2">
      <c r="A520" s="2">
        <v>1</v>
      </c>
      <c r="B520" s="1" t="s">
        <v>118</v>
      </c>
      <c r="C520" s="4">
        <v>59</v>
      </c>
      <c r="D520" s="8">
        <v>6.64</v>
      </c>
      <c r="E520" s="4">
        <v>46</v>
      </c>
      <c r="F520" s="8">
        <v>12.3</v>
      </c>
      <c r="G520" s="4">
        <v>13</v>
      </c>
      <c r="H520" s="8">
        <v>2.59</v>
      </c>
      <c r="I520" s="4">
        <v>0</v>
      </c>
    </row>
    <row r="521" spans="1:9" x14ac:dyDescent="0.2">
      <c r="A521" s="2">
        <v>2</v>
      </c>
      <c r="B521" s="1" t="s">
        <v>110</v>
      </c>
      <c r="C521" s="4">
        <v>44</v>
      </c>
      <c r="D521" s="8">
        <v>4.95</v>
      </c>
      <c r="E521" s="4">
        <v>5</v>
      </c>
      <c r="F521" s="8">
        <v>1.34</v>
      </c>
      <c r="G521" s="4">
        <v>39</v>
      </c>
      <c r="H521" s="8">
        <v>7.77</v>
      </c>
      <c r="I521" s="4">
        <v>0</v>
      </c>
    </row>
    <row r="522" spans="1:9" x14ac:dyDescent="0.2">
      <c r="A522" s="2">
        <v>3</v>
      </c>
      <c r="B522" s="1" t="s">
        <v>117</v>
      </c>
      <c r="C522" s="4">
        <v>35</v>
      </c>
      <c r="D522" s="8">
        <v>3.94</v>
      </c>
      <c r="E522" s="4">
        <v>33</v>
      </c>
      <c r="F522" s="8">
        <v>8.82</v>
      </c>
      <c r="G522" s="4">
        <v>2</v>
      </c>
      <c r="H522" s="8">
        <v>0.4</v>
      </c>
      <c r="I522" s="4">
        <v>0</v>
      </c>
    </row>
    <row r="523" spans="1:9" x14ac:dyDescent="0.2">
      <c r="A523" s="2">
        <v>4</v>
      </c>
      <c r="B523" s="1" t="s">
        <v>113</v>
      </c>
      <c r="C523" s="4">
        <v>27</v>
      </c>
      <c r="D523" s="8">
        <v>3.04</v>
      </c>
      <c r="E523" s="4">
        <v>25</v>
      </c>
      <c r="F523" s="8">
        <v>6.68</v>
      </c>
      <c r="G523" s="4">
        <v>2</v>
      </c>
      <c r="H523" s="8">
        <v>0.4</v>
      </c>
      <c r="I523" s="4">
        <v>0</v>
      </c>
    </row>
    <row r="524" spans="1:9" x14ac:dyDescent="0.2">
      <c r="A524" s="2">
        <v>4</v>
      </c>
      <c r="B524" s="1" t="s">
        <v>120</v>
      </c>
      <c r="C524" s="4">
        <v>27</v>
      </c>
      <c r="D524" s="8">
        <v>3.04</v>
      </c>
      <c r="E524" s="4">
        <v>18</v>
      </c>
      <c r="F524" s="8">
        <v>4.8099999999999996</v>
      </c>
      <c r="G524" s="4">
        <v>7</v>
      </c>
      <c r="H524" s="8">
        <v>1.39</v>
      </c>
      <c r="I524" s="4">
        <v>2</v>
      </c>
    </row>
    <row r="525" spans="1:9" x14ac:dyDescent="0.2">
      <c r="A525" s="2">
        <v>6</v>
      </c>
      <c r="B525" s="1" t="s">
        <v>121</v>
      </c>
      <c r="C525" s="4">
        <v>26</v>
      </c>
      <c r="D525" s="8">
        <v>2.93</v>
      </c>
      <c r="E525" s="4">
        <v>23</v>
      </c>
      <c r="F525" s="8">
        <v>6.15</v>
      </c>
      <c r="G525" s="4">
        <v>3</v>
      </c>
      <c r="H525" s="8">
        <v>0.6</v>
      </c>
      <c r="I525" s="4">
        <v>0</v>
      </c>
    </row>
    <row r="526" spans="1:9" x14ac:dyDescent="0.2">
      <c r="A526" s="2">
        <v>7</v>
      </c>
      <c r="B526" s="1" t="s">
        <v>116</v>
      </c>
      <c r="C526" s="4">
        <v>23</v>
      </c>
      <c r="D526" s="8">
        <v>2.59</v>
      </c>
      <c r="E526" s="4">
        <v>20</v>
      </c>
      <c r="F526" s="8">
        <v>5.35</v>
      </c>
      <c r="G526" s="4">
        <v>3</v>
      </c>
      <c r="H526" s="8">
        <v>0.6</v>
      </c>
      <c r="I526" s="4">
        <v>0</v>
      </c>
    </row>
    <row r="527" spans="1:9" x14ac:dyDescent="0.2">
      <c r="A527" s="2">
        <v>8</v>
      </c>
      <c r="B527" s="1" t="s">
        <v>108</v>
      </c>
      <c r="C527" s="4">
        <v>21</v>
      </c>
      <c r="D527" s="8">
        <v>2.36</v>
      </c>
      <c r="E527" s="4">
        <v>12</v>
      </c>
      <c r="F527" s="8">
        <v>3.21</v>
      </c>
      <c r="G527" s="4">
        <v>9</v>
      </c>
      <c r="H527" s="8">
        <v>1.79</v>
      </c>
      <c r="I527" s="4">
        <v>0</v>
      </c>
    </row>
    <row r="528" spans="1:9" x14ac:dyDescent="0.2">
      <c r="A528" s="2">
        <v>9</v>
      </c>
      <c r="B528" s="1" t="s">
        <v>124</v>
      </c>
      <c r="C528" s="4">
        <v>19</v>
      </c>
      <c r="D528" s="8">
        <v>2.14</v>
      </c>
      <c r="E528" s="4">
        <v>1</v>
      </c>
      <c r="F528" s="8">
        <v>0.27</v>
      </c>
      <c r="G528" s="4">
        <v>18</v>
      </c>
      <c r="H528" s="8">
        <v>3.59</v>
      </c>
      <c r="I528" s="4">
        <v>0</v>
      </c>
    </row>
    <row r="529" spans="1:9" x14ac:dyDescent="0.2">
      <c r="A529" s="2">
        <v>10</v>
      </c>
      <c r="B529" s="1" t="s">
        <v>119</v>
      </c>
      <c r="C529" s="4">
        <v>18</v>
      </c>
      <c r="D529" s="8">
        <v>2.0299999999999998</v>
      </c>
      <c r="E529" s="4">
        <v>12</v>
      </c>
      <c r="F529" s="8">
        <v>3.21</v>
      </c>
      <c r="G529" s="4">
        <v>6</v>
      </c>
      <c r="H529" s="8">
        <v>1.2</v>
      </c>
      <c r="I529" s="4">
        <v>0</v>
      </c>
    </row>
    <row r="530" spans="1:9" x14ac:dyDescent="0.2">
      <c r="A530" s="2">
        <v>11</v>
      </c>
      <c r="B530" s="1" t="s">
        <v>107</v>
      </c>
      <c r="C530" s="4">
        <v>17</v>
      </c>
      <c r="D530" s="8">
        <v>1.91</v>
      </c>
      <c r="E530" s="4">
        <v>4</v>
      </c>
      <c r="F530" s="8">
        <v>1.07</v>
      </c>
      <c r="G530" s="4">
        <v>13</v>
      </c>
      <c r="H530" s="8">
        <v>2.59</v>
      </c>
      <c r="I530" s="4">
        <v>0</v>
      </c>
    </row>
    <row r="531" spans="1:9" x14ac:dyDescent="0.2">
      <c r="A531" s="2">
        <v>12</v>
      </c>
      <c r="B531" s="1" t="s">
        <v>109</v>
      </c>
      <c r="C531" s="4">
        <v>16</v>
      </c>
      <c r="D531" s="8">
        <v>1.8</v>
      </c>
      <c r="E531" s="4">
        <v>0</v>
      </c>
      <c r="F531" s="8">
        <v>0</v>
      </c>
      <c r="G531" s="4">
        <v>16</v>
      </c>
      <c r="H531" s="8">
        <v>3.19</v>
      </c>
      <c r="I531" s="4">
        <v>0</v>
      </c>
    </row>
    <row r="532" spans="1:9" x14ac:dyDescent="0.2">
      <c r="A532" s="2">
        <v>12</v>
      </c>
      <c r="B532" s="1" t="s">
        <v>123</v>
      </c>
      <c r="C532" s="4">
        <v>16</v>
      </c>
      <c r="D532" s="8">
        <v>1.8</v>
      </c>
      <c r="E532" s="4">
        <v>0</v>
      </c>
      <c r="F532" s="8">
        <v>0</v>
      </c>
      <c r="G532" s="4">
        <v>16</v>
      </c>
      <c r="H532" s="8">
        <v>3.19</v>
      </c>
      <c r="I532" s="4">
        <v>0</v>
      </c>
    </row>
    <row r="533" spans="1:9" x14ac:dyDescent="0.2">
      <c r="A533" s="2">
        <v>14</v>
      </c>
      <c r="B533" s="1" t="s">
        <v>102</v>
      </c>
      <c r="C533" s="4">
        <v>15</v>
      </c>
      <c r="D533" s="8">
        <v>1.69</v>
      </c>
      <c r="E533" s="4">
        <v>1</v>
      </c>
      <c r="F533" s="8">
        <v>0.27</v>
      </c>
      <c r="G533" s="4">
        <v>14</v>
      </c>
      <c r="H533" s="8">
        <v>2.79</v>
      </c>
      <c r="I533" s="4">
        <v>0</v>
      </c>
    </row>
    <row r="534" spans="1:9" x14ac:dyDescent="0.2">
      <c r="A534" s="2">
        <v>14</v>
      </c>
      <c r="B534" s="1" t="s">
        <v>103</v>
      </c>
      <c r="C534" s="4">
        <v>15</v>
      </c>
      <c r="D534" s="8">
        <v>1.69</v>
      </c>
      <c r="E534" s="4">
        <v>1</v>
      </c>
      <c r="F534" s="8">
        <v>0.27</v>
      </c>
      <c r="G534" s="4">
        <v>14</v>
      </c>
      <c r="H534" s="8">
        <v>2.79</v>
      </c>
      <c r="I534" s="4">
        <v>0</v>
      </c>
    </row>
    <row r="535" spans="1:9" x14ac:dyDescent="0.2">
      <c r="A535" s="2">
        <v>14</v>
      </c>
      <c r="B535" s="1" t="s">
        <v>104</v>
      </c>
      <c r="C535" s="4">
        <v>15</v>
      </c>
      <c r="D535" s="8">
        <v>1.69</v>
      </c>
      <c r="E535" s="4">
        <v>1</v>
      </c>
      <c r="F535" s="8">
        <v>0.27</v>
      </c>
      <c r="G535" s="4">
        <v>14</v>
      </c>
      <c r="H535" s="8">
        <v>2.79</v>
      </c>
      <c r="I535" s="4">
        <v>0</v>
      </c>
    </row>
    <row r="536" spans="1:9" x14ac:dyDescent="0.2">
      <c r="A536" s="2">
        <v>14</v>
      </c>
      <c r="B536" s="1" t="s">
        <v>112</v>
      </c>
      <c r="C536" s="4">
        <v>15</v>
      </c>
      <c r="D536" s="8">
        <v>1.69</v>
      </c>
      <c r="E536" s="4">
        <v>13</v>
      </c>
      <c r="F536" s="8">
        <v>3.48</v>
      </c>
      <c r="G536" s="4">
        <v>2</v>
      </c>
      <c r="H536" s="8">
        <v>0.4</v>
      </c>
      <c r="I536" s="4">
        <v>0</v>
      </c>
    </row>
    <row r="537" spans="1:9" x14ac:dyDescent="0.2">
      <c r="A537" s="2">
        <v>18</v>
      </c>
      <c r="B537" s="1" t="s">
        <v>135</v>
      </c>
      <c r="C537" s="4">
        <v>14</v>
      </c>
      <c r="D537" s="8">
        <v>1.58</v>
      </c>
      <c r="E537" s="4">
        <v>4</v>
      </c>
      <c r="F537" s="8">
        <v>1.07</v>
      </c>
      <c r="G537" s="4">
        <v>10</v>
      </c>
      <c r="H537" s="8">
        <v>1.99</v>
      </c>
      <c r="I537" s="4">
        <v>0</v>
      </c>
    </row>
    <row r="538" spans="1:9" x14ac:dyDescent="0.2">
      <c r="A538" s="2">
        <v>18</v>
      </c>
      <c r="B538" s="1" t="s">
        <v>111</v>
      </c>
      <c r="C538" s="4">
        <v>14</v>
      </c>
      <c r="D538" s="8">
        <v>1.58</v>
      </c>
      <c r="E538" s="4">
        <v>7</v>
      </c>
      <c r="F538" s="8">
        <v>1.87</v>
      </c>
      <c r="G538" s="4">
        <v>7</v>
      </c>
      <c r="H538" s="8">
        <v>1.39</v>
      </c>
      <c r="I538" s="4">
        <v>0</v>
      </c>
    </row>
    <row r="539" spans="1:9" x14ac:dyDescent="0.2">
      <c r="A539" s="2">
        <v>20</v>
      </c>
      <c r="B539" s="1" t="s">
        <v>156</v>
      </c>
      <c r="C539" s="4">
        <v>13</v>
      </c>
      <c r="D539" s="8">
        <v>1.46</v>
      </c>
      <c r="E539" s="4">
        <v>0</v>
      </c>
      <c r="F539" s="8">
        <v>0</v>
      </c>
      <c r="G539" s="4">
        <v>13</v>
      </c>
      <c r="H539" s="8">
        <v>2.59</v>
      </c>
      <c r="I539" s="4">
        <v>0</v>
      </c>
    </row>
    <row r="540" spans="1:9" x14ac:dyDescent="0.2">
      <c r="A540" s="2">
        <v>20</v>
      </c>
      <c r="B540" s="1" t="s">
        <v>157</v>
      </c>
      <c r="C540" s="4">
        <v>13</v>
      </c>
      <c r="D540" s="8">
        <v>1.46</v>
      </c>
      <c r="E540" s="4">
        <v>3</v>
      </c>
      <c r="F540" s="8">
        <v>0.8</v>
      </c>
      <c r="G540" s="4">
        <v>10</v>
      </c>
      <c r="H540" s="8">
        <v>1.99</v>
      </c>
      <c r="I540" s="4">
        <v>0</v>
      </c>
    </row>
    <row r="541" spans="1:9" x14ac:dyDescent="0.2">
      <c r="A541" s="2">
        <v>20</v>
      </c>
      <c r="B541" s="1" t="s">
        <v>139</v>
      </c>
      <c r="C541" s="4">
        <v>13</v>
      </c>
      <c r="D541" s="8">
        <v>1.46</v>
      </c>
      <c r="E541" s="4">
        <v>10</v>
      </c>
      <c r="F541" s="8">
        <v>2.67</v>
      </c>
      <c r="G541" s="4">
        <v>3</v>
      </c>
      <c r="H541" s="8">
        <v>0.6</v>
      </c>
      <c r="I541" s="4">
        <v>0</v>
      </c>
    </row>
    <row r="542" spans="1:9" x14ac:dyDescent="0.2">
      <c r="A542" s="1"/>
      <c r="C542" s="4"/>
      <c r="D542" s="8"/>
      <c r="E542" s="4"/>
      <c r="F542" s="8"/>
      <c r="G542" s="4"/>
      <c r="H542" s="8"/>
      <c r="I542" s="4"/>
    </row>
    <row r="543" spans="1:9" x14ac:dyDescent="0.2">
      <c r="A543" s="1" t="s">
        <v>24</v>
      </c>
      <c r="C543" s="4"/>
      <c r="D543" s="8"/>
      <c r="E543" s="4"/>
      <c r="F543" s="8"/>
      <c r="G543" s="4"/>
      <c r="H543" s="8"/>
      <c r="I543" s="4"/>
    </row>
    <row r="544" spans="1:9" x14ac:dyDescent="0.2">
      <c r="A544" s="2">
        <v>1</v>
      </c>
      <c r="B544" s="1" t="s">
        <v>110</v>
      </c>
      <c r="C544" s="4">
        <v>84</v>
      </c>
      <c r="D544" s="8">
        <v>12.82</v>
      </c>
      <c r="E544" s="4">
        <v>61</v>
      </c>
      <c r="F544" s="8">
        <v>20</v>
      </c>
      <c r="G544" s="4">
        <v>22</v>
      </c>
      <c r="H544" s="8">
        <v>6.45</v>
      </c>
      <c r="I544" s="4">
        <v>0</v>
      </c>
    </row>
    <row r="545" spans="1:9" x14ac:dyDescent="0.2">
      <c r="A545" s="2">
        <v>2</v>
      </c>
      <c r="B545" s="1" t="s">
        <v>118</v>
      </c>
      <c r="C545" s="4">
        <v>32</v>
      </c>
      <c r="D545" s="8">
        <v>4.8899999999999997</v>
      </c>
      <c r="E545" s="4">
        <v>29</v>
      </c>
      <c r="F545" s="8">
        <v>9.51</v>
      </c>
      <c r="G545" s="4">
        <v>3</v>
      </c>
      <c r="H545" s="8">
        <v>0.88</v>
      </c>
      <c r="I545" s="4">
        <v>0</v>
      </c>
    </row>
    <row r="546" spans="1:9" x14ac:dyDescent="0.2">
      <c r="A546" s="2">
        <v>3</v>
      </c>
      <c r="B546" s="1" t="s">
        <v>121</v>
      </c>
      <c r="C546" s="4">
        <v>24</v>
      </c>
      <c r="D546" s="8">
        <v>3.66</v>
      </c>
      <c r="E546" s="4">
        <v>22</v>
      </c>
      <c r="F546" s="8">
        <v>7.21</v>
      </c>
      <c r="G546" s="4">
        <v>2</v>
      </c>
      <c r="H546" s="8">
        <v>0.59</v>
      </c>
      <c r="I546" s="4">
        <v>0</v>
      </c>
    </row>
    <row r="547" spans="1:9" x14ac:dyDescent="0.2">
      <c r="A547" s="2">
        <v>4</v>
      </c>
      <c r="B547" s="1" t="s">
        <v>109</v>
      </c>
      <c r="C547" s="4">
        <v>21</v>
      </c>
      <c r="D547" s="8">
        <v>3.21</v>
      </c>
      <c r="E547" s="4">
        <v>1</v>
      </c>
      <c r="F547" s="8">
        <v>0.33</v>
      </c>
      <c r="G547" s="4">
        <v>20</v>
      </c>
      <c r="H547" s="8">
        <v>5.87</v>
      </c>
      <c r="I547" s="4">
        <v>0</v>
      </c>
    </row>
    <row r="548" spans="1:9" x14ac:dyDescent="0.2">
      <c r="A548" s="2">
        <v>5</v>
      </c>
      <c r="B548" s="1" t="s">
        <v>123</v>
      </c>
      <c r="C548" s="4">
        <v>18</v>
      </c>
      <c r="D548" s="8">
        <v>2.75</v>
      </c>
      <c r="E548" s="4">
        <v>0</v>
      </c>
      <c r="F548" s="8">
        <v>0</v>
      </c>
      <c r="G548" s="4">
        <v>18</v>
      </c>
      <c r="H548" s="8">
        <v>5.28</v>
      </c>
      <c r="I548" s="4">
        <v>0</v>
      </c>
    </row>
    <row r="549" spans="1:9" x14ac:dyDescent="0.2">
      <c r="A549" s="2">
        <v>6</v>
      </c>
      <c r="B549" s="1" t="s">
        <v>117</v>
      </c>
      <c r="C549" s="4">
        <v>17</v>
      </c>
      <c r="D549" s="8">
        <v>2.6</v>
      </c>
      <c r="E549" s="4">
        <v>15</v>
      </c>
      <c r="F549" s="8">
        <v>4.92</v>
      </c>
      <c r="G549" s="4">
        <v>2</v>
      </c>
      <c r="H549" s="8">
        <v>0.59</v>
      </c>
      <c r="I549" s="4">
        <v>0</v>
      </c>
    </row>
    <row r="550" spans="1:9" x14ac:dyDescent="0.2">
      <c r="A550" s="2">
        <v>7</v>
      </c>
      <c r="B550" s="1" t="s">
        <v>106</v>
      </c>
      <c r="C550" s="4">
        <v>15</v>
      </c>
      <c r="D550" s="8">
        <v>2.29</v>
      </c>
      <c r="E550" s="4">
        <v>3</v>
      </c>
      <c r="F550" s="8">
        <v>0.98</v>
      </c>
      <c r="G550" s="4">
        <v>12</v>
      </c>
      <c r="H550" s="8">
        <v>3.52</v>
      </c>
      <c r="I550" s="4">
        <v>0</v>
      </c>
    </row>
    <row r="551" spans="1:9" x14ac:dyDescent="0.2">
      <c r="A551" s="2">
        <v>7</v>
      </c>
      <c r="B551" s="1" t="s">
        <v>116</v>
      </c>
      <c r="C551" s="4">
        <v>15</v>
      </c>
      <c r="D551" s="8">
        <v>2.29</v>
      </c>
      <c r="E551" s="4">
        <v>14</v>
      </c>
      <c r="F551" s="8">
        <v>4.59</v>
      </c>
      <c r="G551" s="4">
        <v>1</v>
      </c>
      <c r="H551" s="8">
        <v>0.28999999999999998</v>
      </c>
      <c r="I551" s="4">
        <v>0</v>
      </c>
    </row>
    <row r="552" spans="1:9" x14ac:dyDescent="0.2">
      <c r="A552" s="2">
        <v>7</v>
      </c>
      <c r="B552" s="1" t="s">
        <v>120</v>
      </c>
      <c r="C552" s="4">
        <v>15</v>
      </c>
      <c r="D552" s="8">
        <v>2.29</v>
      </c>
      <c r="E552" s="4">
        <v>12</v>
      </c>
      <c r="F552" s="8">
        <v>3.93</v>
      </c>
      <c r="G552" s="4">
        <v>3</v>
      </c>
      <c r="H552" s="8">
        <v>0.88</v>
      </c>
      <c r="I552" s="4">
        <v>0</v>
      </c>
    </row>
    <row r="553" spans="1:9" x14ac:dyDescent="0.2">
      <c r="A553" s="2">
        <v>10</v>
      </c>
      <c r="B553" s="1" t="s">
        <v>114</v>
      </c>
      <c r="C553" s="4">
        <v>13</v>
      </c>
      <c r="D553" s="8">
        <v>1.98</v>
      </c>
      <c r="E553" s="4">
        <v>13</v>
      </c>
      <c r="F553" s="8">
        <v>4.26</v>
      </c>
      <c r="G553" s="4">
        <v>0</v>
      </c>
      <c r="H553" s="8">
        <v>0</v>
      </c>
      <c r="I553" s="4">
        <v>0</v>
      </c>
    </row>
    <row r="554" spans="1:9" x14ac:dyDescent="0.2">
      <c r="A554" s="2">
        <v>11</v>
      </c>
      <c r="B554" s="1" t="s">
        <v>112</v>
      </c>
      <c r="C554" s="4">
        <v>12</v>
      </c>
      <c r="D554" s="8">
        <v>1.83</v>
      </c>
      <c r="E554" s="4">
        <v>10</v>
      </c>
      <c r="F554" s="8">
        <v>3.28</v>
      </c>
      <c r="G554" s="4">
        <v>2</v>
      </c>
      <c r="H554" s="8">
        <v>0.59</v>
      </c>
      <c r="I554" s="4">
        <v>0</v>
      </c>
    </row>
    <row r="555" spans="1:9" x14ac:dyDescent="0.2">
      <c r="A555" s="2">
        <v>12</v>
      </c>
      <c r="B555" s="1" t="s">
        <v>107</v>
      </c>
      <c r="C555" s="4">
        <v>10</v>
      </c>
      <c r="D555" s="8">
        <v>1.53</v>
      </c>
      <c r="E555" s="4">
        <v>2</v>
      </c>
      <c r="F555" s="8">
        <v>0.66</v>
      </c>
      <c r="G555" s="4">
        <v>8</v>
      </c>
      <c r="H555" s="8">
        <v>2.35</v>
      </c>
      <c r="I555" s="4">
        <v>0</v>
      </c>
    </row>
    <row r="556" spans="1:9" x14ac:dyDescent="0.2">
      <c r="A556" s="2">
        <v>12</v>
      </c>
      <c r="B556" s="1" t="s">
        <v>122</v>
      </c>
      <c r="C556" s="4">
        <v>10</v>
      </c>
      <c r="D556" s="8">
        <v>1.53</v>
      </c>
      <c r="E556" s="4">
        <v>1</v>
      </c>
      <c r="F556" s="8">
        <v>0.33</v>
      </c>
      <c r="G556" s="4">
        <v>9</v>
      </c>
      <c r="H556" s="8">
        <v>2.64</v>
      </c>
      <c r="I556" s="4">
        <v>0</v>
      </c>
    </row>
    <row r="557" spans="1:9" x14ac:dyDescent="0.2">
      <c r="A557" s="2">
        <v>12</v>
      </c>
      <c r="B557" s="1" t="s">
        <v>119</v>
      </c>
      <c r="C557" s="4">
        <v>10</v>
      </c>
      <c r="D557" s="8">
        <v>1.53</v>
      </c>
      <c r="E557" s="4">
        <v>6</v>
      </c>
      <c r="F557" s="8">
        <v>1.97</v>
      </c>
      <c r="G557" s="4">
        <v>4</v>
      </c>
      <c r="H557" s="8">
        <v>1.17</v>
      </c>
      <c r="I557" s="4">
        <v>0</v>
      </c>
    </row>
    <row r="558" spans="1:9" x14ac:dyDescent="0.2">
      <c r="A558" s="2">
        <v>15</v>
      </c>
      <c r="B558" s="1" t="s">
        <v>103</v>
      </c>
      <c r="C558" s="4">
        <v>9</v>
      </c>
      <c r="D558" s="8">
        <v>1.37</v>
      </c>
      <c r="E558" s="4">
        <v>0</v>
      </c>
      <c r="F558" s="8">
        <v>0</v>
      </c>
      <c r="G558" s="4">
        <v>9</v>
      </c>
      <c r="H558" s="8">
        <v>2.64</v>
      </c>
      <c r="I558" s="4">
        <v>0</v>
      </c>
    </row>
    <row r="559" spans="1:9" x14ac:dyDescent="0.2">
      <c r="A559" s="2">
        <v>15</v>
      </c>
      <c r="B559" s="1" t="s">
        <v>158</v>
      </c>
      <c r="C559" s="4">
        <v>9</v>
      </c>
      <c r="D559" s="8">
        <v>1.37</v>
      </c>
      <c r="E559" s="4">
        <v>0</v>
      </c>
      <c r="F559" s="8">
        <v>0</v>
      </c>
      <c r="G559" s="4">
        <v>9</v>
      </c>
      <c r="H559" s="8">
        <v>2.64</v>
      </c>
      <c r="I559" s="4">
        <v>0</v>
      </c>
    </row>
    <row r="560" spans="1:9" x14ac:dyDescent="0.2">
      <c r="A560" s="2">
        <v>17</v>
      </c>
      <c r="B560" s="1" t="s">
        <v>139</v>
      </c>
      <c r="C560" s="4">
        <v>8</v>
      </c>
      <c r="D560" s="8">
        <v>1.22</v>
      </c>
      <c r="E560" s="4">
        <v>3</v>
      </c>
      <c r="F560" s="8">
        <v>0.98</v>
      </c>
      <c r="G560" s="4">
        <v>5</v>
      </c>
      <c r="H560" s="8">
        <v>1.47</v>
      </c>
      <c r="I560" s="4">
        <v>0</v>
      </c>
    </row>
    <row r="561" spans="1:9" x14ac:dyDescent="0.2">
      <c r="A561" s="2">
        <v>17</v>
      </c>
      <c r="B561" s="1" t="s">
        <v>108</v>
      </c>
      <c r="C561" s="4">
        <v>8</v>
      </c>
      <c r="D561" s="8">
        <v>1.22</v>
      </c>
      <c r="E561" s="4">
        <v>7</v>
      </c>
      <c r="F561" s="8">
        <v>2.2999999999999998</v>
      </c>
      <c r="G561" s="4">
        <v>1</v>
      </c>
      <c r="H561" s="8">
        <v>0.28999999999999998</v>
      </c>
      <c r="I561" s="4">
        <v>0</v>
      </c>
    </row>
    <row r="562" spans="1:9" x14ac:dyDescent="0.2">
      <c r="A562" s="2">
        <v>17</v>
      </c>
      <c r="B562" s="1" t="s">
        <v>113</v>
      </c>
      <c r="C562" s="4">
        <v>8</v>
      </c>
      <c r="D562" s="8">
        <v>1.22</v>
      </c>
      <c r="E562" s="4">
        <v>8</v>
      </c>
      <c r="F562" s="8">
        <v>2.62</v>
      </c>
      <c r="G562" s="4">
        <v>0</v>
      </c>
      <c r="H562" s="8">
        <v>0</v>
      </c>
      <c r="I562" s="4">
        <v>0</v>
      </c>
    </row>
    <row r="563" spans="1:9" x14ac:dyDescent="0.2">
      <c r="A563" s="2">
        <v>17</v>
      </c>
      <c r="B563" s="1" t="s">
        <v>159</v>
      </c>
      <c r="C563" s="4">
        <v>8</v>
      </c>
      <c r="D563" s="8">
        <v>1.22</v>
      </c>
      <c r="E563" s="4">
        <v>8</v>
      </c>
      <c r="F563" s="8">
        <v>2.62</v>
      </c>
      <c r="G563" s="4">
        <v>0</v>
      </c>
      <c r="H563" s="8">
        <v>0</v>
      </c>
      <c r="I563" s="4">
        <v>0</v>
      </c>
    </row>
    <row r="564" spans="1:9" x14ac:dyDescent="0.2">
      <c r="A564" s="1"/>
      <c r="C564" s="4"/>
      <c r="D564" s="8"/>
      <c r="E564" s="4"/>
      <c r="F564" s="8"/>
      <c r="G564" s="4"/>
      <c r="H564" s="8"/>
      <c r="I564" s="4"/>
    </row>
    <row r="565" spans="1:9" x14ac:dyDescent="0.2">
      <c r="A565" s="1" t="s">
        <v>25</v>
      </c>
      <c r="C565" s="4"/>
      <c r="D565" s="8"/>
      <c r="E565" s="4"/>
      <c r="F565" s="8"/>
      <c r="G565" s="4"/>
      <c r="H565" s="8"/>
      <c r="I565" s="4"/>
    </row>
    <row r="566" spans="1:9" x14ac:dyDescent="0.2">
      <c r="A566" s="2">
        <v>1</v>
      </c>
      <c r="B566" s="1" t="s">
        <v>160</v>
      </c>
      <c r="C566" s="4">
        <v>35</v>
      </c>
      <c r="D566" s="8">
        <v>7.97</v>
      </c>
      <c r="E566" s="4">
        <v>15</v>
      </c>
      <c r="F566" s="8">
        <v>6.76</v>
      </c>
      <c r="G566" s="4">
        <v>20</v>
      </c>
      <c r="H566" s="8">
        <v>9.35</v>
      </c>
      <c r="I566" s="4">
        <v>0</v>
      </c>
    </row>
    <row r="567" spans="1:9" x14ac:dyDescent="0.2">
      <c r="A567" s="2">
        <v>2</v>
      </c>
      <c r="B567" s="1" t="s">
        <v>118</v>
      </c>
      <c r="C567" s="4">
        <v>27</v>
      </c>
      <c r="D567" s="8">
        <v>6.15</v>
      </c>
      <c r="E567" s="4">
        <v>24</v>
      </c>
      <c r="F567" s="8">
        <v>10.81</v>
      </c>
      <c r="G567" s="4">
        <v>3</v>
      </c>
      <c r="H567" s="8">
        <v>1.4</v>
      </c>
      <c r="I567" s="4">
        <v>0</v>
      </c>
    </row>
    <row r="568" spans="1:9" x14ac:dyDescent="0.2">
      <c r="A568" s="2">
        <v>3</v>
      </c>
      <c r="B568" s="1" t="s">
        <v>106</v>
      </c>
      <c r="C568" s="4">
        <v>14</v>
      </c>
      <c r="D568" s="8">
        <v>3.19</v>
      </c>
      <c r="E568" s="4">
        <v>8</v>
      </c>
      <c r="F568" s="8">
        <v>3.6</v>
      </c>
      <c r="G568" s="4">
        <v>6</v>
      </c>
      <c r="H568" s="8">
        <v>2.8</v>
      </c>
      <c r="I568" s="4">
        <v>0</v>
      </c>
    </row>
    <row r="569" spans="1:9" x14ac:dyDescent="0.2">
      <c r="A569" s="2">
        <v>4</v>
      </c>
      <c r="B569" s="1" t="s">
        <v>108</v>
      </c>
      <c r="C569" s="4">
        <v>13</v>
      </c>
      <c r="D569" s="8">
        <v>2.96</v>
      </c>
      <c r="E569" s="4">
        <v>8</v>
      </c>
      <c r="F569" s="8">
        <v>3.6</v>
      </c>
      <c r="G569" s="4">
        <v>5</v>
      </c>
      <c r="H569" s="8">
        <v>2.34</v>
      </c>
      <c r="I569" s="4">
        <v>0</v>
      </c>
    </row>
    <row r="570" spans="1:9" x14ac:dyDescent="0.2">
      <c r="A570" s="2">
        <v>5</v>
      </c>
      <c r="B570" s="1" t="s">
        <v>102</v>
      </c>
      <c r="C570" s="4">
        <v>12</v>
      </c>
      <c r="D570" s="8">
        <v>2.73</v>
      </c>
      <c r="E570" s="4">
        <v>3</v>
      </c>
      <c r="F570" s="8">
        <v>1.35</v>
      </c>
      <c r="G570" s="4">
        <v>9</v>
      </c>
      <c r="H570" s="8">
        <v>4.21</v>
      </c>
      <c r="I570" s="4">
        <v>0</v>
      </c>
    </row>
    <row r="571" spans="1:9" x14ac:dyDescent="0.2">
      <c r="A571" s="2">
        <v>5</v>
      </c>
      <c r="B571" s="1" t="s">
        <v>121</v>
      </c>
      <c r="C571" s="4">
        <v>12</v>
      </c>
      <c r="D571" s="8">
        <v>2.73</v>
      </c>
      <c r="E571" s="4">
        <v>12</v>
      </c>
      <c r="F571" s="8">
        <v>5.41</v>
      </c>
      <c r="G571" s="4">
        <v>0</v>
      </c>
      <c r="H571" s="8">
        <v>0</v>
      </c>
      <c r="I571" s="4">
        <v>0</v>
      </c>
    </row>
    <row r="572" spans="1:9" x14ac:dyDescent="0.2">
      <c r="A572" s="2">
        <v>7</v>
      </c>
      <c r="B572" s="1" t="s">
        <v>116</v>
      </c>
      <c r="C572" s="4">
        <v>10</v>
      </c>
      <c r="D572" s="8">
        <v>2.2799999999999998</v>
      </c>
      <c r="E572" s="4">
        <v>10</v>
      </c>
      <c r="F572" s="8">
        <v>4.5</v>
      </c>
      <c r="G572" s="4">
        <v>0</v>
      </c>
      <c r="H572" s="8">
        <v>0</v>
      </c>
      <c r="I572" s="4">
        <v>0</v>
      </c>
    </row>
    <row r="573" spans="1:9" x14ac:dyDescent="0.2">
      <c r="A573" s="2">
        <v>8</v>
      </c>
      <c r="B573" s="1" t="s">
        <v>117</v>
      </c>
      <c r="C573" s="4">
        <v>9</v>
      </c>
      <c r="D573" s="8">
        <v>2.0499999999999998</v>
      </c>
      <c r="E573" s="4">
        <v>9</v>
      </c>
      <c r="F573" s="8">
        <v>4.05</v>
      </c>
      <c r="G573" s="4">
        <v>0</v>
      </c>
      <c r="H573" s="8">
        <v>0</v>
      </c>
      <c r="I573" s="4">
        <v>0</v>
      </c>
    </row>
    <row r="574" spans="1:9" x14ac:dyDescent="0.2">
      <c r="A574" s="2">
        <v>9</v>
      </c>
      <c r="B574" s="1" t="s">
        <v>104</v>
      </c>
      <c r="C574" s="4">
        <v>8</v>
      </c>
      <c r="D574" s="8">
        <v>1.82</v>
      </c>
      <c r="E574" s="4">
        <v>0</v>
      </c>
      <c r="F574" s="8">
        <v>0</v>
      </c>
      <c r="G574" s="4">
        <v>8</v>
      </c>
      <c r="H574" s="8">
        <v>3.74</v>
      </c>
      <c r="I574" s="4">
        <v>0</v>
      </c>
    </row>
    <row r="575" spans="1:9" x14ac:dyDescent="0.2">
      <c r="A575" s="2">
        <v>9</v>
      </c>
      <c r="B575" s="1" t="s">
        <v>139</v>
      </c>
      <c r="C575" s="4">
        <v>8</v>
      </c>
      <c r="D575" s="8">
        <v>1.82</v>
      </c>
      <c r="E575" s="4">
        <v>6</v>
      </c>
      <c r="F575" s="8">
        <v>2.7</v>
      </c>
      <c r="G575" s="4">
        <v>2</v>
      </c>
      <c r="H575" s="8">
        <v>0.93</v>
      </c>
      <c r="I575" s="4">
        <v>0</v>
      </c>
    </row>
    <row r="576" spans="1:9" x14ac:dyDescent="0.2">
      <c r="A576" s="2">
        <v>9</v>
      </c>
      <c r="B576" s="1" t="s">
        <v>107</v>
      </c>
      <c r="C576" s="4">
        <v>8</v>
      </c>
      <c r="D576" s="8">
        <v>1.82</v>
      </c>
      <c r="E576" s="4">
        <v>4</v>
      </c>
      <c r="F576" s="8">
        <v>1.8</v>
      </c>
      <c r="G576" s="4">
        <v>4</v>
      </c>
      <c r="H576" s="8">
        <v>1.87</v>
      </c>
      <c r="I576" s="4">
        <v>0</v>
      </c>
    </row>
    <row r="577" spans="1:9" x14ac:dyDescent="0.2">
      <c r="A577" s="2">
        <v>12</v>
      </c>
      <c r="B577" s="1" t="s">
        <v>103</v>
      </c>
      <c r="C577" s="4">
        <v>7</v>
      </c>
      <c r="D577" s="8">
        <v>1.59</v>
      </c>
      <c r="E577" s="4">
        <v>0</v>
      </c>
      <c r="F577" s="8">
        <v>0</v>
      </c>
      <c r="G577" s="4">
        <v>7</v>
      </c>
      <c r="H577" s="8">
        <v>3.27</v>
      </c>
      <c r="I577" s="4">
        <v>0</v>
      </c>
    </row>
    <row r="578" spans="1:9" x14ac:dyDescent="0.2">
      <c r="A578" s="2">
        <v>12</v>
      </c>
      <c r="B578" s="1" t="s">
        <v>105</v>
      </c>
      <c r="C578" s="4">
        <v>7</v>
      </c>
      <c r="D578" s="8">
        <v>1.59</v>
      </c>
      <c r="E578" s="4">
        <v>4</v>
      </c>
      <c r="F578" s="8">
        <v>1.8</v>
      </c>
      <c r="G578" s="4">
        <v>3</v>
      </c>
      <c r="H578" s="8">
        <v>1.4</v>
      </c>
      <c r="I578" s="4">
        <v>0</v>
      </c>
    </row>
    <row r="579" spans="1:9" x14ac:dyDescent="0.2">
      <c r="A579" s="2">
        <v>12</v>
      </c>
      <c r="B579" s="1" t="s">
        <v>120</v>
      </c>
      <c r="C579" s="4">
        <v>7</v>
      </c>
      <c r="D579" s="8">
        <v>1.59</v>
      </c>
      <c r="E579" s="4">
        <v>6</v>
      </c>
      <c r="F579" s="8">
        <v>2.7</v>
      </c>
      <c r="G579" s="4">
        <v>1</v>
      </c>
      <c r="H579" s="8">
        <v>0.47</v>
      </c>
      <c r="I579" s="4">
        <v>0</v>
      </c>
    </row>
    <row r="580" spans="1:9" x14ac:dyDescent="0.2">
      <c r="A580" s="2">
        <v>15</v>
      </c>
      <c r="B580" s="1" t="s">
        <v>129</v>
      </c>
      <c r="C580" s="4">
        <v>6</v>
      </c>
      <c r="D580" s="8">
        <v>1.37</v>
      </c>
      <c r="E580" s="4">
        <v>0</v>
      </c>
      <c r="F580" s="8">
        <v>0</v>
      </c>
      <c r="G580" s="4">
        <v>6</v>
      </c>
      <c r="H580" s="8">
        <v>2.8</v>
      </c>
      <c r="I580" s="4">
        <v>0</v>
      </c>
    </row>
    <row r="581" spans="1:9" x14ac:dyDescent="0.2">
      <c r="A581" s="2">
        <v>15</v>
      </c>
      <c r="B581" s="1" t="s">
        <v>144</v>
      </c>
      <c r="C581" s="4">
        <v>6</v>
      </c>
      <c r="D581" s="8">
        <v>1.37</v>
      </c>
      <c r="E581" s="4">
        <v>6</v>
      </c>
      <c r="F581" s="8">
        <v>2.7</v>
      </c>
      <c r="G581" s="4">
        <v>0</v>
      </c>
      <c r="H581" s="8">
        <v>0</v>
      </c>
      <c r="I581" s="4">
        <v>0</v>
      </c>
    </row>
    <row r="582" spans="1:9" x14ac:dyDescent="0.2">
      <c r="A582" s="2">
        <v>15</v>
      </c>
      <c r="B582" s="1" t="s">
        <v>153</v>
      </c>
      <c r="C582" s="4">
        <v>6</v>
      </c>
      <c r="D582" s="8">
        <v>1.37</v>
      </c>
      <c r="E582" s="4">
        <v>4</v>
      </c>
      <c r="F582" s="8">
        <v>1.8</v>
      </c>
      <c r="G582" s="4">
        <v>2</v>
      </c>
      <c r="H582" s="8">
        <v>0.93</v>
      </c>
      <c r="I582" s="4">
        <v>0</v>
      </c>
    </row>
    <row r="583" spans="1:9" x14ac:dyDescent="0.2">
      <c r="A583" s="2">
        <v>15</v>
      </c>
      <c r="B583" s="1" t="s">
        <v>114</v>
      </c>
      <c r="C583" s="4">
        <v>6</v>
      </c>
      <c r="D583" s="8">
        <v>1.37</v>
      </c>
      <c r="E583" s="4">
        <v>6</v>
      </c>
      <c r="F583" s="8">
        <v>2.7</v>
      </c>
      <c r="G583" s="4">
        <v>0</v>
      </c>
      <c r="H583" s="8">
        <v>0</v>
      </c>
      <c r="I583" s="4">
        <v>0</v>
      </c>
    </row>
    <row r="584" spans="1:9" x14ac:dyDescent="0.2">
      <c r="A584" s="2">
        <v>19</v>
      </c>
      <c r="B584" s="1" t="s">
        <v>161</v>
      </c>
      <c r="C584" s="4">
        <v>5</v>
      </c>
      <c r="D584" s="8">
        <v>1.1399999999999999</v>
      </c>
      <c r="E584" s="4">
        <v>0</v>
      </c>
      <c r="F584" s="8">
        <v>0</v>
      </c>
      <c r="G584" s="4">
        <v>5</v>
      </c>
      <c r="H584" s="8">
        <v>2.34</v>
      </c>
      <c r="I584" s="4">
        <v>0</v>
      </c>
    </row>
    <row r="585" spans="1:9" x14ac:dyDescent="0.2">
      <c r="A585" s="2">
        <v>19</v>
      </c>
      <c r="B585" s="1" t="s">
        <v>134</v>
      </c>
      <c r="C585" s="4">
        <v>5</v>
      </c>
      <c r="D585" s="8">
        <v>1.1399999999999999</v>
      </c>
      <c r="E585" s="4">
        <v>0</v>
      </c>
      <c r="F585" s="8">
        <v>0</v>
      </c>
      <c r="G585" s="4">
        <v>5</v>
      </c>
      <c r="H585" s="8">
        <v>2.34</v>
      </c>
      <c r="I585" s="4">
        <v>0</v>
      </c>
    </row>
    <row r="586" spans="1:9" x14ac:dyDescent="0.2">
      <c r="A586" s="2">
        <v>19</v>
      </c>
      <c r="B586" s="1" t="s">
        <v>110</v>
      </c>
      <c r="C586" s="4">
        <v>5</v>
      </c>
      <c r="D586" s="8">
        <v>1.1399999999999999</v>
      </c>
      <c r="E586" s="4">
        <v>0</v>
      </c>
      <c r="F586" s="8">
        <v>0</v>
      </c>
      <c r="G586" s="4">
        <v>5</v>
      </c>
      <c r="H586" s="8">
        <v>2.34</v>
      </c>
      <c r="I586" s="4">
        <v>0</v>
      </c>
    </row>
    <row r="587" spans="1:9" x14ac:dyDescent="0.2">
      <c r="A587" s="2">
        <v>19</v>
      </c>
      <c r="B587" s="1" t="s">
        <v>123</v>
      </c>
      <c r="C587" s="4">
        <v>5</v>
      </c>
      <c r="D587" s="8">
        <v>1.1399999999999999</v>
      </c>
      <c r="E587" s="4">
        <v>0</v>
      </c>
      <c r="F587" s="8">
        <v>0</v>
      </c>
      <c r="G587" s="4">
        <v>5</v>
      </c>
      <c r="H587" s="8">
        <v>2.34</v>
      </c>
      <c r="I587" s="4">
        <v>0</v>
      </c>
    </row>
    <row r="588" spans="1:9" x14ac:dyDescent="0.2">
      <c r="A588" s="2">
        <v>19</v>
      </c>
      <c r="B588" s="1" t="s">
        <v>132</v>
      </c>
      <c r="C588" s="4">
        <v>5</v>
      </c>
      <c r="D588" s="8">
        <v>1.1399999999999999</v>
      </c>
      <c r="E588" s="4">
        <v>3</v>
      </c>
      <c r="F588" s="8">
        <v>1.35</v>
      </c>
      <c r="G588" s="4">
        <v>2</v>
      </c>
      <c r="H588" s="8">
        <v>0.93</v>
      </c>
      <c r="I588" s="4">
        <v>0</v>
      </c>
    </row>
    <row r="589" spans="1:9" x14ac:dyDescent="0.2">
      <c r="A589" s="2">
        <v>19</v>
      </c>
      <c r="B589" s="1" t="s">
        <v>162</v>
      </c>
      <c r="C589" s="4">
        <v>5</v>
      </c>
      <c r="D589" s="8">
        <v>1.1399999999999999</v>
      </c>
      <c r="E589" s="4">
        <v>1</v>
      </c>
      <c r="F589" s="8">
        <v>0.45</v>
      </c>
      <c r="G589" s="4">
        <v>4</v>
      </c>
      <c r="H589" s="8">
        <v>1.87</v>
      </c>
      <c r="I589" s="4">
        <v>0</v>
      </c>
    </row>
    <row r="590" spans="1:9" x14ac:dyDescent="0.2">
      <c r="A590" s="1"/>
      <c r="C590" s="4"/>
      <c r="D590" s="8"/>
      <c r="E590" s="4"/>
      <c r="F590" s="8"/>
      <c r="G590" s="4"/>
      <c r="H590" s="8"/>
      <c r="I590" s="4"/>
    </row>
    <row r="591" spans="1:9" x14ac:dyDescent="0.2">
      <c r="A591" s="1" t="s">
        <v>26</v>
      </c>
      <c r="C591" s="4"/>
      <c r="D591" s="8"/>
      <c r="E591" s="4"/>
      <c r="F591" s="8"/>
      <c r="G591" s="4"/>
      <c r="H591" s="8"/>
      <c r="I591" s="4"/>
    </row>
    <row r="592" spans="1:9" x14ac:dyDescent="0.2">
      <c r="A592" s="2">
        <v>1</v>
      </c>
      <c r="B592" s="1" t="s">
        <v>118</v>
      </c>
      <c r="C592" s="4">
        <v>7</v>
      </c>
      <c r="D592" s="8">
        <v>3.83</v>
      </c>
      <c r="E592" s="4">
        <v>7</v>
      </c>
      <c r="F592" s="8">
        <v>12.5</v>
      </c>
      <c r="G592" s="4">
        <v>0</v>
      </c>
      <c r="H592" s="8">
        <v>0</v>
      </c>
      <c r="I592" s="4">
        <v>0</v>
      </c>
    </row>
    <row r="593" spans="1:9" x14ac:dyDescent="0.2">
      <c r="A593" s="2">
        <v>2</v>
      </c>
      <c r="B593" s="1" t="s">
        <v>163</v>
      </c>
      <c r="C593" s="4">
        <v>6</v>
      </c>
      <c r="D593" s="8">
        <v>3.28</v>
      </c>
      <c r="E593" s="4">
        <v>0</v>
      </c>
      <c r="F593" s="8">
        <v>0</v>
      </c>
      <c r="G593" s="4">
        <v>6</v>
      </c>
      <c r="H593" s="8">
        <v>4.96</v>
      </c>
      <c r="I593" s="4">
        <v>0</v>
      </c>
    </row>
    <row r="594" spans="1:9" x14ac:dyDescent="0.2">
      <c r="A594" s="2">
        <v>2</v>
      </c>
      <c r="B594" s="1" t="s">
        <v>108</v>
      </c>
      <c r="C594" s="4">
        <v>6</v>
      </c>
      <c r="D594" s="8">
        <v>3.28</v>
      </c>
      <c r="E594" s="4">
        <v>2</v>
      </c>
      <c r="F594" s="8">
        <v>3.57</v>
      </c>
      <c r="G594" s="4">
        <v>4</v>
      </c>
      <c r="H594" s="8">
        <v>3.31</v>
      </c>
      <c r="I594" s="4">
        <v>0</v>
      </c>
    </row>
    <row r="595" spans="1:9" x14ac:dyDescent="0.2">
      <c r="A595" s="2">
        <v>2</v>
      </c>
      <c r="B595" s="1" t="s">
        <v>116</v>
      </c>
      <c r="C595" s="4">
        <v>6</v>
      </c>
      <c r="D595" s="8">
        <v>3.28</v>
      </c>
      <c r="E595" s="4">
        <v>6</v>
      </c>
      <c r="F595" s="8">
        <v>10.71</v>
      </c>
      <c r="G595" s="4">
        <v>0</v>
      </c>
      <c r="H595" s="8">
        <v>0</v>
      </c>
      <c r="I595" s="4">
        <v>0</v>
      </c>
    </row>
    <row r="596" spans="1:9" x14ac:dyDescent="0.2">
      <c r="A596" s="2">
        <v>5</v>
      </c>
      <c r="B596" s="1" t="s">
        <v>107</v>
      </c>
      <c r="C596" s="4">
        <v>5</v>
      </c>
      <c r="D596" s="8">
        <v>2.73</v>
      </c>
      <c r="E596" s="4">
        <v>2</v>
      </c>
      <c r="F596" s="8">
        <v>3.57</v>
      </c>
      <c r="G596" s="4">
        <v>3</v>
      </c>
      <c r="H596" s="8">
        <v>2.48</v>
      </c>
      <c r="I596" s="4">
        <v>0</v>
      </c>
    </row>
    <row r="597" spans="1:9" x14ac:dyDescent="0.2">
      <c r="A597" s="2">
        <v>5</v>
      </c>
      <c r="B597" s="1" t="s">
        <v>117</v>
      </c>
      <c r="C597" s="4">
        <v>5</v>
      </c>
      <c r="D597" s="8">
        <v>2.73</v>
      </c>
      <c r="E597" s="4">
        <v>5</v>
      </c>
      <c r="F597" s="8">
        <v>8.93</v>
      </c>
      <c r="G597" s="4">
        <v>0</v>
      </c>
      <c r="H597" s="8">
        <v>0</v>
      </c>
      <c r="I597" s="4">
        <v>0</v>
      </c>
    </row>
    <row r="598" spans="1:9" x14ac:dyDescent="0.2">
      <c r="A598" s="2">
        <v>5</v>
      </c>
      <c r="B598" s="1" t="s">
        <v>121</v>
      </c>
      <c r="C598" s="4">
        <v>5</v>
      </c>
      <c r="D598" s="8">
        <v>2.73</v>
      </c>
      <c r="E598" s="4">
        <v>3</v>
      </c>
      <c r="F598" s="8">
        <v>5.36</v>
      </c>
      <c r="G598" s="4">
        <v>2</v>
      </c>
      <c r="H598" s="8">
        <v>1.65</v>
      </c>
      <c r="I598" s="4">
        <v>0</v>
      </c>
    </row>
    <row r="599" spans="1:9" x14ac:dyDescent="0.2">
      <c r="A599" s="2">
        <v>8</v>
      </c>
      <c r="B599" s="1" t="s">
        <v>136</v>
      </c>
      <c r="C599" s="4">
        <v>4</v>
      </c>
      <c r="D599" s="8">
        <v>2.19</v>
      </c>
      <c r="E599" s="4">
        <v>0</v>
      </c>
      <c r="F599" s="8">
        <v>0</v>
      </c>
      <c r="G599" s="4">
        <v>4</v>
      </c>
      <c r="H599" s="8">
        <v>3.31</v>
      </c>
      <c r="I599" s="4">
        <v>0</v>
      </c>
    </row>
    <row r="600" spans="1:9" x14ac:dyDescent="0.2">
      <c r="A600" s="2">
        <v>8</v>
      </c>
      <c r="B600" s="1" t="s">
        <v>105</v>
      </c>
      <c r="C600" s="4">
        <v>4</v>
      </c>
      <c r="D600" s="8">
        <v>2.19</v>
      </c>
      <c r="E600" s="4">
        <v>0</v>
      </c>
      <c r="F600" s="8">
        <v>0</v>
      </c>
      <c r="G600" s="4">
        <v>4</v>
      </c>
      <c r="H600" s="8">
        <v>3.31</v>
      </c>
      <c r="I600" s="4">
        <v>0</v>
      </c>
    </row>
    <row r="601" spans="1:9" x14ac:dyDescent="0.2">
      <c r="A601" s="2">
        <v>8</v>
      </c>
      <c r="B601" s="1" t="s">
        <v>124</v>
      </c>
      <c r="C601" s="4">
        <v>4</v>
      </c>
      <c r="D601" s="8">
        <v>2.19</v>
      </c>
      <c r="E601" s="4">
        <v>4</v>
      </c>
      <c r="F601" s="8">
        <v>7.14</v>
      </c>
      <c r="G601" s="4">
        <v>0</v>
      </c>
      <c r="H601" s="8">
        <v>0</v>
      </c>
      <c r="I601" s="4">
        <v>0</v>
      </c>
    </row>
    <row r="602" spans="1:9" x14ac:dyDescent="0.2">
      <c r="A602" s="2">
        <v>8</v>
      </c>
      <c r="B602" s="1" t="s">
        <v>144</v>
      </c>
      <c r="C602" s="4">
        <v>4</v>
      </c>
      <c r="D602" s="8">
        <v>2.19</v>
      </c>
      <c r="E602" s="4">
        <v>2</v>
      </c>
      <c r="F602" s="8">
        <v>3.57</v>
      </c>
      <c r="G602" s="4">
        <v>2</v>
      </c>
      <c r="H602" s="8">
        <v>1.65</v>
      </c>
      <c r="I602" s="4">
        <v>0</v>
      </c>
    </row>
    <row r="603" spans="1:9" x14ac:dyDescent="0.2">
      <c r="A603" s="2">
        <v>8</v>
      </c>
      <c r="B603" s="1" t="s">
        <v>150</v>
      </c>
      <c r="C603" s="4">
        <v>4</v>
      </c>
      <c r="D603" s="8">
        <v>2.19</v>
      </c>
      <c r="E603" s="4">
        <v>1</v>
      </c>
      <c r="F603" s="8">
        <v>1.79</v>
      </c>
      <c r="G603" s="4">
        <v>3</v>
      </c>
      <c r="H603" s="8">
        <v>2.48</v>
      </c>
      <c r="I603" s="4">
        <v>0</v>
      </c>
    </row>
    <row r="604" spans="1:9" x14ac:dyDescent="0.2">
      <c r="A604" s="2">
        <v>13</v>
      </c>
      <c r="B604" s="1" t="s">
        <v>102</v>
      </c>
      <c r="C604" s="4">
        <v>3</v>
      </c>
      <c r="D604" s="8">
        <v>1.64</v>
      </c>
      <c r="E604" s="4">
        <v>0</v>
      </c>
      <c r="F604" s="8">
        <v>0</v>
      </c>
      <c r="G604" s="4">
        <v>3</v>
      </c>
      <c r="H604" s="8">
        <v>2.48</v>
      </c>
      <c r="I604" s="4">
        <v>0</v>
      </c>
    </row>
    <row r="605" spans="1:9" x14ac:dyDescent="0.2">
      <c r="A605" s="2">
        <v>13</v>
      </c>
      <c r="B605" s="1" t="s">
        <v>164</v>
      </c>
      <c r="C605" s="4">
        <v>3</v>
      </c>
      <c r="D605" s="8">
        <v>1.64</v>
      </c>
      <c r="E605" s="4">
        <v>0</v>
      </c>
      <c r="F605" s="8">
        <v>0</v>
      </c>
      <c r="G605" s="4">
        <v>3</v>
      </c>
      <c r="H605" s="8">
        <v>2.48</v>
      </c>
      <c r="I605" s="4">
        <v>0</v>
      </c>
    </row>
    <row r="606" spans="1:9" x14ac:dyDescent="0.2">
      <c r="A606" s="2">
        <v>13</v>
      </c>
      <c r="B606" s="1" t="s">
        <v>165</v>
      </c>
      <c r="C606" s="4">
        <v>3</v>
      </c>
      <c r="D606" s="8">
        <v>1.64</v>
      </c>
      <c r="E606" s="4">
        <v>0</v>
      </c>
      <c r="F606" s="8">
        <v>0</v>
      </c>
      <c r="G606" s="4">
        <v>3</v>
      </c>
      <c r="H606" s="8">
        <v>2.48</v>
      </c>
      <c r="I606" s="4">
        <v>0</v>
      </c>
    </row>
    <row r="607" spans="1:9" x14ac:dyDescent="0.2">
      <c r="A607" s="2">
        <v>13</v>
      </c>
      <c r="B607" s="1" t="s">
        <v>166</v>
      </c>
      <c r="C607" s="4">
        <v>3</v>
      </c>
      <c r="D607" s="8">
        <v>1.64</v>
      </c>
      <c r="E607" s="4">
        <v>0</v>
      </c>
      <c r="F607" s="8">
        <v>0</v>
      </c>
      <c r="G607" s="4">
        <v>3</v>
      </c>
      <c r="H607" s="8">
        <v>2.48</v>
      </c>
      <c r="I607" s="4">
        <v>0</v>
      </c>
    </row>
    <row r="608" spans="1:9" x14ac:dyDescent="0.2">
      <c r="A608" s="2">
        <v>13</v>
      </c>
      <c r="B608" s="1" t="s">
        <v>137</v>
      </c>
      <c r="C608" s="4">
        <v>3</v>
      </c>
      <c r="D608" s="8">
        <v>1.64</v>
      </c>
      <c r="E608" s="4">
        <v>0</v>
      </c>
      <c r="F608" s="8">
        <v>0</v>
      </c>
      <c r="G608" s="4">
        <v>3</v>
      </c>
      <c r="H608" s="8">
        <v>2.48</v>
      </c>
      <c r="I608" s="4">
        <v>0</v>
      </c>
    </row>
    <row r="609" spans="1:9" x14ac:dyDescent="0.2">
      <c r="A609" s="2">
        <v>13</v>
      </c>
      <c r="B609" s="1" t="s">
        <v>110</v>
      </c>
      <c r="C609" s="4">
        <v>3</v>
      </c>
      <c r="D609" s="8">
        <v>1.64</v>
      </c>
      <c r="E609" s="4">
        <v>1</v>
      </c>
      <c r="F609" s="8">
        <v>1.79</v>
      </c>
      <c r="G609" s="4">
        <v>2</v>
      </c>
      <c r="H609" s="8">
        <v>1.65</v>
      </c>
      <c r="I609" s="4">
        <v>0</v>
      </c>
    </row>
    <row r="610" spans="1:9" x14ac:dyDescent="0.2">
      <c r="A610" s="2">
        <v>13</v>
      </c>
      <c r="B610" s="1" t="s">
        <v>112</v>
      </c>
      <c r="C610" s="4">
        <v>3</v>
      </c>
      <c r="D610" s="8">
        <v>1.64</v>
      </c>
      <c r="E610" s="4">
        <v>2</v>
      </c>
      <c r="F610" s="8">
        <v>3.57</v>
      </c>
      <c r="G610" s="4">
        <v>1</v>
      </c>
      <c r="H610" s="8">
        <v>0.83</v>
      </c>
      <c r="I610" s="4">
        <v>0</v>
      </c>
    </row>
    <row r="611" spans="1:9" x14ac:dyDescent="0.2">
      <c r="A611" s="2">
        <v>13</v>
      </c>
      <c r="B611" s="1" t="s">
        <v>141</v>
      </c>
      <c r="C611" s="4">
        <v>3</v>
      </c>
      <c r="D611" s="8">
        <v>1.64</v>
      </c>
      <c r="E611" s="4">
        <v>0</v>
      </c>
      <c r="F611" s="8">
        <v>0</v>
      </c>
      <c r="G611" s="4">
        <v>3</v>
      </c>
      <c r="H611" s="8">
        <v>2.48</v>
      </c>
      <c r="I611" s="4">
        <v>0</v>
      </c>
    </row>
    <row r="612" spans="1:9" x14ac:dyDescent="0.2">
      <c r="A612" s="2">
        <v>13</v>
      </c>
      <c r="B612" s="1" t="s">
        <v>119</v>
      </c>
      <c r="C612" s="4">
        <v>3</v>
      </c>
      <c r="D612" s="8">
        <v>1.64</v>
      </c>
      <c r="E612" s="4">
        <v>2</v>
      </c>
      <c r="F612" s="8">
        <v>3.57</v>
      </c>
      <c r="G612" s="4">
        <v>1</v>
      </c>
      <c r="H612" s="8">
        <v>0.83</v>
      </c>
      <c r="I612" s="4">
        <v>0</v>
      </c>
    </row>
    <row r="613" spans="1:9" x14ac:dyDescent="0.2">
      <c r="A613" s="1"/>
      <c r="C613" s="4"/>
      <c r="D613" s="8"/>
      <c r="E613" s="4"/>
      <c r="F613" s="8"/>
      <c r="G613" s="4"/>
      <c r="H613" s="8"/>
      <c r="I613" s="4"/>
    </row>
    <row r="614" spans="1:9" x14ac:dyDescent="0.2">
      <c r="A614" s="1" t="s">
        <v>27</v>
      </c>
      <c r="C614" s="4"/>
      <c r="D614" s="8"/>
      <c r="E614" s="4"/>
      <c r="F614" s="8"/>
      <c r="G614" s="4"/>
      <c r="H614" s="8"/>
      <c r="I614" s="4"/>
    </row>
    <row r="615" spans="1:9" x14ac:dyDescent="0.2">
      <c r="A615" s="2">
        <v>1</v>
      </c>
      <c r="B615" s="1" t="s">
        <v>118</v>
      </c>
      <c r="C615" s="4">
        <v>15</v>
      </c>
      <c r="D615" s="8">
        <v>5.26</v>
      </c>
      <c r="E615" s="4">
        <v>14</v>
      </c>
      <c r="F615" s="8">
        <v>7.41</v>
      </c>
      <c r="G615" s="4">
        <v>1</v>
      </c>
      <c r="H615" s="8">
        <v>1.1200000000000001</v>
      </c>
      <c r="I615" s="4">
        <v>0</v>
      </c>
    </row>
    <row r="616" spans="1:9" x14ac:dyDescent="0.2">
      <c r="A616" s="2">
        <v>2</v>
      </c>
      <c r="B616" s="1" t="s">
        <v>102</v>
      </c>
      <c r="C616" s="4">
        <v>13</v>
      </c>
      <c r="D616" s="8">
        <v>4.5599999999999996</v>
      </c>
      <c r="E616" s="4">
        <v>3</v>
      </c>
      <c r="F616" s="8">
        <v>1.59</v>
      </c>
      <c r="G616" s="4">
        <v>10</v>
      </c>
      <c r="H616" s="8">
        <v>11.24</v>
      </c>
      <c r="I616" s="4">
        <v>0</v>
      </c>
    </row>
    <row r="617" spans="1:9" x14ac:dyDescent="0.2">
      <c r="A617" s="2">
        <v>3</v>
      </c>
      <c r="B617" s="1" t="s">
        <v>108</v>
      </c>
      <c r="C617" s="4">
        <v>10</v>
      </c>
      <c r="D617" s="8">
        <v>3.51</v>
      </c>
      <c r="E617" s="4">
        <v>5</v>
      </c>
      <c r="F617" s="8">
        <v>2.65</v>
      </c>
      <c r="G617" s="4">
        <v>5</v>
      </c>
      <c r="H617" s="8">
        <v>5.62</v>
      </c>
      <c r="I617" s="4">
        <v>0</v>
      </c>
    </row>
    <row r="618" spans="1:9" x14ac:dyDescent="0.2">
      <c r="A618" s="2">
        <v>4</v>
      </c>
      <c r="B618" s="1" t="s">
        <v>107</v>
      </c>
      <c r="C618" s="4">
        <v>9</v>
      </c>
      <c r="D618" s="8">
        <v>3.16</v>
      </c>
      <c r="E618" s="4">
        <v>5</v>
      </c>
      <c r="F618" s="8">
        <v>2.65</v>
      </c>
      <c r="G618" s="4">
        <v>4</v>
      </c>
      <c r="H618" s="8">
        <v>4.49</v>
      </c>
      <c r="I618" s="4">
        <v>0</v>
      </c>
    </row>
    <row r="619" spans="1:9" x14ac:dyDescent="0.2">
      <c r="A619" s="2">
        <v>4</v>
      </c>
      <c r="B619" s="1" t="s">
        <v>140</v>
      </c>
      <c r="C619" s="4">
        <v>9</v>
      </c>
      <c r="D619" s="8">
        <v>3.16</v>
      </c>
      <c r="E619" s="4">
        <v>3</v>
      </c>
      <c r="F619" s="8">
        <v>1.59</v>
      </c>
      <c r="G619" s="4">
        <v>6</v>
      </c>
      <c r="H619" s="8">
        <v>6.74</v>
      </c>
      <c r="I619" s="4">
        <v>0</v>
      </c>
    </row>
    <row r="620" spans="1:9" x14ac:dyDescent="0.2">
      <c r="A620" s="2">
        <v>6</v>
      </c>
      <c r="B620" s="1" t="s">
        <v>115</v>
      </c>
      <c r="C620" s="4">
        <v>8</v>
      </c>
      <c r="D620" s="8">
        <v>2.81</v>
      </c>
      <c r="E620" s="4">
        <v>7</v>
      </c>
      <c r="F620" s="8">
        <v>3.7</v>
      </c>
      <c r="G620" s="4">
        <v>1</v>
      </c>
      <c r="H620" s="8">
        <v>1.1200000000000001</v>
      </c>
      <c r="I620" s="4">
        <v>0</v>
      </c>
    </row>
    <row r="621" spans="1:9" x14ac:dyDescent="0.2">
      <c r="A621" s="2">
        <v>7</v>
      </c>
      <c r="B621" s="1" t="s">
        <v>135</v>
      </c>
      <c r="C621" s="4">
        <v>7</v>
      </c>
      <c r="D621" s="8">
        <v>2.46</v>
      </c>
      <c r="E621" s="4">
        <v>5</v>
      </c>
      <c r="F621" s="8">
        <v>2.65</v>
      </c>
      <c r="G621" s="4">
        <v>2</v>
      </c>
      <c r="H621" s="8">
        <v>2.25</v>
      </c>
      <c r="I621" s="4">
        <v>0</v>
      </c>
    </row>
    <row r="622" spans="1:9" x14ac:dyDescent="0.2">
      <c r="A622" s="2">
        <v>7</v>
      </c>
      <c r="B622" s="1" t="s">
        <v>169</v>
      </c>
      <c r="C622" s="4">
        <v>7</v>
      </c>
      <c r="D622" s="8">
        <v>2.46</v>
      </c>
      <c r="E622" s="4">
        <v>6</v>
      </c>
      <c r="F622" s="8">
        <v>3.17</v>
      </c>
      <c r="G622" s="4">
        <v>1</v>
      </c>
      <c r="H622" s="8">
        <v>1.1200000000000001</v>
      </c>
      <c r="I622" s="4">
        <v>0</v>
      </c>
    </row>
    <row r="623" spans="1:9" x14ac:dyDescent="0.2">
      <c r="A623" s="2">
        <v>9</v>
      </c>
      <c r="B623" s="1" t="s">
        <v>152</v>
      </c>
      <c r="C623" s="4">
        <v>6</v>
      </c>
      <c r="D623" s="8">
        <v>2.11</v>
      </c>
      <c r="E623" s="4">
        <v>6</v>
      </c>
      <c r="F623" s="8">
        <v>3.17</v>
      </c>
      <c r="G623" s="4">
        <v>0</v>
      </c>
      <c r="H623" s="8">
        <v>0</v>
      </c>
      <c r="I623" s="4">
        <v>0</v>
      </c>
    </row>
    <row r="624" spans="1:9" x14ac:dyDescent="0.2">
      <c r="A624" s="2">
        <v>9</v>
      </c>
      <c r="B624" s="1" t="s">
        <v>144</v>
      </c>
      <c r="C624" s="4">
        <v>6</v>
      </c>
      <c r="D624" s="8">
        <v>2.11</v>
      </c>
      <c r="E624" s="4">
        <v>6</v>
      </c>
      <c r="F624" s="8">
        <v>3.17</v>
      </c>
      <c r="G624" s="4">
        <v>0</v>
      </c>
      <c r="H624" s="8">
        <v>0</v>
      </c>
      <c r="I624" s="4">
        <v>0</v>
      </c>
    </row>
    <row r="625" spans="1:9" x14ac:dyDescent="0.2">
      <c r="A625" s="2">
        <v>9</v>
      </c>
      <c r="B625" s="1" t="s">
        <v>106</v>
      </c>
      <c r="C625" s="4">
        <v>6</v>
      </c>
      <c r="D625" s="8">
        <v>2.11</v>
      </c>
      <c r="E625" s="4">
        <v>1</v>
      </c>
      <c r="F625" s="8">
        <v>0.53</v>
      </c>
      <c r="G625" s="4">
        <v>5</v>
      </c>
      <c r="H625" s="8">
        <v>5.62</v>
      </c>
      <c r="I625" s="4">
        <v>0</v>
      </c>
    </row>
    <row r="626" spans="1:9" x14ac:dyDescent="0.2">
      <c r="A626" s="2">
        <v>9</v>
      </c>
      <c r="B626" s="1" t="s">
        <v>117</v>
      </c>
      <c r="C626" s="4">
        <v>6</v>
      </c>
      <c r="D626" s="8">
        <v>2.11</v>
      </c>
      <c r="E626" s="4">
        <v>6</v>
      </c>
      <c r="F626" s="8">
        <v>3.17</v>
      </c>
      <c r="G626" s="4">
        <v>0</v>
      </c>
      <c r="H626" s="8">
        <v>0</v>
      </c>
      <c r="I626" s="4">
        <v>0</v>
      </c>
    </row>
    <row r="627" spans="1:9" x14ac:dyDescent="0.2">
      <c r="A627" s="2">
        <v>9</v>
      </c>
      <c r="B627" s="1" t="s">
        <v>121</v>
      </c>
      <c r="C627" s="4">
        <v>6</v>
      </c>
      <c r="D627" s="8">
        <v>2.11</v>
      </c>
      <c r="E627" s="4">
        <v>6</v>
      </c>
      <c r="F627" s="8">
        <v>3.17</v>
      </c>
      <c r="G627" s="4">
        <v>0</v>
      </c>
      <c r="H627" s="8">
        <v>0</v>
      </c>
      <c r="I627" s="4">
        <v>0</v>
      </c>
    </row>
    <row r="628" spans="1:9" x14ac:dyDescent="0.2">
      <c r="A628" s="2">
        <v>14</v>
      </c>
      <c r="B628" s="1" t="s">
        <v>136</v>
      </c>
      <c r="C628" s="4">
        <v>5</v>
      </c>
      <c r="D628" s="8">
        <v>1.75</v>
      </c>
      <c r="E628" s="4">
        <v>4</v>
      </c>
      <c r="F628" s="8">
        <v>2.12</v>
      </c>
      <c r="G628" s="4">
        <v>1</v>
      </c>
      <c r="H628" s="8">
        <v>1.1200000000000001</v>
      </c>
      <c r="I628" s="4">
        <v>0</v>
      </c>
    </row>
    <row r="629" spans="1:9" x14ac:dyDescent="0.2">
      <c r="A629" s="2">
        <v>14</v>
      </c>
      <c r="B629" s="1" t="s">
        <v>167</v>
      </c>
      <c r="C629" s="4">
        <v>5</v>
      </c>
      <c r="D629" s="8">
        <v>1.75</v>
      </c>
      <c r="E629" s="4">
        <v>5</v>
      </c>
      <c r="F629" s="8">
        <v>2.65</v>
      </c>
      <c r="G629" s="4">
        <v>0</v>
      </c>
      <c r="H629" s="8">
        <v>0</v>
      </c>
      <c r="I629" s="4">
        <v>0</v>
      </c>
    </row>
    <row r="630" spans="1:9" x14ac:dyDescent="0.2">
      <c r="A630" s="2">
        <v>14</v>
      </c>
      <c r="B630" s="1" t="s">
        <v>168</v>
      </c>
      <c r="C630" s="4">
        <v>5</v>
      </c>
      <c r="D630" s="8">
        <v>1.75</v>
      </c>
      <c r="E630" s="4">
        <v>4</v>
      </c>
      <c r="F630" s="8">
        <v>2.12</v>
      </c>
      <c r="G630" s="4">
        <v>1</v>
      </c>
      <c r="H630" s="8">
        <v>1.1200000000000001</v>
      </c>
      <c r="I630" s="4">
        <v>0</v>
      </c>
    </row>
    <row r="631" spans="1:9" x14ac:dyDescent="0.2">
      <c r="A631" s="2">
        <v>14</v>
      </c>
      <c r="B631" s="1" t="s">
        <v>139</v>
      </c>
      <c r="C631" s="4">
        <v>5</v>
      </c>
      <c r="D631" s="8">
        <v>1.75</v>
      </c>
      <c r="E631" s="4">
        <v>5</v>
      </c>
      <c r="F631" s="8">
        <v>2.65</v>
      </c>
      <c r="G631" s="4">
        <v>0</v>
      </c>
      <c r="H631" s="8">
        <v>0</v>
      </c>
      <c r="I631" s="4">
        <v>0</v>
      </c>
    </row>
    <row r="632" spans="1:9" x14ac:dyDescent="0.2">
      <c r="A632" s="2">
        <v>14</v>
      </c>
      <c r="B632" s="1" t="s">
        <v>150</v>
      </c>
      <c r="C632" s="4">
        <v>5</v>
      </c>
      <c r="D632" s="8">
        <v>1.75</v>
      </c>
      <c r="E632" s="4">
        <v>5</v>
      </c>
      <c r="F632" s="8">
        <v>2.65</v>
      </c>
      <c r="G632" s="4">
        <v>0</v>
      </c>
      <c r="H632" s="8">
        <v>0</v>
      </c>
      <c r="I632" s="4">
        <v>0</v>
      </c>
    </row>
    <row r="633" spans="1:9" x14ac:dyDescent="0.2">
      <c r="A633" s="2">
        <v>14</v>
      </c>
      <c r="B633" s="1" t="s">
        <v>112</v>
      </c>
      <c r="C633" s="4">
        <v>5</v>
      </c>
      <c r="D633" s="8">
        <v>1.75</v>
      </c>
      <c r="E633" s="4">
        <v>5</v>
      </c>
      <c r="F633" s="8">
        <v>2.65</v>
      </c>
      <c r="G633" s="4">
        <v>0</v>
      </c>
      <c r="H633" s="8">
        <v>0</v>
      </c>
      <c r="I633" s="4">
        <v>0</v>
      </c>
    </row>
    <row r="634" spans="1:9" x14ac:dyDescent="0.2">
      <c r="A634" s="2">
        <v>14</v>
      </c>
      <c r="B634" s="1" t="s">
        <v>116</v>
      </c>
      <c r="C634" s="4">
        <v>5</v>
      </c>
      <c r="D634" s="8">
        <v>1.75</v>
      </c>
      <c r="E634" s="4">
        <v>5</v>
      </c>
      <c r="F634" s="8">
        <v>2.65</v>
      </c>
      <c r="G634" s="4">
        <v>0</v>
      </c>
      <c r="H634" s="8">
        <v>0</v>
      </c>
      <c r="I634" s="4">
        <v>0</v>
      </c>
    </row>
    <row r="635" spans="1:9" x14ac:dyDescent="0.2">
      <c r="A635" s="1"/>
      <c r="C635" s="4"/>
      <c r="D635" s="8"/>
      <c r="E635" s="4"/>
      <c r="F635" s="8"/>
      <c r="G635" s="4"/>
      <c r="H635" s="8"/>
      <c r="I635" s="4"/>
    </row>
    <row r="636" spans="1:9" x14ac:dyDescent="0.2">
      <c r="A636" s="1" t="s">
        <v>28</v>
      </c>
      <c r="C636" s="4"/>
      <c r="D636" s="8"/>
      <c r="E636" s="4"/>
      <c r="F636" s="8"/>
      <c r="G636" s="4"/>
      <c r="H636" s="8"/>
      <c r="I636" s="4"/>
    </row>
    <row r="637" spans="1:9" x14ac:dyDescent="0.2">
      <c r="A637" s="2">
        <v>1</v>
      </c>
      <c r="B637" s="1" t="s">
        <v>118</v>
      </c>
      <c r="C637" s="4">
        <v>33</v>
      </c>
      <c r="D637" s="8">
        <v>5.44</v>
      </c>
      <c r="E637" s="4">
        <v>29</v>
      </c>
      <c r="F637" s="8">
        <v>8.41</v>
      </c>
      <c r="G637" s="4">
        <v>4</v>
      </c>
      <c r="H637" s="8">
        <v>1.59</v>
      </c>
      <c r="I637" s="4">
        <v>0</v>
      </c>
    </row>
    <row r="638" spans="1:9" x14ac:dyDescent="0.2">
      <c r="A638" s="2">
        <v>2</v>
      </c>
      <c r="B638" s="1" t="s">
        <v>110</v>
      </c>
      <c r="C638" s="4">
        <v>31</v>
      </c>
      <c r="D638" s="8">
        <v>5.1100000000000003</v>
      </c>
      <c r="E638" s="4">
        <v>28</v>
      </c>
      <c r="F638" s="8">
        <v>8.1199999999999992</v>
      </c>
      <c r="G638" s="4">
        <v>3</v>
      </c>
      <c r="H638" s="8">
        <v>1.2</v>
      </c>
      <c r="I638" s="4">
        <v>0</v>
      </c>
    </row>
    <row r="639" spans="1:9" x14ac:dyDescent="0.2">
      <c r="A639" s="2">
        <v>3</v>
      </c>
      <c r="B639" s="1" t="s">
        <v>102</v>
      </c>
      <c r="C639" s="4">
        <v>29</v>
      </c>
      <c r="D639" s="8">
        <v>4.78</v>
      </c>
      <c r="E639" s="4">
        <v>3</v>
      </c>
      <c r="F639" s="8">
        <v>0.87</v>
      </c>
      <c r="G639" s="4">
        <v>26</v>
      </c>
      <c r="H639" s="8">
        <v>10.36</v>
      </c>
      <c r="I639" s="4">
        <v>0</v>
      </c>
    </row>
    <row r="640" spans="1:9" x14ac:dyDescent="0.2">
      <c r="A640" s="2">
        <v>4</v>
      </c>
      <c r="B640" s="1" t="s">
        <v>117</v>
      </c>
      <c r="C640" s="4">
        <v>18</v>
      </c>
      <c r="D640" s="8">
        <v>2.97</v>
      </c>
      <c r="E640" s="4">
        <v>18</v>
      </c>
      <c r="F640" s="8">
        <v>5.22</v>
      </c>
      <c r="G640" s="4">
        <v>0</v>
      </c>
      <c r="H640" s="8">
        <v>0</v>
      </c>
      <c r="I640" s="4">
        <v>0</v>
      </c>
    </row>
    <row r="641" spans="1:9" x14ac:dyDescent="0.2">
      <c r="A641" s="2">
        <v>5</v>
      </c>
      <c r="B641" s="1" t="s">
        <v>136</v>
      </c>
      <c r="C641" s="4">
        <v>17</v>
      </c>
      <c r="D641" s="8">
        <v>2.8</v>
      </c>
      <c r="E641" s="4">
        <v>9</v>
      </c>
      <c r="F641" s="8">
        <v>2.61</v>
      </c>
      <c r="G641" s="4">
        <v>8</v>
      </c>
      <c r="H641" s="8">
        <v>3.19</v>
      </c>
      <c r="I641" s="4">
        <v>0</v>
      </c>
    </row>
    <row r="642" spans="1:9" x14ac:dyDescent="0.2">
      <c r="A642" s="2">
        <v>5</v>
      </c>
      <c r="B642" s="1" t="s">
        <v>108</v>
      </c>
      <c r="C642" s="4">
        <v>17</v>
      </c>
      <c r="D642" s="8">
        <v>2.8</v>
      </c>
      <c r="E642" s="4">
        <v>11</v>
      </c>
      <c r="F642" s="8">
        <v>3.19</v>
      </c>
      <c r="G642" s="4">
        <v>6</v>
      </c>
      <c r="H642" s="8">
        <v>2.39</v>
      </c>
      <c r="I642" s="4">
        <v>0</v>
      </c>
    </row>
    <row r="643" spans="1:9" x14ac:dyDescent="0.2">
      <c r="A643" s="2">
        <v>7</v>
      </c>
      <c r="B643" s="1" t="s">
        <v>106</v>
      </c>
      <c r="C643" s="4">
        <v>16</v>
      </c>
      <c r="D643" s="8">
        <v>2.64</v>
      </c>
      <c r="E643" s="4">
        <v>9</v>
      </c>
      <c r="F643" s="8">
        <v>2.61</v>
      </c>
      <c r="G643" s="4">
        <v>7</v>
      </c>
      <c r="H643" s="8">
        <v>2.79</v>
      </c>
      <c r="I643" s="4">
        <v>0</v>
      </c>
    </row>
    <row r="644" spans="1:9" x14ac:dyDescent="0.2">
      <c r="A644" s="2">
        <v>8</v>
      </c>
      <c r="B644" s="1" t="s">
        <v>144</v>
      </c>
      <c r="C644" s="4">
        <v>12</v>
      </c>
      <c r="D644" s="8">
        <v>1.98</v>
      </c>
      <c r="E644" s="4">
        <v>11</v>
      </c>
      <c r="F644" s="8">
        <v>3.19</v>
      </c>
      <c r="G644" s="4">
        <v>1</v>
      </c>
      <c r="H644" s="8">
        <v>0.4</v>
      </c>
      <c r="I644" s="4">
        <v>0</v>
      </c>
    </row>
    <row r="645" spans="1:9" x14ac:dyDescent="0.2">
      <c r="A645" s="2">
        <v>8</v>
      </c>
      <c r="B645" s="1" t="s">
        <v>170</v>
      </c>
      <c r="C645" s="4">
        <v>12</v>
      </c>
      <c r="D645" s="8">
        <v>1.98</v>
      </c>
      <c r="E645" s="4">
        <v>11</v>
      </c>
      <c r="F645" s="8">
        <v>3.19</v>
      </c>
      <c r="G645" s="4">
        <v>1</v>
      </c>
      <c r="H645" s="8">
        <v>0.4</v>
      </c>
      <c r="I645" s="4">
        <v>0</v>
      </c>
    </row>
    <row r="646" spans="1:9" x14ac:dyDescent="0.2">
      <c r="A646" s="2">
        <v>8</v>
      </c>
      <c r="B646" s="1" t="s">
        <v>115</v>
      </c>
      <c r="C646" s="4">
        <v>12</v>
      </c>
      <c r="D646" s="8">
        <v>1.98</v>
      </c>
      <c r="E646" s="4">
        <v>11</v>
      </c>
      <c r="F646" s="8">
        <v>3.19</v>
      </c>
      <c r="G646" s="4">
        <v>1</v>
      </c>
      <c r="H646" s="8">
        <v>0.4</v>
      </c>
      <c r="I646" s="4">
        <v>0</v>
      </c>
    </row>
    <row r="647" spans="1:9" x14ac:dyDescent="0.2">
      <c r="A647" s="2">
        <v>11</v>
      </c>
      <c r="B647" s="1" t="s">
        <v>148</v>
      </c>
      <c r="C647" s="4">
        <v>11</v>
      </c>
      <c r="D647" s="8">
        <v>1.81</v>
      </c>
      <c r="E647" s="4">
        <v>10</v>
      </c>
      <c r="F647" s="8">
        <v>2.9</v>
      </c>
      <c r="G647" s="4">
        <v>1</v>
      </c>
      <c r="H647" s="8">
        <v>0.4</v>
      </c>
      <c r="I647" s="4">
        <v>0</v>
      </c>
    </row>
    <row r="648" spans="1:9" x14ac:dyDescent="0.2">
      <c r="A648" s="2">
        <v>12</v>
      </c>
      <c r="B648" s="1" t="s">
        <v>104</v>
      </c>
      <c r="C648" s="4">
        <v>10</v>
      </c>
      <c r="D648" s="8">
        <v>1.65</v>
      </c>
      <c r="E648" s="4">
        <v>4</v>
      </c>
      <c r="F648" s="8">
        <v>1.1599999999999999</v>
      </c>
      <c r="G648" s="4">
        <v>6</v>
      </c>
      <c r="H648" s="8">
        <v>2.39</v>
      </c>
      <c r="I648" s="4">
        <v>0</v>
      </c>
    </row>
    <row r="649" spans="1:9" x14ac:dyDescent="0.2">
      <c r="A649" s="2">
        <v>12</v>
      </c>
      <c r="B649" s="1" t="s">
        <v>139</v>
      </c>
      <c r="C649" s="4">
        <v>10</v>
      </c>
      <c r="D649" s="8">
        <v>1.65</v>
      </c>
      <c r="E649" s="4">
        <v>7</v>
      </c>
      <c r="F649" s="8">
        <v>2.0299999999999998</v>
      </c>
      <c r="G649" s="4">
        <v>3</v>
      </c>
      <c r="H649" s="8">
        <v>1.2</v>
      </c>
      <c r="I649" s="4">
        <v>0</v>
      </c>
    </row>
    <row r="650" spans="1:9" x14ac:dyDescent="0.2">
      <c r="A650" s="2">
        <v>12</v>
      </c>
      <c r="B650" s="1" t="s">
        <v>137</v>
      </c>
      <c r="C650" s="4">
        <v>10</v>
      </c>
      <c r="D650" s="8">
        <v>1.65</v>
      </c>
      <c r="E650" s="4">
        <v>9</v>
      </c>
      <c r="F650" s="8">
        <v>2.61</v>
      </c>
      <c r="G650" s="4">
        <v>1</v>
      </c>
      <c r="H650" s="8">
        <v>0.4</v>
      </c>
      <c r="I650" s="4">
        <v>0</v>
      </c>
    </row>
    <row r="651" spans="1:9" x14ac:dyDescent="0.2">
      <c r="A651" s="2">
        <v>12</v>
      </c>
      <c r="B651" s="1" t="s">
        <v>121</v>
      </c>
      <c r="C651" s="4">
        <v>10</v>
      </c>
      <c r="D651" s="8">
        <v>1.65</v>
      </c>
      <c r="E651" s="4">
        <v>10</v>
      </c>
      <c r="F651" s="8">
        <v>2.9</v>
      </c>
      <c r="G651" s="4">
        <v>0</v>
      </c>
      <c r="H651" s="8">
        <v>0</v>
      </c>
      <c r="I651" s="4">
        <v>0</v>
      </c>
    </row>
    <row r="652" spans="1:9" x14ac:dyDescent="0.2">
      <c r="A652" s="2">
        <v>16</v>
      </c>
      <c r="B652" s="1" t="s">
        <v>103</v>
      </c>
      <c r="C652" s="4">
        <v>9</v>
      </c>
      <c r="D652" s="8">
        <v>1.48</v>
      </c>
      <c r="E652" s="4">
        <v>4</v>
      </c>
      <c r="F652" s="8">
        <v>1.1599999999999999</v>
      </c>
      <c r="G652" s="4">
        <v>5</v>
      </c>
      <c r="H652" s="8">
        <v>1.99</v>
      </c>
      <c r="I652" s="4">
        <v>0</v>
      </c>
    </row>
    <row r="653" spans="1:9" x14ac:dyDescent="0.2">
      <c r="A653" s="2">
        <v>16</v>
      </c>
      <c r="B653" s="1" t="s">
        <v>112</v>
      </c>
      <c r="C653" s="4">
        <v>9</v>
      </c>
      <c r="D653" s="8">
        <v>1.48</v>
      </c>
      <c r="E653" s="4">
        <v>8</v>
      </c>
      <c r="F653" s="8">
        <v>2.3199999999999998</v>
      </c>
      <c r="G653" s="4">
        <v>1</v>
      </c>
      <c r="H653" s="8">
        <v>0.4</v>
      </c>
      <c r="I653" s="4">
        <v>0</v>
      </c>
    </row>
    <row r="654" spans="1:9" x14ac:dyDescent="0.2">
      <c r="A654" s="2">
        <v>18</v>
      </c>
      <c r="B654" s="1" t="s">
        <v>138</v>
      </c>
      <c r="C654" s="4">
        <v>8</v>
      </c>
      <c r="D654" s="8">
        <v>1.32</v>
      </c>
      <c r="E654" s="4">
        <v>2</v>
      </c>
      <c r="F654" s="8">
        <v>0.57999999999999996</v>
      </c>
      <c r="G654" s="4">
        <v>6</v>
      </c>
      <c r="H654" s="8">
        <v>2.39</v>
      </c>
      <c r="I654" s="4">
        <v>0</v>
      </c>
    </row>
    <row r="655" spans="1:9" x14ac:dyDescent="0.2">
      <c r="A655" s="2">
        <v>18</v>
      </c>
      <c r="B655" s="1" t="s">
        <v>150</v>
      </c>
      <c r="C655" s="4">
        <v>8</v>
      </c>
      <c r="D655" s="8">
        <v>1.32</v>
      </c>
      <c r="E655" s="4">
        <v>5</v>
      </c>
      <c r="F655" s="8">
        <v>1.45</v>
      </c>
      <c r="G655" s="4">
        <v>3</v>
      </c>
      <c r="H655" s="8">
        <v>1.2</v>
      </c>
      <c r="I655" s="4">
        <v>0</v>
      </c>
    </row>
    <row r="656" spans="1:9" x14ac:dyDescent="0.2">
      <c r="A656" s="2">
        <v>18</v>
      </c>
      <c r="B656" s="1" t="s">
        <v>113</v>
      </c>
      <c r="C656" s="4">
        <v>8</v>
      </c>
      <c r="D656" s="8">
        <v>1.32</v>
      </c>
      <c r="E656" s="4">
        <v>8</v>
      </c>
      <c r="F656" s="8">
        <v>2.3199999999999998</v>
      </c>
      <c r="G656" s="4">
        <v>0</v>
      </c>
      <c r="H656" s="8">
        <v>0</v>
      </c>
      <c r="I656" s="4">
        <v>0</v>
      </c>
    </row>
    <row r="657" spans="1:9" x14ac:dyDescent="0.2">
      <c r="A657" s="2">
        <v>18</v>
      </c>
      <c r="B657" s="1" t="s">
        <v>120</v>
      </c>
      <c r="C657" s="4">
        <v>8</v>
      </c>
      <c r="D657" s="8">
        <v>1.32</v>
      </c>
      <c r="E657" s="4">
        <v>6</v>
      </c>
      <c r="F657" s="8">
        <v>1.74</v>
      </c>
      <c r="G657" s="4">
        <v>1</v>
      </c>
      <c r="H657" s="8">
        <v>0.4</v>
      </c>
      <c r="I657" s="4">
        <v>1</v>
      </c>
    </row>
    <row r="658" spans="1:9" x14ac:dyDescent="0.2">
      <c r="A658" s="1"/>
      <c r="C658" s="4"/>
      <c r="D658" s="8"/>
      <c r="E658" s="4"/>
      <c r="F658" s="8"/>
      <c r="G658" s="4"/>
      <c r="H658" s="8"/>
      <c r="I658" s="4"/>
    </row>
    <row r="659" spans="1:9" x14ac:dyDescent="0.2">
      <c r="A659" s="1" t="s">
        <v>29</v>
      </c>
      <c r="C659" s="4"/>
      <c r="D659" s="8"/>
      <c r="E659" s="4"/>
      <c r="F659" s="8"/>
      <c r="G659" s="4"/>
      <c r="H659" s="8"/>
      <c r="I659" s="4"/>
    </row>
    <row r="660" spans="1:9" x14ac:dyDescent="0.2">
      <c r="A660" s="2">
        <v>1</v>
      </c>
      <c r="B660" s="1" t="s">
        <v>110</v>
      </c>
      <c r="C660" s="4">
        <v>30</v>
      </c>
      <c r="D660" s="8">
        <v>8.11</v>
      </c>
      <c r="E660" s="4">
        <v>29</v>
      </c>
      <c r="F660" s="8">
        <v>10.47</v>
      </c>
      <c r="G660" s="4">
        <v>0</v>
      </c>
      <c r="H660" s="8">
        <v>0</v>
      </c>
      <c r="I660" s="4">
        <v>0</v>
      </c>
    </row>
    <row r="661" spans="1:9" x14ac:dyDescent="0.2">
      <c r="A661" s="2">
        <v>2</v>
      </c>
      <c r="B661" s="1" t="s">
        <v>109</v>
      </c>
      <c r="C661" s="4">
        <v>17</v>
      </c>
      <c r="D661" s="8">
        <v>4.59</v>
      </c>
      <c r="E661" s="4">
        <v>16</v>
      </c>
      <c r="F661" s="8">
        <v>5.78</v>
      </c>
      <c r="G661" s="4">
        <v>1</v>
      </c>
      <c r="H661" s="8">
        <v>1.25</v>
      </c>
      <c r="I661" s="4">
        <v>0</v>
      </c>
    </row>
    <row r="662" spans="1:9" x14ac:dyDescent="0.2">
      <c r="A662" s="2">
        <v>3</v>
      </c>
      <c r="B662" s="1" t="s">
        <v>143</v>
      </c>
      <c r="C662" s="4">
        <v>15</v>
      </c>
      <c r="D662" s="8">
        <v>4.05</v>
      </c>
      <c r="E662" s="4">
        <v>8</v>
      </c>
      <c r="F662" s="8">
        <v>2.89</v>
      </c>
      <c r="G662" s="4">
        <v>7</v>
      </c>
      <c r="H662" s="8">
        <v>8.75</v>
      </c>
      <c r="I662" s="4">
        <v>0</v>
      </c>
    </row>
    <row r="663" spans="1:9" x14ac:dyDescent="0.2">
      <c r="A663" s="2">
        <v>4</v>
      </c>
      <c r="B663" s="1" t="s">
        <v>120</v>
      </c>
      <c r="C663" s="4">
        <v>14</v>
      </c>
      <c r="D663" s="8">
        <v>3.78</v>
      </c>
      <c r="E663" s="4">
        <v>14</v>
      </c>
      <c r="F663" s="8">
        <v>5.05</v>
      </c>
      <c r="G663" s="4">
        <v>0</v>
      </c>
      <c r="H663" s="8">
        <v>0</v>
      </c>
      <c r="I663" s="4">
        <v>0</v>
      </c>
    </row>
    <row r="664" spans="1:9" x14ac:dyDescent="0.2">
      <c r="A664" s="2">
        <v>5</v>
      </c>
      <c r="B664" s="1" t="s">
        <v>139</v>
      </c>
      <c r="C664" s="4">
        <v>11</v>
      </c>
      <c r="D664" s="8">
        <v>2.97</v>
      </c>
      <c r="E664" s="4">
        <v>11</v>
      </c>
      <c r="F664" s="8">
        <v>3.97</v>
      </c>
      <c r="G664" s="4">
        <v>0</v>
      </c>
      <c r="H664" s="8">
        <v>0</v>
      </c>
      <c r="I664" s="4">
        <v>0</v>
      </c>
    </row>
    <row r="665" spans="1:9" x14ac:dyDescent="0.2">
      <c r="A665" s="2">
        <v>6</v>
      </c>
      <c r="B665" s="1" t="s">
        <v>140</v>
      </c>
      <c r="C665" s="4">
        <v>8</v>
      </c>
      <c r="D665" s="8">
        <v>2.16</v>
      </c>
      <c r="E665" s="4">
        <v>4</v>
      </c>
      <c r="F665" s="8">
        <v>1.44</v>
      </c>
      <c r="G665" s="4">
        <v>4</v>
      </c>
      <c r="H665" s="8">
        <v>5</v>
      </c>
      <c r="I665" s="4">
        <v>0</v>
      </c>
    </row>
    <row r="666" spans="1:9" x14ac:dyDescent="0.2">
      <c r="A666" s="2">
        <v>6</v>
      </c>
      <c r="B666" s="1" t="s">
        <v>118</v>
      </c>
      <c r="C666" s="4">
        <v>8</v>
      </c>
      <c r="D666" s="8">
        <v>2.16</v>
      </c>
      <c r="E666" s="4">
        <v>8</v>
      </c>
      <c r="F666" s="8">
        <v>2.89</v>
      </c>
      <c r="G666" s="4">
        <v>0</v>
      </c>
      <c r="H666" s="8">
        <v>0</v>
      </c>
      <c r="I666" s="4">
        <v>0</v>
      </c>
    </row>
    <row r="667" spans="1:9" x14ac:dyDescent="0.2">
      <c r="A667" s="2">
        <v>8</v>
      </c>
      <c r="B667" s="1" t="s">
        <v>152</v>
      </c>
      <c r="C667" s="4">
        <v>7</v>
      </c>
      <c r="D667" s="8">
        <v>1.89</v>
      </c>
      <c r="E667" s="4">
        <v>7</v>
      </c>
      <c r="F667" s="8">
        <v>2.5299999999999998</v>
      </c>
      <c r="G667" s="4">
        <v>0</v>
      </c>
      <c r="H667" s="8">
        <v>0</v>
      </c>
      <c r="I667" s="4">
        <v>0</v>
      </c>
    </row>
    <row r="668" spans="1:9" x14ac:dyDescent="0.2">
      <c r="A668" s="2">
        <v>8</v>
      </c>
      <c r="B668" s="1" t="s">
        <v>144</v>
      </c>
      <c r="C668" s="4">
        <v>7</v>
      </c>
      <c r="D668" s="8">
        <v>1.89</v>
      </c>
      <c r="E668" s="4">
        <v>5</v>
      </c>
      <c r="F668" s="8">
        <v>1.81</v>
      </c>
      <c r="G668" s="4">
        <v>2</v>
      </c>
      <c r="H668" s="8">
        <v>2.5</v>
      </c>
      <c r="I668" s="4">
        <v>0</v>
      </c>
    </row>
    <row r="669" spans="1:9" x14ac:dyDescent="0.2">
      <c r="A669" s="2">
        <v>8</v>
      </c>
      <c r="B669" s="1" t="s">
        <v>107</v>
      </c>
      <c r="C669" s="4">
        <v>7</v>
      </c>
      <c r="D669" s="8">
        <v>1.89</v>
      </c>
      <c r="E669" s="4">
        <v>5</v>
      </c>
      <c r="F669" s="8">
        <v>1.81</v>
      </c>
      <c r="G669" s="4">
        <v>2</v>
      </c>
      <c r="H669" s="8">
        <v>2.5</v>
      </c>
      <c r="I669" s="4">
        <v>0</v>
      </c>
    </row>
    <row r="670" spans="1:9" x14ac:dyDescent="0.2">
      <c r="A670" s="2">
        <v>8</v>
      </c>
      <c r="B670" s="1" t="s">
        <v>121</v>
      </c>
      <c r="C670" s="4">
        <v>7</v>
      </c>
      <c r="D670" s="8">
        <v>1.89</v>
      </c>
      <c r="E670" s="4">
        <v>7</v>
      </c>
      <c r="F670" s="8">
        <v>2.5299999999999998</v>
      </c>
      <c r="G670" s="4">
        <v>0</v>
      </c>
      <c r="H670" s="8">
        <v>0</v>
      </c>
      <c r="I670" s="4">
        <v>0</v>
      </c>
    </row>
    <row r="671" spans="1:9" x14ac:dyDescent="0.2">
      <c r="A671" s="2">
        <v>12</v>
      </c>
      <c r="B671" s="1" t="s">
        <v>102</v>
      </c>
      <c r="C671" s="4">
        <v>6</v>
      </c>
      <c r="D671" s="8">
        <v>1.62</v>
      </c>
      <c r="E671" s="4">
        <v>1</v>
      </c>
      <c r="F671" s="8">
        <v>0.36</v>
      </c>
      <c r="G671" s="4">
        <v>5</v>
      </c>
      <c r="H671" s="8">
        <v>6.25</v>
      </c>
      <c r="I671" s="4">
        <v>0</v>
      </c>
    </row>
    <row r="672" spans="1:9" x14ac:dyDescent="0.2">
      <c r="A672" s="2">
        <v>12</v>
      </c>
      <c r="B672" s="1" t="s">
        <v>171</v>
      </c>
      <c r="C672" s="4">
        <v>6</v>
      </c>
      <c r="D672" s="8">
        <v>1.62</v>
      </c>
      <c r="E672" s="4">
        <v>5</v>
      </c>
      <c r="F672" s="8">
        <v>1.81</v>
      </c>
      <c r="G672" s="4">
        <v>1</v>
      </c>
      <c r="H672" s="8">
        <v>1.25</v>
      </c>
      <c r="I672" s="4">
        <v>0</v>
      </c>
    </row>
    <row r="673" spans="1:9" x14ac:dyDescent="0.2">
      <c r="A673" s="2">
        <v>12</v>
      </c>
      <c r="B673" s="1" t="s">
        <v>148</v>
      </c>
      <c r="C673" s="4">
        <v>6</v>
      </c>
      <c r="D673" s="8">
        <v>1.62</v>
      </c>
      <c r="E673" s="4">
        <v>6</v>
      </c>
      <c r="F673" s="8">
        <v>2.17</v>
      </c>
      <c r="G673" s="4">
        <v>0</v>
      </c>
      <c r="H673" s="8">
        <v>0</v>
      </c>
      <c r="I673" s="4">
        <v>0</v>
      </c>
    </row>
    <row r="674" spans="1:9" x14ac:dyDescent="0.2">
      <c r="A674" s="2">
        <v>12</v>
      </c>
      <c r="B674" s="1" t="s">
        <v>106</v>
      </c>
      <c r="C674" s="4">
        <v>6</v>
      </c>
      <c r="D674" s="8">
        <v>1.62</v>
      </c>
      <c r="E674" s="4">
        <v>6</v>
      </c>
      <c r="F674" s="8">
        <v>2.17</v>
      </c>
      <c r="G674" s="4">
        <v>0</v>
      </c>
      <c r="H674" s="8">
        <v>0</v>
      </c>
      <c r="I674" s="4">
        <v>0</v>
      </c>
    </row>
    <row r="675" spans="1:9" x14ac:dyDescent="0.2">
      <c r="A675" s="2">
        <v>12</v>
      </c>
      <c r="B675" s="1" t="s">
        <v>108</v>
      </c>
      <c r="C675" s="4">
        <v>6</v>
      </c>
      <c r="D675" s="8">
        <v>1.62</v>
      </c>
      <c r="E675" s="4">
        <v>5</v>
      </c>
      <c r="F675" s="8">
        <v>1.81</v>
      </c>
      <c r="G675" s="4">
        <v>1</v>
      </c>
      <c r="H675" s="8">
        <v>1.25</v>
      </c>
      <c r="I675" s="4">
        <v>0</v>
      </c>
    </row>
    <row r="676" spans="1:9" x14ac:dyDescent="0.2">
      <c r="A676" s="2">
        <v>12</v>
      </c>
      <c r="B676" s="1" t="s">
        <v>114</v>
      </c>
      <c r="C676" s="4">
        <v>6</v>
      </c>
      <c r="D676" s="8">
        <v>1.62</v>
      </c>
      <c r="E676" s="4">
        <v>6</v>
      </c>
      <c r="F676" s="8">
        <v>2.17</v>
      </c>
      <c r="G676" s="4">
        <v>0</v>
      </c>
      <c r="H676" s="8">
        <v>0</v>
      </c>
      <c r="I676" s="4">
        <v>0</v>
      </c>
    </row>
    <row r="677" spans="1:9" x14ac:dyDescent="0.2">
      <c r="A677" s="2">
        <v>12</v>
      </c>
      <c r="B677" s="1" t="s">
        <v>172</v>
      </c>
      <c r="C677" s="4">
        <v>6</v>
      </c>
      <c r="D677" s="8">
        <v>1.62</v>
      </c>
      <c r="E677" s="4">
        <v>0</v>
      </c>
      <c r="F677" s="8">
        <v>0</v>
      </c>
      <c r="G677" s="4">
        <v>6</v>
      </c>
      <c r="H677" s="8">
        <v>7.5</v>
      </c>
      <c r="I677" s="4">
        <v>0</v>
      </c>
    </row>
    <row r="678" spans="1:9" x14ac:dyDescent="0.2">
      <c r="A678" s="2">
        <v>12</v>
      </c>
      <c r="B678" s="1" t="s">
        <v>173</v>
      </c>
      <c r="C678" s="4">
        <v>6</v>
      </c>
      <c r="D678" s="8">
        <v>1.62</v>
      </c>
      <c r="E678" s="4">
        <v>0</v>
      </c>
      <c r="F678" s="8">
        <v>0</v>
      </c>
      <c r="G678" s="4">
        <v>0</v>
      </c>
      <c r="H678" s="8">
        <v>0</v>
      </c>
      <c r="I678" s="4">
        <v>3</v>
      </c>
    </row>
    <row r="679" spans="1:9" x14ac:dyDescent="0.2">
      <c r="A679" s="2">
        <v>20</v>
      </c>
      <c r="B679" s="1" t="s">
        <v>163</v>
      </c>
      <c r="C679" s="4">
        <v>5</v>
      </c>
      <c r="D679" s="8">
        <v>1.35</v>
      </c>
      <c r="E679" s="4">
        <v>4</v>
      </c>
      <c r="F679" s="8">
        <v>1.44</v>
      </c>
      <c r="G679" s="4">
        <v>1</v>
      </c>
      <c r="H679" s="8">
        <v>1.25</v>
      </c>
      <c r="I679" s="4">
        <v>0</v>
      </c>
    </row>
    <row r="680" spans="1:9" x14ac:dyDescent="0.2">
      <c r="A680" s="2">
        <v>20</v>
      </c>
      <c r="B680" s="1" t="s">
        <v>169</v>
      </c>
      <c r="C680" s="4">
        <v>5</v>
      </c>
      <c r="D680" s="8">
        <v>1.35</v>
      </c>
      <c r="E680" s="4">
        <v>5</v>
      </c>
      <c r="F680" s="8">
        <v>1.81</v>
      </c>
      <c r="G680" s="4">
        <v>0</v>
      </c>
      <c r="H680" s="8">
        <v>0</v>
      </c>
      <c r="I680" s="4">
        <v>0</v>
      </c>
    </row>
    <row r="681" spans="1:9" x14ac:dyDescent="0.2">
      <c r="A681" s="2">
        <v>20</v>
      </c>
      <c r="B681" s="1" t="s">
        <v>137</v>
      </c>
      <c r="C681" s="4">
        <v>5</v>
      </c>
      <c r="D681" s="8">
        <v>1.35</v>
      </c>
      <c r="E681" s="4">
        <v>5</v>
      </c>
      <c r="F681" s="8">
        <v>1.81</v>
      </c>
      <c r="G681" s="4">
        <v>0</v>
      </c>
      <c r="H681" s="8">
        <v>0</v>
      </c>
      <c r="I681" s="4">
        <v>0</v>
      </c>
    </row>
    <row r="682" spans="1:9" x14ac:dyDescent="0.2">
      <c r="A682" s="2">
        <v>20</v>
      </c>
      <c r="B682" s="1" t="s">
        <v>117</v>
      </c>
      <c r="C682" s="4">
        <v>5</v>
      </c>
      <c r="D682" s="8">
        <v>1.35</v>
      </c>
      <c r="E682" s="4">
        <v>5</v>
      </c>
      <c r="F682" s="8">
        <v>1.81</v>
      </c>
      <c r="G682" s="4">
        <v>0</v>
      </c>
      <c r="H682" s="8">
        <v>0</v>
      </c>
      <c r="I682" s="4">
        <v>0</v>
      </c>
    </row>
    <row r="683" spans="1:9" x14ac:dyDescent="0.2">
      <c r="A683" s="2">
        <v>20</v>
      </c>
      <c r="B683" s="1" t="s">
        <v>159</v>
      </c>
      <c r="C683" s="4">
        <v>5</v>
      </c>
      <c r="D683" s="8">
        <v>1.35</v>
      </c>
      <c r="E683" s="4">
        <v>5</v>
      </c>
      <c r="F683" s="8">
        <v>1.81</v>
      </c>
      <c r="G683" s="4">
        <v>0</v>
      </c>
      <c r="H683" s="8">
        <v>0</v>
      </c>
      <c r="I683" s="4">
        <v>0</v>
      </c>
    </row>
    <row r="684" spans="1:9" x14ac:dyDescent="0.2">
      <c r="A684" s="1"/>
      <c r="C684" s="4"/>
      <c r="D684" s="8"/>
      <c r="E684" s="4"/>
      <c r="F684" s="8"/>
      <c r="G684" s="4"/>
      <c r="H684" s="8"/>
      <c r="I684" s="4"/>
    </row>
    <row r="685" spans="1:9" x14ac:dyDescent="0.2">
      <c r="A685" s="1" t="s">
        <v>30</v>
      </c>
      <c r="C685" s="4"/>
      <c r="D685" s="8"/>
      <c r="E685" s="4"/>
      <c r="F685" s="8"/>
      <c r="G685" s="4"/>
      <c r="H685" s="8"/>
      <c r="I685" s="4"/>
    </row>
    <row r="686" spans="1:9" x14ac:dyDescent="0.2">
      <c r="A686" s="2">
        <v>1</v>
      </c>
      <c r="B686" s="1" t="s">
        <v>118</v>
      </c>
      <c r="C686" s="4">
        <v>29</v>
      </c>
      <c r="D686" s="8">
        <v>5.93</v>
      </c>
      <c r="E686" s="4">
        <v>29</v>
      </c>
      <c r="F686" s="8">
        <v>10.7</v>
      </c>
      <c r="G686" s="4">
        <v>0</v>
      </c>
      <c r="H686" s="8">
        <v>0</v>
      </c>
      <c r="I686" s="4">
        <v>0</v>
      </c>
    </row>
    <row r="687" spans="1:9" x14ac:dyDescent="0.2">
      <c r="A687" s="2">
        <v>2</v>
      </c>
      <c r="B687" s="1" t="s">
        <v>102</v>
      </c>
      <c r="C687" s="4">
        <v>21</v>
      </c>
      <c r="D687" s="8">
        <v>4.29</v>
      </c>
      <c r="E687" s="4">
        <v>3</v>
      </c>
      <c r="F687" s="8">
        <v>1.1100000000000001</v>
      </c>
      <c r="G687" s="4">
        <v>18</v>
      </c>
      <c r="H687" s="8">
        <v>8.5299999999999994</v>
      </c>
      <c r="I687" s="4">
        <v>0</v>
      </c>
    </row>
    <row r="688" spans="1:9" x14ac:dyDescent="0.2">
      <c r="A688" s="2">
        <v>3</v>
      </c>
      <c r="B688" s="1" t="s">
        <v>106</v>
      </c>
      <c r="C688" s="4">
        <v>20</v>
      </c>
      <c r="D688" s="8">
        <v>4.09</v>
      </c>
      <c r="E688" s="4">
        <v>9</v>
      </c>
      <c r="F688" s="8">
        <v>3.32</v>
      </c>
      <c r="G688" s="4">
        <v>11</v>
      </c>
      <c r="H688" s="8">
        <v>5.21</v>
      </c>
      <c r="I688" s="4">
        <v>0</v>
      </c>
    </row>
    <row r="689" spans="1:9" x14ac:dyDescent="0.2">
      <c r="A689" s="2">
        <v>4</v>
      </c>
      <c r="B689" s="1" t="s">
        <v>117</v>
      </c>
      <c r="C689" s="4">
        <v>14</v>
      </c>
      <c r="D689" s="8">
        <v>2.86</v>
      </c>
      <c r="E689" s="4">
        <v>13</v>
      </c>
      <c r="F689" s="8">
        <v>4.8</v>
      </c>
      <c r="G689" s="4">
        <v>1</v>
      </c>
      <c r="H689" s="8">
        <v>0.47</v>
      </c>
      <c r="I689" s="4">
        <v>0</v>
      </c>
    </row>
    <row r="690" spans="1:9" x14ac:dyDescent="0.2">
      <c r="A690" s="2">
        <v>5</v>
      </c>
      <c r="B690" s="1" t="s">
        <v>108</v>
      </c>
      <c r="C690" s="4">
        <v>13</v>
      </c>
      <c r="D690" s="8">
        <v>2.66</v>
      </c>
      <c r="E690" s="4">
        <v>8</v>
      </c>
      <c r="F690" s="8">
        <v>2.95</v>
      </c>
      <c r="G690" s="4">
        <v>5</v>
      </c>
      <c r="H690" s="8">
        <v>2.37</v>
      </c>
      <c r="I690" s="4">
        <v>0</v>
      </c>
    </row>
    <row r="691" spans="1:9" x14ac:dyDescent="0.2">
      <c r="A691" s="2">
        <v>6</v>
      </c>
      <c r="B691" s="1" t="s">
        <v>137</v>
      </c>
      <c r="C691" s="4">
        <v>12</v>
      </c>
      <c r="D691" s="8">
        <v>2.4500000000000002</v>
      </c>
      <c r="E691" s="4">
        <v>7</v>
      </c>
      <c r="F691" s="8">
        <v>2.58</v>
      </c>
      <c r="G691" s="4">
        <v>5</v>
      </c>
      <c r="H691" s="8">
        <v>2.37</v>
      </c>
      <c r="I691" s="4">
        <v>0</v>
      </c>
    </row>
    <row r="692" spans="1:9" x14ac:dyDescent="0.2">
      <c r="A692" s="2">
        <v>7</v>
      </c>
      <c r="B692" s="1" t="s">
        <v>107</v>
      </c>
      <c r="C692" s="4">
        <v>10</v>
      </c>
      <c r="D692" s="8">
        <v>2.04</v>
      </c>
      <c r="E692" s="4">
        <v>4</v>
      </c>
      <c r="F692" s="8">
        <v>1.48</v>
      </c>
      <c r="G692" s="4">
        <v>6</v>
      </c>
      <c r="H692" s="8">
        <v>2.84</v>
      </c>
      <c r="I692" s="4">
        <v>0</v>
      </c>
    </row>
    <row r="693" spans="1:9" x14ac:dyDescent="0.2">
      <c r="A693" s="2">
        <v>7</v>
      </c>
      <c r="B693" s="1" t="s">
        <v>111</v>
      </c>
      <c r="C693" s="4">
        <v>10</v>
      </c>
      <c r="D693" s="8">
        <v>2.04</v>
      </c>
      <c r="E693" s="4">
        <v>3</v>
      </c>
      <c r="F693" s="8">
        <v>1.1100000000000001</v>
      </c>
      <c r="G693" s="4">
        <v>6</v>
      </c>
      <c r="H693" s="8">
        <v>2.84</v>
      </c>
      <c r="I693" s="4">
        <v>0</v>
      </c>
    </row>
    <row r="694" spans="1:9" x14ac:dyDescent="0.2">
      <c r="A694" s="2">
        <v>7</v>
      </c>
      <c r="B694" s="1" t="s">
        <v>112</v>
      </c>
      <c r="C694" s="4">
        <v>10</v>
      </c>
      <c r="D694" s="8">
        <v>2.04</v>
      </c>
      <c r="E694" s="4">
        <v>9</v>
      </c>
      <c r="F694" s="8">
        <v>3.32</v>
      </c>
      <c r="G694" s="4">
        <v>1</v>
      </c>
      <c r="H694" s="8">
        <v>0.47</v>
      </c>
      <c r="I694" s="4">
        <v>0</v>
      </c>
    </row>
    <row r="695" spans="1:9" x14ac:dyDescent="0.2">
      <c r="A695" s="2">
        <v>7</v>
      </c>
      <c r="B695" s="1" t="s">
        <v>120</v>
      </c>
      <c r="C695" s="4">
        <v>10</v>
      </c>
      <c r="D695" s="8">
        <v>2.04</v>
      </c>
      <c r="E695" s="4">
        <v>9</v>
      </c>
      <c r="F695" s="8">
        <v>3.32</v>
      </c>
      <c r="G695" s="4">
        <v>1</v>
      </c>
      <c r="H695" s="8">
        <v>0.47</v>
      </c>
      <c r="I695" s="4">
        <v>0</v>
      </c>
    </row>
    <row r="696" spans="1:9" x14ac:dyDescent="0.2">
      <c r="A696" s="2">
        <v>7</v>
      </c>
      <c r="B696" s="1" t="s">
        <v>121</v>
      </c>
      <c r="C696" s="4">
        <v>10</v>
      </c>
      <c r="D696" s="8">
        <v>2.04</v>
      </c>
      <c r="E696" s="4">
        <v>8</v>
      </c>
      <c r="F696" s="8">
        <v>2.95</v>
      </c>
      <c r="G696" s="4">
        <v>2</v>
      </c>
      <c r="H696" s="8">
        <v>0.95</v>
      </c>
      <c r="I696" s="4">
        <v>0</v>
      </c>
    </row>
    <row r="697" spans="1:9" x14ac:dyDescent="0.2">
      <c r="A697" s="2">
        <v>12</v>
      </c>
      <c r="B697" s="1" t="s">
        <v>119</v>
      </c>
      <c r="C697" s="4">
        <v>9</v>
      </c>
      <c r="D697" s="8">
        <v>1.84</v>
      </c>
      <c r="E697" s="4">
        <v>9</v>
      </c>
      <c r="F697" s="8">
        <v>3.32</v>
      </c>
      <c r="G697" s="4">
        <v>0</v>
      </c>
      <c r="H697" s="8">
        <v>0</v>
      </c>
      <c r="I697" s="4">
        <v>0</v>
      </c>
    </row>
    <row r="698" spans="1:9" x14ac:dyDescent="0.2">
      <c r="A698" s="2">
        <v>13</v>
      </c>
      <c r="B698" s="1" t="s">
        <v>124</v>
      </c>
      <c r="C698" s="4">
        <v>8</v>
      </c>
      <c r="D698" s="8">
        <v>1.64</v>
      </c>
      <c r="E698" s="4">
        <v>3</v>
      </c>
      <c r="F698" s="8">
        <v>1.1100000000000001</v>
      </c>
      <c r="G698" s="4">
        <v>5</v>
      </c>
      <c r="H698" s="8">
        <v>2.37</v>
      </c>
      <c r="I698" s="4">
        <v>0</v>
      </c>
    </row>
    <row r="699" spans="1:9" x14ac:dyDescent="0.2">
      <c r="A699" s="2">
        <v>13</v>
      </c>
      <c r="B699" s="1" t="s">
        <v>139</v>
      </c>
      <c r="C699" s="4">
        <v>8</v>
      </c>
      <c r="D699" s="8">
        <v>1.64</v>
      </c>
      <c r="E699" s="4">
        <v>3</v>
      </c>
      <c r="F699" s="8">
        <v>1.1100000000000001</v>
      </c>
      <c r="G699" s="4">
        <v>4</v>
      </c>
      <c r="H699" s="8">
        <v>1.9</v>
      </c>
      <c r="I699" s="4">
        <v>1</v>
      </c>
    </row>
    <row r="700" spans="1:9" x14ac:dyDescent="0.2">
      <c r="A700" s="2">
        <v>13</v>
      </c>
      <c r="B700" s="1" t="s">
        <v>140</v>
      </c>
      <c r="C700" s="4">
        <v>8</v>
      </c>
      <c r="D700" s="8">
        <v>1.64</v>
      </c>
      <c r="E700" s="4">
        <v>6</v>
      </c>
      <c r="F700" s="8">
        <v>2.21</v>
      </c>
      <c r="G700" s="4">
        <v>2</v>
      </c>
      <c r="H700" s="8">
        <v>0.95</v>
      </c>
      <c r="I700" s="4">
        <v>0</v>
      </c>
    </row>
    <row r="701" spans="1:9" x14ac:dyDescent="0.2">
      <c r="A701" s="2">
        <v>13</v>
      </c>
      <c r="B701" s="1" t="s">
        <v>114</v>
      </c>
      <c r="C701" s="4">
        <v>8</v>
      </c>
      <c r="D701" s="8">
        <v>1.64</v>
      </c>
      <c r="E701" s="4">
        <v>8</v>
      </c>
      <c r="F701" s="8">
        <v>2.95</v>
      </c>
      <c r="G701" s="4">
        <v>0</v>
      </c>
      <c r="H701" s="8">
        <v>0</v>
      </c>
      <c r="I701" s="4">
        <v>0</v>
      </c>
    </row>
    <row r="702" spans="1:9" x14ac:dyDescent="0.2">
      <c r="A702" s="2">
        <v>13</v>
      </c>
      <c r="B702" s="1" t="s">
        <v>115</v>
      </c>
      <c r="C702" s="4">
        <v>8</v>
      </c>
      <c r="D702" s="8">
        <v>1.64</v>
      </c>
      <c r="E702" s="4">
        <v>8</v>
      </c>
      <c r="F702" s="8">
        <v>2.95</v>
      </c>
      <c r="G702" s="4">
        <v>0</v>
      </c>
      <c r="H702" s="8">
        <v>0</v>
      </c>
      <c r="I702" s="4">
        <v>0</v>
      </c>
    </row>
    <row r="703" spans="1:9" x14ac:dyDescent="0.2">
      <c r="A703" s="2">
        <v>18</v>
      </c>
      <c r="B703" s="1" t="s">
        <v>136</v>
      </c>
      <c r="C703" s="4">
        <v>7</v>
      </c>
      <c r="D703" s="8">
        <v>1.43</v>
      </c>
      <c r="E703" s="4">
        <v>4</v>
      </c>
      <c r="F703" s="8">
        <v>1.48</v>
      </c>
      <c r="G703" s="4">
        <v>3</v>
      </c>
      <c r="H703" s="8">
        <v>1.42</v>
      </c>
      <c r="I703" s="4">
        <v>0</v>
      </c>
    </row>
    <row r="704" spans="1:9" x14ac:dyDescent="0.2">
      <c r="A704" s="2">
        <v>18</v>
      </c>
      <c r="B704" s="1" t="s">
        <v>144</v>
      </c>
      <c r="C704" s="4">
        <v>7</v>
      </c>
      <c r="D704" s="8">
        <v>1.43</v>
      </c>
      <c r="E704" s="4">
        <v>5</v>
      </c>
      <c r="F704" s="8">
        <v>1.85</v>
      </c>
      <c r="G704" s="4">
        <v>2</v>
      </c>
      <c r="H704" s="8">
        <v>0.95</v>
      </c>
      <c r="I704" s="4">
        <v>0</v>
      </c>
    </row>
    <row r="705" spans="1:9" x14ac:dyDescent="0.2">
      <c r="A705" s="2">
        <v>20</v>
      </c>
      <c r="B705" s="1" t="s">
        <v>104</v>
      </c>
      <c r="C705" s="4">
        <v>6</v>
      </c>
      <c r="D705" s="8">
        <v>1.23</v>
      </c>
      <c r="E705" s="4">
        <v>3</v>
      </c>
      <c r="F705" s="8">
        <v>1.1100000000000001</v>
      </c>
      <c r="G705" s="4">
        <v>3</v>
      </c>
      <c r="H705" s="8">
        <v>1.42</v>
      </c>
      <c r="I705" s="4">
        <v>0</v>
      </c>
    </row>
    <row r="706" spans="1:9" x14ac:dyDescent="0.2">
      <c r="A706" s="2">
        <v>20</v>
      </c>
      <c r="B706" s="1" t="s">
        <v>105</v>
      </c>
      <c r="C706" s="4">
        <v>6</v>
      </c>
      <c r="D706" s="8">
        <v>1.23</v>
      </c>
      <c r="E706" s="4">
        <v>2</v>
      </c>
      <c r="F706" s="8">
        <v>0.74</v>
      </c>
      <c r="G706" s="4">
        <v>4</v>
      </c>
      <c r="H706" s="8">
        <v>1.9</v>
      </c>
      <c r="I706" s="4">
        <v>0</v>
      </c>
    </row>
    <row r="707" spans="1:9" x14ac:dyDescent="0.2">
      <c r="A707" s="2">
        <v>20</v>
      </c>
      <c r="B707" s="1" t="s">
        <v>163</v>
      </c>
      <c r="C707" s="4">
        <v>6</v>
      </c>
      <c r="D707" s="8">
        <v>1.23</v>
      </c>
      <c r="E707" s="4">
        <v>1</v>
      </c>
      <c r="F707" s="8">
        <v>0.37</v>
      </c>
      <c r="G707" s="4">
        <v>5</v>
      </c>
      <c r="H707" s="8">
        <v>2.37</v>
      </c>
      <c r="I707" s="4">
        <v>0</v>
      </c>
    </row>
    <row r="708" spans="1:9" x14ac:dyDescent="0.2">
      <c r="A708" s="2">
        <v>20</v>
      </c>
      <c r="B708" s="1" t="s">
        <v>110</v>
      </c>
      <c r="C708" s="4">
        <v>6</v>
      </c>
      <c r="D708" s="8">
        <v>1.23</v>
      </c>
      <c r="E708" s="4">
        <v>2</v>
      </c>
      <c r="F708" s="8">
        <v>0.74</v>
      </c>
      <c r="G708" s="4">
        <v>4</v>
      </c>
      <c r="H708" s="8">
        <v>1.9</v>
      </c>
      <c r="I708" s="4">
        <v>0</v>
      </c>
    </row>
    <row r="709" spans="1:9" x14ac:dyDescent="0.2">
      <c r="A709" s="2">
        <v>20</v>
      </c>
      <c r="B709" s="1" t="s">
        <v>113</v>
      </c>
      <c r="C709" s="4">
        <v>6</v>
      </c>
      <c r="D709" s="8">
        <v>1.23</v>
      </c>
      <c r="E709" s="4">
        <v>5</v>
      </c>
      <c r="F709" s="8">
        <v>1.85</v>
      </c>
      <c r="G709" s="4">
        <v>1</v>
      </c>
      <c r="H709" s="8">
        <v>0.47</v>
      </c>
      <c r="I709" s="4">
        <v>0</v>
      </c>
    </row>
    <row r="710" spans="1:9" x14ac:dyDescent="0.2">
      <c r="A710" s="2">
        <v>20</v>
      </c>
      <c r="B710" s="1" t="s">
        <v>116</v>
      </c>
      <c r="C710" s="4">
        <v>6</v>
      </c>
      <c r="D710" s="8">
        <v>1.23</v>
      </c>
      <c r="E710" s="4">
        <v>6</v>
      </c>
      <c r="F710" s="8">
        <v>2.21</v>
      </c>
      <c r="G710" s="4">
        <v>0</v>
      </c>
      <c r="H710" s="8">
        <v>0</v>
      </c>
      <c r="I710" s="4">
        <v>0</v>
      </c>
    </row>
    <row r="711" spans="1:9" x14ac:dyDescent="0.2">
      <c r="A711" s="2">
        <v>20</v>
      </c>
      <c r="B711" s="1" t="s">
        <v>174</v>
      </c>
      <c r="C711" s="4">
        <v>6</v>
      </c>
      <c r="D711" s="8">
        <v>1.23</v>
      </c>
      <c r="E711" s="4">
        <v>0</v>
      </c>
      <c r="F711" s="8">
        <v>0</v>
      </c>
      <c r="G711" s="4">
        <v>6</v>
      </c>
      <c r="H711" s="8">
        <v>2.84</v>
      </c>
      <c r="I711" s="4">
        <v>0</v>
      </c>
    </row>
    <row r="712" spans="1:9" x14ac:dyDescent="0.2">
      <c r="A712" s="2">
        <v>20</v>
      </c>
      <c r="B712" s="1" t="s">
        <v>154</v>
      </c>
      <c r="C712" s="4">
        <v>6</v>
      </c>
      <c r="D712" s="8">
        <v>1.23</v>
      </c>
      <c r="E712" s="4">
        <v>5</v>
      </c>
      <c r="F712" s="8">
        <v>1.85</v>
      </c>
      <c r="G712" s="4">
        <v>1</v>
      </c>
      <c r="H712" s="8">
        <v>0.47</v>
      </c>
      <c r="I712" s="4">
        <v>0</v>
      </c>
    </row>
    <row r="713" spans="1:9" x14ac:dyDescent="0.2">
      <c r="A713" s="1"/>
      <c r="C713" s="4"/>
      <c r="D713" s="8"/>
      <c r="E713" s="4"/>
      <c r="F713" s="8"/>
      <c r="G713" s="4"/>
      <c r="H713" s="8"/>
      <c r="I713" s="4"/>
    </row>
    <row r="714" spans="1:9" x14ac:dyDescent="0.2">
      <c r="A714" s="1" t="s">
        <v>31</v>
      </c>
      <c r="C714" s="4"/>
      <c r="D714" s="8"/>
      <c r="E714" s="4"/>
      <c r="F714" s="8"/>
      <c r="G714" s="4"/>
      <c r="H714" s="8"/>
      <c r="I714" s="4"/>
    </row>
    <row r="715" spans="1:9" x14ac:dyDescent="0.2">
      <c r="A715" s="2">
        <v>1</v>
      </c>
      <c r="B715" s="1" t="s">
        <v>106</v>
      </c>
      <c r="C715" s="4">
        <v>14</v>
      </c>
      <c r="D715" s="8">
        <v>4.6100000000000003</v>
      </c>
      <c r="E715" s="4">
        <v>11</v>
      </c>
      <c r="F715" s="8">
        <v>6.4</v>
      </c>
      <c r="G715" s="4">
        <v>3</v>
      </c>
      <c r="H715" s="8">
        <v>2.31</v>
      </c>
      <c r="I715" s="4">
        <v>0</v>
      </c>
    </row>
    <row r="716" spans="1:9" x14ac:dyDescent="0.2">
      <c r="A716" s="2">
        <v>2</v>
      </c>
      <c r="B716" s="1" t="s">
        <v>118</v>
      </c>
      <c r="C716" s="4">
        <v>13</v>
      </c>
      <c r="D716" s="8">
        <v>4.28</v>
      </c>
      <c r="E716" s="4">
        <v>13</v>
      </c>
      <c r="F716" s="8">
        <v>7.56</v>
      </c>
      <c r="G716" s="4">
        <v>0</v>
      </c>
      <c r="H716" s="8">
        <v>0</v>
      </c>
      <c r="I716" s="4">
        <v>0</v>
      </c>
    </row>
    <row r="717" spans="1:9" x14ac:dyDescent="0.2">
      <c r="A717" s="2">
        <v>3</v>
      </c>
      <c r="B717" s="1" t="s">
        <v>102</v>
      </c>
      <c r="C717" s="4">
        <v>11</v>
      </c>
      <c r="D717" s="8">
        <v>3.62</v>
      </c>
      <c r="E717" s="4">
        <v>2</v>
      </c>
      <c r="F717" s="8">
        <v>1.1599999999999999</v>
      </c>
      <c r="G717" s="4">
        <v>9</v>
      </c>
      <c r="H717" s="8">
        <v>6.92</v>
      </c>
      <c r="I717" s="4">
        <v>0</v>
      </c>
    </row>
    <row r="718" spans="1:9" x14ac:dyDescent="0.2">
      <c r="A718" s="2">
        <v>3</v>
      </c>
      <c r="B718" s="1" t="s">
        <v>140</v>
      </c>
      <c r="C718" s="4">
        <v>11</v>
      </c>
      <c r="D718" s="8">
        <v>3.62</v>
      </c>
      <c r="E718" s="4">
        <v>3</v>
      </c>
      <c r="F718" s="8">
        <v>1.74</v>
      </c>
      <c r="G718" s="4">
        <v>8</v>
      </c>
      <c r="H718" s="8">
        <v>6.15</v>
      </c>
      <c r="I718" s="4">
        <v>0</v>
      </c>
    </row>
    <row r="719" spans="1:9" x14ac:dyDescent="0.2">
      <c r="A719" s="2">
        <v>5</v>
      </c>
      <c r="B719" s="1" t="s">
        <v>169</v>
      </c>
      <c r="C719" s="4">
        <v>10</v>
      </c>
      <c r="D719" s="8">
        <v>3.29</v>
      </c>
      <c r="E719" s="4">
        <v>9</v>
      </c>
      <c r="F719" s="8">
        <v>5.23</v>
      </c>
      <c r="G719" s="4">
        <v>1</v>
      </c>
      <c r="H719" s="8">
        <v>0.77</v>
      </c>
      <c r="I719" s="4">
        <v>0</v>
      </c>
    </row>
    <row r="720" spans="1:9" x14ac:dyDescent="0.2">
      <c r="A720" s="2">
        <v>5</v>
      </c>
      <c r="B720" s="1" t="s">
        <v>117</v>
      </c>
      <c r="C720" s="4">
        <v>10</v>
      </c>
      <c r="D720" s="8">
        <v>3.29</v>
      </c>
      <c r="E720" s="4">
        <v>10</v>
      </c>
      <c r="F720" s="8">
        <v>5.81</v>
      </c>
      <c r="G720" s="4">
        <v>0</v>
      </c>
      <c r="H720" s="8">
        <v>0</v>
      </c>
      <c r="I720" s="4">
        <v>0</v>
      </c>
    </row>
    <row r="721" spans="1:9" x14ac:dyDescent="0.2">
      <c r="A721" s="2">
        <v>7</v>
      </c>
      <c r="B721" s="1" t="s">
        <v>175</v>
      </c>
      <c r="C721" s="4">
        <v>8</v>
      </c>
      <c r="D721" s="8">
        <v>2.63</v>
      </c>
      <c r="E721" s="4">
        <v>1</v>
      </c>
      <c r="F721" s="8">
        <v>0.57999999999999996</v>
      </c>
      <c r="G721" s="4">
        <v>7</v>
      </c>
      <c r="H721" s="8">
        <v>5.38</v>
      </c>
      <c r="I721" s="4">
        <v>0</v>
      </c>
    </row>
    <row r="722" spans="1:9" x14ac:dyDescent="0.2">
      <c r="A722" s="2">
        <v>7</v>
      </c>
      <c r="B722" s="1" t="s">
        <v>139</v>
      </c>
      <c r="C722" s="4">
        <v>8</v>
      </c>
      <c r="D722" s="8">
        <v>2.63</v>
      </c>
      <c r="E722" s="4">
        <v>8</v>
      </c>
      <c r="F722" s="8">
        <v>4.6500000000000004</v>
      </c>
      <c r="G722" s="4">
        <v>0</v>
      </c>
      <c r="H722" s="8">
        <v>0</v>
      </c>
      <c r="I722" s="4">
        <v>0</v>
      </c>
    </row>
    <row r="723" spans="1:9" x14ac:dyDescent="0.2">
      <c r="A723" s="2">
        <v>7</v>
      </c>
      <c r="B723" s="1" t="s">
        <v>174</v>
      </c>
      <c r="C723" s="4">
        <v>8</v>
      </c>
      <c r="D723" s="8">
        <v>2.63</v>
      </c>
      <c r="E723" s="4">
        <v>0</v>
      </c>
      <c r="F723" s="8">
        <v>0</v>
      </c>
      <c r="G723" s="4">
        <v>8</v>
      </c>
      <c r="H723" s="8">
        <v>6.15</v>
      </c>
      <c r="I723" s="4">
        <v>0</v>
      </c>
    </row>
    <row r="724" spans="1:9" x14ac:dyDescent="0.2">
      <c r="A724" s="2">
        <v>10</v>
      </c>
      <c r="B724" s="1" t="s">
        <v>178</v>
      </c>
      <c r="C724" s="4">
        <v>7</v>
      </c>
      <c r="D724" s="8">
        <v>2.2999999999999998</v>
      </c>
      <c r="E724" s="4">
        <v>1</v>
      </c>
      <c r="F724" s="8">
        <v>0.57999999999999996</v>
      </c>
      <c r="G724" s="4">
        <v>6</v>
      </c>
      <c r="H724" s="8">
        <v>4.62</v>
      </c>
      <c r="I724" s="4">
        <v>0</v>
      </c>
    </row>
    <row r="725" spans="1:9" x14ac:dyDescent="0.2">
      <c r="A725" s="2">
        <v>11</v>
      </c>
      <c r="B725" s="1" t="s">
        <v>103</v>
      </c>
      <c r="C725" s="4">
        <v>6</v>
      </c>
      <c r="D725" s="8">
        <v>1.97</v>
      </c>
      <c r="E725" s="4">
        <v>3</v>
      </c>
      <c r="F725" s="8">
        <v>1.74</v>
      </c>
      <c r="G725" s="4">
        <v>3</v>
      </c>
      <c r="H725" s="8">
        <v>2.31</v>
      </c>
      <c r="I725" s="4">
        <v>0</v>
      </c>
    </row>
    <row r="726" spans="1:9" x14ac:dyDescent="0.2">
      <c r="A726" s="2">
        <v>11</v>
      </c>
      <c r="B726" s="1" t="s">
        <v>136</v>
      </c>
      <c r="C726" s="4">
        <v>6</v>
      </c>
      <c r="D726" s="8">
        <v>1.97</v>
      </c>
      <c r="E726" s="4">
        <v>3</v>
      </c>
      <c r="F726" s="8">
        <v>1.74</v>
      </c>
      <c r="G726" s="4">
        <v>3</v>
      </c>
      <c r="H726" s="8">
        <v>2.31</v>
      </c>
      <c r="I726" s="4">
        <v>0</v>
      </c>
    </row>
    <row r="727" spans="1:9" x14ac:dyDescent="0.2">
      <c r="A727" s="2">
        <v>11</v>
      </c>
      <c r="B727" s="1" t="s">
        <v>167</v>
      </c>
      <c r="C727" s="4">
        <v>6</v>
      </c>
      <c r="D727" s="8">
        <v>1.97</v>
      </c>
      <c r="E727" s="4">
        <v>5</v>
      </c>
      <c r="F727" s="8">
        <v>2.91</v>
      </c>
      <c r="G727" s="4">
        <v>1</v>
      </c>
      <c r="H727" s="8">
        <v>0.77</v>
      </c>
      <c r="I727" s="4">
        <v>0</v>
      </c>
    </row>
    <row r="728" spans="1:9" x14ac:dyDescent="0.2">
      <c r="A728" s="2">
        <v>11</v>
      </c>
      <c r="B728" s="1" t="s">
        <v>124</v>
      </c>
      <c r="C728" s="4">
        <v>6</v>
      </c>
      <c r="D728" s="8">
        <v>1.97</v>
      </c>
      <c r="E728" s="4">
        <v>5</v>
      </c>
      <c r="F728" s="8">
        <v>2.91</v>
      </c>
      <c r="G728" s="4">
        <v>1</v>
      </c>
      <c r="H728" s="8">
        <v>0.77</v>
      </c>
      <c r="I728" s="4">
        <v>0</v>
      </c>
    </row>
    <row r="729" spans="1:9" x14ac:dyDescent="0.2">
      <c r="A729" s="2">
        <v>11</v>
      </c>
      <c r="B729" s="1" t="s">
        <v>137</v>
      </c>
      <c r="C729" s="4">
        <v>6</v>
      </c>
      <c r="D729" s="8">
        <v>1.97</v>
      </c>
      <c r="E729" s="4">
        <v>4</v>
      </c>
      <c r="F729" s="8">
        <v>2.33</v>
      </c>
      <c r="G729" s="4">
        <v>2</v>
      </c>
      <c r="H729" s="8">
        <v>1.54</v>
      </c>
      <c r="I729" s="4">
        <v>0</v>
      </c>
    </row>
    <row r="730" spans="1:9" x14ac:dyDescent="0.2">
      <c r="A730" s="2">
        <v>11</v>
      </c>
      <c r="B730" s="1" t="s">
        <v>112</v>
      </c>
      <c r="C730" s="4">
        <v>6</v>
      </c>
      <c r="D730" s="8">
        <v>1.97</v>
      </c>
      <c r="E730" s="4">
        <v>4</v>
      </c>
      <c r="F730" s="8">
        <v>2.33</v>
      </c>
      <c r="G730" s="4">
        <v>2</v>
      </c>
      <c r="H730" s="8">
        <v>1.54</v>
      </c>
      <c r="I730" s="4">
        <v>0</v>
      </c>
    </row>
    <row r="731" spans="1:9" x14ac:dyDescent="0.2">
      <c r="A731" s="2">
        <v>17</v>
      </c>
      <c r="B731" s="1" t="s">
        <v>145</v>
      </c>
      <c r="C731" s="4">
        <v>5</v>
      </c>
      <c r="D731" s="8">
        <v>1.64</v>
      </c>
      <c r="E731" s="4">
        <v>2</v>
      </c>
      <c r="F731" s="8">
        <v>1.1599999999999999</v>
      </c>
      <c r="G731" s="4">
        <v>3</v>
      </c>
      <c r="H731" s="8">
        <v>2.31</v>
      </c>
      <c r="I731" s="4">
        <v>0</v>
      </c>
    </row>
    <row r="732" spans="1:9" x14ac:dyDescent="0.2">
      <c r="A732" s="2">
        <v>17</v>
      </c>
      <c r="B732" s="1" t="s">
        <v>176</v>
      </c>
      <c r="C732" s="4">
        <v>5</v>
      </c>
      <c r="D732" s="8">
        <v>1.64</v>
      </c>
      <c r="E732" s="4">
        <v>1</v>
      </c>
      <c r="F732" s="8">
        <v>0.57999999999999996</v>
      </c>
      <c r="G732" s="4">
        <v>4</v>
      </c>
      <c r="H732" s="8">
        <v>3.08</v>
      </c>
      <c r="I732" s="4">
        <v>0</v>
      </c>
    </row>
    <row r="733" spans="1:9" x14ac:dyDescent="0.2">
      <c r="A733" s="2">
        <v>17</v>
      </c>
      <c r="B733" s="1" t="s">
        <v>115</v>
      </c>
      <c r="C733" s="4">
        <v>5</v>
      </c>
      <c r="D733" s="8">
        <v>1.64</v>
      </c>
      <c r="E733" s="4">
        <v>5</v>
      </c>
      <c r="F733" s="8">
        <v>2.91</v>
      </c>
      <c r="G733" s="4">
        <v>0</v>
      </c>
      <c r="H733" s="8">
        <v>0</v>
      </c>
      <c r="I733" s="4">
        <v>0</v>
      </c>
    </row>
    <row r="734" spans="1:9" x14ac:dyDescent="0.2">
      <c r="A734" s="2">
        <v>20</v>
      </c>
      <c r="B734" s="1" t="s">
        <v>104</v>
      </c>
      <c r="C734" s="4">
        <v>4</v>
      </c>
      <c r="D734" s="8">
        <v>1.32</v>
      </c>
      <c r="E734" s="4">
        <v>2</v>
      </c>
      <c r="F734" s="8">
        <v>1.1599999999999999</v>
      </c>
      <c r="G734" s="4">
        <v>2</v>
      </c>
      <c r="H734" s="8">
        <v>1.54</v>
      </c>
      <c r="I734" s="4">
        <v>0</v>
      </c>
    </row>
    <row r="735" spans="1:9" x14ac:dyDescent="0.2">
      <c r="A735" s="2">
        <v>20</v>
      </c>
      <c r="B735" s="1" t="s">
        <v>177</v>
      </c>
      <c r="C735" s="4">
        <v>4</v>
      </c>
      <c r="D735" s="8">
        <v>1.32</v>
      </c>
      <c r="E735" s="4">
        <v>3</v>
      </c>
      <c r="F735" s="8">
        <v>1.74</v>
      </c>
      <c r="G735" s="4">
        <v>1</v>
      </c>
      <c r="H735" s="8">
        <v>0.77</v>
      </c>
      <c r="I735" s="4">
        <v>0</v>
      </c>
    </row>
    <row r="736" spans="1:9" x14ac:dyDescent="0.2">
      <c r="A736" s="2">
        <v>20</v>
      </c>
      <c r="B736" s="1" t="s">
        <v>150</v>
      </c>
      <c r="C736" s="4">
        <v>4</v>
      </c>
      <c r="D736" s="8">
        <v>1.32</v>
      </c>
      <c r="E736" s="4">
        <v>3</v>
      </c>
      <c r="F736" s="8">
        <v>1.74</v>
      </c>
      <c r="G736" s="4">
        <v>1</v>
      </c>
      <c r="H736" s="8">
        <v>0.77</v>
      </c>
      <c r="I736" s="4">
        <v>0</v>
      </c>
    </row>
    <row r="737" spans="1:9" x14ac:dyDescent="0.2">
      <c r="A737" s="2">
        <v>20</v>
      </c>
      <c r="B737" s="1" t="s">
        <v>159</v>
      </c>
      <c r="C737" s="4">
        <v>4</v>
      </c>
      <c r="D737" s="8">
        <v>1.32</v>
      </c>
      <c r="E737" s="4">
        <v>4</v>
      </c>
      <c r="F737" s="8">
        <v>2.33</v>
      </c>
      <c r="G737" s="4">
        <v>0</v>
      </c>
      <c r="H737" s="8">
        <v>0</v>
      </c>
      <c r="I737" s="4">
        <v>0</v>
      </c>
    </row>
    <row r="738" spans="1:9" x14ac:dyDescent="0.2">
      <c r="A738" s="2">
        <v>20</v>
      </c>
      <c r="B738" s="1" t="s">
        <v>121</v>
      </c>
      <c r="C738" s="4">
        <v>4</v>
      </c>
      <c r="D738" s="8">
        <v>1.32</v>
      </c>
      <c r="E738" s="4">
        <v>4</v>
      </c>
      <c r="F738" s="8">
        <v>2.33</v>
      </c>
      <c r="G738" s="4">
        <v>0</v>
      </c>
      <c r="H738" s="8">
        <v>0</v>
      </c>
      <c r="I738" s="4">
        <v>0</v>
      </c>
    </row>
    <row r="739" spans="1:9" x14ac:dyDescent="0.2">
      <c r="A739" s="1"/>
      <c r="C739" s="4"/>
      <c r="D739" s="8"/>
      <c r="E739" s="4"/>
      <c r="F739" s="8"/>
      <c r="G739" s="4"/>
      <c r="H739" s="8"/>
      <c r="I739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48E0F-E648-42A8-9F19-12FB5236663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180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8</v>
      </c>
      <c r="D5" s="8">
        <v>0.01</v>
      </c>
      <c r="E5" s="12">
        <v>1</v>
      </c>
      <c r="F5" s="8">
        <v>0</v>
      </c>
      <c r="G5" s="12">
        <v>7</v>
      </c>
      <c r="H5" s="8">
        <v>0.02</v>
      </c>
      <c r="I5" s="12">
        <v>0</v>
      </c>
    </row>
    <row r="6" spans="2:9" ht="15" customHeight="1" x14ac:dyDescent="0.2">
      <c r="B6" t="s">
        <v>33</v>
      </c>
      <c r="C6" s="12">
        <v>9099</v>
      </c>
      <c r="D6" s="8">
        <v>12.99</v>
      </c>
      <c r="E6" s="12">
        <v>1906</v>
      </c>
      <c r="F6" s="8">
        <v>5.98</v>
      </c>
      <c r="G6" s="12">
        <v>7191</v>
      </c>
      <c r="H6" s="8">
        <v>19.21</v>
      </c>
      <c r="I6" s="12">
        <v>2</v>
      </c>
    </row>
    <row r="7" spans="2:9" ht="15" customHeight="1" x14ac:dyDescent="0.2">
      <c r="B7" t="s">
        <v>34</v>
      </c>
      <c r="C7" s="12">
        <v>5716</v>
      </c>
      <c r="D7" s="8">
        <v>8.16</v>
      </c>
      <c r="E7" s="12">
        <v>1591</v>
      </c>
      <c r="F7" s="8">
        <v>4.99</v>
      </c>
      <c r="G7" s="12">
        <v>4114</v>
      </c>
      <c r="H7" s="8">
        <v>10.99</v>
      </c>
      <c r="I7" s="12">
        <v>11</v>
      </c>
    </row>
    <row r="8" spans="2:9" ht="15" customHeight="1" x14ac:dyDescent="0.2">
      <c r="B8" t="s">
        <v>35</v>
      </c>
      <c r="C8" s="12">
        <v>151</v>
      </c>
      <c r="D8" s="8">
        <v>0.22</v>
      </c>
      <c r="E8" s="12">
        <v>2</v>
      </c>
      <c r="F8" s="8">
        <v>0.01</v>
      </c>
      <c r="G8" s="12">
        <v>140</v>
      </c>
      <c r="H8" s="8">
        <v>0.37</v>
      </c>
      <c r="I8" s="12">
        <v>1</v>
      </c>
    </row>
    <row r="9" spans="2:9" ht="15" customHeight="1" x14ac:dyDescent="0.2">
      <c r="B9" t="s">
        <v>36</v>
      </c>
      <c r="C9" s="12">
        <v>659</v>
      </c>
      <c r="D9" s="8">
        <v>0.94</v>
      </c>
      <c r="E9" s="12">
        <v>37</v>
      </c>
      <c r="F9" s="8">
        <v>0.12</v>
      </c>
      <c r="G9" s="12">
        <v>622</v>
      </c>
      <c r="H9" s="8">
        <v>1.66</v>
      </c>
      <c r="I9" s="12">
        <v>0</v>
      </c>
    </row>
    <row r="10" spans="2:9" ht="15" customHeight="1" x14ac:dyDescent="0.2">
      <c r="B10" t="s">
        <v>37</v>
      </c>
      <c r="C10" s="12">
        <v>1050</v>
      </c>
      <c r="D10" s="8">
        <v>1.5</v>
      </c>
      <c r="E10" s="12">
        <v>335</v>
      </c>
      <c r="F10" s="8">
        <v>1.05</v>
      </c>
      <c r="G10" s="12">
        <v>705</v>
      </c>
      <c r="H10" s="8">
        <v>1.88</v>
      </c>
      <c r="I10" s="12">
        <v>6</v>
      </c>
    </row>
    <row r="11" spans="2:9" ht="15" customHeight="1" x14ac:dyDescent="0.2">
      <c r="B11" t="s">
        <v>38</v>
      </c>
      <c r="C11" s="12">
        <v>16323</v>
      </c>
      <c r="D11" s="8">
        <v>23.3</v>
      </c>
      <c r="E11" s="12">
        <v>6454</v>
      </c>
      <c r="F11" s="8">
        <v>20.239999999999998</v>
      </c>
      <c r="G11" s="12">
        <v>9843</v>
      </c>
      <c r="H11" s="8">
        <v>26.29</v>
      </c>
      <c r="I11" s="12">
        <v>26</v>
      </c>
    </row>
    <row r="12" spans="2:9" ht="15" customHeight="1" x14ac:dyDescent="0.2">
      <c r="B12" t="s">
        <v>39</v>
      </c>
      <c r="C12" s="12">
        <v>563</v>
      </c>
      <c r="D12" s="8">
        <v>0.8</v>
      </c>
      <c r="E12" s="12">
        <v>80</v>
      </c>
      <c r="F12" s="8">
        <v>0.25</v>
      </c>
      <c r="G12" s="12">
        <v>483</v>
      </c>
      <c r="H12" s="8">
        <v>1.29</v>
      </c>
      <c r="I12" s="12">
        <v>0</v>
      </c>
    </row>
    <row r="13" spans="2:9" ht="15" customHeight="1" x14ac:dyDescent="0.2">
      <c r="B13" t="s">
        <v>40</v>
      </c>
      <c r="C13" s="12">
        <v>8037</v>
      </c>
      <c r="D13" s="8">
        <v>11.47</v>
      </c>
      <c r="E13" s="12">
        <v>2627</v>
      </c>
      <c r="F13" s="8">
        <v>8.24</v>
      </c>
      <c r="G13" s="12">
        <v>5389</v>
      </c>
      <c r="H13" s="8">
        <v>14.39</v>
      </c>
      <c r="I13" s="12">
        <v>5</v>
      </c>
    </row>
    <row r="14" spans="2:9" ht="15" customHeight="1" x14ac:dyDescent="0.2">
      <c r="B14" t="s">
        <v>41</v>
      </c>
      <c r="C14" s="12">
        <v>3923</v>
      </c>
      <c r="D14" s="8">
        <v>5.6</v>
      </c>
      <c r="E14" s="12">
        <v>1962</v>
      </c>
      <c r="F14" s="8">
        <v>6.15</v>
      </c>
      <c r="G14" s="12">
        <v>1934</v>
      </c>
      <c r="H14" s="8">
        <v>5.17</v>
      </c>
      <c r="I14" s="12">
        <v>5</v>
      </c>
    </row>
    <row r="15" spans="2:9" ht="15" customHeight="1" x14ac:dyDescent="0.2">
      <c r="B15" t="s">
        <v>42</v>
      </c>
      <c r="C15" s="12">
        <v>8300</v>
      </c>
      <c r="D15" s="8">
        <v>11.85</v>
      </c>
      <c r="E15" s="12">
        <v>6567</v>
      </c>
      <c r="F15" s="8">
        <v>20.6</v>
      </c>
      <c r="G15" s="12">
        <v>1713</v>
      </c>
      <c r="H15" s="8">
        <v>4.58</v>
      </c>
      <c r="I15" s="12">
        <v>7</v>
      </c>
    </row>
    <row r="16" spans="2:9" ht="15" customHeight="1" x14ac:dyDescent="0.2">
      <c r="B16" t="s">
        <v>43</v>
      </c>
      <c r="C16" s="12">
        <v>8026</v>
      </c>
      <c r="D16" s="8">
        <v>11.45</v>
      </c>
      <c r="E16" s="12">
        <v>6139</v>
      </c>
      <c r="F16" s="8">
        <v>19.260000000000002</v>
      </c>
      <c r="G16" s="12">
        <v>1870</v>
      </c>
      <c r="H16" s="8">
        <v>4.99</v>
      </c>
      <c r="I16" s="12">
        <v>7</v>
      </c>
    </row>
    <row r="17" spans="2:9" ht="15" customHeight="1" x14ac:dyDescent="0.2">
      <c r="B17" t="s">
        <v>44</v>
      </c>
      <c r="C17" s="12">
        <v>2654</v>
      </c>
      <c r="D17" s="8">
        <v>3.79</v>
      </c>
      <c r="E17" s="12">
        <v>1680</v>
      </c>
      <c r="F17" s="8">
        <v>5.27</v>
      </c>
      <c r="G17" s="12">
        <v>728</v>
      </c>
      <c r="H17" s="8">
        <v>1.94</v>
      </c>
      <c r="I17" s="12">
        <v>20</v>
      </c>
    </row>
    <row r="18" spans="2:9" ht="15" customHeight="1" x14ac:dyDescent="0.2">
      <c r="B18" t="s">
        <v>45</v>
      </c>
      <c r="C18" s="12">
        <v>3286</v>
      </c>
      <c r="D18" s="8">
        <v>4.6900000000000004</v>
      </c>
      <c r="E18" s="12">
        <v>1937</v>
      </c>
      <c r="F18" s="8">
        <v>6.08</v>
      </c>
      <c r="G18" s="12">
        <v>1093</v>
      </c>
      <c r="H18" s="8">
        <v>2.92</v>
      </c>
      <c r="I18" s="12">
        <v>21</v>
      </c>
    </row>
    <row r="19" spans="2:9" ht="15" customHeight="1" x14ac:dyDescent="0.2">
      <c r="B19" t="s">
        <v>46</v>
      </c>
      <c r="C19" s="12">
        <v>2272</v>
      </c>
      <c r="D19" s="8">
        <v>3.24</v>
      </c>
      <c r="E19" s="12">
        <v>562</v>
      </c>
      <c r="F19" s="8">
        <v>1.76</v>
      </c>
      <c r="G19" s="12">
        <v>1610</v>
      </c>
      <c r="H19" s="8">
        <v>4.3</v>
      </c>
      <c r="I19" s="12">
        <v>51</v>
      </c>
    </row>
    <row r="20" spans="2:9" ht="15" customHeight="1" x14ac:dyDescent="0.2">
      <c r="B20" s="9" t="s">
        <v>182</v>
      </c>
      <c r="C20" s="12">
        <f>SUM(LTBL_34000[総数／事業所数])</f>
        <v>70067</v>
      </c>
      <c r="E20" s="12">
        <f>SUBTOTAL(109,LTBL_34000[個人／事業所数])</f>
        <v>31880</v>
      </c>
      <c r="G20" s="12">
        <f>SUBTOTAL(109,LTBL_34000[法人／事業所数])</f>
        <v>37442</v>
      </c>
      <c r="I20" s="12">
        <f>SUBTOTAL(109,LTBL_34000[法人以外の団体／事業所数])</f>
        <v>162</v>
      </c>
    </row>
    <row r="21" spans="2:9" ht="15" customHeight="1" x14ac:dyDescent="0.2">
      <c r="E21" s="11">
        <f>LTBL_34000[[#Totals],[個人／事業所数]]/LTBL_34000[[#Totals],[総数／事業所数]]</f>
        <v>0.45499307805386274</v>
      </c>
      <c r="G21" s="11">
        <f>LTBL_34000[[#Totals],[法人／事業所数]]/LTBL_34000[[#Totals],[総数／事業所数]]</f>
        <v>0.534374241797137</v>
      </c>
      <c r="I21" s="11">
        <f>LTBL_34000[[#Totals],[法人以外の団体／事業所数]]/LTBL_34000[[#Totals],[総数／事業所数]]</f>
        <v>2.3120727303866297E-3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7531</v>
      </c>
      <c r="D24" s="8">
        <v>10.75</v>
      </c>
      <c r="E24" s="12">
        <v>6287</v>
      </c>
      <c r="F24" s="8">
        <v>19.72</v>
      </c>
      <c r="G24" s="12">
        <v>1240</v>
      </c>
      <c r="H24" s="8">
        <v>3.31</v>
      </c>
      <c r="I24" s="12">
        <v>4</v>
      </c>
    </row>
    <row r="25" spans="2:9" ht="15" customHeight="1" x14ac:dyDescent="0.2">
      <c r="B25" t="s">
        <v>71</v>
      </c>
      <c r="C25" s="12">
        <v>6798</v>
      </c>
      <c r="D25" s="8">
        <v>9.6999999999999993</v>
      </c>
      <c r="E25" s="12">
        <v>5604</v>
      </c>
      <c r="F25" s="8">
        <v>17.579999999999998</v>
      </c>
      <c r="G25" s="12">
        <v>1194</v>
      </c>
      <c r="H25" s="8">
        <v>3.19</v>
      </c>
      <c r="I25" s="12">
        <v>0</v>
      </c>
    </row>
    <row r="26" spans="2:9" ht="15" customHeight="1" x14ac:dyDescent="0.2">
      <c r="B26" t="s">
        <v>67</v>
      </c>
      <c r="C26" s="12">
        <v>6532</v>
      </c>
      <c r="D26" s="8">
        <v>9.32</v>
      </c>
      <c r="E26" s="12">
        <v>2463</v>
      </c>
      <c r="F26" s="8">
        <v>7.73</v>
      </c>
      <c r="G26" s="12">
        <v>4049</v>
      </c>
      <c r="H26" s="8">
        <v>10.81</v>
      </c>
      <c r="I26" s="12">
        <v>4</v>
      </c>
    </row>
    <row r="27" spans="2:9" ht="15" customHeight="1" x14ac:dyDescent="0.2">
      <c r="B27" t="s">
        <v>65</v>
      </c>
      <c r="C27" s="12">
        <v>4709</v>
      </c>
      <c r="D27" s="8">
        <v>6.72</v>
      </c>
      <c r="E27" s="12">
        <v>2211</v>
      </c>
      <c r="F27" s="8">
        <v>6.94</v>
      </c>
      <c r="G27" s="12">
        <v>2490</v>
      </c>
      <c r="H27" s="8">
        <v>6.65</v>
      </c>
      <c r="I27" s="12">
        <v>8</v>
      </c>
    </row>
    <row r="28" spans="2:9" ht="15" customHeight="1" x14ac:dyDescent="0.2">
      <c r="B28" t="s">
        <v>55</v>
      </c>
      <c r="C28" s="12">
        <v>3754</v>
      </c>
      <c r="D28" s="8">
        <v>5.36</v>
      </c>
      <c r="E28" s="12">
        <v>668</v>
      </c>
      <c r="F28" s="8">
        <v>2.1</v>
      </c>
      <c r="G28" s="12">
        <v>3084</v>
      </c>
      <c r="H28" s="8">
        <v>8.24</v>
      </c>
      <c r="I28" s="12">
        <v>2</v>
      </c>
    </row>
    <row r="29" spans="2:9" ht="15" customHeight="1" x14ac:dyDescent="0.2">
      <c r="B29" t="s">
        <v>56</v>
      </c>
      <c r="C29" s="12">
        <v>3092</v>
      </c>
      <c r="D29" s="8">
        <v>4.41</v>
      </c>
      <c r="E29" s="12">
        <v>880</v>
      </c>
      <c r="F29" s="8">
        <v>2.76</v>
      </c>
      <c r="G29" s="12">
        <v>2212</v>
      </c>
      <c r="H29" s="8">
        <v>5.91</v>
      </c>
      <c r="I29" s="12">
        <v>0</v>
      </c>
    </row>
    <row r="30" spans="2:9" ht="15" customHeight="1" x14ac:dyDescent="0.2">
      <c r="B30" t="s">
        <v>63</v>
      </c>
      <c r="C30" s="12">
        <v>2668</v>
      </c>
      <c r="D30" s="8">
        <v>3.81</v>
      </c>
      <c r="E30" s="12">
        <v>1735</v>
      </c>
      <c r="F30" s="8">
        <v>5.44</v>
      </c>
      <c r="G30" s="12">
        <v>924</v>
      </c>
      <c r="H30" s="8">
        <v>2.4700000000000002</v>
      </c>
      <c r="I30" s="12">
        <v>9</v>
      </c>
    </row>
    <row r="31" spans="2:9" ht="15" customHeight="1" x14ac:dyDescent="0.2">
      <c r="B31" t="s">
        <v>72</v>
      </c>
      <c r="C31" s="12">
        <v>2654</v>
      </c>
      <c r="D31" s="8">
        <v>3.79</v>
      </c>
      <c r="E31" s="12">
        <v>1680</v>
      </c>
      <c r="F31" s="8">
        <v>5.27</v>
      </c>
      <c r="G31" s="12">
        <v>728</v>
      </c>
      <c r="H31" s="8">
        <v>1.94</v>
      </c>
      <c r="I31" s="12">
        <v>20</v>
      </c>
    </row>
    <row r="32" spans="2:9" ht="15" customHeight="1" x14ac:dyDescent="0.2">
      <c r="B32" t="s">
        <v>73</v>
      </c>
      <c r="C32" s="12">
        <v>2269</v>
      </c>
      <c r="D32" s="8">
        <v>3.24</v>
      </c>
      <c r="E32" s="12">
        <v>1922</v>
      </c>
      <c r="F32" s="8">
        <v>6.03</v>
      </c>
      <c r="G32" s="12">
        <v>346</v>
      </c>
      <c r="H32" s="8">
        <v>0.92</v>
      </c>
      <c r="I32" s="12">
        <v>0</v>
      </c>
    </row>
    <row r="33" spans="2:9" ht="15" customHeight="1" x14ac:dyDescent="0.2">
      <c r="B33" t="s">
        <v>57</v>
      </c>
      <c r="C33" s="12">
        <v>2253</v>
      </c>
      <c r="D33" s="8">
        <v>3.22</v>
      </c>
      <c r="E33" s="12">
        <v>358</v>
      </c>
      <c r="F33" s="8">
        <v>1.1200000000000001</v>
      </c>
      <c r="G33" s="12">
        <v>1895</v>
      </c>
      <c r="H33" s="8">
        <v>5.0599999999999996</v>
      </c>
      <c r="I33" s="12">
        <v>0</v>
      </c>
    </row>
    <row r="34" spans="2:9" ht="15" customHeight="1" x14ac:dyDescent="0.2">
      <c r="B34" t="s">
        <v>64</v>
      </c>
      <c r="C34" s="12">
        <v>2240</v>
      </c>
      <c r="D34" s="8">
        <v>3.2</v>
      </c>
      <c r="E34" s="12">
        <v>1151</v>
      </c>
      <c r="F34" s="8">
        <v>3.61</v>
      </c>
      <c r="G34" s="12">
        <v>1088</v>
      </c>
      <c r="H34" s="8">
        <v>2.91</v>
      </c>
      <c r="I34" s="12">
        <v>1</v>
      </c>
    </row>
    <row r="35" spans="2:9" ht="15" customHeight="1" x14ac:dyDescent="0.2">
      <c r="B35" t="s">
        <v>68</v>
      </c>
      <c r="C35" s="12">
        <v>2203</v>
      </c>
      <c r="D35" s="8">
        <v>3.14</v>
      </c>
      <c r="E35" s="12">
        <v>1425</v>
      </c>
      <c r="F35" s="8">
        <v>4.47</v>
      </c>
      <c r="G35" s="12">
        <v>775</v>
      </c>
      <c r="H35" s="8">
        <v>2.0699999999999998</v>
      </c>
      <c r="I35" s="12">
        <v>3</v>
      </c>
    </row>
    <row r="36" spans="2:9" ht="15" customHeight="1" x14ac:dyDescent="0.2">
      <c r="B36" t="s">
        <v>62</v>
      </c>
      <c r="C36" s="12">
        <v>1659</v>
      </c>
      <c r="D36" s="8">
        <v>2.37</v>
      </c>
      <c r="E36" s="12">
        <v>708</v>
      </c>
      <c r="F36" s="8">
        <v>2.2200000000000002</v>
      </c>
      <c r="G36" s="12">
        <v>949</v>
      </c>
      <c r="H36" s="8">
        <v>2.5299999999999998</v>
      </c>
      <c r="I36" s="12">
        <v>2</v>
      </c>
    </row>
    <row r="37" spans="2:9" ht="15" customHeight="1" x14ac:dyDescent="0.2">
      <c r="B37" t="s">
        <v>69</v>
      </c>
      <c r="C37" s="12">
        <v>1536</v>
      </c>
      <c r="D37" s="8">
        <v>2.19</v>
      </c>
      <c r="E37" s="12">
        <v>525</v>
      </c>
      <c r="F37" s="8">
        <v>1.65</v>
      </c>
      <c r="G37" s="12">
        <v>989</v>
      </c>
      <c r="H37" s="8">
        <v>2.64</v>
      </c>
      <c r="I37" s="12">
        <v>2</v>
      </c>
    </row>
    <row r="38" spans="2:9" ht="15" customHeight="1" x14ac:dyDescent="0.2">
      <c r="B38" t="s">
        <v>60</v>
      </c>
      <c r="C38" s="12">
        <v>1343</v>
      </c>
      <c r="D38" s="8">
        <v>1.92</v>
      </c>
      <c r="E38" s="12">
        <v>91</v>
      </c>
      <c r="F38" s="8">
        <v>0.28999999999999998</v>
      </c>
      <c r="G38" s="12">
        <v>1252</v>
      </c>
      <c r="H38" s="8">
        <v>3.34</v>
      </c>
      <c r="I38" s="12">
        <v>0</v>
      </c>
    </row>
    <row r="39" spans="2:9" ht="15" customHeight="1" x14ac:dyDescent="0.2">
      <c r="B39" t="s">
        <v>66</v>
      </c>
      <c r="C39" s="12">
        <v>1176</v>
      </c>
      <c r="D39" s="8">
        <v>1.68</v>
      </c>
      <c r="E39" s="12">
        <v>133</v>
      </c>
      <c r="F39" s="8">
        <v>0.42</v>
      </c>
      <c r="G39" s="12">
        <v>1043</v>
      </c>
      <c r="H39" s="8">
        <v>2.79</v>
      </c>
      <c r="I39" s="12">
        <v>0</v>
      </c>
    </row>
    <row r="40" spans="2:9" ht="15" customHeight="1" x14ac:dyDescent="0.2">
      <c r="B40" t="s">
        <v>59</v>
      </c>
      <c r="C40" s="12">
        <v>1114</v>
      </c>
      <c r="D40" s="8">
        <v>1.59</v>
      </c>
      <c r="E40" s="12">
        <v>125</v>
      </c>
      <c r="F40" s="8">
        <v>0.39</v>
      </c>
      <c r="G40" s="12">
        <v>989</v>
      </c>
      <c r="H40" s="8">
        <v>2.64</v>
      </c>
      <c r="I40" s="12">
        <v>0</v>
      </c>
    </row>
    <row r="41" spans="2:9" ht="15" customHeight="1" x14ac:dyDescent="0.2">
      <c r="B41" t="s">
        <v>61</v>
      </c>
      <c r="C41" s="12">
        <v>1034</v>
      </c>
      <c r="D41" s="8">
        <v>1.48</v>
      </c>
      <c r="E41" s="12">
        <v>167</v>
      </c>
      <c r="F41" s="8">
        <v>0.52</v>
      </c>
      <c r="G41" s="12">
        <v>866</v>
      </c>
      <c r="H41" s="8">
        <v>2.31</v>
      </c>
      <c r="I41" s="12">
        <v>1</v>
      </c>
    </row>
    <row r="42" spans="2:9" ht="15" customHeight="1" x14ac:dyDescent="0.2">
      <c r="B42" t="s">
        <v>74</v>
      </c>
      <c r="C42" s="12">
        <v>1017</v>
      </c>
      <c r="D42" s="8">
        <v>1.45</v>
      </c>
      <c r="E42" s="12">
        <v>15</v>
      </c>
      <c r="F42" s="8">
        <v>0.05</v>
      </c>
      <c r="G42" s="12">
        <v>747</v>
      </c>
      <c r="H42" s="8">
        <v>2</v>
      </c>
      <c r="I42" s="12">
        <v>21</v>
      </c>
    </row>
    <row r="43" spans="2:9" ht="15" customHeight="1" x14ac:dyDescent="0.2">
      <c r="B43" t="s">
        <v>58</v>
      </c>
      <c r="C43" s="12">
        <v>833</v>
      </c>
      <c r="D43" s="8">
        <v>1.19</v>
      </c>
      <c r="E43" s="12">
        <v>204</v>
      </c>
      <c r="F43" s="8">
        <v>0.64</v>
      </c>
      <c r="G43" s="12">
        <v>629</v>
      </c>
      <c r="H43" s="8">
        <v>1.68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3934</v>
      </c>
      <c r="D47" s="8">
        <v>5.61</v>
      </c>
      <c r="E47" s="12">
        <v>1940</v>
      </c>
      <c r="F47" s="8">
        <v>6.09</v>
      </c>
      <c r="G47" s="12">
        <v>1983</v>
      </c>
      <c r="H47" s="8">
        <v>5.3</v>
      </c>
      <c r="I47" s="12">
        <v>0</v>
      </c>
    </row>
    <row r="48" spans="2:9" ht="15" customHeight="1" x14ac:dyDescent="0.2">
      <c r="B48" t="s">
        <v>118</v>
      </c>
      <c r="C48" s="12">
        <v>3614</v>
      </c>
      <c r="D48" s="8">
        <v>5.16</v>
      </c>
      <c r="E48" s="12">
        <v>3130</v>
      </c>
      <c r="F48" s="8">
        <v>9.82</v>
      </c>
      <c r="G48" s="12">
        <v>484</v>
      </c>
      <c r="H48" s="8">
        <v>1.29</v>
      </c>
      <c r="I48" s="12">
        <v>0</v>
      </c>
    </row>
    <row r="49" spans="2:9" ht="15" customHeight="1" x14ac:dyDescent="0.2">
      <c r="B49" t="s">
        <v>117</v>
      </c>
      <c r="C49" s="12">
        <v>1888</v>
      </c>
      <c r="D49" s="8">
        <v>2.69</v>
      </c>
      <c r="E49" s="12">
        <v>1765</v>
      </c>
      <c r="F49" s="8">
        <v>5.54</v>
      </c>
      <c r="G49" s="12">
        <v>123</v>
      </c>
      <c r="H49" s="8">
        <v>0.33</v>
      </c>
      <c r="I49" s="12">
        <v>0</v>
      </c>
    </row>
    <row r="50" spans="2:9" ht="15" customHeight="1" x14ac:dyDescent="0.2">
      <c r="B50" t="s">
        <v>114</v>
      </c>
      <c r="C50" s="12">
        <v>1598</v>
      </c>
      <c r="D50" s="8">
        <v>2.2799999999999998</v>
      </c>
      <c r="E50" s="12">
        <v>1474</v>
      </c>
      <c r="F50" s="8">
        <v>4.62</v>
      </c>
      <c r="G50" s="12">
        <v>124</v>
      </c>
      <c r="H50" s="8">
        <v>0.33</v>
      </c>
      <c r="I50" s="12">
        <v>0</v>
      </c>
    </row>
    <row r="51" spans="2:9" ht="15" customHeight="1" x14ac:dyDescent="0.2">
      <c r="B51" t="s">
        <v>121</v>
      </c>
      <c r="C51" s="12">
        <v>1595</v>
      </c>
      <c r="D51" s="8">
        <v>2.2799999999999998</v>
      </c>
      <c r="E51" s="12">
        <v>1371</v>
      </c>
      <c r="F51" s="8">
        <v>4.3</v>
      </c>
      <c r="G51" s="12">
        <v>224</v>
      </c>
      <c r="H51" s="8">
        <v>0.6</v>
      </c>
      <c r="I51" s="12">
        <v>0</v>
      </c>
    </row>
    <row r="52" spans="2:9" ht="15" customHeight="1" x14ac:dyDescent="0.2">
      <c r="B52" t="s">
        <v>112</v>
      </c>
      <c r="C52" s="12">
        <v>1582</v>
      </c>
      <c r="D52" s="8">
        <v>2.2599999999999998</v>
      </c>
      <c r="E52" s="12">
        <v>1222</v>
      </c>
      <c r="F52" s="8">
        <v>3.83</v>
      </c>
      <c r="G52" s="12">
        <v>360</v>
      </c>
      <c r="H52" s="8">
        <v>0.96</v>
      </c>
      <c r="I52" s="12">
        <v>0</v>
      </c>
    </row>
    <row r="53" spans="2:9" ht="15" customHeight="1" x14ac:dyDescent="0.2">
      <c r="B53" t="s">
        <v>108</v>
      </c>
      <c r="C53" s="12">
        <v>1496</v>
      </c>
      <c r="D53" s="8">
        <v>2.14</v>
      </c>
      <c r="E53" s="12">
        <v>908</v>
      </c>
      <c r="F53" s="8">
        <v>2.85</v>
      </c>
      <c r="G53" s="12">
        <v>588</v>
      </c>
      <c r="H53" s="8">
        <v>1.57</v>
      </c>
      <c r="I53" s="12">
        <v>0</v>
      </c>
    </row>
    <row r="54" spans="2:9" ht="15" customHeight="1" x14ac:dyDescent="0.2">
      <c r="B54" t="s">
        <v>120</v>
      </c>
      <c r="C54" s="12">
        <v>1367</v>
      </c>
      <c r="D54" s="8">
        <v>1.95</v>
      </c>
      <c r="E54" s="12">
        <v>1064</v>
      </c>
      <c r="F54" s="8">
        <v>3.34</v>
      </c>
      <c r="G54" s="12">
        <v>292</v>
      </c>
      <c r="H54" s="8">
        <v>0.78</v>
      </c>
      <c r="I54" s="12">
        <v>10</v>
      </c>
    </row>
    <row r="55" spans="2:9" ht="15" customHeight="1" x14ac:dyDescent="0.2">
      <c r="B55" t="s">
        <v>106</v>
      </c>
      <c r="C55" s="12">
        <v>1346</v>
      </c>
      <c r="D55" s="8">
        <v>1.92</v>
      </c>
      <c r="E55" s="12">
        <v>666</v>
      </c>
      <c r="F55" s="8">
        <v>2.09</v>
      </c>
      <c r="G55" s="12">
        <v>679</v>
      </c>
      <c r="H55" s="8">
        <v>1.81</v>
      </c>
      <c r="I55" s="12">
        <v>1</v>
      </c>
    </row>
    <row r="56" spans="2:9" ht="15" customHeight="1" x14ac:dyDescent="0.2">
      <c r="B56" t="s">
        <v>102</v>
      </c>
      <c r="C56" s="12">
        <v>1283</v>
      </c>
      <c r="D56" s="8">
        <v>1.83</v>
      </c>
      <c r="E56" s="12">
        <v>146</v>
      </c>
      <c r="F56" s="8">
        <v>0.46</v>
      </c>
      <c r="G56" s="12">
        <v>1137</v>
      </c>
      <c r="H56" s="8">
        <v>3.04</v>
      </c>
      <c r="I56" s="12">
        <v>0</v>
      </c>
    </row>
    <row r="57" spans="2:9" ht="15" customHeight="1" x14ac:dyDescent="0.2">
      <c r="B57" t="s">
        <v>107</v>
      </c>
      <c r="C57" s="12">
        <v>1207</v>
      </c>
      <c r="D57" s="8">
        <v>1.72</v>
      </c>
      <c r="E57" s="12">
        <v>398</v>
      </c>
      <c r="F57" s="8">
        <v>1.25</v>
      </c>
      <c r="G57" s="12">
        <v>809</v>
      </c>
      <c r="H57" s="8">
        <v>2.16</v>
      </c>
      <c r="I57" s="12">
        <v>0</v>
      </c>
    </row>
    <row r="58" spans="2:9" ht="15" customHeight="1" x14ac:dyDescent="0.2">
      <c r="B58" t="s">
        <v>109</v>
      </c>
      <c r="C58" s="12">
        <v>1207</v>
      </c>
      <c r="D58" s="8">
        <v>1.72</v>
      </c>
      <c r="E58" s="12">
        <v>201</v>
      </c>
      <c r="F58" s="8">
        <v>0.63</v>
      </c>
      <c r="G58" s="12">
        <v>1005</v>
      </c>
      <c r="H58" s="8">
        <v>2.68</v>
      </c>
      <c r="I58" s="12">
        <v>1</v>
      </c>
    </row>
    <row r="59" spans="2:9" ht="15" customHeight="1" x14ac:dyDescent="0.2">
      <c r="B59" t="s">
        <v>113</v>
      </c>
      <c r="C59" s="12">
        <v>1183</v>
      </c>
      <c r="D59" s="8">
        <v>1.69</v>
      </c>
      <c r="E59" s="12">
        <v>966</v>
      </c>
      <c r="F59" s="8">
        <v>3.03</v>
      </c>
      <c r="G59" s="12">
        <v>216</v>
      </c>
      <c r="H59" s="8">
        <v>0.57999999999999996</v>
      </c>
      <c r="I59" s="12">
        <v>1</v>
      </c>
    </row>
    <row r="60" spans="2:9" ht="15" customHeight="1" x14ac:dyDescent="0.2">
      <c r="B60" t="s">
        <v>115</v>
      </c>
      <c r="C60" s="12">
        <v>1139</v>
      </c>
      <c r="D60" s="8">
        <v>1.63</v>
      </c>
      <c r="E60" s="12">
        <v>1016</v>
      </c>
      <c r="F60" s="8">
        <v>3.19</v>
      </c>
      <c r="G60" s="12">
        <v>121</v>
      </c>
      <c r="H60" s="8">
        <v>0.32</v>
      </c>
      <c r="I60" s="12">
        <v>2</v>
      </c>
    </row>
    <row r="61" spans="2:9" ht="15" customHeight="1" x14ac:dyDescent="0.2">
      <c r="B61" t="s">
        <v>116</v>
      </c>
      <c r="C61" s="12">
        <v>1137</v>
      </c>
      <c r="D61" s="8">
        <v>1.62</v>
      </c>
      <c r="E61" s="12">
        <v>1023</v>
      </c>
      <c r="F61" s="8">
        <v>3.21</v>
      </c>
      <c r="G61" s="12">
        <v>114</v>
      </c>
      <c r="H61" s="8">
        <v>0.3</v>
      </c>
      <c r="I61" s="12">
        <v>0</v>
      </c>
    </row>
    <row r="62" spans="2:9" ht="15" customHeight="1" x14ac:dyDescent="0.2">
      <c r="B62" t="s">
        <v>111</v>
      </c>
      <c r="C62" s="12">
        <v>954</v>
      </c>
      <c r="D62" s="8">
        <v>1.36</v>
      </c>
      <c r="E62" s="12">
        <v>286</v>
      </c>
      <c r="F62" s="8">
        <v>0.9</v>
      </c>
      <c r="G62" s="12">
        <v>648</v>
      </c>
      <c r="H62" s="8">
        <v>1.73</v>
      </c>
      <c r="I62" s="12">
        <v>0</v>
      </c>
    </row>
    <row r="63" spans="2:9" ht="15" customHeight="1" x14ac:dyDescent="0.2">
      <c r="B63" t="s">
        <v>119</v>
      </c>
      <c r="C63" s="12">
        <v>886</v>
      </c>
      <c r="D63" s="8">
        <v>1.26</v>
      </c>
      <c r="E63" s="12">
        <v>592</v>
      </c>
      <c r="F63" s="8">
        <v>1.86</v>
      </c>
      <c r="G63" s="12">
        <v>294</v>
      </c>
      <c r="H63" s="8">
        <v>0.79</v>
      </c>
      <c r="I63" s="12">
        <v>0</v>
      </c>
    </row>
    <row r="64" spans="2:9" ht="15" customHeight="1" x14ac:dyDescent="0.2">
      <c r="B64" t="s">
        <v>103</v>
      </c>
      <c r="C64" s="12">
        <v>882</v>
      </c>
      <c r="D64" s="8">
        <v>1.26</v>
      </c>
      <c r="E64" s="12">
        <v>113</v>
      </c>
      <c r="F64" s="8">
        <v>0.35</v>
      </c>
      <c r="G64" s="12">
        <v>769</v>
      </c>
      <c r="H64" s="8">
        <v>2.0499999999999998</v>
      </c>
      <c r="I64" s="12">
        <v>0</v>
      </c>
    </row>
    <row r="65" spans="2:9" ht="15" customHeight="1" x14ac:dyDescent="0.2">
      <c r="B65" t="s">
        <v>105</v>
      </c>
      <c r="C65" s="12">
        <v>874</v>
      </c>
      <c r="D65" s="8">
        <v>1.25</v>
      </c>
      <c r="E65" s="12">
        <v>173</v>
      </c>
      <c r="F65" s="8">
        <v>0.54</v>
      </c>
      <c r="G65" s="12">
        <v>701</v>
      </c>
      <c r="H65" s="8">
        <v>1.87</v>
      </c>
      <c r="I65" s="12">
        <v>0</v>
      </c>
    </row>
    <row r="66" spans="2:9" ht="15" customHeight="1" x14ac:dyDescent="0.2">
      <c r="B66" t="s">
        <v>104</v>
      </c>
      <c r="C66" s="12">
        <v>868</v>
      </c>
      <c r="D66" s="8">
        <v>1.24</v>
      </c>
      <c r="E66" s="12">
        <v>160</v>
      </c>
      <c r="F66" s="8">
        <v>0.5</v>
      </c>
      <c r="G66" s="12">
        <v>708</v>
      </c>
      <c r="H66" s="8">
        <v>1.89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A896-8BE7-4354-B90E-911151E27FD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186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</v>
      </c>
      <c r="E5" s="12">
        <v>0</v>
      </c>
      <c r="F5" s="8">
        <v>0</v>
      </c>
      <c r="G5" s="12">
        <v>1</v>
      </c>
      <c r="H5" s="8">
        <v>0.01</v>
      </c>
      <c r="I5" s="12">
        <v>0</v>
      </c>
    </row>
    <row r="6" spans="2:9" ht="15" customHeight="1" x14ac:dyDescent="0.2">
      <c r="B6" t="s">
        <v>33</v>
      </c>
      <c r="C6" s="12">
        <v>3847</v>
      </c>
      <c r="D6" s="8">
        <v>13.24</v>
      </c>
      <c r="E6" s="12">
        <v>432</v>
      </c>
      <c r="F6" s="8">
        <v>3.91</v>
      </c>
      <c r="G6" s="12">
        <v>3415</v>
      </c>
      <c r="H6" s="8">
        <v>19.07</v>
      </c>
      <c r="I6" s="12">
        <v>0</v>
      </c>
    </row>
    <row r="7" spans="2:9" ht="15" customHeight="1" x14ac:dyDescent="0.2">
      <c r="B7" t="s">
        <v>34</v>
      </c>
      <c r="C7" s="12">
        <v>1495</v>
      </c>
      <c r="D7" s="8">
        <v>5.14</v>
      </c>
      <c r="E7" s="12">
        <v>324</v>
      </c>
      <c r="F7" s="8">
        <v>2.93</v>
      </c>
      <c r="G7" s="12">
        <v>1171</v>
      </c>
      <c r="H7" s="8">
        <v>6.54</v>
      </c>
      <c r="I7" s="12">
        <v>0</v>
      </c>
    </row>
    <row r="8" spans="2:9" ht="15" customHeight="1" x14ac:dyDescent="0.2">
      <c r="B8" t="s">
        <v>35</v>
      </c>
      <c r="C8" s="12">
        <v>38</v>
      </c>
      <c r="D8" s="8">
        <v>0.13</v>
      </c>
      <c r="E8" s="12">
        <v>0</v>
      </c>
      <c r="F8" s="8">
        <v>0</v>
      </c>
      <c r="G8" s="12">
        <v>36</v>
      </c>
      <c r="H8" s="8">
        <v>0.2</v>
      </c>
      <c r="I8" s="12">
        <v>0</v>
      </c>
    </row>
    <row r="9" spans="2:9" ht="15" customHeight="1" x14ac:dyDescent="0.2">
      <c r="B9" t="s">
        <v>36</v>
      </c>
      <c r="C9" s="12">
        <v>413</v>
      </c>
      <c r="D9" s="8">
        <v>1.42</v>
      </c>
      <c r="E9" s="12">
        <v>15</v>
      </c>
      <c r="F9" s="8">
        <v>0.14000000000000001</v>
      </c>
      <c r="G9" s="12">
        <v>398</v>
      </c>
      <c r="H9" s="8">
        <v>2.2200000000000002</v>
      </c>
      <c r="I9" s="12">
        <v>0</v>
      </c>
    </row>
    <row r="10" spans="2:9" ht="15" customHeight="1" x14ac:dyDescent="0.2">
      <c r="B10" t="s">
        <v>37</v>
      </c>
      <c r="C10" s="12">
        <v>404</v>
      </c>
      <c r="D10" s="8">
        <v>1.39</v>
      </c>
      <c r="E10" s="12">
        <v>164</v>
      </c>
      <c r="F10" s="8">
        <v>1.48</v>
      </c>
      <c r="G10" s="12">
        <v>237</v>
      </c>
      <c r="H10" s="8">
        <v>1.32</v>
      </c>
      <c r="I10" s="12">
        <v>2</v>
      </c>
    </row>
    <row r="11" spans="2:9" ht="15" customHeight="1" x14ac:dyDescent="0.2">
      <c r="B11" t="s">
        <v>38</v>
      </c>
      <c r="C11" s="12">
        <v>6305</v>
      </c>
      <c r="D11" s="8">
        <v>21.69</v>
      </c>
      <c r="E11" s="12">
        <v>1700</v>
      </c>
      <c r="F11" s="8">
        <v>15.38</v>
      </c>
      <c r="G11" s="12">
        <v>4596</v>
      </c>
      <c r="H11" s="8">
        <v>25.67</v>
      </c>
      <c r="I11" s="12">
        <v>9</v>
      </c>
    </row>
    <row r="12" spans="2:9" ht="15" customHeight="1" x14ac:dyDescent="0.2">
      <c r="B12" t="s">
        <v>39</v>
      </c>
      <c r="C12" s="12">
        <v>294</v>
      </c>
      <c r="D12" s="8">
        <v>1.01</v>
      </c>
      <c r="E12" s="12">
        <v>30</v>
      </c>
      <c r="F12" s="8">
        <v>0.27</v>
      </c>
      <c r="G12" s="12">
        <v>264</v>
      </c>
      <c r="H12" s="8">
        <v>1.47</v>
      </c>
      <c r="I12" s="12">
        <v>0</v>
      </c>
    </row>
    <row r="13" spans="2:9" ht="15" customHeight="1" x14ac:dyDescent="0.2">
      <c r="B13" t="s">
        <v>40</v>
      </c>
      <c r="C13" s="12">
        <v>4019</v>
      </c>
      <c r="D13" s="8">
        <v>13.83</v>
      </c>
      <c r="E13" s="12">
        <v>792</v>
      </c>
      <c r="F13" s="8">
        <v>7.17</v>
      </c>
      <c r="G13" s="12">
        <v>3217</v>
      </c>
      <c r="H13" s="8">
        <v>17.97</v>
      </c>
      <c r="I13" s="12">
        <v>1</v>
      </c>
    </row>
    <row r="14" spans="2:9" ht="15" customHeight="1" x14ac:dyDescent="0.2">
      <c r="B14" t="s">
        <v>41</v>
      </c>
      <c r="C14" s="12">
        <v>2086</v>
      </c>
      <c r="D14" s="8">
        <v>7.18</v>
      </c>
      <c r="E14" s="12">
        <v>958</v>
      </c>
      <c r="F14" s="8">
        <v>8.67</v>
      </c>
      <c r="G14" s="12">
        <v>1119</v>
      </c>
      <c r="H14" s="8">
        <v>6.25</v>
      </c>
      <c r="I14" s="12">
        <v>3</v>
      </c>
    </row>
    <row r="15" spans="2:9" ht="15" customHeight="1" x14ac:dyDescent="0.2">
      <c r="B15" t="s">
        <v>42</v>
      </c>
      <c r="C15" s="12">
        <v>3799</v>
      </c>
      <c r="D15" s="8">
        <v>13.07</v>
      </c>
      <c r="E15" s="12">
        <v>2871</v>
      </c>
      <c r="F15" s="8">
        <v>25.98</v>
      </c>
      <c r="G15" s="12">
        <v>924</v>
      </c>
      <c r="H15" s="8">
        <v>5.16</v>
      </c>
      <c r="I15" s="12">
        <v>2</v>
      </c>
    </row>
    <row r="16" spans="2:9" ht="15" customHeight="1" x14ac:dyDescent="0.2">
      <c r="B16" t="s">
        <v>43</v>
      </c>
      <c r="C16" s="12">
        <v>3129</v>
      </c>
      <c r="D16" s="8">
        <v>10.77</v>
      </c>
      <c r="E16" s="12">
        <v>2206</v>
      </c>
      <c r="F16" s="8">
        <v>19.96</v>
      </c>
      <c r="G16" s="12">
        <v>921</v>
      </c>
      <c r="H16" s="8">
        <v>5.14</v>
      </c>
      <c r="I16" s="12">
        <v>1</v>
      </c>
    </row>
    <row r="17" spans="2:9" ht="15" customHeight="1" x14ac:dyDescent="0.2">
      <c r="B17" t="s">
        <v>44</v>
      </c>
      <c r="C17" s="12">
        <v>994</v>
      </c>
      <c r="D17" s="8">
        <v>3.42</v>
      </c>
      <c r="E17" s="12">
        <v>628</v>
      </c>
      <c r="F17" s="8">
        <v>5.68</v>
      </c>
      <c r="G17" s="12">
        <v>359</v>
      </c>
      <c r="H17" s="8">
        <v>2</v>
      </c>
      <c r="I17" s="12">
        <v>5</v>
      </c>
    </row>
    <row r="18" spans="2:9" ht="15" customHeight="1" x14ac:dyDescent="0.2">
      <c r="B18" t="s">
        <v>45</v>
      </c>
      <c r="C18" s="12">
        <v>1290</v>
      </c>
      <c r="D18" s="8">
        <v>4.4400000000000004</v>
      </c>
      <c r="E18" s="12">
        <v>766</v>
      </c>
      <c r="F18" s="8">
        <v>6.93</v>
      </c>
      <c r="G18" s="12">
        <v>474</v>
      </c>
      <c r="H18" s="8">
        <v>2.65</v>
      </c>
      <c r="I18" s="12">
        <v>3</v>
      </c>
    </row>
    <row r="19" spans="2:9" ht="15" customHeight="1" x14ac:dyDescent="0.2">
      <c r="B19" t="s">
        <v>46</v>
      </c>
      <c r="C19" s="12">
        <v>952</v>
      </c>
      <c r="D19" s="8">
        <v>3.28</v>
      </c>
      <c r="E19" s="12">
        <v>165</v>
      </c>
      <c r="F19" s="8">
        <v>1.49</v>
      </c>
      <c r="G19" s="12">
        <v>775</v>
      </c>
      <c r="H19" s="8">
        <v>4.33</v>
      </c>
      <c r="I19" s="12">
        <v>11</v>
      </c>
    </row>
    <row r="20" spans="2:9" ht="15" customHeight="1" x14ac:dyDescent="0.2">
      <c r="B20" s="9" t="s">
        <v>182</v>
      </c>
      <c r="C20" s="12">
        <f>SUM(LTBL_34100[総数／事業所数])</f>
        <v>29066</v>
      </c>
      <c r="E20" s="12">
        <f>SUBTOTAL(109,LTBL_34100[個人／事業所数])</f>
        <v>11051</v>
      </c>
      <c r="G20" s="12">
        <f>SUBTOTAL(109,LTBL_34100[法人／事業所数])</f>
        <v>17907</v>
      </c>
      <c r="I20" s="12">
        <f>SUBTOTAL(109,LTBL_34100[法人以外の団体／事業所数])</f>
        <v>37</v>
      </c>
    </row>
    <row r="21" spans="2:9" ht="15" customHeight="1" x14ac:dyDescent="0.2">
      <c r="E21" s="11">
        <f>LTBL_34100[[#Totals],[個人／事業所数]]/LTBL_34100[[#Totals],[総数／事業所数]]</f>
        <v>0.38020367439620173</v>
      </c>
      <c r="G21" s="11">
        <f>LTBL_34100[[#Totals],[法人／事業所数]]/LTBL_34100[[#Totals],[総数／事業所数]]</f>
        <v>0.61608064405146912</v>
      </c>
      <c r="I21" s="11">
        <f>LTBL_34100[[#Totals],[法人以外の団体／事業所数]]/LTBL_34100[[#Totals],[総数／事業所数]]</f>
        <v>1.2729649762609234E-3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3547</v>
      </c>
      <c r="D24" s="8">
        <v>12.2</v>
      </c>
      <c r="E24" s="12">
        <v>2817</v>
      </c>
      <c r="F24" s="8">
        <v>25.49</v>
      </c>
      <c r="G24" s="12">
        <v>728</v>
      </c>
      <c r="H24" s="8">
        <v>4.07</v>
      </c>
      <c r="I24" s="12">
        <v>2</v>
      </c>
    </row>
    <row r="25" spans="2:9" ht="15" customHeight="1" x14ac:dyDescent="0.2">
      <c r="B25" t="s">
        <v>67</v>
      </c>
      <c r="C25" s="12">
        <v>3180</v>
      </c>
      <c r="D25" s="8">
        <v>10.94</v>
      </c>
      <c r="E25" s="12">
        <v>736</v>
      </c>
      <c r="F25" s="8">
        <v>6.66</v>
      </c>
      <c r="G25" s="12">
        <v>2434</v>
      </c>
      <c r="H25" s="8">
        <v>13.59</v>
      </c>
      <c r="I25" s="12">
        <v>1</v>
      </c>
    </row>
    <row r="26" spans="2:9" ht="15" customHeight="1" x14ac:dyDescent="0.2">
      <c r="B26" t="s">
        <v>71</v>
      </c>
      <c r="C26" s="12">
        <v>2583</v>
      </c>
      <c r="D26" s="8">
        <v>8.89</v>
      </c>
      <c r="E26" s="12">
        <v>1986</v>
      </c>
      <c r="F26" s="8">
        <v>17.97</v>
      </c>
      <c r="G26" s="12">
        <v>597</v>
      </c>
      <c r="H26" s="8">
        <v>3.33</v>
      </c>
      <c r="I26" s="12">
        <v>0</v>
      </c>
    </row>
    <row r="27" spans="2:9" ht="15" customHeight="1" x14ac:dyDescent="0.2">
      <c r="B27" t="s">
        <v>65</v>
      </c>
      <c r="C27" s="12">
        <v>1616</v>
      </c>
      <c r="D27" s="8">
        <v>5.56</v>
      </c>
      <c r="E27" s="12">
        <v>635</v>
      </c>
      <c r="F27" s="8">
        <v>5.75</v>
      </c>
      <c r="G27" s="12">
        <v>975</v>
      </c>
      <c r="H27" s="8">
        <v>5.44</v>
      </c>
      <c r="I27" s="12">
        <v>6</v>
      </c>
    </row>
    <row r="28" spans="2:9" ht="15" customHeight="1" x14ac:dyDescent="0.2">
      <c r="B28" t="s">
        <v>55</v>
      </c>
      <c r="C28" s="12">
        <v>1405</v>
      </c>
      <c r="D28" s="8">
        <v>4.83</v>
      </c>
      <c r="E28" s="12">
        <v>125</v>
      </c>
      <c r="F28" s="8">
        <v>1.1299999999999999</v>
      </c>
      <c r="G28" s="12">
        <v>1280</v>
      </c>
      <c r="H28" s="8">
        <v>7.15</v>
      </c>
      <c r="I28" s="12">
        <v>0</v>
      </c>
    </row>
    <row r="29" spans="2:9" ht="15" customHeight="1" x14ac:dyDescent="0.2">
      <c r="B29" t="s">
        <v>56</v>
      </c>
      <c r="C29" s="12">
        <v>1391</v>
      </c>
      <c r="D29" s="8">
        <v>4.79</v>
      </c>
      <c r="E29" s="12">
        <v>202</v>
      </c>
      <c r="F29" s="8">
        <v>1.83</v>
      </c>
      <c r="G29" s="12">
        <v>1189</v>
      </c>
      <c r="H29" s="8">
        <v>6.64</v>
      </c>
      <c r="I29" s="12">
        <v>0</v>
      </c>
    </row>
    <row r="30" spans="2:9" ht="15" customHeight="1" x14ac:dyDescent="0.2">
      <c r="B30" t="s">
        <v>68</v>
      </c>
      <c r="C30" s="12">
        <v>1259</v>
      </c>
      <c r="D30" s="8">
        <v>4.33</v>
      </c>
      <c r="E30" s="12">
        <v>770</v>
      </c>
      <c r="F30" s="8">
        <v>6.97</v>
      </c>
      <c r="G30" s="12">
        <v>487</v>
      </c>
      <c r="H30" s="8">
        <v>2.72</v>
      </c>
      <c r="I30" s="12">
        <v>2</v>
      </c>
    </row>
    <row r="31" spans="2:9" ht="15" customHeight="1" x14ac:dyDescent="0.2">
      <c r="B31" t="s">
        <v>57</v>
      </c>
      <c r="C31" s="12">
        <v>1051</v>
      </c>
      <c r="D31" s="8">
        <v>3.62</v>
      </c>
      <c r="E31" s="12">
        <v>105</v>
      </c>
      <c r="F31" s="8">
        <v>0.95</v>
      </c>
      <c r="G31" s="12">
        <v>946</v>
      </c>
      <c r="H31" s="8">
        <v>5.28</v>
      </c>
      <c r="I31" s="12">
        <v>0</v>
      </c>
    </row>
    <row r="32" spans="2:9" ht="15" customHeight="1" x14ac:dyDescent="0.2">
      <c r="B32" t="s">
        <v>72</v>
      </c>
      <c r="C32" s="12">
        <v>994</v>
      </c>
      <c r="D32" s="8">
        <v>3.42</v>
      </c>
      <c r="E32" s="12">
        <v>628</v>
      </c>
      <c r="F32" s="8">
        <v>5.68</v>
      </c>
      <c r="G32" s="12">
        <v>359</v>
      </c>
      <c r="H32" s="8">
        <v>2</v>
      </c>
      <c r="I32" s="12">
        <v>5</v>
      </c>
    </row>
    <row r="33" spans="2:9" ht="15" customHeight="1" x14ac:dyDescent="0.2">
      <c r="B33" t="s">
        <v>73</v>
      </c>
      <c r="C33" s="12">
        <v>939</v>
      </c>
      <c r="D33" s="8">
        <v>3.23</v>
      </c>
      <c r="E33" s="12">
        <v>758</v>
      </c>
      <c r="F33" s="8">
        <v>6.86</v>
      </c>
      <c r="G33" s="12">
        <v>181</v>
      </c>
      <c r="H33" s="8">
        <v>1.01</v>
      </c>
      <c r="I33" s="12">
        <v>0</v>
      </c>
    </row>
    <row r="34" spans="2:9" ht="15" customHeight="1" x14ac:dyDescent="0.2">
      <c r="B34" t="s">
        <v>60</v>
      </c>
      <c r="C34" s="12">
        <v>827</v>
      </c>
      <c r="D34" s="8">
        <v>2.85</v>
      </c>
      <c r="E34" s="12">
        <v>26</v>
      </c>
      <c r="F34" s="8">
        <v>0.24</v>
      </c>
      <c r="G34" s="12">
        <v>801</v>
      </c>
      <c r="H34" s="8">
        <v>4.47</v>
      </c>
      <c r="I34" s="12">
        <v>0</v>
      </c>
    </row>
    <row r="35" spans="2:9" ht="15" customHeight="1" x14ac:dyDescent="0.2">
      <c r="B35" t="s">
        <v>63</v>
      </c>
      <c r="C35" s="12">
        <v>737</v>
      </c>
      <c r="D35" s="8">
        <v>2.54</v>
      </c>
      <c r="E35" s="12">
        <v>398</v>
      </c>
      <c r="F35" s="8">
        <v>3.6</v>
      </c>
      <c r="G35" s="12">
        <v>339</v>
      </c>
      <c r="H35" s="8">
        <v>1.89</v>
      </c>
      <c r="I35" s="12">
        <v>0</v>
      </c>
    </row>
    <row r="36" spans="2:9" ht="15" customHeight="1" x14ac:dyDescent="0.2">
      <c r="B36" t="s">
        <v>69</v>
      </c>
      <c r="C36" s="12">
        <v>705</v>
      </c>
      <c r="D36" s="8">
        <v>2.4300000000000002</v>
      </c>
      <c r="E36" s="12">
        <v>183</v>
      </c>
      <c r="F36" s="8">
        <v>1.66</v>
      </c>
      <c r="G36" s="12">
        <v>516</v>
      </c>
      <c r="H36" s="8">
        <v>2.88</v>
      </c>
      <c r="I36" s="12">
        <v>1</v>
      </c>
    </row>
    <row r="37" spans="2:9" ht="15" customHeight="1" x14ac:dyDescent="0.2">
      <c r="B37" t="s">
        <v>64</v>
      </c>
      <c r="C37" s="12">
        <v>703</v>
      </c>
      <c r="D37" s="8">
        <v>2.42</v>
      </c>
      <c r="E37" s="12">
        <v>291</v>
      </c>
      <c r="F37" s="8">
        <v>2.63</v>
      </c>
      <c r="G37" s="12">
        <v>411</v>
      </c>
      <c r="H37" s="8">
        <v>2.2999999999999998</v>
      </c>
      <c r="I37" s="12">
        <v>1</v>
      </c>
    </row>
    <row r="38" spans="2:9" ht="15" customHeight="1" x14ac:dyDescent="0.2">
      <c r="B38" t="s">
        <v>66</v>
      </c>
      <c r="C38" s="12">
        <v>700</v>
      </c>
      <c r="D38" s="8">
        <v>2.41</v>
      </c>
      <c r="E38" s="12">
        <v>48</v>
      </c>
      <c r="F38" s="8">
        <v>0.43</v>
      </c>
      <c r="G38" s="12">
        <v>652</v>
      </c>
      <c r="H38" s="8">
        <v>3.64</v>
      </c>
      <c r="I38" s="12">
        <v>0</v>
      </c>
    </row>
    <row r="39" spans="2:9" ht="15" customHeight="1" x14ac:dyDescent="0.2">
      <c r="B39" t="s">
        <v>62</v>
      </c>
      <c r="C39" s="12">
        <v>650</v>
      </c>
      <c r="D39" s="8">
        <v>2.2400000000000002</v>
      </c>
      <c r="E39" s="12">
        <v>193</v>
      </c>
      <c r="F39" s="8">
        <v>1.75</v>
      </c>
      <c r="G39" s="12">
        <v>457</v>
      </c>
      <c r="H39" s="8">
        <v>2.5499999999999998</v>
      </c>
      <c r="I39" s="12">
        <v>0</v>
      </c>
    </row>
    <row r="40" spans="2:9" ht="15" customHeight="1" x14ac:dyDescent="0.2">
      <c r="B40" t="s">
        <v>61</v>
      </c>
      <c r="C40" s="12">
        <v>524</v>
      </c>
      <c r="D40" s="8">
        <v>1.8</v>
      </c>
      <c r="E40" s="12">
        <v>46</v>
      </c>
      <c r="F40" s="8">
        <v>0.42</v>
      </c>
      <c r="G40" s="12">
        <v>478</v>
      </c>
      <c r="H40" s="8">
        <v>2.67</v>
      </c>
      <c r="I40" s="12">
        <v>0</v>
      </c>
    </row>
    <row r="41" spans="2:9" ht="15" customHeight="1" x14ac:dyDescent="0.2">
      <c r="B41" t="s">
        <v>59</v>
      </c>
      <c r="C41" s="12">
        <v>512</v>
      </c>
      <c r="D41" s="8">
        <v>1.76</v>
      </c>
      <c r="E41" s="12">
        <v>32</v>
      </c>
      <c r="F41" s="8">
        <v>0.28999999999999998</v>
      </c>
      <c r="G41" s="12">
        <v>480</v>
      </c>
      <c r="H41" s="8">
        <v>2.68</v>
      </c>
      <c r="I41" s="12">
        <v>0</v>
      </c>
    </row>
    <row r="42" spans="2:9" ht="15" customHeight="1" x14ac:dyDescent="0.2">
      <c r="B42" t="s">
        <v>75</v>
      </c>
      <c r="C42" s="12">
        <v>404</v>
      </c>
      <c r="D42" s="8">
        <v>1.39</v>
      </c>
      <c r="E42" s="12">
        <v>31</v>
      </c>
      <c r="F42" s="8">
        <v>0.28000000000000003</v>
      </c>
      <c r="G42" s="12">
        <v>367</v>
      </c>
      <c r="H42" s="8">
        <v>2.0499999999999998</v>
      </c>
      <c r="I42" s="12">
        <v>6</v>
      </c>
    </row>
    <row r="43" spans="2:9" ht="15" customHeight="1" x14ac:dyDescent="0.2">
      <c r="B43" t="s">
        <v>74</v>
      </c>
      <c r="C43" s="12">
        <v>351</v>
      </c>
      <c r="D43" s="8">
        <v>1.21</v>
      </c>
      <c r="E43" s="12">
        <v>8</v>
      </c>
      <c r="F43" s="8">
        <v>7.0000000000000007E-2</v>
      </c>
      <c r="G43" s="12">
        <v>293</v>
      </c>
      <c r="H43" s="8">
        <v>1.64</v>
      </c>
      <c r="I43" s="12">
        <v>3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1770</v>
      </c>
      <c r="D47" s="8">
        <v>6.09</v>
      </c>
      <c r="E47" s="12">
        <v>566</v>
      </c>
      <c r="F47" s="8">
        <v>5.12</v>
      </c>
      <c r="G47" s="12">
        <v>1196</v>
      </c>
      <c r="H47" s="8">
        <v>6.68</v>
      </c>
      <c r="I47" s="12">
        <v>0</v>
      </c>
    </row>
    <row r="48" spans="2:9" ht="15" customHeight="1" x14ac:dyDescent="0.2">
      <c r="B48" t="s">
        <v>118</v>
      </c>
      <c r="C48" s="12">
        <v>1291</v>
      </c>
      <c r="D48" s="8">
        <v>4.4400000000000004</v>
      </c>
      <c r="E48" s="12">
        <v>1070</v>
      </c>
      <c r="F48" s="8">
        <v>9.68</v>
      </c>
      <c r="G48" s="12">
        <v>221</v>
      </c>
      <c r="H48" s="8">
        <v>1.23</v>
      </c>
      <c r="I48" s="12">
        <v>0</v>
      </c>
    </row>
    <row r="49" spans="2:9" ht="15" customHeight="1" x14ac:dyDescent="0.2">
      <c r="B49" t="s">
        <v>114</v>
      </c>
      <c r="C49" s="12">
        <v>819</v>
      </c>
      <c r="D49" s="8">
        <v>2.82</v>
      </c>
      <c r="E49" s="12">
        <v>734</v>
      </c>
      <c r="F49" s="8">
        <v>6.64</v>
      </c>
      <c r="G49" s="12">
        <v>85</v>
      </c>
      <c r="H49" s="8">
        <v>0.47</v>
      </c>
      <c r="I49" s="12">
        <v>0</v>
      </c>
    </row>
    <row r="50" spans="2:9" ht="15" customHeight="1" x14ac:dyDescent="0.2">
      <c r="B50" t="s">
        <v>112</v>
      </c>
      <c r="C50" s="12">
        <v>773</v>
      </c>
      <c r="D50" s="8">
        <v>2.66</v>
      </c>
      <c r="E50" s="12">
        <v>584</v>
      </c>
      <c r="F50" s="8">
        <v>5.28</v>
      </c>
      <c r="G50" s="12">
        <v>189</v>
      </c>
      <c r="H50" s="8">
        <v>1.06</v>
      </c>
      <c r="I50" s="12">
        <v>0</v>
      </c>
    </row>
    <row r="51" spans="2:9" ht="15" customHeight="1" x14ac:dyDescent="0.2">
      <c r="B51" t="s">
        <v>117</v>
      </c>
      <c r="C51" s="12">
        <v>670</v>
      </c>
      <c r="D51" s="8">
        <v>2.31</v>
      </c>
      <c r="E51" s="12">
        <v>598</v>
      </c>
      <c r="F51" s="8">
        <v>5.41</v>
      </c>
      <c r="G51" s="12">
        <v>72</v>
      </c>
      <c r="H51" s="8">
        <v>0.4</v>
      </c>
      <c r="I51" s="12">
        <v>0</v>
      </c>
    </row>
    <row r="52" spans="2:9" ht="15" customHeight="1" x14ac:dyDescent="0.2">
      <c r="B52" t="s">
        <v>109</v>
      </c>
      <c r="C52" s="12">
        <v>648</v>
      </c>
      <c r="D52" s="8">
        <v>2.23</v>
      </c>
      <c r="E52" s="12">
        <v>77</v>
      </c>
      <c r="F52" s="8">
        <v>0.7</v>
      </c>
      <c r="G52" s="12">
        <v>571</v>
      </c>
      <c r="H52" s="8">
        <v>3.19</v>
      </c>
      <c r="I52" s="12">
        <v>0</v>
      </c>
    </row>
    <row r="53" spans="2:9" ht="15" customHeight="1" x14ac:dyDescent="0.2">
      <c r="B53" t="s">
        <v>121</v>
      </c>
      <c r="C53" s="12">
        <v>636</v>
      </c>
      <c r="D53" s="8">
        <v>2.19</v>
      </c>
      <c r="E53" s="12">
        <v>510</v>
      </c>
      <c r="F53" s="8">
        <v>4.6100000000000003</v>
      </c>
      <c r="G53" s="12">
        <v>126</v>
      </c>
      <c r="H53" s="8">
        <v>0.7</v>
      </c>
      <c r="I53" s="12">
        <v>0</v>
      </c>
    </row>
    <row r="54" spans="2:9" ht="15" customHeight="1" x14ac:dyDescent="0.2">
      <c r="B54" t="s">
        <v>113</v>
      </c>
      <c r="C54" s="12">
        <v>622</v>
      </c>
      <c r="D54" s="8">
        <v>2.14</v>
      </c>
      <c r="E54" s="12">
        <v>477</v>
      </c>
      <c r="F54" s="8">
        <v>4.32</v>
      </c>
      <c r="G54" s="12">
        <v>144</v>
      </c>
      <c r="H54" s="8">
        <v>0.8</v>
      </c>
      <c r="I54" s="12">
        <v>1</v>
      </c>
    </row>
    <row r="55" spans="2:9" ht="15" customHeight="1" x14ac:dyDescent="0.2">
      <c r="B55" t="s">
        <v>120</v>
      </c>
      <c r="C55" s="12">
        <v>578</v>
      </c>
      <c r="D55" s="8">
        <v>1.99</v>
      </c>
      <c r="E55" s="12">
        <v>429</v>
      </c>
      <c r="F55" s="8">
        <v>3.88</v>
      </c>
      <c r="G55" s="12">
        <v>146</v>
      </c>
      <c r="H55" s="8">
        <v>0.82</v>
      </c>
      <c r="I55" s="12">
        <v>3</v>
      </c>
    </row>
    <row r="56" spans="2:9" ht="15" customHeight="1" x14ac:dyDescent="0.2">
      <c r="B56" t="s">
        <v>108</v>
      </c>
      <c r="C56" s="12">
        <v>548</v>
      </c>
      <c r="D56" s="8">
        <v>1.89</v>
      </c>
      <c r="E56" s="12">
        <v>294</v>
      </c>
      <c r="F56" s="8">
        <v>2.66</v>
      </c>
      <c r="G56" s="12">
        <v>254</v>
      </c>
      <c r="H56" s="8">
        <v>1.42</v>
      </c>
      <c r="I56" s="12">
        <v>0</v>
      </c>
    </row>
    <row r="57" spans="2:9" ht="15" customHeight="1" x14ac:dyDescent="0.2">
      <c r="B57" t="s">
        <v>123</v>
      </c>
      <c r="C57" s="12">
        <v>541</v>
      </c>
      <c r="D57" s="8">
        <v>1.86</v>
      </c>
      <c r="E57" s="12">
        <v>19</v>
      </c>
      <c r="F57" s="8">
        <v>0.17</v>
      </c>
      <c r="G57" s="12">
        <v>520</v>
      </c>
      <c r="H57" s="8">
        <v>2.9</v>
      </c>
      <c r="I57" s="12">
        <v>1</v>
      </c>
    </row>
    <row r="58" spans="2:9" ht="15" customHeight="1" x14ac:dyDescent="0.2">
      <c r="B58" t="s">
        <v>116</v>
      </c>
      <c r="C58" s="12">
        <v>536</v>
      </c>
      <c r="D58" s="8">
        <v>1.84</v>
      </c>
      <c r="E58" s="12">
        <v>459</v>
      </c>
      <c r="F58" s="8">
        <v>4.1500000000000004</v>
      </c>
      <c r="G58" s="12">
        <v>77</v>
      </c>
      <c r="H58" s="8">
        <v>0.43</v>
      </c>
      <c r="I58" s="12">
        <v>0</v>
      </c>
    </row>
    <row r="59" spans="2:9" ht="15" customHeight="1" x14ac:dyDescent="0.2">
      <c r="B59" t="s">
        <v>122</v>
      </c>
      <c r="C59" s="12">
        <v>478</v>
      </c>
      <c r="D59" s="8">
        <v>1.64</v>
      </c>
      <c r="E59" s="12">
        <v>42</v>
      </c>
      <c r="F59" s="8">
        <v>0.38</v>
      </c>
      <c r="G59" s="12">
        <v>436</v>
      </c>
      <c r="H59" s="8">
        <v>2.4300000000000002</v>
      </c>
      <c r="I59" s="12">
        <v>0</v>
      </c>
    </row>
    <row r="60" spans="2:9" ht="15" customHeight="1" x14ac:dyDescent="0.2">
      <c r="B60" t="s">
        <v>107</v>
      </c>
      <c r="C60" s="12">
        <v>468</v>
      </c>
      <c r="D60" s="8">
        <v>1.61</v>
      </c>
      <c r="E60" s="12">
        <v>128</v>
      </c>
      <c r="F60" s="8">
        <v>1.1599999999999999</v>
      </c>
      <c r="G60" s="12">
        <v>340</v>
      </c>
      <c r="H60" s="8">
        <v>1.9</v>
      </c>
      <c r="I60" s="12">
        <v>0</v>
      </c>
    </row>
    <row r="61" spans="2:9" ht="15" customHeight="1" x14ac:dyDescent="0.2">
      <c r="B61" t="s">
        <v>111</v>
      </c>
      <c r="C61" s="12">
        <v>463</v>
      </c>
      <c r="D61" s="8">
        <v>1.59</v>
      </c>
      <c r="E61" s="12">
        <v>103</v>
      </c>
      <c r="F61" s="8">
        <v>0.93</v>
      </c>
      <c r="G61" s="12">
        <v>355</v>
      </c>
      <c r="H61" s="8">
        <v>1.98</v>
      </c>
      <c r="I61" s="12">
        <v>0</v>
      </c>
    </row>
    <row r="62" spans="2:9" ht="15" customHeight="1" x14ac:dyDescent="0.2">
      <c r="B62" t="s">
        <v>106</v>
      </c>
      <c r="C62" s="12">
        <v>420</v>
      </c>
      <c r="D62" s="8">
        <v>1.44</v>
      </c>
      <c r="E62" s="12">
        <v>167</v>
      </c>
      <c r="F62" s="8">
        <v>1.51</v>
      </c>
      <c r="G62" s="12">
        <v>252</v>
      </c>
      <c r="H62" s="8">
        <v>1.41</v>
      </c>
      <c r="I62" s="12">
        <v>1</v>
      </c>
    </row>
    <row r="63" spans="2:9" ht="15" customHeight="1" x14ac:dyDescent="0.2">
      <c r="B63" t="s">
        <v>115</v>
      </c>
      <c r="C63" s="12">
        <v>408</v>
      </c>
      <c r="D63" s="8">
        <v>1.4</v>
      </c>
      <c r="E63" s="12">
        <v>351</v>
      </c>
      <c r="F63" s="8">
        <v>3.18</v>
      </c>
      <c r="G63" s="12">
        <v>57</v>
      </c>
      <c r="H63" s="8">
        <v>0.32</v>
      </c>
      <c r="I63" s="12">
        <v>0</v>
      </c>
    </row>
    <row r="64" spans="2:9" ht="15" customHeight="1" x14ac:dyDescent="0.2">
      <c r="B64" t="s">
        <v>102</v>
      </c>
      <c r="C64" s="12">
        <v>406</v>
      </c>
      <c r="D64" s="8">
        <v>1.4</v>
      </c>
      <c r="E64" s="12">
        <v>17</v>
      </c>
      <c r="F64" s="8">
        <v>0.15</v>
      </c>
      <c r="G64" s="12">
        <v>389</v>
      </c>
      <c r="H64" s="8">
        <v>2.17</v>
      </c>
      <c r="I64" s="12">
        <v>0</v>
      </c>
    </row>
    <row r="65" spans="2:9" ht="15" customHeight="1" x14ac:dyDescent="0.2">
      <c r="B65" t="s">
        <v>105</v>
      </c>
      <c r="C65" s="12">
        <v>400</v>
      </c>
      <c r="D65" s="8">
        <v>1.38</v>
      </c>
      <c r="E65" s="12">
        <v>53</v>
      </c>
      <c r="F65" s="8">
        <v>0.48</v>
      </c>
      <c r="G65" s="12">
        <v>347</v>
      </c>
      <c r="H65" s="8">
        <v>1.94</v>
      </c>
      <c r="I65" s="12">
        <v>0</v>
      </c>
    </row>
    <row r="66" spans="2:9" ht="15" customHeight="1" x14ac:dyDescent="0.2">
      <c r="B66" t="s">
        <v>104</v>
      </c>
      <c r="C66" s="12">
        <v>389</v>
      </c>
      <c r="D66" s="8">
        <v>1.34</v>
      </c>
      <c r="E66" s="12">
        <v>44</v>
      </c>
      <c r="F66" s="8">
        <v>0.4</v>
      </c>
      <c r="G66" s="12">
        <v>345</v>
      </c>
      <c r="H66" s="8">
        <v>1.93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FB2C-229B-40D1-ADBB-CE13F920E57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187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0.02</v>
      </c>
      <c r="I5" s="12">
        <v>0</v>
      </c>
    </row>
    <row r="6" spans="2:9" ht="15" customHeight="1" x14ac:dyDescent="0.2">
      <c r="B6" t="s">
        <v>33</v>
      </c>
      <c r="C6" s="12">
        <v>427</v>
      </c>
      <c r="D6" s="8">
        <v>5.34</v>
      </c>
      <c r="E6" s="12">
        <v>20</v>
      </c>
      <c r="F6" s="8">
        <v>0.61</v>
      </c>
      <c r="G6" s="12">
        <v>407</v>
      </c>
      <c r="H6" s="8">
        <v>8.65</v>
      </c>
      <c r="I6" s="12">
        <v>0</v>
      </c>
    </row>
    <row r="7" spans="2:9" ht="15" customHeight="1" x14ac:dyDescent="0.2">
      <c r="B7" t="s">
        <v>34</v>
      </c>
      <c r="C7" s="12">
        <v>203</v>
      </c>
      <c r="D7" s="8">
        <v>2.54</v>
      </c>
      <c r="E7" s="12">
        <v>37</v>
      </c>
      <c r="F7" s="8">
        <v>1.1399999999999999</v>
      </c>
      <c r="G7" s="12">
        <v>166</v>
      </c>
      <c r="H7" s="8">
        <v>3.53</v>
      </c>
      <c r="I7" s="12">
        <v>0</v>
      </c>
    </row>
    <row r="8" spans="2:9" ht="15" customHeight="1" x14ac:dyDescent="0.2">
      <c r="B8" t="s">
        <v>35</v>
      </c>
      <c r="C8" s="12">
        <v>7</v>
      </c>
      <c r="D8" s="8">
        <v>0.09</v>
      </c>
      <c r="E8" s="12">
        <v>0</v>
      </c>
      <c r="F8" s="8">
        <v>0</v>
      </c>
      <c r="G8" s="12">
        <v>7</v>
      </c>
      <c r="H8" s="8">
        <v>0.15</v>
      </c>
      <c r="I8" s="12">
        <v>0</v>
      </c>
    </row>
    <row r="9" spans="2:9" ht="15" customHeight="1" x14ac:dyDescent="0.2">
      <c r="B9" t="s">
        <v>36</v>
      </c>
      <c r="C9" s="12">
        <v>184</v>
      </c>
      <c r="D9" s="8">
        <v>2.2999999999999998</v>
      </c>
      <c r="E9" s="12">
        <v>6</v>
      </c>
      <c r="F9" s="8">
        <v>0.18</v>
      </c>
      <c r="G9" s="12">
        <v>178</v>
      </c>
      <c r="H9" s="8">
        <v>3.78</v>
      </c>
      <c r="I9" s="12">
        <v>0</v>
      </c>
    </row>
    <row r="10" spans="2:9" ht="15" customHeight="1" x14ac:dyDescent="0.2">
      <c r="B10" t="s">
        <v>37</v>
      </c>
      <c r="C10" s="12">
        <v>43</v>
      </c>
      <c r="D10" s="8">
        <v>0.54</v>
      </c>
      <c r="E10" s="12">
        <v>6</v>
      </c>
      <c r="F10" s="8">
        <v>0.18</v>
      </c>
      <c r="G10" s="12">
        <v>35</v>
      </c>
      <c r="H10" s="8">
        <v>0.74</v>
      </c>
      <c r="I10" s="12">
        <v>1</v>
      </c>
    </row>
    <row r="11" spans="2:9" ht="15" customHeight="1" x14ac:dyDescent="0.2">
      <c r="B11" t="s">
        <v>38</v>
      </c>
      <c r="C11" s="12">
        <v>1698</v>
      </c>
      <c r="D11" s="8">
        <v>21.24</v>
      </c>
      <c r="E11" s="12">
        <v>383</v>
      </c>
      <c r="F11" s="8">
        <v>11.75</v>
      </c>
      <c r="G11" s="12">
        <v>1313</v>
      </c>
      <c r="H11" s="8">
        <v>27.89</v>
      </c>
      <c r="I11" s="12">
        <v>2</v>
      </c>
    </row>
    <row r="12" spans="2:9" ht="15" customHeight="1" x14ac:dyDescent="0.2">
      <c r="B12" t="s">
        <v>39</v>
      </c>
      <c r="C12" s="12">
        <v>112</v>
      </c>
      <c r="D12" s="8">
        <v>1.4</v>
      </c>
      <c r="E12" s="12">
        <v>7</v>
      </c>
      <c r="F12" s="8">
        <v>0.21</v>
      </c>
      <c r="G12" s="12">
        <v>105</v>
      </c>
      <c r="H12" s="8">
        <v>2.23</v>
      </c>
      <c r="I12" s="12">
        <v>0</v>
      </c>
    </row>
    <row r="13" spans="2:9" ht="15" customHeight="1" x14ac:dyDescent="0.2">
      <c r="B13" t="s">
        <v>40</v>
      </c>
      <c r="C13" s="12">
        <v>1100</v>
      </c>
      <c r="D13" s="8">
        <v>13.76</v>
      </c>
      <c r="E13" s="12">
        <v>207</v>
      </c>
      <c r="F13" s="8">
        <v>6.35</v>
      </c>
      <c r="G13" s="12">
        <v>892</v>
      </c>
      <c r="H13" s="8">
        <v>18.95</v>
      </c>
      <c r="I13" s="12">
        <v>0</v>
      </c>
    </row>
    <row r="14" spans="2:9" ht="15" customHeight="1" x14ac:dyDescent="0.2">
      <c r="B14" t="s">
        <v>41</v>
      </c>
      <c r="C14" s="12">
        <v>866</v>
      </c>
      <c r="D14" s="8">
        <v>10.83</v>
      </c>
      <c r="E14" s="12">
        <v>440</v>
      </c>
      <c r="F14" s="8">
        <v>13.5</v>
      </c>
      <c r="G14" s="12">
        <v>424</v>
      </c>
      <c r="H14" s="8">
        <v>9.01</v>
      </c>
      <c r="I14" s="12">
        <v>1</v>
      </c>
    </row>
    <row r="15" spans="2:9" ht="15" customHeight="1" x14ac:dyDescent="0.2">
      <c r="B15" t="s">
        <v>42</v>
      </c>
      <c r="C15" s="12">
        <v>1820</v>
      </c>
      <c r="D15" s="8">
        <v>22.77</v>
      </c>
      <c r="E15" s="12">
        <v>1360</v>
      </c>
      <c r="F15" s="8">
        <v>41.73</v>
      </c>
      <c r="G15" s="12">
        <v>459</v>
      </c>
      <c r="H15" s="8">
        <v>9.75</v>
      </c>
      <c r="I15" s="12">
        <v>1</v>
      </c>
    </row>
    <row r="16" spans="2:9" ht="15" customHeight="1" x14ac:dyDescent="0.2">
      <c r="B16" t="s">
        <v>43</v>
      </c>
      <c r="C16" s="12">
        <v>774</v>
      </c>
      <c r="D16" s="8">
        <v>9.68</v>
      </c>
      <c r="E16" s="12">
        <v>482</v>
      </c>
      <c r="F16" s="8">
        <v>14.79</v>
      </c>
      <c r="G16" s="12">
        <v>290</v>
      </c>
      <c r="H16" s="8">
        <v>6.16</v>
      </c>
      <c r="I16" s="12">
        <v>1</v>
      </c>
    </row>
    <row r="17" spans="2:9" ht="15" customHeight="1" x14ac:dyDescent="0.2">
      <c r="B17" t="s">
        <v>44</v>
      </c>
      <c r="C17" s="12">
        <v>199</v>
      </c>
      <c r="D17" s="8">
        <v>2.4900000000000002</v>
      </c>
      <c r="E17" s="12">
        <v>111</v>
      </c>
      <c r="F17" s="8">
        <v>3.41</v>
      </c>
      <c r="G17" s="12">
        <v>83</v>
      </c>
      <c r="H17" s="8">
        <v>1.76</v>
      </c>
      <c r="I17" s="12">
        <v>3</v>
      </c>
    </row>
    <row r="18" spans="2:9" ht="15" customHeight="1" x14ac:dyDescent="0.2">
      <c r="B18" t="s">
        <v>45</v>
      </c>
      <c r="C18" s="12">
        <v>294</v>
      </c>
      <c r="D18" s="8">
        <v>3.68</v>
      </c>
      <c r="E18" s="12">
        <v>169</v>
      </c>
      <c r="F18" s="8">
        <v>5.19</v>
      </c>
      <c r="G18" s="12">
        <v>119</v>
      </c>
      <c r="H18" s="8">
        <v>2.5299999999999998</v>
      </c>
      <c r="I18" s="12">
        <v>0</v>
      </c>
    </row>
    <row r="19" spans="2:9" ht="15" customHeight="1" x14ac:dyDescent="0.2">
      <c r="B19" t="s">
        <v>46</v>
      </c>
      <c r="C19" s="12">
        <v>265</v>
      </c>
      <c r="D19" s="8">
        <v>3.32</v>
      </c>
      <c r="E19" s="12">
        <v>31</v>
      </c>
      <c r="F19" s="8">
        <v>0.95</v>
      </c>
      <c r="G19" s="12">
        <v>228</v>
      </c>
      <c r="H19" s="8">
        <v>4.84</v>
      </c>
      <c r="I19" s="12">
        <v>6</v>
      </c>
    </row>
    <row r="20" spans="2:9" ht="15" customHeight="1" x14ac:dyDescent="0.2">
      <c r="B20" s="9" t="s">
        <v>182</v>
      </c>
      <c r="C20" s="12">
        <f>SUM(LTBL_34101[総数／事業所数])</f>
        <v>7993</v>
      </c>
      <c r="E20" s="12">
        <f>SUBTOTAL(109,LTBL_34101[個人／事業所数])</f>
        <v>3259</v>
      </c>
      <c r="G20" s="12">
        <f>SUBTOTAL(109,LTBL_34101[法人／事業所数])</f>
        <v>4707</v>
      </c>
      <c r="I20" s="12">
        <f>SUBTOTAL(109,LTBL_34101[法人以外の団体／事業所数])</f>
        <v>15</v>
      </c>
    </row>
    <row r="21" spans="2:9" ht="15" customHeight="1" x14ac:dyDescent="0.2">
      <c r="E21" s="11">
        <f>LTBL_34101[[#Totals],[個人／事業所数]]/LTBL_34101[[#Totals],[総数／事業所数]]</f>
        <v>0.40773176529463279</v>
      </c>
      <c r="G21" s="11">
        <f>LTBL_34101[[#Totals],[法人／事業所数]]/LTBL_34101[[#Totals],[総数／事業所数]]</f>
        <v>0.58889027899411983</v>
      </c>
      <c r="I21" s="11">
        <f>LTBL_34101[[#Totals],[法人以外の団体／事業所数]]/LTBL_34101[[#Totals],[総数／事業所数]]</f>
        <v>1.8766420618040785E-3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1758</v>
      </c>
      <c r="D24" s="8">
        <v>21.99</v>
      </c>
      <c r="E24" s="12">
        <v>1347</v>
      </c>
      <c r="F24" s="8">
        <v>41.33</v>
      </c>
      <c r="G24" s="12">
        <v>410</v>
      </c>
      <c r="H24" s="8">
        <v>8.7100000000000009</v>
      </c>
      <c r="I24" s="12">
        <v>1</v>
      </c>
    </row>
    <row r="25" spans="2:9" ht="15" customHeight="1" x14ac:dyDescent="0.2">
      <c r="B25" t="s">
        <v>67</v>
      </c>
      <c r="C25" s="12">
        <v>845</v>
      </c>
      <c r="D25" s="8">
        <v>10.57</v>
      </c>
      <c r="E25" s="12">
        <v>193</v>
      </c>
      <c r="F25" s="8">
        <v>5.92</v>
      </c>
      <c r="G25" s="12">
        <v>651</v>
      </c>
      <c r="H25" s="8">
        <v>13.83</v>
      </c>
      <c r="I25" s="12">
        <v>0</v>
      </c>
    </row>
    <row r="26" spans="2:9" ht="15" customHeight="1" x14ac:dyDescent="0.2">
      <c r="B26" t="s">
        <v>68</v>
      </c>
      <c r="C26" s="12">
        <v>619</v>
      </c>
      <c r="D26" s="8">
        <v>7.74</v>
      </c>
      <c r="E26" s="12">
        <v>400</v>
      </c>
      <c r="F26" s="8">
        <v>12.27</v>
      </c>
      <c r="G26" s="12">
        <v>218</v>
      </c>
      <c r="H26" s="8">
        <v>4.63</v>
      </c>
      <c r="I26" s="12">
        <v>1</v>
      </c>
    </row>
    <row r="27" spans="2:9" ht="15" customHeight="1" x14ac:dyDescent="0.2">
      <c r="B27" t="s">
        <v>71</v>
      </c>
      <c r="C27" s="12">
        <v>618</v>
      </c>
      <c r="D27" s="8">
        <v>7.73</v>
      </c>
      <c r="E27" s="12">
        <v>431</v>
      </c>
      <c r="F27" s="8">
        <v>13.22</v>
      </c>
      <c r="G27" s="12">
        <v>187</v>
      </c>
      <c r="H27" s="8">
        <v>3.97</v>
      </c>
      <c r="I27" s="12">
        <v>0</v>
      </c>
    </row>
    <row r="28" spans="2:9" ht="15" customHeight="1" x14ac:dyDescent="0.2">
      <c r="B28" t="s">
        <v>65</v>
      </c>
      <c r="C28" s="12">
        <v>470</v>
      </c>
      <c r="D28" s="8">
        <v>5.88</v>
      </c>
      <c r="E28" s="12">
        <v>172</v>
      </c>
      <c r="F28" s="8">
        <v>5.28</v>
      </c>
      <c r="G28" s="12">
        <v>297</v>
      </c>
      <c r="H28" s="8">
        <v>6.31</v>
      </c>
      <c r="I28" s="12">
        <v>1</v>
      </c>
    </row>
    <row r="29" spans="2:9" ht="15" customHeight="1" x14ac:dyDescent="0.2">
      <c r="B29" t="s">
        <v>62</v>
      </c>
      <c r="C29" s="12">
        <v>301</v>
      </c>
      <c r="D29" s="8">
        <v>3.77</v>
      </c>
      <c r="E29" s="12">
        <v>72</v>
      </c>
      <c r="F29" s="8">
        <v>2.21</v>
      </c>
      <c r="G29" s="12">
        <v>229</v>
      </c>
      <c r="H29" s="8">
        <v>4.87</v>
      </c>
      <c r="I29" s="12">
        <v>0</v>
      </c>
    </row>
    <row r="30" spans="2:9" ht="15" customHeight="1" x14ac:dyDescent="0.2">
      <c r="B30" t="s">
        <v>60</v>
      </c>
      <c r="C30" s="12">
        <v>235</v>
      </c>
      <c r="D30" s="8">
        <v>2.94</v>
      </c>
      <c r="E30" s="12">
        <v>2</v>
      </c>
      <c r="F30" s="8">
        <v>0.06</v>
      </c>
      <c r="G30" s="12">
        <v>233</v>
      </c>
      <c r="H30" s="8">
        <v>4.95</v>
      </c>
      <c r="I30" s="12">
        <v>0</v>
      </c>
    </row>
    <row r="31" spans="2:9" ht="15" customHeight="1" x14ac:dyDescent="0.2">
      <c r="B31" t="s">
        <v>73</v>
      </c>
      <c r="C31" s="12">
        <v>231</v>
      </c>
      <c r="D31" s="8">
        <v>2.89</v>
      </c>
      <c r="E31" s="12">
        <v>167</v>
      </c>
      <c r="F31" s="8">
        <v>5.12</v>
      </c>
      <c r="G31" s="12">
        <v>64</v>
      </c>
      <c r="H31" s="8">
        <v>1.36</v>
      </c>
      <c r="I31" s="12">
        <v>0</v>
      </c>
    </row>
    <row r="32" spans="2:9" ht="15" customHeight="1" x14ac:dyDescent="0.2">
      <c r="B32" t="s">
        <v>66</v>
      </c>
      <c r="C32" s="12">
        <v>219</v>
      </c>
      <c r="D32" s="8">
        <v>2.74</v>
      </c>
      <c r="E32" s="12">
        <v>12</v>
      </c>
      <c r="F32" s="8">
        <v>0.37</v>
      </c>
      <c r="G32" s="12">
        <v>207</v>
      </c>
      <c r="H32" s="8">
        <v>4.4000000000000004</v>
      </c>
      <c r="I32" s="12">
        <v>0</v>
      </c>
    </row>
    <row r="33" spans="2:9" ht="15" customHeight="1" x14ac:dyDescent="0.2">
      <c r="B33" t="s">
        <v>72</v>
      </c>
      <c r="C33" s="12">
        <v>199</v>
      </c>
      <c r="D33" s="8">
        <v>2.4900000000000002</v>
      </c>
      <c r="E33" s="12">
        <v>111</v>
      </c>
      <c r="F33" s="8">
        <v>3.41</v>
      </c>
      <c r="G33" s="12">
        <v>83</v>
      </c>
      <c r="H33" s="8">
        <v>1.76</v>
      </c>
      <c r="I33" s="12">
        <v>3</v>
      </c>
    </row>
    <row r="34" spans="2:9" ht="15" customHeight="1" x14ac:dyDescent="0.2">
      <c r="B34" t="s">
        <v>69</v>
      </c>
      <c r="C34" s="12">
        <v>185</v>
      </c>
      <c r="D34" s="8">
        <v>2.31</v>
      </c>
      <c r="E34" s="12">
        <v>38</v>
      </c>
      <c r="F34" s="8">
        <v>1.17</v>
      </c>
      <c r="G34" s="12">
        <v>147</v>
      </c>
      <c r="H34" s="8">
        <v>3.12</v>
      </c>
      <c r="I34" s="12">
        <v>0</v>
      </c>
    </row>
    <row r="35" spans="2:9" ht="15" customHeight="1" x14ac:dyDescent="0.2">
      <c r="B35" t="s">
        <v>63</v>
      </c>
      <c r="C35" s="12">
        <v>168</v>
      </c>
      <c r="D35" s="8">
        <v>2.1</v>
      </c>
      <c r="E35" s="12">
        <v>75</v>
      </c>
      <c r="F35" s="8">
        <v>2.2999999999999998</v>
      </c>
      <c r="G35" s="12">
        <v>93</v>
      </c>
      <c r="H35" s="8">
        <v>1.98</v>
      </c>
      <c r="I35" s="12">
        <v>0</v>
      </c>
    </row>
    <row r="36" spans="2:9" ht="15" customHeight="1" x14ac:dyDescent="0.2">
      <c r="B36" t="s">
        <v>55</v>
      </c>
      <c r="C36" s="12">
        <v>164</v>
      </c>
      <c r="D36" s="8">
        <v>2.0499999999999998</v>
      </c>
      <c r="E36" s="12">
        <v>8</v>
      </c>
      <c r="F36" s="8">
        <v>0.25</v>
      </c>
      <c r="G36" s="12">
        <v>156</v>
      </c>
      <c r="H36" s="8">
        <v>3.31</v>
      </c>
      <c r="I36" s="12">
        <v>0</v>
      </c>
    </row>
    <row r="37" spans="2:9" ht="15" customHeight="1" x14ac:dyDescent="0.2">
      <c r="B37" t="s">
        <v>75</v>
      </c>
      <c r="C37" s="12">
        <v>159</v>
      </c>
      <c r="D37" s="8">
        <v>1.99</v>
      </c>
      <c r="E37" s="12">
        <v>13</v>
      </c>
      <c r="F37" s="8">
        <v>0.4</v>
      </c>
      <c r="G37" s="12">
        <v>141</v>
      </c>
      <c r="H37" s="8">
        <v>3</v>
      </c>
      <c r="I37" s="12">
        <v>5</v>
      </c>
    </row>
    <row r="38" spans="2:9" ht="15" customHeight="1" x14ac:dyDescent="0.2">
      <c r="B38" t="s">
        <v>59</v>
      </c>
      <c r="C38" s="12">
        <v>150</v>
      </c>
      <c r="D38" s="8">
        <v>1.88</v>
      </c>
      <c r="E38" s="12">
        <v>5</v>
      </c>
      <c r="F38" s="8">
        <v>0.15</v>
      </c>
      <c r="G38" s="12">
        <v>145</v>
      </c>
      <c r="H38" s="8">
        <v>3.08</v>
      </c>
      <c r="I38" s="12">
        <v>0</v>
      </c>
    </row>
    <row r="39" spans="2:9" ht="15" customHeight="1" x14ac:dyDescent="0.2">
      <c r="B39" t="s">
        <v>61</v>
      </c>
      <c r="C39" s="12">
        <v>149</v>
      </c>
      <c r="D39" s="8">
        <v>1.86</v>
      </c>
      <c r="E39" s="12">
        <v>14</v>
      </c>
      <c r="F39" s="8">
        <v>0.43</v>
      </c>
      <c r="G39" s="12">
        <v>135</v>
      </c>
      <c r="H39" s="8">
        <v>2.87</v>
      </c>
      <c r="I39" s="12">
        <v>0</v>
      </c>
    </row>
    <row r="40" spans="2:9" ht="15" customHeight="1" x14ac:dyDescent="0.2">
      <c r="B40" t="s">
        <v>56</v>
      </c>
      <c r="C40" s="12">
        <v>138</v>
      </c>
      <c r="D40" s="8">
        <v>1.73</v>
      </c>
      <c r="E40" s="12">
        <v>5</v>
      </c>
      <c r="F40" s="8">
        <v>0.15</v>
      </c>
      <c r="G40" s="12">
        <v>133</v>
      </c>
      <c r="H40" s="8">
        <v>2.83</v>
      </c>
      <c r="I40" s="12">
        <v>0</v>
      </c>
    </row>
    <row r="41" spans="2:9" ht="15" customHeight="1" x14ac:dyDescent="0.2">
      <c r="B41" t="s">
        <v>57</v>
      </c>
      <c r="C41" s="12">
        <v>125</v>
      </c>
      <c r="D41" s="8">
        <v>1.56</v>
      </c>
      <c r="E41" s="12">
        <v>7</v>
      </c>
      <c r="F41" s="8">
        <v>0.21</v>
      </c>
      <c r="G41" s="12">
        <v>118</v>
      </c>
      <c r="H41" s="8">
        <v>2.5099999999999998</v>
      </c>
      <c r="I41" s="12">
        <v>0</v>
      </c>
    </row>
    <row r="42" spans="2:9" ht="15" customHeight="1" x14ac:dyDescent="0.2">
      <c r="B42" t="s">
        <v>76</v>
      </c>
      <c r="C42" s="12">
        <v>112</v>
      </c>
      <c r="D42" s="8">
        <v>1.4</v>
      </c>
      <c r="E42" s="12">
        <v>7</v>
      </c>
      <c r="F42" s="8">
        <v>0.21</v>
      </c>
      <c r="G42" s="12">
        <v>105</v>
      </c>
      <c r="H42" s="8">
        <v>2.23</v>
      </c>
      <c r="I42" s="12">
        <v>0</v>
      </c>
    </row>
    <row r="43" spans="2:9" ht="15" customHeight="1" x14ac:dyDescent="0.2">
      <c r="B43" t="s">
        <v>77</v>
      </c>
      <c r="C43" s="12">
        <v>87</v>
      </c>
      <c r="D43" s="8">
        <v>1.0900000000000001</v>
      </c>
      <c r="E43" s="12">
        <v>21</v>
      </c>
      <c r="F43" s="8">
        <v>0.64</v>
      </c>
      <c r="G43" s="12">
        <v>66</v>
      </c>
      <c r="H43" s="8">
        <v>1.4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114</v>
      </c>
      <c r="C47" s="12">
        <v>632</v>
      </c>
      <c r="D47" s="8">
        <v>7.91</v>
      </c>
      <c r="E47" s="12">
        <v>555</v>
      </c>
      <c r="F47" s="8">
        <v>17.03</v>
      </c>
      <c r="G47" s="12">
        <v>77</v>
      </c>
      <c r="H47" s="8">
        <v>1.64</v>
      </c>
      <c r="I47" s="12">
        <v>0</v>
      </c>
    </row>
    <row r="48" spans="2:9" ht="15" customHeight="1" x14ac:dyDescent="0.2">
      <c r="B48" t="s">
        <v>110</v>
      </c>
      <c r="C48" s="12">
        <v>406</v>
      </c>
      <c r="D48" s="8">
        <v>5.08</v>
      </c>
      <c r="E48" s="12">
        <v>114</v>
      </c>
      <c r="F48" s="8">
        <v>3.5</v>
      </c>
      <c r="G48" s="12">
        <v>291</v>
      </c>
      <c r="H48" s="8">
        <v>6.18</v>
      </c>
      <c r="I48" s="12">
        <v>0</v>
      </c>
    </row>
    <row r="49" spans="2:9" ht="15" customHeight="1" x14ac:dyDescent="0.2">
      <c r="B49" t="s">
        <v>112</v>
      </c>
      <c r="C49" s="12">
        <v>373</v>
      </c>
      <c r="D49" s="8">
        <v>4.67</v>
      </c>
      <c r="E49" s="12">
        <v>263</v>
      </c>
      <c r="F49" s="8">
        <v>8.07</v>
      </c>
      <c r="G49" s="12">
        <v>110</v>
      </c>
      <c r="H49" s="8">
        <v>2.34</v>
      </c>
      <c r="I49" s="12">
        <v>0</v>
      </c>
    </row>
    <row r="50" spans="2:9" ht="15" customHeight="1" x14ac:dyDescent="0.2">
      <c r="B50" t="s">
        <v>118</v>
      </c>
      <c r="C50" s="12">
        <v>322</v>
      </c>
      <c r="D50" s="8">
        <v>4.03</v>
      </c>
      <c r="E50" s="12">
        <v>241</v>
      </c>
      <c r="F50" s="8">
        <v>7.39</v>
      </c>
      <c r="G50" s="12">
        <v>81</v>
      </c>
      <c r="H50" s="8">
        <v>1.72</v>
      </c>
      <c r="I50" s="12">
        <v>0</v>
      </c>
    </row>
    <row r="51" spans="2:9" ht="15" customHeight="1" x14ac:dyDescent="0.2">
      <c r="B51" t="s">
        <v>113</v>
      </c>
      <c r="C51" s="12">
        <v>320</v>
      </c>
      <c r="D51" s="8">
        <v>4</v>
      </c>
      <c r="E51" s="12">
        <v>236</v>
      </c>
      <c r="F51" s="8">
        <v>7.24</v>
      </c>
      <c r="G51" s="12">
        <v>83</v>
      </c>
      <c r="H51" s="8">
        <v>1.76</v>
      </c>
      <c r="I51" s="12">
        <v>1</v>
      </c>
    </row>
    <row r="52" spans="2:9" ht="15" customHeight="1" x14ac:dyDescent="0.2">
      <c r="B52" t="s">
        <v>109</v>
      </c>
      <c r="C52" s="12">
        <v>213</v>
      </c>
      <c r="D52" s="8">
        <v>2.66</v>
      </c>
      <c r="E52" s="12">
        <v>44</v>
      </c>
      <c r="F52" s="8">
        <v>1.35</v>
      </c>
      <c r="G52" s="12">
        <v>169</v>
      </c>
      <c r="H52" s="8">
        <v>3.59</v>
      </c>
      <c r="I52" s="12">
        <v>0</v>
      </c>
    </row>
    <row r="53" spans="2:9" ht="15" customHeight="1" x14ac:dyDescent="0.2">
      <c r="B53" t="s">
        <v>108</v>
      </c>
      <c r="C53" s="12">
        <v>172</v>
      </c>
      <c r="D53" s="8">
        <v>2.15</v>
      </c>
      <c r="E53" s="12">
        <v>85</v>
      </c>
      <c r="F53" s="8">
        <v>2.61</v>
      </c>
      <c r="G53" s="12">
        <v>87</v>
      </c>
      <c r="H53" s="8">
        <v>1.85</v>
      </c>
      <c r="I53" s="12">
        <v>0</v>
      </c>
    </row>
    <row r="54" spans="2:9" ht="15" customHeight="1" x14ac:dyDescent="0.2">
      <c r="B54" t="s">
        <v>116</v>
      </c>
      <c r="C54" s="12">
        <v>156</v>
      </c>
      <c r="D54" s="8">
        <v>1.95</v>
      </c>
      <c r="E54" s="12">
        <v>115</v>
      </c>
      <c r="F54" s="8">
        <v>3.53</v>
      </c>
      <c r="G54" s="12">
        <v>41</v>
      </c>
      <c r="H54" s="8">
        <v>0.87</v>
      </c>
      <c r="I54" s="12">
        <v>0</v>
      </c>
    </row>
    <row r="55" spans="2:9" ht="15" customHeight="1" x14ac:dyDescent="0.2">
      <c r="B55" t="s">
        <v>115</v>
      </c>
      <c r="C55" s="12">
        <v>146</v>
      </c>
      <c r="D55" s="8">
        <v>1.83</v>
      </c>
      <c r="E55" s="12">
        <v>119</v>
      </c>
      <c r="F55" s="8">
        <v>3.65</v>
      </c>
      <c r="G55" s="12">
        <v>27</v>
      </c>
      <c r="H55" s="8">
        <v>0.56999999999999995</v>
      </c>
      <c r="I55" s="12">
        <v>0</v>
      </c>
    </row>
    <row r="56" spans="2:9" ht="15" customHeight="1" x14ac:dyDescent="0.2">
      <c r="B56" t="s">
        <v>121</v>
      </c>
      <c r="C56" s="12">
        <v>145</v>
      </c>
      <c r="D56" s="8">
        <v>1.81</v>
      </c>
      <c r="E56" s="12">
        <v>104</v>
      </c>
      <c r="F56" s="8">
        <v>3.19</v>
      </c>
      <c r="G56" s="12">
        <v>41</v>
      </c>
      <c r="H56" s="8">
        <v>0.87</v>
      </c>
      <c r="I56" s="12">
        <v>0</v>
      </c>
    </row>
    <row r="57" spans="2:9" ht="15" customHeight="1" x14ac:dyDescent="0.2">
      <c r="B57" t="s">
        <v>123</v>
      </c>
      <c r="C57" s="12">
        <v>144</v>
      </c>
      <c r="D57" s="8">
        <v>1.8</v>
      </c>
      <c r="E57" s="12">
        <v>9</v>
      </c>
      <c r="F57" s="8">
        <v>0.28000000000000003</v>
      </c>
      <c r="G57" s="12">
        <v>135</v>
      </c>
      <c r="H57" s="8">
        <v>2.87</v>
      </c>
      <c r="I57" s="12">
        <v>0</v>
      </c>
    </row>
    <row r="58" spans="2:9" ht="15" customHeight="1" x14ac:dyDescent="0.2">
      <c r="B58" t="s">
        <v>120</v>
      </c>
      <c r="C58" s="12">
        <v>143</v>
      </c>
      <c r="D58" s="8">
        <v>1.79</v>
      </c>
      <c r="E58" s="12">
        <v>92</v>
      </c>
      <c r="F58" s="8">
        <v>2.82</v>
      </c>
      <c r="G58" s="12">
        <v>50</v>
      </c>
      <c r="H58" s="8">
        <v>1.06</v>
      </c>
      <c r="I58" s="12">
        <v>1</v>
      </c>
    </row>
    <row r="59" spans="2:9" ht="15" customHeight="1" x14ac:dyDescent="0.2">
      <c r="B59" t="s">
        <v>122</v>
      </c>
      <c r="C59" s="12">
        <v>137</v>
      </c>
      <c r="D59" s="8">
        <v>1.71</v>
      </c>
      <c r="E59" s="12">
        <v>10</v>
      </c>
      <c r="F59" s="8">
        <v>0.31</v>
      </c>
      <c r="G59" s="12">
        <v>127</v>
      </c>
      <c r="H59" s="8">
        <v>2.7</v>
      </c>
      <c r="I59" s="12">
        <v>0</v>
      </c>
    </row>
    <row r="60" spans="2:9" ht="15" customHeight="1" x14ac:dyDescent="0.2">
      <c r="B60" t="s">
        <v>125</v>
      </c>
      <c r="C60" s="12">
        <v>136</v>
      </c>
      <c r="D60" s="8">
        <v>1.7</v>
      </c>
      <c r="E60" s="12">
        <v>129</v>
      </c>
      <c r="F60" s="8">
        <v>3.96</v>
      </c>
      <c r="G60" s="12">
        <v>7</v>
      </c>
      <c r="H60" s="8">
        <v>0.15</v>
      </c>
      <c r="I60" s="12">
        <v>0</v>
      </c>
    </row>
    <row r="61" spans="2:9" ht="15" customHeight="1" x14ac:dyDescent="0.2">
      <c r="B61" t="s">
        <v>128</v>
      </c>
      <c r="C61" s="12">
        <v>133</v>
      </c>
      <c r="D61" s="8">
        <v>1.66</v>
      </c>
      <c r="E61" s="12">
        <v>85</v>
      </c>
      <c r="F61" s="8">
        <v>2.61</v>
      </c>
      <c r="G61" s="12">
        <v>48</v>
      </c>
      <c r="H61" s="8">
        <v>1.02</v>
      </c>
      <c r="I61" s="12">
        <v>0</v>
      </c>
    </row>
    <row r="62" spans="2:9" ht="15" customHeight="1" x14ac:dyDescent="0.2">
      <c r="B62" t="s">
        <v>111</v>
      </c>
      <c r="C62" s="12">
        <v>130</v>
      </c>
      <c r="D62" s="8">
        <v>1.63</v>
      </c>
      <c r="E62" s="12">
        <v>24</v>
      </c>
      <c r="F62" s="8">
        <v>0.74</v>
      </c>
      <c r="G62" s="12">
        <v>106</v>
      </c>
      <c r="H62" s="8">
        <v>2.25</v>
      </c>
      <c r="I62" s="12">
        <v>0</v>
      </c>
    </row>
    <row r="63" spans="2:9" ht="15" customHeight="1" x14ac:dyDescent="0.2">
      <c r="B63" t="s">
        <v>107</v>
      </c>
      <c r="C63" s="12">
        <v>129</v>
      </c>
      <c r="D63" s="8">
        <v>1.61</v>
      </c>
      <c r="E63" s="12">
        <v>24</v>
      </c>
      <c r="F63" s="8">
        <v>0.74</v>
      </c>
      <c r="G63" s="12">
        <v>105</v>
      </c>
      <c r="H63" s="8">
        <v>2.23</v>
      </c>
      <c r="I63" s="12">
        <v>0</v>
      </c>
    </row>
    <row r="64" spans="2:9" ht="15" customHeight="1" x14ac:dyDescent="0.2">
      <c r="B64" t="s">
        <v>124</v>
      </c>
      <c r="C64" s="12">
        <v>126</v>
      </c>
      <c r="D64" s="8">
        <v>1.58</v>
      </c>
      <c r="E64" s="12">
        <v>32</v>
      </c>
      <c r="F64" s="8">
        <v>0.98</v>
      </c>
      <c r="G64" s="12">
        <v>94</v>
      </c>
      <c r="H64" s="8">
        <v>2</v>
      </c>
      <c r="I64" s="12">
        <v>0</v>
      </c>
    </row>
    <row r="65" spans="2:9" ht="15" customHeight="1" x14ac:dyDescent="0.2">
      <c r="B65" t="s">
        <v>127</v>
      </c>
      <c r="C65" s="12">
        <v>117</v>
      </c>
      <c r="D65" s="8">
        <v>1.46</v>
      </c>
      <c r="E65" s="12">
        <v>7</v>
      </c>
      <c r="F65" s="8">
        <v>0.21</v>
      </c>
      <c r="G65" s="12">
        <v>109</v>
      </c>
      <c r="H65" s="8">
        <v>2.3199999999999998</v>
      </c>
      <c r="I65" s="12">
        <v>1</v>
      </c>
    </row>
    <row r="66" spans="2:9" ht="15" customHeight="1" x14ac:dyDescent="0.2">
      <c r="B66" t="s">
        <v>126</v>
      </c>
      <c r="C66" s="12">
        <v>114</v>
      </c>
      <c r="D66" s="8">
        <v>1.43</v>
      </c>
      <c r="E66" s="12">
        <v>106</v>
      </c>
      <c r="F66" s="8">
        <v>3.25</v>
      </c>
      <c r="G66" s="12">
        <v>8</v>
      </c>
      <c r="H66" s="8">
        <v>0.17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FCD78-F06D-4531-9EB5-F6A078FA74A2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188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371</v>
      </c>
      <c r="D6" s="8">
        <v>17.579999999999998</v>
      </c>
      <c r="E6" s="12">
        <v>31</v>
      </c>
      <c r="F6" s="8">
        <v>4.45</v>
      </c>
      <c r="G6" s="12">
        <v>340</v>
      </c>
      <c r="H6" s="8">
        <v>24.29</v>
      </c>
      <c r="I6" s="12">
        <v>0</v>
      </c>
    </row>
    <row r="7" spans="2:9" ht="15" customHeight="1" x14ac:dyDescent="0.2">
      <c r="B7" t="s">
        <v>34</v>
      </c>
      <c r="C7" s="12">
        <v>69</v>
      </c>
      <c r="D7" s="8">
        <v>3.27</v>
      </c>
      <c r="E7" s="12">
        <v>15</v>
      </c>
      <c r="F7" s="8">
        <v>2.16</v>
      </c>
      <c r="G7" s="12">
        <v>54</v>
      </c>
      <c r="H7" s="8">
        <v>3.86</v>
      </c>
      <c r="I7" s="12">
        <v>0</v>
      </c>
    </row>
    <row r="8" spans="2:9" ht="15" customHeight="1" x14ac:dyDescent="0.2">
      <c r="B8" t="s">
        <v>35</v>
      </c>
      <c r="C8" s="12">
        <v>3</v>
      </c>
      <c r="D8" s="8">
        <v>0.14000000000000001</v>
      </c>
      <c r="E8" s="12">
        <v>0</v>
      </c>
      <c r="F8" s="8">
        <v>0</v>
      </c>
      <c r="G8" s="12">
        <v>1</v>
      </c>
      <c r="H8" s="8">
        <v>7.0000000000000007E-2</v>
      </c>
      <c r="I8" s="12">
        <v>0</v>
      </c>
    </row>
    <row r="9" spans="2:9" ht="15" customHeight="1" x14ac:dyDescent="0.2">
      <c r="B9" t="s">
        <v>36</v>
      </c>
      <c r="C9" s="12">
        <v>40</v>
      </c>
      <c r="D9" s="8">
        <v>1.9</v>
      </c>
      <c r="E9" s="12">
        <v>2</v>
      </c>
      <c r="F9" s="8">
        <v>0.28999999999999998</v>
      </c>
      <c r="G9" s="12">
        <v>38</v>
      </c>
      <c r="H9" s="8">
        <v>2.71</v>
      </c>
      <c r="I9" s="12">
        <v>0</v>
      </c>
    </row>
    <row r="10" spans="2:9" ht="15" customHeight="1" x14ac:dyDescent="0.2">
      <c r="B10" t="s">
        <v>37</v>
      </c>
      <c r="C10" s="12">
        <v>33</v>
      </c>
      <c r="D10" s="8">
        <v>1.56</v>
      </c>
      <c r="E10" s="12">
        <v>20</v>
      </c>
      <c r="F10" s="8">
        <v>2.87</v>
      </c>
      <c r="G10" s="12">
        <v>13</v>
      </c>
      <c r="H10" s="8">
        <v>0.93</v>
      </c>
      <c r="I10" s="12">
        <v>0</v>
      </c>
    </row>
    <row r="11" spans="2:9" ht="15" customHeight="1" x14ac:dyDescent="0.2">
      <c r="B11" t="s">
        <v>38</v>
      </c>
      <c r="C11" s="12">
        <v>430</v>
      </c>
      <c r="D11" s="8">
        <v>20.38</v>
      </c>
      <c r="E11" s="12">
        <v>105</v>
      </c>
      <c r="F11" s="8">
        <v>15.09</v>
      </c>
      <c r="G11" s="12">
        <v>323</v>
      </c>
      <c r="H11" s="8">
        <v>23.07</v>
      </c>
      <c r="I11" s="12">
        <v>2</v>
      </c>
    </row>
    <row r="12" spans="2:9" ht="15" customHeight="1" x14ac:dyDescent="0.2">
      <c r="B12" t="s">
        <v>39</v>
      </c>
      <c r="C12" s="12">
        <v>26</v>
      </c>
      <c r="D12" s="8">
        <v>1.23</v>
      </c>
      <c r="E12" s="12">
        <v>2</v>
      </c>
      <c r="F12" s="8">
        <v>0.28999999999999998</v>
      </c>
      <c r="G12" s="12">
        <v>24</v>
      </c>
      <c r="H12" s="8">
        <v>1.71</v>
      </c>
      <c r="I12" s="12">
        <v>0</v>
      </c>
    </row>
    <row r="13" spans="2:9" ht="15" customHeight="1" x14ac:dyDescent="0.2">
      <c r="B13" t="s">
        <v>40</v>
      </c>
      <c r="C13" s="12">
        <v>298</v>
      </c>
      <c r="D13" s="8">
        <v>14.12</v>
      </c>
      <c r="E13" s="12">
        <v>41</v>
      </c>
      <c r="F13" s="8">
        <v>5.89</v>
      </c>
      <c r="G13" s="12">
        <v>256</v>
      </c>
      <c r="H13" s="8">
        <v>18.29</v>
      </c>
      <c r="I13" s="12">
        <v>0</v>
      </c>
    </row>
    <row r="14" spans="2:9" ht="15" customHeight="1" x14ac:dyDescent="0.2">
      <c r="B14" t="s">
        <v>41</v>
      </c>
      <c r="C14" s="12">
        <v>185</v>
      </c>
      <c r="D14" s="8">
        <v>8.77</v>
      </c>
      <c r="E14" s="12">
        <v>68</v>
      </c>
      <c r="F14" s="8">
        <v>9.77</v>
      </c>
      <c r="G14" s="12">
        <v>116</v>
      </c>
      <c r="H14" s="8">
        <v>8.2899999999999991</v>
      </c>
      <c r="I14" s="12">
        <v>1</v>
      </c>
    </row>
    <row r="15" spans="2:9" ht="15" customHeight="1" x14ac:dyDescent="0.2">
      <c r="B15" t="s">
        <v>42</v>
      </c>
      <c r="C15" s="12">
        <v>183</v>
      </c>
      <c r="D15" s="8">
        <v>8.67</v>
      </c>
      <c r="E15" s="12">
        <v>136</v>
      </c>
      <c r="F15" s="8">
        <v>19.54</v>
      </c>
      <c r="G15" s="12">
        <v>47</v>
      </c>
      <c r="H15" s="8">
        <v>3.36</v>
      </c>
      <c r="I15" s="12">
        <v>0</v>
      </c>
    </row>
    <row r="16" spans="2:9" ht="15" customHeight="1" x14ac:dyDescent="0.2">
      <c r="B16" t="s">
        <v>43</v>
      </c>
      <c r="C16" s="12">
        <v>230</v>
      </c>
      <c r="D16" s="8">
        <v>10.9</v>
      </c>
      <c r="E16" s="12">
        <v>164</v>
      </c>
      <c r="F16" s="8">
        <v>23.56</v>
      </c>
      <c r="G16" s="12">
        <v>66</v>
      </c>
      <c r="H16" s="8">
        <v>4.71</v>
      </c>
      <c r="I16" s="12">
        <v>0</v>
      </c>
    </row>
    <row r="17" spans="2:9" ht="15" customHeight="1" x14ac:dyDescent="0.2">
      <c r="B17" t="s">
        <v>44</v>
      </c>
      <c r="C17" s="12">
        <v>75</v>
      </c>
      <c r="D17" s="8">
        <v>3.55</v>
      </c>
      <c r="E17" s="12">
        <v>54</v>
      </c>
      <c r="F17" s="8">
        <v>7.76</v>
      </c>
      <c r="G17" s="12">
        <v>21</v>
      </c>
      <c r="H17" s="8">
        <v>1.5</v>
      </c>
      <c r="I17" s="12">
        <v>0</v>
      </c>
    </row>
    <row r="18" spans="2:9" ht="15" customHeight="1" x14ac:dyDescent="0.2">
      <c r="B18" t="s">
        <v>45</v>
      </c>
      <c r="C18" s="12">
        <v>97</v>
      </c>
      <c r="D18" s="8">
        <v>4.5999999999999996</v>
      </c>
      <c r="E18" s="12">
        <v>48</v>
      </c>
      <c r="F18" s="8">
        <v>6.9</v>
      </c>
      <c r="G18" s="12">
        <v>41</v>
      </c>
      <c r="H18" s="8">
        <v>2.93</v>
      </c>
      <c r="I18" s="12">
        <v>1</v>
      </c>
    </row>
    <row r="19" spans="2:9" ht="15" customHeight="1" x14ac:dyDescent="0.2">
      <c r="B19" t="s">
        <v>46</v>
      </c>
      <c r="C19" s="12">
        <v>70</v>
      </c>
      <c r="D19" s="8">
        <v>3.32</v>
      </c>
      <c r="E19" s="12">
        <v>10</v>
      </c>
      <c r="F19" s="8">
        <v>1.44</v>
      </c>
      <c r="G19" s="12">
        <v>60</v>
      </c>
      <c r="H19" s="8">
        <v>4.29</v>
      </c>
      <c r="I19" s="12">
        <v>0</v>
      </c>
    </row>
    <row r="20" spans="2:9" ht="15" customHeight="1" x14ac:dyDescent="0.2">
      <c r="B20" s="9" t="s">
        <v>182</v>
      </c>
      <c r="C20" s="12">
        <f>SUM(LTBL_34102[総数／事業所数])</f>
        <v>2110</v>
      </c>
      <c r="E20" s="12">
        <f>SUBTOTAL(109,LTBL_34102[個人／事業所数])</f>
        <v>696</v>
      </c>
      <c r="G20" s="12">
        <f>SUBTOTAL(109,LTBL_34102[法人／事業所数])</f>
        <v>1400</v>
      </c>
      <c r="I20" s="12">
        <f>SUBTOTAL(109,LTBL_34102[法人以外の団体／事業所数])</f>
        <v>4</v>
      </c>
    </row>
    <row r="21" spans="2:9" ht="15" customHeight="1" x14ac:dyDescent="0.2">
      <c r="E21" s="11">
        <f>LTBL_34102[[#Totals],[個人／事業所数]]/LTBL_34102[[#Totals],[総数／事業所数]]</f>
        <v>0.32985781990521329</v>
      </c>
      <c r="G21" s="11">
        <f>LTBL_34102[[#Totals],[法人／事業所数]]/LTBL_34102[[#Totals],[総数／事業所数]]</f>
        <v>0.6635071090047393</v>
      </c>
      <c r="I21" s="11">
        <f>LTBL_34102[[#Totals],[法人以外の団体／事業所数]]/LTBL_34102[[#Totals],[総数／事業所数]]</f>
        <v>1.8957345971563982E-3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67</v>
      </c>
      <c r="C24" s="12">
        <v>243</v>
      </c>
      <c r="D24" s="8">
        <v>11.52</v>
      </c>
      <c r="E24" s="12">
        <v>36</v>
      </c>
      <c r="F24" s="8">
        <v>5.17</v>
      </c>
      <c r="G24" s="12">
        <v>206</v>
      </c>
      <c r="H24" s="8">
        <v>14.71</v>
      </c>
      <c r="I24" s="12">
        <v>0</v>
      </c>
    </row>
    <row r="25" spans="2:9" ht="15" customHeight="1" x14ac:dyDescent="0.2">
      <c r="B25" t="s">
        <v>71</v>
      </c>
      <c r="C25" s="12">
        <v>185</v>
      </c>
      <c r="D25" s="8">
        <v>8.77</v>
      </c>
      <c r="E25" s="12">
        <v>148</v>
      </c>
      <c r="F25" s="8">
        <v>21.26</v>
      </c>
      <c r="G25" s="12">
        <v>37</v>
      </c>
      <c r="H25" s="8">
        <v>2.64</v>
      </c>
      <c r="I25" s="12">
        <v>0</v>
      </c>
    </row>
    <row r="26" spans="2:9" ht="15" customHeight="1" x14ac:dyDescent="0.2">
      <c r="B26" t="s">
        <v>70</v>
      </c>
      <c r="C26" s="12">
        <v>161</v>
      </c>
      <c r="D26" s="8">
        <v>7.63</v>
      </c>
      <c r="E26" s="12">
        <v>133</v>
      </c>
      <c r="F26" s="8">
        <v>19.11</v>
      </c>
      <c r="G26" s="12">
        <v>28</v>
      </c>
      <c r="H26" s="8">
        <v>2</v>
      </c>
      <c r="I26" s="12">
        <v>0</v>
      </c>
    </row>
    <row r="27" spans="2:9" ht="15" customHeight="1" x14ac:dyDescent="0.2">
      <c r="B27" t="s">
        <v>55</v>
      </c>
      <c r="C27" s="12">
        <v>149</v>
      </c>
      <c r="D27" s="8">
        <v>7.06</v>
      </c>
      <c r="E27" s="12">
        <v>12</v>
      </c>
      <c r="F27" s="8">
        <v>1.72</v>
      </c>
      <c r="G27" s="12">
        <v>137</v>
      </c>
      <c r="H27" s="8">
        <v>9.7899999999999991</v>
      </c>
      <c r="I27" s="12">
        <v>0</v>
      </c>
    </row>
    <row r="28" spans="2:9" ht="15" customHeight="1" x14ac:dyDescent="0.2">
      <c r="B28" t="s">
        <v>56</v>
      </c>
      <c r="C28" s="12">
        <v>119</v>
      </c>
      <c r="D28" s="8">
        <v>5.64</v>
      </c>
      <c r="E28" s="12">
        <v>12</v>
      </c>
      <c r="F28" s="8">
        <v>1.72</v>
      </c>
      <c r="G28" s="12">
        <v>107</v>
      </c>
      <c r="H28" s="8">
        <v>7.64</v>
      </c>
      <c r="I28" s="12">
        <v>0</v>
      </c>
    </row>
    <row r="29" spans="2:9" ht="15" customHeight="1" x14ac:dyDescent="0.2">
      <c r="B29" t="s">
        <v>57</v>
      </c>
      <c r="C29" s="12">
        <v>103</v>
      </c>
      <c r="D29" s="8">
        <v>4.88</v>
      </c>
      <c r="E29" s="12">
        <v>7</v>
      </c>
      <c r="F29" s="8">
        <v>1.01</v>
      </c>
      <c r="G29" s="12">
        <v>96</v>
      </c>
      <c r="H29" s="8">
        <v>6.86</v>
      </c>
      <c r="I29" s="12">
        <v>0</v>
      </c>
    </row>
    <row r="30" spans="2:9" ht="15" customHeight="1" x14ac:dyDescent="0.2">
      <c r="B30" t="s">
        <v>68</v>
      </c>
      <c r="C30" s="12">
        <v>102</v>
      </c>
      <c r="D30" s="8">
        <v>4.83</v>
      </c>
      <c r="E30" s="12">
        <v>51</v>
      </c>
      <c r="F30" s="8">
        <v>7.33</v>
      </c>
      <c r="G30" s="12">
        <v>51</v>
      </c>
      <c r="H30" s="8">
        <v>3.64</v>
      </c>
      <c r="I30" s="12">
        <v>0</v>
      </c>
    </row>
    <row r="31" spans="2:9" ht="15" customHeight="1" x14ac:dyDescent="0.2">
      <c r="B31" t="s">
        <v>60</v>
      </c>
      <c r="C31" s="12">
        <v>90</v>
      </c>
      <c r="D31" s="8">
        <v>4.2699999999999996</v>
      </c>
      <c r="E31" s="12">
        <v>3</v>
      </c>
      <c r="F31" s="8">
        <v>0.43</v>
      </c>
      <c r="G31" s="12">
        <v>87</v>
      </c>
      <c r="H31" s="8">
        <v>6.21</v>
      </c>
      <c r="I31" s="12">
        <v>0</v>
      </c>
    </row>
    <row r="32" spans="2:9" ht="15" customHeight="1" x14ac:dyDescent="0.2">
      <c r="B32" t="s">
        <v>65</v>
      </c>
      <c r="C32" s="12">
        <v>85</v>
      </c>
      <c r="D32" s="8">
        <v>4.03</v>
      </c>
      <c r="E32" s="12">
        <v>33</v>
      </c>
      <c r="F32" s="8">
        <v>4.74</v>
      </c>
      <c r="G32" s="12">
        <v>51</v>
      </c>
      <c r="H32" s="8">
        <v>3.64</v>
      </c>
      <c r="I32" s="12">
        <v>1</v>
      </c>
    </row>
    <row r="33" spans="2:9" ht="15" customHeight="1" x14ac:dyDescent="0.2">
      <c r="B33" t="s">
        <v>72</v>
      </c>
      <c r="C33" s="12">
        <v>75</v>
      </c>
      <c r="D33" s="8">
        <v>3.55</v>
      </c>
      <c r="E33" s="12">
        <v>54</v>
      </c>
      <c r="F33" s="8">
        <v>7.76</v>
      </c>
      <c r="G33" s="12">
        <v>21</v>
      </c>
      <c r="H33" s="8">
        <v>1.5</v>
      </c>
      <c r="I33" s="12">
        <v>0</v>
      </c>
    </row>
    <row r="34" spans="2:9" ht="15" customHeight="1" x14ac:dyDescent="0.2">
      <c r="B34" t="s">
        <v>69</v>
      </c>
      <c r="C34" s="12">
        <v>73</v>
      </c>
      <c r="D34" s="8">
        <v>3.46</v>
      </c>
      <c r="E34" s="12">
        <v>17</v>
      </c>
      <c r="F34" s="8">
        <v>2.44</v>
      </c>
      <c r="G34" s="12">
        <v>55</v>
      </c>
      <c r="H34" s="8">
        <v>3.93</v>
      </c>
      <c r="I34" s="12">
        <v>1</v>
      </c>
    </row>
    <row r="35" spans="2:9" ht="15" customHeight="1" x14ac:dyDescent="0.2">
      <c r="B35" t="s">
        <v>73</v>
      </c>
      <c r="C35" s="12">
        <v>62</v>
      </c>
      <c r="D35" s="8">
        <v>2.94</v>
      </c>
      <c r="E35" s="12">
        <v>48</v>
      </c>
      <c r="F35" s="8">
        <v>6.9</v>
      </c>
      <c r="G35" s="12">
        <v>14</v>
      </c>
      <c r="H35" s="8">
        <v>1</v>
      </c>
      <c r="I35" s="12">
        <v>0</v>
      </c>
    </row>
    <row r="36" spans="2:9" ht="15" customHeight="1" x14ac:dyDescent="0.2">
      <c r="B36" t="s">
        <v>63</v>
      </c>
      <c r="C36" s="12">
        <v>52</v>
      </c>
      <c r="D36" s="8">
        <v>2.46</v>
      </c>
      <c r="E36" s="12">
        <v>27</v>
      </c>
      <c r="F36" s="8">
        <v>3.88</v>
      </c>
      <c r="G36" s="12">
        <v>25</v>
      </c>
      <c r="H36" s="8">
        <v>1.79</v>
      </c>
      <c r="I36" s="12">
        <v>0</v>
      </c>
    </row>
    <row r="37" spans="2:9" ht="15" customHeight="1" x14ac:dyDescent="0.2">
      <c r="B37" t="s">
        <v>59</v>
      </c>
      <c r="C37" s="12">
        <v>47</v>
      </c>
      <c r="D37" s="8">
        <v>2.23</v>
      </c>
      <c r="E37" s="12">
        <v>2</v>
      </c>
      <c r="F37" s="8">
        <v>0.28999999999999998</v>
      </c>
      <c r="G37" s="12">
        <v>45</v>
      </c>
      <c r="H37" s="8">
        <v>3.21</v>
      </c>
      <c r="I37" s="12">
        <v>0</v>
      </c>
    </row>
    <row r="38" spans="2:9" ht="15" customHeight="1" x14ac:dyDescent="0.2">
      <c r="B38" t="s">
        <v>64</v>
      </c>
      <c r="C38" s="12">
        <v>46</v>
      </c>
      <c r="D38" s="8">
        <v>2.1800000000000002</v>
      </c>
      <c r="E38" s="12">
        <v>20</v>
      </c>
      <c r="F38" s="8">
        <v>2.87</v>
      </c>
      <c r="G38" s="12">
        <v>25</v>
      </c>
      <c r="H38" s="8">
        <v>1.79</v>
      </c>
      <c r="I38" s="12">
        <v>1</v>
      </c>
    </row>
    <row r="39" spans="2:9" ht="15" customHeight="1" x14ac:dyDescent="0.2">
      <c r="B39" t="s">
        <v>66</v>
      </c>
      <c r="C39" s="12">
        <v>46</v>
      </c>
      <c r="D39" s="8">
        <v>2.1800000000000002</v>
      </c>
      <c r="E39" s="12">
        <v>4</v>
      </c>
      <c r="F39" s="8">
        <v>0.56999999999999995</v>
      </c>
      <c r="G39" s="12">
        <v>42</v>
      </c>
      <c r="H39" s="8">
        <v>3</v>
      </c>
      <c r="I39" s="12">
        <v>0</v>
      </c>
    </row>
    <row r="40" spans="2:9" ht="15" customHeight="1" x14ac:dyDescent="0.2">
      <c r="B40" t="s">
        <v>61</v>
      </c>
      <c r="C40" s="12">
        <v>41</v>
      </c>
      <c r="D40" s="8">
        <v>1.94</v>
      </c>
      <c r="E40" s="12">
        <v>3</v>
      </c>
      <c r="F40" s="8">
        <v>0.43</v>
      </c>
      <c r="G40" s="12">
        <v>38</v>
      </c>
      <c r="H40" s="8">
        <v>2.71</v>
      </c>
      <c r="I40" s="12">
        <v>0</v>
      </c>
    </row>
    <row r="41" spans="2:9" ht="15" customHeight="1" x14ac:dyDescent="0.2">
      <c r="B41" t="s">
        <v>74</v>
      </c>
      <c r="C41" s="12">
        <v>35</v>
      </c>
      <c r="D41" s="8">
        <v>1.66</v>
      </c>
      <c r="E41" s="12">
        <v>0</v>
      </c>
      <c r="F41" s="8">
        <v>0</v>
      </c>
      <c r="G41" s="12">
        <v>27</v>
      </c>
      <c r="H41" s="8">
        <v>1.93</v>
      </c>
      <c r="I41" s="12">
        <v>1</v>
      </c>
    </row>
    <row r="42" spans="2:9" ht="15" customHeight="1" x14ac:dyDescent="0.2">
      <c r="B42" t="s">
        <v>77</v>
      </c>
      <c r="C42" s="12">
        <v>34</v>
      </c>
      <c r="D42" s="8">
        <v>1.61</v>
      </c>
      <c r="E42" s="12">
        <v>14</v>
      </c>
      <c r="F42" s="8">
        <v>2.0099999999999998</v>
      </c>
      <c r="G42" s="12">
        <v>20</v>
      </c>
      <c r="H42" s="8">
        <v>1.43</v>
      </c>
      <c r="I42" s="12">
        <v>0</v>
      </c>
    </row>
    <row r="43" spans="2:9" ht="15" customHeight="1" x14ac:dyDescent="0.2">
      <c r="B43" t="s">
        <v>78</v>
      </c>
      <c r="C43" s="12">
        <v>27</v>
      </c>
      <c r="D43" s="8">
        <v>1.28</v>
      </c>
      <c r="E43" s="12">
        <v>4</v>
      </c>
      <c r="F43" s="8">
        <v>0.56999999999999995</v>
      </c>
      <c r="G43" s="12">
        <v>23</v>
      </c>
      <c r="H43" s="8">
        <v>1.64</v>
      </c>
      <c r="I43" s="12">
        <v>0</v>
      </c>
    </row>
    <row r="44" spans="2:9" ht="15" customHeight="1" x14ac:dyDescent="0.2">
      <c r="B44" t="s">
        <v>75</v>
      </c>
      <c r="C44" s="12">
        <v>27</v>
      </c>
      <c r="D44" s="8">
        <v>1.28</v>
      </c>
      <c r="E44" s="12">
        <v>3</v>
      </c>
      <c r="F44" s="8">
        <v>0.43</v>
      </c>
      <c r="G44" s="12">
        <v>24</v>
      </c>
      <c r="H44" s="8">
        <v>1.71</v>
      </c>
      <c r="I44" s="12">
        <v>0</v>
      </c>
    </row>
    <row r="47" spans="2:9" ht="33" customHeight="1" x14ac:dyDescent="0.2">
      <c r="B47" t="s">
        <v>184</v>
      </c>
      <c r="C47" s="10" t="s">
        <v>48</v>
      </c>
      <c r="D47" s="10" t="s">
        <v>49</v>
      </c>
      <c r="E47" s="10" t="s">
        <v>50</v>
      </c>
      <c r="F47" s="10" t="s">
        <v>51</v>
      </c>
      <c r="G47" s="10" t="s">
        <v>52</v>
      </c>
      <c r="H47" s="10" t="s">
        <v>53</v>
      </c>
      <c r="I47" s="10" t="s">
        <v>54</v>
      </c>
    </row>
    <row r="48" spans="2:9" ht="15" customHeight="1" x14ac:dyDescent="0.2">
      <c r="B48" t="s">
        <v>110</v>
      </c>
      <c r="C48" s="12">
        <v>148</v>
      </c>
      <c r="D48" s="8">
        <v>7.01</v>
      </c>
      <c r="E48" s="12">
        <v>32</v>
      </c>
      <c r="F48" s="8">
        <v>4.5999999999999996</v>
      </c>
      <c r="G48" s="12">
        <v>115</v>
      </c>
      <c r="H48" s="8">
        <v>8.2100000000000009</v>
      </c>
      <c r="I48" s="12">
        <v>0</v>
      </c>
    </row>
    <row r="49" spans="2:9" ht="15" customHeight="1" x14ac:dyDescent="0.2">
      <c r="B49" t="s">
        <v>118</v>
      </c>
      <c r="C49" s="12">
        <v>96</v>
      </c>
      <c r="D49" s="8">
        <v>4.55</v>
      </c>
      <c r="E49" s="12">
        <v>81</v>
      </c>
      <c r="F49" s="8">
        <v>11.64</v>
      </c>
      <c r="G49" s="12">
        <v>15</v>
      </c>
      <c r="H49" s="8">
        <v>1.07</v>
      </c>
      <c r="I49" s="12">
        <v>0</v>
      </c>
    </row>
    <row r="50" spans="2:9" ht="15" customHeight="1" x14ac:dyDescent="0.2">
      <c r="B50" t="s">
        <v>117</v>
      </c>
      <c r="C50" s="12">
        <v>53</v>
      </c>
      <c r="D50" s="8">
        <v>2.5099999999999998</v>
      </c>
      <c r="E50" s="12">
        <v>48</v>
      </c>
      <c r="F50" s="8">
        <v>6.9</v>
      </c>
      <c r="G50" s="12">
        <v>5</v>
      </c>
      <c r="H50" s="8">
        <v>0.36</v>
      </c>
      <c r="I50" s="12">
        <v>0</v>
      </c>
    </row>
    <row r="51" spans="2:9" ht="15" customHeight="1" x14ac:dyDescent="0.2">
      <c r="B51" t="s">
        <v>109</v>
      </c>
      <c r="C51" s="12">
        <v>52</v>
      </c>
      <c r="D51" s="8">
        <v>2.46</v>
      </c>
      <c r="E51" s="12">
        <v>1</v>
      </c>
      <c r="F51" s="8">
        <v>0.14000000000000001</v>
      </c>
      <c r="G51" s="12">
        <v>51</v>
      </c>
      <c r="H51" s="8">
        <v>3.64</v>
      </c>
      <c r="I51" s="12">
        <v>0</v>
      </c>
    </row>
    <row r="52" spans="2:9" ht="15" customHeight="1" x14ac:dyDescent="0.2">
      <c r="B52" t="s">
        <v>111</v>
      </c>
      <c r="C52" s="12">
        <v>50</v>
      </c>
      <c r="D52" s="8">
        <v>2.37</v>
      </c>
      <c r="E52" s="12">
        <v>13</v>
      </c>
      <c r="F52" s="8">
        <v>1.87</v>
      </c>
      <c r="G52" s="12">
        <v>37</v>
      </c>
      <c r="H52" s="8">
        <v>2.64</v>
      </c>
      <c r="I52" s="12">
        <v>0</v>
      </c>
    </row>
    <row r="53" spans="2:9" ht="15" customHeight="1" x14ac:dyDescent="0.2">
      <c r="B53" t="s">
        <v>103</v>
      </c>
      <c r="C53" s="12">
        <v>44</v>
      </c>
      <c r="D53" s="8">
        <v>2.09</v>
      </c>
      <c r="E53" s="12">
        <v>2</v>
      </c>
      <c r="F53" s="8">
        <v>0.28999999999999998</v>
      </c>
      <c r="G53" s="12">
        <v>42</v>
      </c>
      <c r="H53" s="8">
        <v>3</v>
      </c>
      <c r="I53" s="12">
        <v>0</v>
      </c>
    </row>
    <row r="54" spans="2:9" ht="15" customHeight="1" x14ac:dyDescent="0.2">
      <c r="B54" t="s">
        <v>102</v>
      </c>
      <c r="C54" s="12">
        <v>42</v>
      </c>
      <c r="D54" s="8">
        <v>1.99</v>
      </c>
      <c r="E54" s="12">
        <v>1</v>
      </c>
      <c r="F54" s="8">
        <v>0.14000000000000001</v>
      </c>
      <c r="G54" s="12">
        <v>41</v>
      </c>
      <c r="H54" s="8">
        <v>2.93</v>
      </c>
      <c r="I54" s="12">
        <v>0</v>
      </c>
    </row>
    <row r="55" spans="2:9" ht="15" customHeight="1" x14ac:dyDescent="0.2">
      <c r="B55" t="s">
        <v>120</v>
      </c>
      <c r="C55" s="12">
        <v>41</v>
      </c>
      <c r="D55" s="8">
        <v>1.94</v>
      </c>
      <c r="E55" s="12">
        <v>31</v>
      </c>
      <c r="F55" s="8">
        <v>4.45</v>
      </c>
      <c r="G55" s="12">
        <v>10</v>
      </c>
      <c r="H55" s="8">
        <v>0.71</v>
      </c>
      <c r="I55" s="12">
        <v>0</v>
      </c>
    </row>
    <row r="56" spans="2:9" ht="15" customHeight="1" x14ac:dyDescent="0.2">
      <c r="B56" t="s">
        <v>121</v>
      </c>
      <c r="C56" s="12">
        <v>40</v>
      </c>
      <c r="D56" s="8">
        <v>1.9</v>
      </c>
      <c r="E56" s="12">
        <v>30</v>
      </c>
      <c r="F56" s="8">
        <v>4.3099999999999996</v>
      </c>
      <c r="G56" s="12">
        <v>10</v>
      </c>
      <c r="H56" s="8">
        <v>0.71</v>
      </c>
      <c r="I56" s="12">
        <v>0</v>
      </c>
    </row>
    <row r="57" spans="2:9" ht="15" customHeight="1" x14ac:dyDescent="0.2">
      <c r="B57" t="s">
        <v>105</v>
      </c>
      <c r="C57" s="12">
        <v>37</v>
      </c>
      <c r="D57" s="8">
        <v>1.75</v>
      </c>
      <c r="E57" s="12">
        <v>4</v>
      </c>
      <c r="F57" s="8">
        <v>0.56999999999999995</v>
      </c>
      <c r="G57" s="12">
        <v>33</v>
      </c>
      <c r="H57" s="8">
        <v>2.36</v>
      </c>
      <c r="I57" s="12">
        <v>0</v>
      </c>
    </row>
    <row r="58" spans="2:9" ht="15" customHeight="1" x14ac:dyDescent="0.2">
      <c r="B58" t="s">
        <v>116</v>
      </c>
      <c r="C58" s="12">
        <v>36</v>
      </c>
      <c r="D58" s="8">
        <v>1.71</v>
      </c>
      <c r="E58" s="12">
        <v>33</v>
      </c>
      <c r="F58" s="8">
        <v>4.74</v>
      </c>
      <c r="G58" s="12">
        <v>3</v>
      </c>
      <c r="H58" s="8">
        <v>0.21</v>
      </c>
      <c r="I58" s="12">
        <v>0</v>
      </c>
    </row>
    <row r="59" spans="2:9" ht="15" customHeight="1" x14ac:dyDescent="0.2">
      <c r="B59" t="s">
        <v>130</v>
      </c>
      <c r="C59" s="12">
        <v>35</v>
      </c>
      <c r="D59" s="8">
        <v>1.66</v>
      </c>
      <c r="E59" s="12">
        <v>2</v>
      </c>
      <c r="F59" s="8">
        <v>0.28999999999999998</v>
      </c>
      <c r="G59" s="12">
        <v>33</v>
      </c>
      <c r="H59" s="8">
        <v>2.36</v>
      </c>
      <c r="I59" s="12">
        <v>0</v>
      </c>
    </row>
    <row r="60" spans="2:9" ht="15" customHeight="1" x14ac:dyDescent="0.2">
      <c r="B60" t="s">
        <v>122</v>
      </c>
      <c r="C60" s="12">
        <v>35</v>
      </c>
      <c r="D60" s="8">
        <v>1.66</v>
      </c>
      <c r="E60" s="12">
        <v>4</v>
      </c>
      <c r="F60" s="8">
        <v>0.56999999999999995</v>
      </c>
      <c r="G60" s="12">
        <v>31</v>
      </c>
      <c r="H60" s="8">
        <v>2.21</v>
      </c>
      <c r="I60" s="12">
        <v>0</v>
      </c>
    </row>
    <row r="61" spans="2:9" ht="15" customHeight="1" x14ac:dyDescent="0.2">
      <c r="B61" t="s">
        <v>129</v>
      </c>
      <c r="C61" s="12">
        <v>34</v>
      </c>
      <c r="D61" s="8">
        <v>1.61</v>
      </c>
      <c r="E61" s="12">
        <v>5</v>
      </c>
      <c r="F61" s="8">
        <v>0.72</v>
      </c>
      <c r="G61" s="12">
        <v>29</v>
      </c>
      <c r="H61" s="8">
        <v>2.0699999999999998</v>
      </c>
      <c r="I61" s="12">
        <v>0</v>
      </c>
    </row>
    <row r="62" spans="2:9" ht="15" customHeight="1" x14ac:dyDescent="0.2">
      <c r="B62" t="s">
        <v>123</v>
      </c>
      <c r="C62" s="12">
        <v>33</v>
      </c>
      <c r="D62" s="8">
        <v>1.56</v>
      </c>
      <c r="E62" s="12">
        <v>0</v>
      </c>
      <c r="F62" s="8">
        <v>0</v>
      </c>
      <c r="G62" s="12">
        <v>33</v>
      </c>
      <c r="H62" s="8">
        <v>2.36</v>
      </c>
      <c r="I62" s="12">
        <v>0</v>
      </c>
    </row>
    <row r="63" spans="2:9" ht="15" customHeight="1" x14ac:dyDescent="0.2">
      <c r="B63" t="s">
        <v>126</v>
      </c>
      <c r="C63" s="12">
        <v>33</v>
      </c>
      <c r="D63" s="8">
        <v>1.56</v>
      </c>
      <c r="E63" s="12">
        <v>29</v>
      </c>
      <c r="F63" s="8">
        <v>4.17</v>
      </c>
      <c r="G63" s="12">
        <v>4</v>
      </c>
      <c r="H63" s="8">
        <v>0.28999999999999998</v>
      </c>
      <c r="I63" s="12">
        <v>0</v>
      </c>
    </row>
    <row r="64" spans="2:9" ht="15" customHeight="1" x14ac:dyDescent="0.2">
      <c r="B64" t="s">
        <v>104</v>
      </c>
      <c r="C64" s="12">
        <v>32</v>
      </c>
      <c r="D64" s="8">
        <v>1.52</v>
      </c>
      <c r="E64" s="12">
        <v>2</v>
      </c>
      <c r="F64" s="8">
        <v>0.28999999999999998</v>
      </c>
      <c r="G64" s="12">
        <v>30</v>
      </c>
      <c r="H64" s="8">
        <v>2.14</v>
      </c>
      <c r="I64" s="12">
        <v>0</v>
      </c>
    </row>
    <row r="65" spans="2:9" ht="15" customHeight="1" x14ac:dyDescent="0.2">
      <c r="B65" t="s">
        <v>112</v>
      </c>
      <c r="C65" s="12">
        <v>32</v>
      </c>
      <c r="D65" s="8">
        <v>1.52</v>
      </c>
      <c r="E65" s="12">
        <v>29</v>
      </c>
      <c r="F65" s="8">
        <v>4.17</v>
      </c>
      <c r="G65" s="12">
        <v>3</v>
      </c>
      <c r="H65" s="8">
        <v>0.21</v>
      </c>
      <c r="I65" s="12">
        <v>0</v>
      </c>
    </row>
    <row r="66" spans="2:9" ht="15" customHeight="1" x14ac:dyDescent="0.2">
      <c r="B66" t="s">
        <v>113</v>
      </c>
      <c r="C66" s="12">
        <v>32</v>
      </c>
      <c r="D66" s="8">
        <v>1.52</v>
      </c>
      <c r="E66" s="12">
        <v>26</v>
      </c>
      <c r="F66" s="8">
        <v>3.74</v>
      </c>
      <c r="G66" s="12">
        <v>6</v>
      </c>
      <c r="H66" s="8">
        <v>0.43</v>
      </c>
      <c r="I66" s="12">
        <v>0</v>
      </c>
    </row>
    <row r="67" spans="2:9" ht="15" customHeight="1" x14ac:dyDescent="0.2">
      <c r="B67" t="s">
        <v>107</v>
      </c>
      <c r="C67" s="12">
        <v>31</v>
      </c>
      <c r="D67" s="8">
        <v>1.47</v>
      </c>
      <c r="E67" s="12">
        <v>9</v>
      </c>
      <c r="F67" s="8">
        <v>1.29</v>
      </c>
      <c r="G67" s="12">
        <v>22</v>
      </c>
      <c r="H67" s="8">
        <v>1.57</v>
      </c>
      <c r="I67" s="12">
        <v>0</v>
      </c>
    </row>
    <row r="69" spans="2:9" ht="15" customHeight="1" x14ac:dyDescent="0.2">
      <c r="B69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300D9-7723-4AFB-9886-53A0CB36280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181</v>
      </c>
      <c r="C4" s="10" t="s">
        <v>48</v>
      </c>
      <c r="D4" s="10" t="s">
        <v>49</v>
      </c>
      <c r="E4" s="10" t="s">
        <v>50</v>
      </c>
      <c r="F4" s="10" t="s">
        <v>51</v>
      </c>
      <c r="G4" s="10" t="s">
        <v>52</v>
      </c>
      <c r="H4" s="10" t="s">
        <v>53</v>
      </c>
      <c r="I4" s="10" t="s">
        <v>54</v>
      </c>
    </row>
    <row r="5" spans="2:9" ht="15" customHeight="1" x14ac:dyDescent="0.2">
      <c r="B5" t="s">
        <v>32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33</v>
      </c>
      <c r="C6" s="12">
        <v>411</v>
      </c>
      <c r="D6" s="8">
        <v>11.02</v>
      </c>
      <c r="E6" s="12">
        <v>28</v>
      </c>
      <c r="F6" s="8">
        <v>2.15</v>
      </c>
      <c r="G6" s="12">
        <v>383</v>
      </c>
      <c r="H6" s="8">
        <v>15.86</v>
      </c>
      <c r="I6" s="12">
        <v>0</v>
      </c>
    </row>
    <row r="7" spans="2:9" ht="15" customHeight="1" x14ac:dyDescent="0.2">
      <c r="B7" t="s">
        <v>34</v>
      </c>
      <c r="C7" s="12">
        <v>271</v>
      </c>
      <c r="D7" s="8">
        <v>7.27</v>
      </c>
      <c r="E7" s="12">
        <v>58</v>
      </c>
      <c r="F7" s="8">
        <v>4.46</v>
      </c>
      <c r="G7" s="12">
        <v>213</v>
      </c>
      <c r="H7" s="8">
        <v>8.82</v>
      </c>
      <c r="I7" s="12">
        <v>0</v>
      </c>
    </row>
    <row r="8" spans="2:9" ht="15" customHeight="1" x14ac:dyDescent="0.2">
      <c r="B8" t="s">
        <v>35</v>
      </c>
      <c r="C8" s="12">
        <v>5</v>
      </c>
      <c r="D8" s="8">
        <v>0.13</v>
      </c>
      <c r="E8" s="12">
        <v>0</v>
      </c>
      <c r="F8" s="8">
        <v>0</v>
      </c>
      <c r="G8" s="12">
        <v>5</v>
      </c>
      <c r="H8" s="8">
        <v>0.21</v>
      </c>
      <c r="I8" s="12">
        <v>0</v>
      </c>
    </row>
    <row r="9" spans="2:9" ht="15" customHeight="1" x14ac:dyDescent="0.2">
      <c r="B9" t="s">
        <v>36</v>
      </c>
      <c r="C9" s="12">
        <v>63</v>
      </c>
      <c r="D9" s="8">
        <v>1.69</v>
      </c>
      <c r="E9" s="12">
        <v>2</v>
      </c>
      <c r="F9" s="8">
        <v>0.15</v>
      </c>
      <c r="G9" s="12">
        <v>61</v>
      </c>
      <c r="H9" s="8">
        <v>2.5299999999999998</v>
      </c>
      <c r="I9" s="12">
        <v>0</v>
      </c>
    </row>
    <row r="10" spans="2:9" ht="15" customHeight="1" x14ac:dyDescent="0.2">
      <c r="B10" t="s">
        <v>37</v>
      </c>
      <c r="C10" s="12">
        <v>57</v>
      </c>
      <c r="D10" s="8">
        <v>1.53</v>
      </c>
      <c r="E10" s="12">
        <v>5</v>
      </c>
      <c r="F10" s="8">
        <v>0.38</v>
      </c>
      <c r="G10" s="12">
        <v>51</v>
      </c>
      <c r="H10" s="8">
        <v>2.11</v>
      </c>
      <c r="I10" s="12">
        <v>1</v>
      </c>
    </row>
    <row r="11" spans="2:9" ht="15" customHeight="1" x14ac:dyDescent="0.2">
      <c r="B11" t="s">
        <v>38</v>
      </c>
      <c r="C11" s="12">
        <v>875</v>
      </c>
      <c r="D11" s="8">
        <v>23.46</v>
      </c>
      <c r="E11" s="12">
        <v>226</v>
      </c>
      <c r="F11" s="8">
        <v>17.37</v>
      </c>
      <c r="G11" s="12">
        <v>648</v>
      </c>
      <c r="H11" s="8">
        <v>26.83</v>
      </c>
      <c r="I11" s="12">
        <v>1</v>
      </c>
    </row>
    <row r="12" spans="2:9" ht="15" customHeight="1" x14ac:dyDescent="0.2">
      <c r="B12" t="s">
        <v>39</v>
      </c>
      <c r="C12" s="12">
        <v>37</v>
      </c>
      <c r="D12" s="8">
        <v>0.99</v>
      </c>
      <c r="E12" s="12">
        <v>0</v>
      </c>
      <c r="F12" s="8">
        <v>0</v>
      </c>
      <c r="G12" s="12">
        <v>37</v>
      </c>
      <c r="H12" s="8">
        <v>1.53</v>
      </c>
      <c r="I12" s="12">
        <v>0</v>
      </c>
    </row>
    <row r="13" spans="2:9" ht="15" customHeight="1" x14ac:dyDescent="0.2">
      <c r="B13" t="s">
        <v>40</v>
      </c>
      <c r="C13" s="12">
        <v>543</v>
      </c>
      <c r="D13" s="8">
        <v>14.56</v>
      </c>
      <c r="E13" s="12">
        <v>77</v>
      </c>
      <c r="F13" s="8">
        <v>5.92</v>
      </c>
      <c r="G13" s="12">
        <v>465</v>
      </c>
      <c r="H13" s="8">
        <v>19.25</v>
      </c>
      <c r="I13" s="12">
        <v>0</v>
      </c>
    </row>
    <row r="14" spans="2:9" ht="15" customHeight="1" x14ac:dyDescent="0.2">
      <c r="B14" t="s">
        <v>41</v>
      </c>
      <c r="C14" s="12">
        <v>217</v>
      </c>
      <c r="D14" s="8">
        <v>5.82</v>
      </c>
      <c r="E14" s="12">
        <v>99</v>
      </c>
      <c r="F14" s="8">
        <v>7.61</v>
      </c>
      <c r="G14" s="12">
        <v>118</v>
      </c>
      <c r="H14" s="8">
        <v>4.8899999999999997</v>
      </c>
      <c r="I14" s="12">
        <v>0</v>
      </c>
    </row>
    <row r="15" spans="2:9" ht="15" customHeight="1" x14ac:dyDescent="0.2">
      <c r="B15" t="s">
        <v>42</v>
      </c>
      <c r="C15" s="12">
        <v>447</v>
      </c>
      <c r="D15" s="8">
        <v>11.98</v>
      </c>
      <c r="E15" s="12">
        <v>332</v>
      </c>
      <c r="F15" s="8">
        <v>25.52</v>
      </c>
      <c r="G15" s="12">
        <v>114</v>
      </c>
      <c r="H15" s="8">
        <v>4.72</v>
      </c>
      <c r="I15" s="12">
        <v>1</v>
      </c>
    </row>
    <row r="16" spans="2:9" ht="15" customHeight="1" x14ac:dyDescent="0.2">
      <c r="B16" t="s">
        <v>43</v>
      </c>
      <c r="C16" s="12">
        <v>385</v>
      </c>
      <c r="D16" s="8">
        <v>10.32</v>
      </c>
      <c r="E16" s="12">
        <v>286</v>
      </c>
      <c r="F16" s="8">
        <v>21.98</v>
      </c>
      <c r="G16" s="12">
        <v>99</v>
      </c>
      <c r="H16" s="8">
        <v>4.0999999999999996</v>
      </c>
      <c r="I16" s="12">
        <v>0</v>
      </c>
    </row>
    <row r="17" spans="2:9" ht="15" customHeight="1" x14ac:dyDescent="0.2">
      <c r="B17" t="s">
        <v>44</v>
      </c>
      <c r="C17" s="12">
        <v>109</v>
      </c>
      <c r="D17" s="8">
        <v>2.92</v>
      </c>
      <c r="E17" s="12">
        <v>69</v>
      </c>
      <c r="F17" s="8">
        <v>5.3</v>
      </c>
      <c r="G17" s="12">
        <v>39</v>
      </c>
      <c r="H17" s="8">
        <v>1.61</v>
      </c>
      <c r="I17" s="12">
        <v>1</v>
      </c>
    </row>
    <row r="18" spans="2:9" ht="15" customHeight="1" x14ac:dyDescent="0.2">
      <c r="B18" t="s">
        <v>45</v>
      </c>
      <c r="C18" s="12">
        <v>185</v>
      </c>
      <c r="D18" s="8">
        <v>4.96</v>
      </c>
      <c r="E18" s="12">
        <v>103</v>
      </c>
      <c r="F18" s="8">
        <v>7.92</v>
      </c>
      <c r="G18" s="12">
        <v>76</v>
      </c>
      <c r="H18" s="8">
        <v>3.15</v>
      </c>
      <c r="I18" s="12">
        <v>0</v>
      </c>
    </row>
    <row r="19" spans="2:9" ht="15" customHeight="1" x14ac:dyDescent="0.2">
      <c r="B19" t="s">
        <v>46</v>
      </c>
      <c r="C19" s="12">
        <v>125</v>
      </c>
      <c r="D19" s="8">
        <v>3.35</v>
      </c>
      <c r="E19" s="12">
        <v>16</v>
      </c>
      <c r="F19" s="8">
        <v>1.23</v>
      </c>
      <c r="G19" s="12">
        <v>106</v>
      </c>
      <c r="H19" s="8">
        <v>4.3899999999999997</v>
      </c>
      <c r="I19" s="12">
        <v>3</v>
      </c>
    </row>
    <row r="20" spans="2:9" ht="15" customHeight="1" x14ac:dyDescent="0.2">
      <c r="B20" s="9" t="s">
        <v>182</v>
      </c>
      <c r="C20" s="12">
        <f>SUM(LTBL_34103[総数／事業所数])</f>
        <v>3730</v>
      </c>
      <c r="E20" s="12">
        <f>SUBTOTAL(109,LTBL_34103[個人／事業所数])</f>
        <v>1301</v>
      </c>
      <c r="G20" s="12">
        <f>SUBTOTAL(109,LTBL_34103[法人／事業所数])</f>
        <v>2415</v>
      </c>
      <c r="I20" s="12">
        <f>SUBTOTAL(109,LTBL_34103[法人以外の団体／事業所数])</f>
        <v>7</v>
      </c>
    </row>
    <row r="21" spans="2:9" ht="15" customHeight="1" x14ac:dyDescent="0.2">
      <c r="E21" s="11">
        <f>LTBL_34103[[#Totals],[個人／事業所数]]/LTBL_34103[[#Totals],[総数／事業所数]]</f>
        <v>0.34879356568364611</v>
      </c>
      <c r="G21" s="11">
        <f>LTBL_34103[[#Totals],[法人／事業所数]]/LTBL_34103[[#Totals],[総数／事業所数]]</f>
        <v>0.64745308310991956</v>
      </c>
      <c r="I21" s="11">
        <f>LTBL_34103[[#Totals],[法人以外の団体／事業所数]]/LTBL_34103[[#Totals],[総数／事業所数]]</f>
        <v>1.8766756032171583E-3</v>
      </c>
    </row>
    <row r="23" spans="2:9" ht="33" customHeight="1" x14ac:dyDescent="0.2">
      <c r="B23" t="s">
        <v>183</v>
      </c>
      <c r="C23" s="10" t="s">
        <v>48</v>
      </c>
      <c r="D23" s="10" t="s">
        <v>49</v>
      </c>
      <c r="E23" s="10" t="s">
        <v>50</v>
      </c>
      <c r="F23" s="10" t="s">
        <v>51</v>
      </c>
      <c r="G23" s="10" t="s">
        <v>52</v>
      </c>
      <c r="H23" s="10" t="s">
        <v>53</v>
      </c>
      <c r="I23" s="10" t="s">
        <v>54</v>
      </c>
    </row>
    <row r="24" spans="2:9" ht="15" customHeight="1" x14ac:dyDescent="0.2">
      <c r="B24" t="s">
        <v>70</v>
      </c>
      <c r="C24" s="12">
        <v>407</v>
      </c>
      <c r="D24" s="8">
        <v>10.91</v>
      </c>
      <c r="E24" s="12">
        <v>325</v>
      </c>
      <c r="F24" s="8">
        <v>24.98</v>
      </c>
      <c r="G24" s="12">
        <v>81</v>
      </c>
      <c r="H24" s="8">
        <v>3.35</v>
      </c>
      <c r="I24" s="12">
        <v>1</v>
      </c>
    </row>
    <row r="25" spans="2:9" ht="15" customHeight="1" x14ac:dyDescent="0.2">
      <c r="B25" t="s">
        <v>67</v>
      </c>
      <c r="C25" s="12">
        <v>397</v>
      </c>
      <c r="D25" s="8">
        <v>10.64</v>
      </c>
      <c r="E25" s="12">
        <v>70</v>
      </c>
      <c r="F25" s="8">
        <v>5.38</v>
      </c>
      <c r="G25" s="12">
        <v>326</v>
      </c>
      <c r="H25" s="8">
        <v>13.5</v>
      </c>
      <c r="I25" s="12">
        <v>0</v>
      </c>
    </row>
    <row r="26" spans="2:9" ht="15" customHeight="1" x14ac:dyDescent="0.2">
      <c r="B26" t="s">
        <v>71</v>
      </c>
      <c r="C26" s="12">
        <v>324</v>
      </c>
      <c r="D26" s="8">
        <v>8.69</v>
      </c>
      <c r="E26" s="12">
        <v>259</v>
      </c>
      <c r="F26" s="8">
        <v>19.91</v>
      </c>
      <c r="G26" s="12">
        <v>65</v>
      </c>
      <c r="H26" s="8">
        <v>2.69</v>
      </c>
      <c r="I26" s="12">
        <v>0</v>
      </c>
    </row>
    <row r="27" spans="2:9" ht="15" customHeight="1" x14ac:dyDescent="0.2">
      <c r="B27" t="s">
        <v>65</v>
      </c>
      <c r="C27" s="12">
        <v>224</v>
      </c>
      <c r="D27" s="8">
        <v>6.01</v>
      </c>
      <c r="E27" s="12">
        <v>92</v>
      </c>
      <c r="F27" s="8">
        <v>7.07</v>
      </c>
      <c r="G27" s="12">
        <v>131</v>
      </c>
      <c r="H27" s="8">
        <v>5.42</v>
      </c>
      <c r="I27" s="12">
        <v>1</v>
      </c>
    </row>
    <row r="28" spans="2:9" ht="15" customHeight="1" x14ac:dyDescent="0.2">
      <c r="B28" t="s">
        <v>56</v>
      </c>
      <c r="C28" s="12">
        <v>145</v>
      </c>
      <c r="D28" s="8">
        <v>3.89</v>
      </c>
      <c r="E28" s="12">
        <v>14</v>
      </c>
      <c r="F28" s="8">
        <v>1.08</v>
      </c>
      <c r="G28" s="12">
        <v>131</v>
      </c>
      <c r="H28" s="8">
        <v>5.42</v>
      </c>
      <c r="I28" s="12">
        <v>0</v>
      </c>
    </row>
    <row r="29" spans="2:9" ht="15" customHeight="1" x14ac:dyDescent="0.2">
      <c r="B29" t="s">
        <v>55</v>
      </c>
      <c r="C29" s="12">
        <v>134</v>
      </c>
      <c r="D29" s="8">
        <v>3.59</v>
      </c>
      <c r="E29" s="12">
        <v>5</v>
      </c>
      <c r="F29" s="8">
        <v>0.38</v>
      </c>
      <c r="G29" s="12">
        <v>129</v>
      </c>
      <c r="H29" s="8">
        <v>5.34</v>
      </c>
      <c r="I29" s="12">
        <v>0</v>
      </c>
    </row>
    <row r="30" spans="2:9" ht="15" customHeight="1" x14ac:dyDescent="0.2">
      <c r="B30" t="s">
        <v>73</v>
      </c>
      <c r="C30" s="12">
        <v>133</v>
      </c>
      <c r="D30" s="8">
        <v>3.57</v>
      </c>
      <c r="E30" s="12">
        <v>101</v>
      </c>
      <c r="F30" s="8">
        <v>7.76</v>
      </c>
      <c r="G30" s="12">
        <v>32</v>
      </c>
      <c r="H30" s="8">
        <v>1.33</v>
      </c>
      <c r="I30" s="12">
        <v>0</v>
      </c>
    </row>
    <row r="31" spans="2:9" ht="15" customHeight="1" x14ac:dyDescent="0.2">
      <c r="B31" t="s">
        <v>57</v>
      </c>
      <c r="C31" s="12">
        <v>132</v>
      </c>
      <c r="D31" s="8">
        <v>3.54</v>
      </c>
      <c r="E31" s="12">
        <v>9</v>
      </c>
      <c r="F31" s="8">
        <v>0.69</v>
      </c>
      <c r="G31" s="12">
        <v>123</v>
      </c>
      <c r="H31" s="8">
        <v>5.09</v>
      </c>
      <c r="I31" s="12">
        <v>0</v>
      </c>
    </row>
    <row r="32" spans="2:9" ht="15" customHeight="1" x14ac:dyDescent="0.2">
      <c r="B32" t="s">
        <v>66</v>
      </c>
      <c r="C32" s="12">
        <v>123</v>
      </c>
      <c r="D32" s="8">
        <v>3.3</v>
      </c>
      <c r="E32" s="12">
        <v>6</v>
      </c>
      <c r="F32" s="8">
        <v>0.46</v>
      </c>
      <c r="G32" s="12">
        <v>117</v>
      </c>
      <c r="H32" s="8">
        <v>4.84</v>
      </c>
      <c r="I32" s="12">
        <v>0</v>
      </c>
    </row>
    <row r="33" spans="2:9" ht="15" customHeight="1" x14ac:dyDescent="0.2">
      <c r="B33" t="s">
        <v>68</v>
      </c>
      <c r="C33" s="12">
        <v>123</v>
      </c>
      <c r="D33" s="8">
        <v>3.3</v>
      </c>
      <c r="E33" s="12">
        <v>82</v>
      </c>
      <c r="F33" s="8">
        <v>6.3</v>
      </c>
      <c r="G33" s="12">
        <v>41</v>
      </c>
      <c r="H33" s="8">
        <v>1.7</v>
      </c>
      <c r="I33" s="12">
        <v>0</v>
      </c>
    </row>
    <row r="34" spans="2:9" ht="15" customHeight="1" x14ac:dyDescent="0.2">
      <c r="B34" t="s">
        <v>60</v>
      </c>
      <c r="C34" s="12">
        <v>122</v>
      </c>
      <c r="D34" s="8">
        <v>3.27</v>
      </c>
      <c r="E34" s="12">
        <v>4</v>
      </c>
      <c r="F34" s="8">
        <v>0.31</v>
      </c>
      <c r="G34" s="12">
        <v>118</v>
      </c>
      <c r="H34" s="8">
        <v>4.8899999999999997</v>
      </c>
      <c r="I34" s="12">
        <v>0</v>
      </c>
    </row>
    <row r="35" spans="2:9" ht="15" customHeight="1" x14ac:dyDescent="0.2">
      <c r="B35" t="s">
        <v>63</v>
      </c>
      <c r="C35" s="12">
        <v>122</v>
      </c>
      <c r="D35" s="8">
        <v>3.27</v>
      </c>
      <c r="E35" s="12">
        <v>60</v>
      </c>
      <c r="F35" s="8">
        <v>4.6100000000000003</v>
      </c>
      <c r="G35" s="12">
        <v>62</v>
      </c>
      <c r="H35" s="8">
        <v>2.57</v>
      </c>
      <c r="I35" s="12">
        <v>0</v>
      </c>
    </row>
    <row r="36" spans="2:9" ht="15" customHeight="1" x14ac:dyDescent="0.2">
      <c r="B36" t="s">
        <v>72</v>
      </c>
      <c r="C36" s="12">
        <v>109</v>
      </c>
      <c r="D36" s="8">
        <v>2.92</v>
      </c>
      <c r="E36" s="12">
        <v>69</v>
      </c>
      <c r="F36" s="8">
        <v>5.3</v>
      </c>
      <c r="G36" s="12">
        <v>39</v>
      </c>
      <c r="H36" s="8">
        <v>1.61</v>
      </c>
      <c r="I36" s="12">
        <v>1</v>
      </c>
    </row>
    <row r="37" spans="2:9" ht="15" customHeight="1" x14ac:dyDescent="0.2">
      <c r="B37" t="s">
        <v>62</v>
      </c>
      <c r="C37" s="12">
        <v>94</v>
      </c>
      <c r="D37" s="8">
        <v>2.52</v>
      </c>
      <c r="E37" s="12">
        <v>24</v>
      </c>
      <c r="F37" s="8">
        <v>1.84</v>
      </c>
      <c r="G37" s="12">
        <v>70</v>
      </c>
      <c r="H37" s="8">
        <v>2.9</v>
      </c>
      <c r="I37" s="12">
        <v>0</v>
      </c>
    </row>
    <row r="38" spans="2:9" ht="15" customHeight="1" x14ac:dyDescent="0.2">
      <c r="B38" t="s">
        <v>69</v>
      </c>
      <c r="C38" s="12">
        <v>85</v>
      </c>
      <c r="D38" s="8">
        <v>2.2799999999999998</v>
      </c>
      <c r="E38" s="12">
        <v>16</v>
      </c>
      <c r="F38" s="8">
        <v>1.23</v>
      </c>
      <c r="G38" s="12">
        <v>69</v>
      </c>
      <c r="H38" s="8">
        <v>2.86</v>
      </c>
      <c r="I38" s="12">
        <v>0</v>
      </c>
    </row>
    <row r="39" spans="2:9" ht="15" customHeight="1" x14ac:dyDescent="0.2">
      <c r="B39" t="s">
        <v>59</v>
      </c>
      <c r="C39" s="12">
        <v>81</v>
      </c>
      <c r="D39" s="8">
        <v>2.17</v>
      </c>
      <c r="E39" s="12">
        <v>5</v>
      </c>
      <c r="F39" s="8">
        <v>0.38</v>
      </c>
      <c r="G39" s="12">
        <v>76</v>
      </c>
      <c r="H39" s="8">
        <v>3.15</v>
      </c>
      <c r="I39" s="12">
        <v>0</v>
      </c>
    </row>
    <row r="40" spans="2:9" ht="15" customHeight="1" x14ac:dyDescent="0.2">
      <c r="B40" t="s">
        <v>64</v>
      </c>
      <c r="C40" s="12">
        <v>78</v>
      </c>
      <c r="D40" s="8">
        <v>2.09</v>
      </c>
      <c r="E40" s="12">
        <v>28</v>
      </c>
      <c r="F40" s="8">
        <v>2.15</v>
      </c>
      <c r="G40" s="12">
        <v>50</v>
      </c>
      <c r="H40" s="8">
        <v>2.0699999999999998</v>
      </c>
      <c r="I40" s="12">
        <v>0</v>
      </c>
    </row>
    <row r="41" spans="2:9" ht="15" customHeight="1" x14ac:dyDescent="0.2">
      <c r="B41" t="s">
        <v>61</v>
      </c>
      <c r="C41" s="12">
        <v>65</v>
      </c>
      <c r="D41" s="8">
        <v>1.74</v>
      </c>
      <c r="E41" s="12">
        <v>5</v>
      </c>
      <c r="F41" s="8">
        <v>0.38</v>
      </c>
      <c r="G41" s="12">
        <v>60</v>
      </c>
      <c r="H41" s="8">
        <v>2.48</v>
      </c>
      <c r="I41" s="12">
        <v>0</v>
      </c>
    </row>
    <row r="42" spans="2:9" ht="15" customHeight="1" x14ac:dyDescent="0.2">
      <c r="B42" t="s">
        <v>74</v>
      </c>
      <c r="C42" s="12">
        <v>52</v>
      </c>
      <c r="D42" s="8">
        <v>1.39</v>
      </c>
      <c r="E42" s="12">
        <v>2</v>
      </c>
      <c r="F42" s="8">
        <v>0.15</v>
      </c>
      <c r="G42" s="12">
        <v>44</v>
      </c>
      <c r="H42" s="8">
        <v>1.82</v>
      </c>
      <c r="I42" s="12">
        <v>0</v>
      </c>
    </row>
    <row r="43" spans="2:9" ht="15" customHeight="1" x14ac:dyDescent="0.2">
      <c r="B43" t="s">
        <v>75</v>
      </c>
      <c r="C43" s="12">
        <v>47</v>
      </c>
      <c r="D43" s="8">
        <v>1.26</v>
      </c>
      <c r="E43" s="12">
        <v>3</v>
      </c>
      <c r="F43" s="8">
        <v>0.23</v>
      </c>
      <c r="G43" s="12">
        <v>44</v>
      </c>
      <c r="H43" s="8">
        <v>1.82</v>
      </c>
      <c r="I43" s="12">
        <v>0</v>
      </c>
    </row>
    <row r="46" spans="2:9" ht="33" customHeight="1" x14ac:dyDescent="0.2">
      <c r="B46" t="s">
        <v>184</v>
      </c>
      <c r="C46" s="10" t="s">
        <v>48</v>
      </c>
      <c r="D46" s="10" t="s">
        <v>49</v>
      </c>
      <c r="E46" s="10" t="s">
        <v>50</v>
      </c>
      <c r="F46" s="10" t="s">
        <v>51</v>
      </c>
      <c r="G46" s="10" t="s">
        <v>52</v>
      </c>
      <c r="H46" s="10" t="s">
        <v>53</v>
      </c>
      <c r="I46" s="10" t="s">
        <v>54</v>
      </c>
    </row>
    <row r="47" spans="2:9" ht="15" customHeight="1" x14ac:dyDescent="0.2">
      <c r="B47" t="s">
        <v>110</v>
      </c>
      <c r="C47" s="12">
        <v>213</v>
      </c>
      <c r="D47" s="8">
        <v>5.71</v>
      </c>
      <c r="E47" s="12">
        <v>51</v>
      </c>
      <c r="F47" s="8">
        <v>3.92</v>
      </c>
      <c r="G47" s="12">
        <v>161</v>
      </c>
      <c r="H47" s="8">
        <v>6.67</v>
      </c>
      <c r="I47" s="12">
        <v>0</v>
      </c>
    </row>
    <row r="48" spans="2:9" ht="15" customHeight="1" x14ac:dyDescent="0.2">
      <c r="B48" t="s">
        <v>118</v>
      </c>
      <c r="C48" s="12">
        <v>157</v>
      </c>
      <c r="D48" s="8">
        <v>4.21</v>
      </c>
      <c r="E48" s="12">
        <v>137</v>
      </c>
      <c r="F48" s="8">
        <v>10.53</v>
      </c>
      <c r="G48" s="12">
        <v>20</v>
      </c>
      <c r="H48" s="8">
        <v>0.83</v>
      </c>
      <c r="I48" s="12">
        <v>0</v>
      </c>
    </row>
    <row r="49" spans="2:9" ht="15" customHeight="1" x14ac:dyDescent="0.2">
      <c r="B49" t="s">
        <v>117</v>
      </c>
      <c r="C49" s="12">
        <v>99</v>
      </c>
      <c r="D49" s="8">
        <v>2.65</v>
      </c>
      <c r="E49" s="12">
        <v>86</v>
      </c>
      <c r="F49" s="8">
        <v>6.61</v>
      </c>
      <c r="G49" s="12">
        <v>13</v>
      </c>
      <c r="H49" s="8">
        <v>0.54</v>
      </c>
      <c r="I49" s="12">
        <v>0</v>
      </c>
    </row>
    <row r="50" spans="2:9" ht="15" customHeight="1" x14ac:dyDescent="0.2">
      <c r="B50" t="s">
        <v>112</v>
      </c>
      <c r="C50" s="12">
        <v>94</v>
      </c>
      <c r="D50" s="8">
        <v>2.52</v>
      </c>
      <c r="E50" s="12">
        <v>81</v>
      </c>
      <c r="F50" s="8">
        <v>6.23</v>
      </c>
      <c r="G50" s="12">
        <v>13</v>
      </c>
      <c r="H50" s="8">
        <v>0.54</v>
      </c>
      <c r="I50" s="12">
        <v>0</v>
      </c>
    </row>
    <row r="51" spans="2:9" ht="15" customHeight="1" x14ac:dyDescent="0.2">
      <c r="B51" t="s">
        <v>116</v>
      </c>
      <c r="C51" s="12">
        <v>93</v>
      </c>
      <c r="D51" s="8">
        <v>2.4900000000000002</v>
      </c>
      <c r="E51" s="12">
        <v>85</v>
      </c>
      <c r="F51" s="8">
        <v>6.53</v>
      </c>
      <c r="G51" s="12">
        <v>8</v>
      </c>
      <c r="H51" s="8">
        <v>0.33</v>
      </c>
      <c r="I51" s="12">
        <v>0</v>
      </c>
    </row>
    <row r="52" spans="2:9" ht="15" customHeight="1" x14ac:dyDescent="0.2">
      <c r="B52" t="s">
        <v>121</v>
      </c>
      <c r="C52" s="12">
        <v>86</v>
      </c>
      <c r="D52" s="8">
        <v>2.31</v>
      </c>
      <c r="E52" s="12">
        <v>64</v>
      </c>
      <c r="F52" s="8">
        <v>4.92</v>
      </c>
      <c r="G52" s="12">
        <v>22</v>
      </c>
      <c r="H52" s="8">
        <v>0.91</v>
      </c>
      <c r="I52" s="12">
        <v>0</v>
      </c>
    </row>
    <row r="53" spans="2:9" ht="15" customHeight="1" x14ac:dyDescent="0.2">
      <c r="B53" t="s">
        <v>122</v>
      </c>
      <c r="C53" s="12">
        <v>75</v>
      </c>
      <c r="D53" s="8">
        <v>2.0099999999999998</v>
      </c>
      <c r="E53" s="12">
        <v>6</v>
      </c>
      <c r="F53" s="8">
        <v>0.46</v>
      </c>
      <c r="G53" s="12">
        <v>69</v>
      </c>
      <c r="H53" s="8">
        <v>2.86</v>
      </c>
      <c r="I53" s="12">
        <v>0</v>
      </c>
    </row>
    <row r="54" spans="2:9" ht="15" customHeight="1" x14ac:dyDescent="0.2">
      <c r="B54" t="s">
        <v>109</v>
      </c>
      <c r="C54" s="12">
        <v>75</v>
      </c>
      <c r="D54" s="8">
        <v>2.0099999999999998</v>
      </c>
      <c r="E54" s="12">
        <v>7</v>
      </c>
      <c r="F54" s="8">
        <v>0.54</v>
      </c>
      <c r="G54" s="12">
        <v>68</v>
      </c>
      <c r="H54" s="8">
        <v>2.82</v>
      </c>
      <c r="I54" s="12">
        <v>0</v>
      </c>
    </row>
    <row r="55" spans="2:9" ht="15" customHeight="1" x14ac:dyDescent="0.2">
      <c r="B55" t="s">
        <v>107</v>
      </c>
      <c r="C55" s="12">
        <v>72</v>
      </c>
      <c r="D55" s="8">
        <v>1.93</v>
      </c>
      <c r="E55" s="12">
        <v>18</v>
      </c>
      <c r="F55" s="8">
        <v>1.38</v>
      </c>
      <c r="G55" s="12">
        <v>54</v>
      </c>
      <c r="H55" s="8">
        <v>2.2400000000000002</v>
      </c>
      <c r="I55" s="12">
        <v>0</v>
      </c>
    </row>
    <row r="56" spans="2:9" ht="15" customHeight="1" x14ac:dyDescent="0.2">
      <c r="B56" t="s">
        <v>113</v>
      </c>
      <c r="C56" s="12">
        <v>72</v>
      </c>
      <c r="D56" s="8">
        <v>1.93</v>
      </c>
      <c r="E56" s="12">
        <v>45</v>
      </c>
      <c r="F56" s="8">
        <v>3.46</v>
      </c>
      <c r="G56" s="12">
        <v>27</v>
      </c>
      <c r="H56" s="8">
        <v>1.1200000000000001</v>
      </c>
      <c r="I56" s="12">
        <v>0</v>
      </c>
    </row>
    <row r="57" spans="2:9" ht="15" customHeight="1" x14ac:dyDescent="0.2">
      <c r="B57" t="s">
        <v>108</v>
      </c>
      <c r="C57" s="12">
        <v>71</v>
      </c>
      <c r="D57" s="8">
        <v>1.9</v>
      </c>
      <c r="E57" s="12">
        <v>42</v>
      </c>
      <c r="F57" s="8">
        <v>3.23</v>
      </c>
      <c r="G57" s="12">
        <v>29</v>
      </c>
      <c r="H57" s="8">
        <v>1.2</v>
      </c>
      <c r="I57" s="12">
        <v>0</v>
      </c>
    </row>
    <row r="58" spans="2:9" ht="15" customHeight="1" x14ac:dyDescent="0.2">
      <c r="B58" t="s">
        <v>120</v>
      </c>
      <c r="C58" s="12">
        <v>68</v>
      </c>
      <c r="D58" s="8">
        <v>1.82</v>
      </c>
      <c r="E58" s="12">
        <v>50</v>
      </c>
      <c r="F58" s="8">
        <v>3.84</v>
      </c>
      <c r="G58" s="12">
        <v>17</v>
      </c>
      <c r="H58" s="8">
        <v>0.7</v>
      </c>
      <c r="I58" s="12">
        <v>1</v>
      </c>
    </row>
    <row r="59" spans="2:9" ht="15" customHeight="1" x14ac:dyDescent="0.2">
      <c r="B59" t="s">
        <v>123</v>
      </c>
      <c r="C59" s="12">
        <v>66</v>
      </c>
      <c r="D59" s="8">
        <v>1.77</v>
      </c>
      <c r="E59" s="12">
        <v>3</v>
      </c>
      <c r="F59" s="8">
        <v>0.23</v>
      </c>
      <c r="G59" s="12">
        <v>63</v>
      </c>
      <c r="H59" s="8">
        <v>2.61</v>
      </c>
      <c r="I59" s="12">
        <v>0</v>
      </c>
    </row>
    <row r="60" spans="2:9" ht="15" customHeight="1" x14ac:dyDescent="0.2">
      <c r="B60" t="s">
        <v>130</v>
      </c>
      <c r="C60" s="12">
        <v>55</v>
      </c>
      <c r="D60" s="8">
        <v>1.47</v>
      </c>
      <c r="E60" s="12">
        <v>2</v>
      </c>
      <c r="F60" s="8">
        <v>0.15</v>
      </c>
      <c r="G60" s="12">
        <v>53</v>
      </c>
      <c r="H60" s="8">
        <v>2.19</v>
      </c>
      <c r="I60" s="12">
        <v>0</v>
      </c>
    </row>
    <row r="61" spans="2:9" ht="15" customHeight="1" x14ac:dyDescent="0.2">
      <c r="B61" t="s">
        <v>111</v>
      </c>
      <c r="C61" s="12">
        <v>54</v>
      </c>
      <c r="D61" s="8">
        <v>1.45</v>
      </c>
      <c r="E61" s="12">
        <v>9</v>
      </c>
      <c r="F61" s="8">
        <v>0.69</v>
      </c>
      <c r="G61" s="12">
        <v>45</v>
      </c>
      <c r="H61" s="8">
        <v>1.86</v>
      </c>
      <c r="I61" s="12">
        <v>0</v>
      </c>
    </row>
    <row r="62" spans="2:9" ht="15" customHeight="1" x14ac:dyDescent="0.2">
      <c r="B62" t="s">
        <v>104</v>
      </c>
      <c r="C62" s="12">
        <v>53</v>
      </c>
      <c r="D62" s="8">
        <v>1.42</v>
      </c>
      <c r="E62" s="12">
        <v>2</v>
      </c>
      <c r="F62" s="8">
        <v>0.15</v>
      </c>
      <c r="G62" s="12">
        <v>51</v>
      </c>
      <c r="H62" s="8">
        <v>2.11</v>
      </c>
      <c r="I62" s="12">
        <v>0</v>
      </c>
    </row>
    <row r="63" spans="2:9" ht="15" customHeight="1" x14ac:dyDescent="0.2">
      <c r="B63" t="s">
        <v>131</v>
      </c>
      <c r="C63" s="12">
        <v>48</v>
      </c>
      <c r="D63" s="8">
        <v>1.29</v>
      </c>
      <c r="E63" s="12">
        <v>0</v>
      </c>
      <c r="F63" s="8">
        <v>0</v>
      </c>
      <c r="G63" s="12">
        <v>48</v>
      </c>
      <c r="H63" s="8">
        <v>1.99</v>
      </c>
      <c r="I63" s="12">
        <v>0</v>
      </c>
    </row>
    <row r="64" spans="2:9" ht="15" customHeight="1" x14ac:dyDescent="0.2">
      <c r="B64" t="s">
        <v>115</v>
      </c>
      <c r="C64" s="12">
        <v>47</v>
      </c>
      <c r="D64" s="8">
        <v>1.26</v>
      </c>
      <c r="E64" s="12">
        <v>41</v>
      </c>
      <c r="F64" s="8">
        <v>3.15</v>
      </c>
      <c r="G64" s="12">
        <v>6</v>
      </c>
      <c r="H64" s="8">
        <v>0.25</v>
      </c>
      <c r="I64" s="12">
        <v>0</v>
      </c>
    </row>
    <row r="65" spans="2:9" ht="15" customHeight="1" x14ac:dyDescent="0.2">
      <c r="B65" t="s">
        <v>126</v>
      </c>
      <c r="C65" s="12">
        <v>45</v>
      </c>
      <c r="D65" s="8">
        <v>1.21</v>
      </c>
      <c r="E65" s="12">
        <v>45</v>
      </c>
      <c r="F65" s="8">
        <v>3.46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132</v>
      </c>
      <c r="C66" s="12">
        <v>45</v>
      </c>
      <c r="D66" s="8">
        <v>1.21</v>
      </c>
      <c r="E66" s="12">
        <v>24</v>
      </c>
      <c r="F66" s="8">
        <v>1.84</v>
      </c>
      <c r="G66" s="12">
        <v>21</v>
      </c>
      <c r="H66" s="8">
        <v>0.87</v>
      </c>
      <c r="I66" s="12">
        <v>0</v>
      </c>
    </row>
    <row r="68" spans="2:9" ht="15" customHeight="1" x14ac:dyDescent="0.2">
      <c r="B68" t="s">
        <v>185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3</vt:i4>
      </vt:variant>
    </vt:vector>
  </HeadingPairs>
  <TitlesOfParts>
    <vt:vector size="39" baseType="lpstr">
      <vt:lpstr>目次</vt:lpstr>
      <vt:lpstr>産業大分類</vt:lpstr>
      <vt:lpstr>産業中分類</vt:lpstr>
      <vt:lpstr>産業小分類</vt:lpstr>
      <vt:lpstr>広島県</vt:lpstr>
      <vt:lpstr>広島市</vt:lpstr>
      <vt:lpstr>広島市中区</vt:lpstr>
      <vt:lpstr>広島市東区</vt:lpstr>
      <vt:lpstr>広島市南区</vt:lpstr>
      <vt:lpstr>広島市西区</vt:lpstr>
      <vt:lpstr>広島市安佐南区</vt:lpstr>
      <vt:lpstr>広島市安佐北区</vt:lpstr>
      <vt:lpstr>広島市安芸区</vt:lpstr>
      <vt:lpstr>広島市佐伯区</vt:lpstr>
      <vt:lpstr>呉市</vt:lpstr>
      <vt:lpstr>竹原市</vt:lpstr>
      <vt:lpstr>三原市</vt:lpstr>
      <vt:lpstr>尾道市</vt:lpstr>
      <vt:lpstr>福山市</vt:lpstr>
      <vt:lpstr>府中市</vt:lpstr>
      <vt:lpstr>三次市</vt:lpstr>
      <vt:lpstr>庄原市</vt:lpstr>
      <vt:lpstr>大竹市</vt:lpstr>
      <vt:lpstr>東広島市</vt:lpstr>
      <vt:lpstr>廿日市市</vt:lpstr>
      <vt:lpstr>安芸高田市</vt:lpstr>
      <vt:lpstr>江田島市</vt:lpstr>
      <vt:lpstr>安芸郡府中町</vt:lpstr>
      <vt:lpstr>安芸郡海田町</vt:lpstr>
      <vt:lpstr>安芸郡熊野町</vt:lpstr>
      <vt:lpstr>安芸郡坂町</vt:lpstr>
      <vt:lpstr>山県郡安芸太田町</vt:lpstr>
      <vt:lpstr>山県郡北広島町</vt:lpstr>
      <vt:lpstr>豊田郡大崎上島町</vt:lpstr>
      <vt:lpstr>世羅郡世羅町</vt:lpstr>
      <vt:lpstr>神石郡神石高原町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2023-08-17T02:22:48Z</dcterms:created>
  <dcterms:modified xsi:type="dcterms:W3CDTF">2023-08-17T02:22:48Z</dcterms:modified>
</cp:coreProperties>
</file>