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0EA4C09C-E39C-4E2F-8188-3ACB34FDEA70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0" r:id="rId1"/>
    <sheet name="産業大分類" sheetId="5" r:id="rId2"/>
    <sheet name="産業中分類" sheetId="6" r:id="rId3"/>
    <sheet name="産業小分類" sheetId="7" r:id="rId4"/>
    <sheet name="岡山県" sheetId="8" r:id="rId5"/>
    <sheet name="岡山市" sheetId="9" r:id="rId6"/>
    <sheet name="岡山市北区" sheetId="10" r:id="rId7"/>
    <sheet name="岡山市中区" sheetId="11" r:id="rId8"/>
    <sheet name="岡山市東区" sheetId="12" r:id="rId9"/>
    <sheet name="岡山市南区" sheetId="13" r:id="rId10"/>
    <sheet name="倉敷市" sheetId="14" r:id="rId11"/>
    <sheet name="津山市" sheetId="15" r:id="rId12"/>
    <sheet name="玉野市" sheetId="16" r:id="rId13"/>
    <sheet name="笠岡市" sheetId="17" r:id="rId14"/>
    <sheet name="井原市" sheetId="18" r:id="rId15"/>
    <sheet name="総社市" sheetId="19" r:id="rId16"/>
    <sheet name="高梁市" sheetId="20" r:id="rId17"/>
    <sheet name="新見市" sheetId="21" r:id="rId18"/>
    <sheet name="備前市" sheetId="22" r:id="rId19"/>
    <sheet name="瀬戸内市" sheetId="23" r:id="rId20"/>
    <sheet name="赤磐市" sheetId="24" r:id="rId21"/>
    <sheet name="真庭市" sheetId="25" r:id="rId22"/>
    <sheet name="美作市" sheetId="26" r:id="rId23"/>
    <sheet name="浅口市" sheetId="27" r:id="rId24"/>
    <sheet name="和気郡和気町" sheetId="28" r:id="rId25"/>
    <sheet name="都窪郡早島町" sheetId="29" r:id="rId26"/>
    <sheet name="浅口郡里庄町" sheetId="30" r:id="rId27"/>
    <sheet name="小田郡矢掛町" sheetId="31" r:id="rId28"/>
    <sheet name="真庭郡新庄村" sheetId="32" r:id="rId29"/>
    <sheet name="苫田郡鏡野町" sheetId="33" r:id="rId30"/>
    <sheet name="勝田郡勝央町" sheetId="34" r:id="rId31"/>
    <sheet name="勝田郡奈義町" sheetId="35" r:id="rId32"/>
    <sheet name="英田郡西粟倉村" sheetId="36" r:id="rId33"/>
    <sheet name="久米郡久米南町" sheetId="37" r:id="rId34"/>
    <sheet name="久米郡美咲町" sheetId="38" r:id="rId35"/>
    <sheet name="加賀郡吉備中央町" sheetId="39" r:id="rId3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24" r:id="rId37"/>
    <pivotCache cacheId="2225" r:id="rId38"/>
    <pivotCache cacheId="2226" r:id="rId3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9" l="1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<sst xmlns="http://schemas.openxmlformats.org/spreadsheetml/2006/main" count="4878" uniqueCount="295">
  <si>
    <t>33000 岡山県</t>
  </si>
  <si>
    <t>33100 岡山市</t>
  </si>
  <si>
    <t>33101 岡山市北区</t>
  </si>
  <si>
    <t>33102 岡山市中区</t>
  </si>
  <si>
    <t>33103 岡山市東区</t>
  </si>
  <si>
    <t>33104 岡山市南区</t>
  </si>
  <si>
    <t>33202 倉敷市</t>
  </si>
  <si>
    <t>33203 津山市</t>
  </si>
  <si>
    <t>33204 玉野市</t>
  </si>
  <si>
    <t>33205 笠岡市</t>
  </si>
  <si>
    <t>33207 井原市</t>
  </si>
  <si>
    <t>33208 総社市</t>
  </si>
  <si>
    <t>33209 高梁市</t>
  </si>
  <si>
    <t>33210 新見市</t>
  </si>
  <si>
    <t>33211 備前市</t>
  </si>
  <si>
    <t>33212 瀬戸内市</t>
  </si>
  <si>
    <t>33213 赤磐市</t>
  </si>
  <si>
    <t>33214 真庭市</t>
  </si>
  <si>
    <t>33215 美作市</t>
  </si>
  <si>
    <t>33216 浅口市</t>
  </si>
  <si>
    <t>33346 和気郡和気町</t>
  </si>
  <si>
    <t>33423 都窪郡早島町</t>
  </si>
  <si>
    <t>33445 浅口郡里庄町</t>
  </si>
  <si>
    <t>33461 小田郡矢掛町</t>
  </si>
  <si>
    <t>33586 真庭郡新庄村</t>
  </si>
  <si>
    <t>33606 苫田郡鏡野町</t>
  </si>
  <si>
    <t>33622 勝田郡勝央町</t>
  </si>
  <si>
    <t>33623 勝田郡奈義町</t>
  </si>
  <si>
    <t>33643 英田郡西粟倉村</t>
  </si>
  <si>
    <t>33663 久米郡久米南町</t>
  </si>
  <si>
    <t>33666 久米郡美咲町</t>
  </si>
  <si>
    <t>33681 加賀郡吉備中央町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</si>
  <si>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</si>
  <si>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</si>
  <si>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</si>
  <si>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</si>
  <si>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</si>
  <si>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</si>
  <si>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</si>
  <si>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</si>
  <si>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</si>
  <si>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</si>
  <si>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</si>
  <si>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</si>
  <si>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</si>
  <si>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</si>
  <si>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</si>
  <si>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</si>
  <si>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</si>
  <si>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</si>
  <si>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</si>
  <si>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</si>
  <si>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</si>
  <si>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</si>
  <si>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</si>
  <si>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</si>
  <si>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</si>
  <si>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</si>
  <si>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</si>
  <si>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</si>
  <si>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</si>
  <si>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</si>
  <si>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</si>
  <si>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</si>
  <si>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</si>
  <si>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</si>
  <si>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</si>
  <si>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</si>
  <si>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</si>
  <si>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</si>
  <si>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</si>
  <si>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</si>
  <si>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</si>
  <si>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</si>
  <si>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</si>
  <si>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92 その他の事業サービス業</t>
  </si>
  <si>
    <t>67 保険業（保険媒介代理業，保険サービス業を含む）</t>
  </si>
  <si>
    <t>79 その他の生活関連サービス業</t>
  </si>
  <si>
    <t>24 金属製品製造業</t>
  </si>
  <si>
    <t>26 生産用機械器具製造業</t>
  </si>
  <si>
    <t>52 飲食料品卸売業</t>
  </si>
  <si>
    <t>11 繊維工業</t>
  </si>
  <si>
    <t>61 無店舗小売業</t>
  </si>
  <si>
    <t>31 輸送用機械器具製造業</t>
  </si>
  <si>
    <t>09 食料品製造業</t>
  </si>
  <si>
    <t>21 窯業・土石製品製造業</t>
  </si>
  <si>
    <t>75 宿泊業</t>
  </si>
  <si>
    <t>13 家具・装備品製造業</t>
  </si>
  <si>
    <t>33 電気業</t>
  </si>
  <si>
    <t>44 道路貨物運送業</t>
  </si>
  <si>
    <t>45 水運業</t>
  </si>
  <si>
    <t>77 持ち帰り・配達飲食サービス業</t>
  </si>
  <si>
    <t>12 木材・木製品製造業（家具を除く）</t>
  </si>
  <si>
    <t>15 印刷・同関連業</t>
  </si>
  <si>
    <t>18 プラスチック製品製造業（別掲を除く）</t>
  </si>
  <si>
    <t>25 はん用機械器具製造業</t>
  </si>
  <si>
    <t>27 業務用機械器具製造業</t>
  </si>
  <si>
    <t>19 ゴム製品製造業</t>
  </si>
  <si>
    <t>80 娯楽業</t>
  </si>
  <si>
    <t>32 その他の製造業</t>
  </si>
  <si>
    <t>41 映像・音声・文字情報制作業</t>
  </si>
  <si>
    <t>71 学術・開発研究機関</t>
  </si>
  <si>
    <t>91 職業紹介・労働者派遣業</t>
  </si>
  <si>
    <t>10 飲料・たばこ・飼料製造業</t>
  </si>
  <si>
    <t>16 化学工業</t>
  </si>
  <si>
    <t>29 電気機械器具製造業</t>
  </si>
  <si>
    <t>36 水道業</t>
  </si>
  <si>
    <t>73 広告業</t>
  </si>
  <si>
    <t>95 その他のサービス業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</si>
  <si>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</si>
  <si>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</si>
  <si>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</si>
  <si>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</si>
  <si>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</si>
  <si>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</si>
  <si>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</si>
  <si>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</si>
  <si>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</si>
  <si>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</si>
  <si>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</si>
  <si>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</si>
  <si>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</si>
  <si>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762 専門料理店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</si>
  <si>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</si>
  <si>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</si>
  <si>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</si>
  <si>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</si>
  <si>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</si>
  <si>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</si>
  <si>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</si>
  <si>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</si>
  <si>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682 不動産代理業・仲介業</t>
  </si>
  <si>
    <t>742 土木建築サービス業</t>
  </si>
  <si>
    <t>765 酒場，ビヤホール</t>
  </si>
  <si>
    <t>573 婦人・子供服小売業</t>
  </si>
  <si>
    <t>694 不動産管理業</t>
  </si>
  <si>
    <t>789 その他の洗濯・理容・美容・浴場業</t>
  </si>
  <si>
    <t>674 保険媒介代理業</t>
  </si>
  <si>
    <t>781 洗濯業</t>
  </si>
  <si>
    <t>593 機械器具小売業（自動車，自転車を除く）</t>
  </si>
  <si>
    <t>072 とび・土工・コンクリート工事業</t>
  </si>
  <si>
    <t>078 床・内装工事業</t>
  </si>
  <si>
    <t>079 その他の職別工事業</t>
  </si>
  <si>
    <t>559 他に分類されない卸売業</t>
  </si>
  <si>
    <t>116 外衣・シャツ製造業（和式を除く）</t>
  </si>
  <si>
    <t>066 建築リフォーム工事業</t>
  </si>
  <si>
    <t>244 建設用・建築用金属製品製造業（製缶板金業を含む）</t>
  </si>
  <si>
    <t>313 船舶製造・修理業，舶用機関製造業</t>
  </si>
  <si>
    <t>586 菓子・パン小売業</t>
  </si>
  <si>
    <t>693 駐車場業</t>
  </si>
  <si>
    <t>833 歯科診療所</t>
  </si>
  <si>
    <t>218 骨材・石工品等製造業</t>
  </si>
  <si>
    <t>585 酒小売業</t>
  </si>
  <si>
    <t>605 燃料小売業</t>
  </si>
  <si>
    <t>821 社会教育</t>
  </si>
  <si>
    <t>119 その他の繊維製品製造業</t>
  </si>
  <si>
    <t>581 各種食料品小売業</t>
  </si>
  <si>
    <t>606 書籍・文房具小売業</t>
  </si>
  <si>
    <t>075 左官工事業</t>
  </si>
  <si>
    <t>331 電気業</t>
  </si>
  <si>
    <t>604 農耕用品小売業</t>
  </si>
  <si>
    <t>722 公証人役場，司法書士事務所，土地家屋調査士事務所</t>
  </si>
  <si>
    <t>214 陶磁器・同関連製品製造業</t>
  </si>
  <si>
    <t>602 じゅう器小売業</t>
  </si>
  <si>
    <t>769 その他の飲食店</t>
  </si>
  <si>
    <t>531 建築材料卸売業</t>
  </si>
  <si>
    <t>611 通信販売・訪問販売小売業</t>
  </si>
  <si>
    <t>751 旅館，ホテル</t>
  </si>
  <si>
    <t>761 食堂，レストラン（専門料理店を除く）</t>
  </si>
  <si>
    <t>772 配達飲食サービス業</t>
  </si>
  <si>
    <t>076 板金・金物工事業</t>
  </si>
  <si>
    <t>854 老人福祉・介護事業</t>
  </si>
  <si>
    <t>099 その他の食料品製造業</t>
  </si>
  <si>
    <t>441 一般貨物自動車運送業</t>
  </si>
  <si>
    <t>584 鮮魚小売業</t>
  </si>
  <si>
    <t>729 その他の専門サービス業</t>
  </si>
  <si>
    <t>151 印刷業</t>
  </si>
  <si>
    <t>269 その他の生産用機械・同部分品製造業</t>
  </si>
  <si>
    <t>608 写真機・時計・眼鏡小売業</t>
  </si>
  <si>
    <t>328 畳等生活雑貨製品製造業</t>
  </si>
  <si>
    <t>543 電気機械器具卸売業</t>
  </si>
  <si>
    <t>551 家具・建具・じゅう器等卸売業</t>
  </si>
  <si>
    <t>681 建物売買業，土地売買業</t>
  </si>
  <si>
    <t>071 大工工事業</t>
  </si>
  <si>
    <t>077 塗装工事業</t>
  </si>
  <si>
    <t>182 プラスチックフィルム・シート・床材・合成皮革製造業</t>
  </si>
  <si>
    <t>253 一般産業用機械・装置製造業</t>
  </si>
  <si>
    <t>272 サービス用・娯楽用機械器具製造業</t>
  </si>
  <si>
    <t>311 自動車・同附属品製造業</t>
  </si>
  <si>
    <t>582 野菜・果実小売業</t>
  </si>
  <si>
    <t>607 スポーツ用品・がん具・娯楽用品・楽器小売業</t>
  </si>
  <si>
    <t>746 写真業</t>
  </si>
  <si>
    <t>794 物品預り業</t>
  </si>
  <si>
    <t>796 冠婚葬祭業</t>
  </si>
  <si>
    <t>193 ゴムベルト・ゴムホース・工業用ゴム製品製造業</t>
  </si>
  <si>
    <t>601 家具・建具・畳小売業</t>
  </si>
  <si>
    <t>799 他に分類されない生活関連サービス業</t>
  </si>
  <si>
    <t>121 製材業，木製品製造業</t>
  </si>
  <si>
    <t>131 家具製造業</t>
  </si>
  <si>
    <t>440 管理，補助的経済活動を行う事業所</t>
  </si>
  <si>
    <t>728 経営コンサルタント業，純粋持株会社</t>
  </si>
  <si>
    <t>809 その他の娯楽業</t>
  </si>
  <si>
    <t>073 鉄骨・鉄筋工事業</t>
  </si>
  <si>
    <t>522 食料・飲料卸売業</t>
  </si>
  <si>
    <t>536 再生資源卸売業</t>
  </si>
  <si>
    <t>749 その他の技術サービス業</t>
  </si>
  <si>
    <t>853 児童福祉事業</t>
  </si>
  <si>
    <t>098 動植物油脂製造業</t>
  </si>
  <si>
    <t>114 染色整理業</t>
  </si>
  <si>
    <t>323 時計・同部分品製造業</t>
  </si>
  <si>
    <t>324 楽器製造業</t>
  </si>
  <si>
    <t>327 漆器製造業</t>
  </si>
  <si>
    <t>411 映像情報制作・配給業</t>
  </si>
  <si>
    <t>579 その他の織物・衣服・身の回り品小売業</t>
  </si>
  <si>
    <t>711 自然科学研究所</t>
  </si>
  <si>
    <t>726 デザイン業</t>
  </si>
  <si>
    <t>752 簡易宿所</t>
  </si>
  <si>
    <t>791 旅行業</t>
  </si>
  <si>
    <t>834 助産・看護業</t>
  </si>
  <si>
    <t>911 職業紹介業</t>
  </si>
  <si>
    <t>571 呉服・服地・寝具小売業</t>
  </si>
  <si>
    <t>572 男子服小売業</t>
  </si>
  <si>
    <t>763 そば・うどん店</t>
  </si>
  <si>
    <t>329 他に分類されない製造業</t>
  </si>
  <si>
    <t>産業小分類</t>
  </si>
  <si>
    <t>33000　岡山県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</si>
  <si>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</si>
  <si>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</si>
  <si>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</si>
  <si>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</si>
  <si>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</si>
  <si>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33100　岡山市</t>
  </si>
  <si>
    <t>33101　岡山市北区</t>
  </si>
  <si>
    <t>33102　岡山市中区</t>
  </si>
  <si>
    <t>33103　岡山市東区</t>
  </si>
  <si>
    <t>33104　岡山市南区</t>
  </si>
  <si>
    <t>33202　倉敷市</t>
  </si>
  <si>
    <t>33203　津山市</t>
  </si>
  <si>
    <t>33204　玉野市</t>
  </si>
  <si>
    <t>33205　笠岡市</t>
  </si>
  <si>
    <t>33207　井原市</t>
  </si>
  <si>
    <t>33208　総社市</t>
  </si>
  <si>
    <t>33209　高梁市</t>
  </si>
  <si>
    <t>33210　新見市</t>
  </si>
  <si>
    <t>33211　備前市</t>
  </si>
  <si>
    <t>33212　瀬戸内市</t>
  </si>
  <si>
    <t>33213　赤磐市</t>
  </si>
  <si>
    <t>33214　真庭市</t>
  </si>
  <si>
    <t>33215　美作市</t>
  </si>
  <si>
    <t>33216　浅口市</t>
  </si>
  <si>
    <t>33346　和気郡和気町</t>
  </si>
  <si>
    <t>33423　都窪郡早島町</t>
  </si>
  <si>
    <t>33445　浅口郡里庄町</t>
  </si>
  <si>
    <t>33461　小田郡矢掛町</t>
  </si>
  <si>
    <t>33586　真庭郡新庄村</t>
  </si>
  <si>
    <t>33606　苫田郡鏡野町</t>
  </si>
  <si>
    <t>33622　勝田郡勝央町</t>
  </si>
  <si>
    <t>33623　勝田郡奈義町</t>
  </si>
  <si>
    <t>33643　英田郡西粟倉村</t>
  </si>
  <si>
    <t>33663　久米郡久米南町</t>
  </si>
  <si>
    <t>33666　久米郡美咲町</t>
  </si>
  <si>
    <t>33681　加賀郡吉備中央町</t>
  </si>
  <si>
    <t>岡山県</t>
  </si>
  <si>
    <t>岡山市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</si>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</sst>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9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2647106484" createdVersion="5" refreshedVersion="8" minRefreshableVersion="3" recordCount="480" xr:uid="{2E38A9F8-995A-4015-92B8-9B9AE2C87E89}">
  <cacheSource type="external" connectionId="1"/>
  <cacheFields count="11">
    <cacheField name="都道府県" numFmtId="0" sqlType="-9">
      <sharedItems count="1">
        <s v="33 岡山県"/>
      </sharedItems>
    </cacheField>
    <cacheField name="自治体名" numFmtId="0" sqlType="-9">
      <sharedItems/>
    </cacheField>
    <cacheField name="自治体" numFmtId="0" sqlType="-9">
      <sharedItems count="32">
        <s v="33000 岡山県"/>
        <s v="33100 岡山市"/>
        <s v="33101 岡山市北区"/>
        <s v="33102 岡山市中区"/>
        <s v="33103 岡山市東区"/>
        <s v="33104 岡山市南区"/>
        <s v="33202 倉敷市"/>
        <s v="33203 津山市"/>
        <s v="33204 玉野市"/>
        <s v="33205 笠岡市"/>
        <s v="33207 井原市"/>
        <s v="33208 総社市"/>
        <s v="33209 高梁市"/>
        <s v="33210 新見市"/>
        <s v="33211 備前市"/>
        <s v="33212 瀬戸内市"/>
        <s v="33213 赤磐市"/>
        <s v="33214 真庭市"/>
        <s v="33215 美作市"/>
        <s v="33216 浅口市"/>
        <s v="33346 和気郡和気町"/>
        <s v="33423 都窪郡早島町"/>
        <s v="33445 浅口郡里庄町"/>
        <s v="33461 小田郡矢掛町"/>
        <s v="33586 真庭郡新庄村"/>
        <s v="33606 苫田郡鏡野町"/>
        <s v="33622 勝田郡勝央町"/>
        <s v="33623 勝田郡奈義町"/>
        <s v="33643 英田郡西粟倉村"/>
        <s v="33663 久米郡久米南町"/>
        <s v="33666 久米郡美咲町"/>
        <s v="33681 加賀郡吉備中央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0684"/>
    </cacheField>
    <cacheField name="構成比" numFmtId="0" sqlType="3">
      <sharedItems containsSemiMixedTypes="0" containsString="0" containsNumber="1" minValue="0" maxValue="32.200000000000003"/>
    </cacheField>
    <cacheField name="総数（個人）" numFmtId="0" sqlType="4">
      <sharedItems containsSemiMixedTypes="0" containsString="0" containsNumber="1" containsInteger="1" minValue="0" maxValue="4390"/>
    </cacheField>
    <cacheField name="構成比（個人）" numFmtId="0" sqlType="3">
      <sharedItems containsSemiMixedTypes="0" containsString="0" containsNumber="1" minValue="0" maxValue="39.69"/>
    </cacheField>
    <cacheField name="総数（法人）" numFmtId="0" sqlType="4">
      <sharedItems containsSemiMixedTypes="0" containsString="0" containsNumber="1" containsInteger="1" minValue="0" maxValue="6266"/>
    </cacheField>
    <cacheField name="構成比（法人）" numFmtId="0" sqlType="3">
      <sharedItems containsSemiMixedTypes="0" containsString="0" containsNumber="1" minValue="0" maxValue="38.89"/>
    </cacheField>
    <cacheField name="総数（法人以外の団体）" numFmtId="0" sqlType="4">
      <sharedItems containsSemiMixedTypes="0" containsString="0" containsNumber="1" containsInteger="1" minValue="0" maxValue="26" count="13">
        <n v="0"/>
        <n v="3"/>
        <n v="4"/>
        <n v="1"/>
        <n v="2"/>
        <n v="11"/>
        <n v="26"/>
        <n v="7"/>
        <n v="5"/>
        <n v="6"/>
        <n v="9"/>
        <n v="10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2770601851" createdVersion="5" refreshedVersion="8" minRefreshableVersion="3" recordCount="687" xr:uid="{4135E793-A660-4384-BF05-7D306997B6B7}">
  <cacheSource type="external" connectionId="2"/>
  <cacheFields count="14">
    <cacheField name="都道府県" numFmtId="0" sqlType="-9">
      <sharedItems count="1">
        <s v="33 岡山県"/>
      </sharedItems>
    </cacheField>
    <cacheField name="自治体名" numFmtId="0" sqlType="-9">
      <sharedItems count="32">
        <s v="岡山県"/>
        <s v="岡山市"/>
        <s v="岡山市北区"/>
        <s v="岡山市中区"/>
        <s v="岡山市東区"/>
        <s v="岡山市南区"/>
        <s v="倉敷市"/>
        <s v="津山市"/>
        <s v="玉野市"/>
        <s v="笠岡市"/>
        <s v="井原市"/>
        <s v="総社市"/>
        <s v="高梁市"/>
        <s v="新見市"/>
        <s v="備前市"/>
        <s v="瀬戸内市"/>
        <s v="赤磐市"/>
        <s v="真庭市"/>
        <s v="美作市"/>
        <s v="浅口市"/>
        <s v="和気郡和気町"/>
        <s v="都窪郡早島町"/>
        <s v="浅口郡里庄町"/>
        <s v="小田郡矢掛町"/>
        <s v="真庭郡新庄村"/>
        <s v="苫田郡鏡野町"/>
        <s v="勝田郡勝央町"/>
        <s v="勝田郡奈義町"/>
        <s v="英田郡西粟倉村"/>
        <s v="久米郡久米南町"/>
        <s v="久米郡美咲町"/>
        <s v="加賀郡吉備中央町"/>
      </sharedItems>
    </cacheField>
    <cacheField name="自治体" numFmtId="0" sqlType="-9">
      <sharedItems count="32">
        <s v="33000 岡山県"/>
        <s v="33100 岡山市"/>
        <s v="33101 岡山市北区"/>
        <s v="33102 岡山市中区"/>
        <s v="33103 岡山市東区"/>
        <s v="33104 岡山市南区"/>
        <s v="33202 倉敷市"/>
        <s v="33203 津山市"/>
        <s v="33204 玉野市"/>
        <s v="33205 笠岡市"/>
        <s v="33207 井原市"/>
        <s v="33208 総社市"/>
        <s v="33209 高梁市"/>
        <s v="33210 新見市"/>
        <s v="33211 備前市"/>
        <s v="33212 瀬戸内市"/>
        <s v="33213 赤磐市"/>
        <s v="33214 真庭市"/>
        <s v="33215 美作市"/>
        <s v="33216 浅口市"/>
        <s v="33346 和気郡和気町"/>
        <s v="33423 都窪郡早島町"/>
        <s v="33445 浅口郡里庄町"/>
        <s v="33461 小田郡矢掛町"/>
        <s v="33586 真庭郡新庄村"/>
        <s v="33606 苫田郡鏡野町"/>
        <s v="33622 勝田郡勝央町"/>
        <s v="33623 勝田郡奈義町"/>
        <s v="33643 英田郡西粟倉村"/>
        <s v="33663 久米郡久米南町"/>
        <s v="33666 久米郡美咲町"/>
        <s v="33681 加賀郡吉備中央町"/>
      </sharedItems>
    </cacheField>
    <cacheField name="産業分類コード" numFmtId="0" sqlType="-8">
      <sharedItems count="54">
        <s v="78"/>
        <s v="76"/>
        <s v="69"/>
        <s v="60"/>
        <s v="06"/>
        <s v="07"/>
        <s v="58"/>
        <s v="82"/>
        <s v="08"/>
        <s v="59"/>
        <s v="83"/>
        <s v="72"/>
        <s v="57"/>
        <s v="74"/>
        <s v="85"/>
        <s v="54"/>
        <s v="68"/>
        <s v="55"/>
        <s v="53"/>
        <s v="89"/>
        <s v="92"/>
        <s v="67"/>
        <s v="79"/>
        <s v="26"/>
        <s v="24"/>
        <s v="52"/>
        <s v="11"/>
        <s v="61"/>
        <s v="31"/>
        <s v="21"/>
        <s v="09"/>
        <s v="75"/>
        <s v="13"/>
        <s v="33"/>
        <s v="45"/>
        <s v="44"/>
        <s v="77"/>
        <s v="12"/>
        <s v="15"/>
        <s v="25"/>
        <s v="18"/>
        <s v="27"/>
        <s v="19"/>
        <s v="80"/>
        <s v="32"/>
        <s v="41"/>
        <s v="71"/>
        <s v="91"/>
        <s v="29"/>
        <s v="10"/>
        <s v="16"/>
        <s v="36"/>
        <s v="73"/>
        <s v="95"/>
      </sharedItems>
    </cacheField>
    <cacheField name="産業分類" numFmtId="0" sqlType="-9">
      <sharedItems count="54">
        <s v="洗濯・理容・美容・浴場業"/>
        <s v="飲食店"/>
        <s v="不動産賃貸業・管理業"/>
        <s v="その他の小売業"/>
        <s v="総合工事業"/>
        <s v="職別工事業（設備工事業を除く）"/>
        <s v="飲食料品小売業"/>
        <s v="その他の教育，学習支援業"/>
        <s v="設備工事業"/>
        <s v="機械器具小売業"/>
        <s v="医療業"/>
        <s v="専門サービス業（他に分類されないもの）"/>
        <s v="織物・衣服・身の回り品小売業"/>
        <s v="技術サービス業（他に分類されないもの）"/>
        <s v="社会保険・社会福祉・介護事業"/>
        <s v="機械器具卸売業"/>
        <s v="不動産取引業"/>
        <s v="その他の卸売業"/>
        <s v="建築材料，鉱物・金属材料等卸売業"/>
        <s v="自動車整備業"/>
        <s v="その他の事業サービス業"/>
        <s v="保険業（保険媒介代理業，保険サービス業を含む）"/>
        <s v="その他の生活関連サービス業"/>
        <s v="生産用機械器具製造業"/>
        <s v="金属製品製造業"/>
        <s v="飲食料品卸売業"/>
        <s v="繊維工業"/>
        <s v="無店舗小売業"/>
        <s v="輸送用機械器具製造業"/>
        <s v="窯業・土石製品製造業"/>
        <s v="食料品製造業"/>
        <s v="宿泊業"/>
        <s v="家具・装備品製造業"/>
        <s v="電気業"/>
        <s v="水運業"/>
        <s v="道路貨物運送業"/>
        <s v="持ち帰り・配達飲食サービス業"/>
        <s v="木材・木製品製造業（家具を除く）"/>
        <s v="印刷・同関連業"/>
        <s v="はん用機械器具製造業"/>
        <s v="プラスチック製品製造業（別掲を除く）"/>
        <s v="業務用機械器具製造業"/>
        <s v="ゴム製品製造業"/>
        <s v="娯楽業"/>
        <s v="その他の製造業"/>
        <s v="映像・音声・文字情報制作業"/>
        <s v="学術・開発研究機関"/>
        <s v="職業紹介・労働者派遣業"/>
        <s v="電気機械器具製造業"/>
        <s v="飲料・たばこ・飼料製造業"/>
        <s v="化学工業"/>
        <s v="水道業"/>
        <s v="広告業"/>
        <s v="その他のサービス業"/>
      </sharedItems>
    </cacheField>
    <cacheField name="産業中分類" numFmtId="0" sqlType="-9">
      <sharedItems count="54">
        <s v="78 洗濯・理容・美容・浴場業"/>
        <s v="76 飲食店"/>
        <s v="69 不動産賃貸業・管理業"/>
        <s v="60 その他の小売業"/>
        <s v="06 総合工事業"/>
        <s v="07 職別工事業（設備工事業を除く）"/>
        <s v="58 飲食料品小売業"/>
        <s v="82 その他の教育，学習支援業"/>
        <s v="08 設備工事業"/>
        <s v="59 機械器具小売業"/>
        <s v="83 医療業"/>
        <s v="72 専門サービス業（他に分類されないもの）"/>
        <s v="57 織物・衣服・身の回り品小売業"/>
        <s v="74 技術サービス業（他に分類されないもの）"/>
        <s v="85 社会保険・社会福祉・介護事業"/>
        <s v="54 機械器具卸売業"/>
        <s v="68 不動産取引業"/>
        <s v="55 その他の卸売業"/>
        <s v="53 建築材料，鉱物・金属材料等卸売業"/>
        <s v="89 自動車整備業"/>
        <s v="92 その他の事業サービス業"/>
        <s v="67 保険業（保険媒介代理業，保険サービス業を含む）"/>
        <s v="79 その他の生活関連サービス業"/>
        <s v="26 生産用機械器具製造業"/>
        <s v="24 金属製品製造業"/>
        <s v="52 飲食料品卸売業"/>
        <s v="11 繊維工業"/>
        <s v="61 無店舗小売業"/>
        <s v="31 輸送用機械器具製造業"/>
        <s v="21 窯業・土石製品製造業"/>
        <s v="09 食料品製造業"/>
        <s v="75 宿泊業"/>
        <s v="13 家具・装備品製造業"/>
        <s v="33 電気業"/>
        <s v="45 水運業"/>
        <s v="44 道路貨物運送業"/>
        <s v="77 持ち帰り・配達飲食サービス業"/>
        <s v="12 木材・木製品製造業（家具を除く）"/>
        <s v="15 印刷・同関連業"/>
        <s v="25 はん用機械器具製造業"/>
        <s v="18 プラスチック製品製造業（別掲を除く）"/>
        <s v="27 業務用機械器具製造業"/>
        <s v="19 ゴム製品製造業"/>
        <s v="80 娯楽業"/>
        <s v="32 その他の製造業"/>
        <s v="41 映像・音声・文字情報制作業"/>
        <s v="71 学術・開発研究機関"/>
        <s v="91 職業紹介・労働者派遣業"/>
        <s v="29 電気機械器具製造業"/>
        <s v="10 飲料・たばこ・飼料製造業"/>
        <s v="16 化学工業"/>
        <s v="36 水道業"/>
        <s v="73 広告業"/>
        <s v="95 その他の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679" count="196">
        <n v="4679"/>
        <n v="3812"/>
        <n v="3554"/>
        <n v="3065"/>
        <n v="2904"/>
        <n v="2062"/>
        <n v="1918"/>
        <n v="1678"/>
        <n v="1666"/>
        <n v="1641"/>
        <n v="1319"/>
        <n v="1318"/>
        <n v="1096"/>
        <n v="884"/>
        <n v="712"/>
        <n v="709"/>
        <n v="667"/>
        <n v="622"/>
        <n v="612"/>
        <n v="563"/>
        <n v="1771"/>
        <n v="1769"/>
        <n v="1761"/>
        <n v="1051"/>
        <n v="1039"/>
        <n v="785"/>
        <n v="753"/>
        <n v="642"/>
        <n v="621"/>
        <n v="584"/>
        <n v="578"/>
        <n v="545"/>
        <n v="425"/>
        <n v="407"/>
        <n v="404"/>
        <n v="376"/>
        <n v="306"/>
        <n v="279"/>
        <n v="265"/>
        <n v="245"/>
        <n v="1303"/>
        <n v="1195"/>
        <n v="947"/>
        <n v="626"/>
        <n v="544"/>
        <n v="482"/>
        <n v="348"/>
        <n v="334"/>
        <n v="313"/>
        <n v="311"/>
        <n v="284"/>
        <n v="256"/>
        <n v="246"/>
        <n v="235"/>
        <n v="233"/>
        <n v="175"/>
        <n v="154"/>
        <n v="146"/>
        <n v="140"/>
        <n v="273"/>
        <n v="228"/>
        <n v="136"/>
        <n v="111"/>
        <n v="97"/>
        <n v="89"/>
        <n v="87"/>
        <n v="86"/>
        <n v="82"/>
        <n v="70"/>
        <n v="68"/>
        <n v="66"/>
        <n v="47"/>
        <n v="42"/>
        <n v="34"/>
        <n v="33"/>
        <n v="186"/>
        <n v="134"/>
        <n v="128"/>
        <n v="120"/>
        <n v="103"/>
        <n v="73"/>
        <n v="72"/>
        <n v="69"/>
        <n v="61"/>
        <n v="51"/>
        <n v="40"/>
        <n v="39"/>
        <n v="36"/>
        <n v="31"/>
        <n v="29"/>
        <n v="27"/>
        <n v="25"/>
        <n v="24"/>
        <n v="355"/>
        <n v="293"/>
        <n v="276"/>
        <n v="269"/>
        <n v="236"/>
        <n v="202"/>
        <n v="169"/>
        <n v="159"/>
        <n v="107"/>
        <n v="99"/>
        <n v="98"/>
        <n v="77"/>
        <n v="76"/>
        <n v="65"/>
        <n v="63"/>
        <n v="60"/>
        <n v="55"/>
        <n v="1065"/>
        <n v="933"/>
        <n v="739"/>
        <n v="596"/>
        <n v="507"/>
        <n v="465"/>
        <n v="389"/>
        <n v="365"/>
        <n v="359"/>
        <n v="300"/>
        <n v="270"/>
        <n v="268"/>
        <n v="242"/>
        <n v="194"/>
        <n v="137"/>
        <n v="129"/>
        <n v="294"/>
        <n v="192"/>
        <n v="190"/>
        <n v="132"/>
        <n v="106"/>
        <n v="88"/>
        <n v="85"/>
        <n v="75"/>
        <n v="45"/>
        <n v="41"/>
        <n v="38"/>
        <n v="115"/>
        <n v="81"/>
        <n v="67"/>
        <n v="57"/>
        <n v="52"/>
        <n v="23"/>
        <n v="22"/>
        <n v="21"/>
        <n v="18"/>
        <n v="17"/>
        <n v="16"/>
        <n v="125"/>
        <n v="116"/>
        <n v="46"/>
        <n v="44"/>
        <n v="20"/>
        <n v="19"/>
        <n v="15"/>
        <n v="62"/>
        <n v="54"/>
        <n v="53"/>
        <n v="32"/>
        <n v="14"/>
        <n v="13"/>
        <n v="171"/>
        <n v="96"/>
        <n v="95"/>
        <n v="90"/>
        <n v="80"/>
        <n v="48"/>
        <n v="110"/>
        <n v="71"/>
        <n v="11"/>
        <n v="10"/>
        <n v="9"/>
        <n v="56"/>
        <n v="78"/>
        <n v="50"/>
        <n v="30"/>
        <n v="26"/>
        <n v="12"/>
        <n v="43"/>
        <n v="94"/>
        <n v="37"/>
        <n v="130"/>
        <n v="121"/>
        <n v="113"/>
        <n v="91"/>
        <n v="49"/>
        <n v="28"/>
        <n v="92"/>
        <n v="8"/>
        <n v="6"/>
        <n v="7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" maxValue="18.75" count="362">
        <n v="10.51"/>
        <n v="8.56"/>
        <n v="7.98"/>
        <n v="6.88"/>
        <n v="6.52"/>
        <n v="4.63"/>
        <n v="4.3099999999999996"/>
        <n v="3.77"/>
        <n v="3.74"/>
        <n v="3.69"/>
        <n v="2.96"/>
        <n v="2.46"/>
        <n v="1.99"/>
        <n v="1.6"/>
        <n v="1.59"/>
        <n v="1.5"/>
        <n v="1.4"/>
        <n v="1.37"/>
        <n v="1.26"/>
        <n v="9.83"/>
        <n v="9.82"/>
        <n v="9.7799999999999994"/>
        <n v="5.83"/>
        <n v="5.77"/>
        <n v="4.3600000000000003"/>
        <n v="4.18"/>
        <n v="3.56"/>
        <n v="3.45"/>
        <n v="3.24"/>
        <n v="3.21"/>
        <n v="3.03"/>
        <n v="2.36"/>
        <n v="2.2599999999999998"/>
        <n v="2.2400000000000002"/>
        <n v="2.09"/>
        <n v="1.7"/>
        <n v="1.55"/>
        <n v="1.47"/>
        <n v="1.36"/>
        <n v="12.68"/>
        <n v="11.63"/>
        <n v="9.2200000000000006"/>
        <n v="6.09"/>
        <n v="5.3"/>
        <n v="4.6900000000000004"/>
        <n v="3.39"/>
        <n v="3.25"/>
        <n v="3.05"/>
        <n v="2.76"/>
        <n v="2.4900000000000002"/>
        <n v="2.39"/>
        <n v="2.29"/>
        <n v="2.27"/>
        <n v="1.42"/>
        <n v="11.53"/>
        <n v="9.6300000000000008"/>
        <n v="6.5"/>
        <n v="5.74"/>
        <n v="4.0999999999999996"/>
        <n v="3.76"/>
        <n v="3.67"/>
        <n v="3.63"/>
        <n v="3.46"/>
        <n v="2.87"/>
        <n v="2.79"/>
        <n v="1.98"/>
        <n v="1.77"/>
        <n v="1.44"/>
        <n v="1.39"/>
        <n v="11.04"/>
        <n v="7.95"/>
        <n v="7.6"/>
        <n v="7.12"/>
        <n v="6.11"/>
        <n v="5.76"/>
        <n v="4.33"/>
        <n v="4.2699999999999996"/>
        <n v="4.09"/>
        <n v="3.62"/>
        <n v="2.37"/>
        <n v="2.31"/>
        <n v="2.14"/>
        <n v="1.84"/>
        <n v="1.72"/>
        <n v="1.48"/>
        <n v="7.94"/>
        <n v="7.48"/>
        <n v="7.29"/>
        <n v="6.4"/>
        <n v="5.48"/>
        <n v="4.58"/>
        <n v="2.9"/>
        <n v="2.68"/>
        <n v="2.66"/>
        <n v="2.2200000000000002"/>
        <n v="2.06"/>
        <n v="1.76"/>
        <n v="1.71"/>
        <n v="1.65"/>
        <n v="1.63"/>
        <n v="1.49"/>
        <n v="10.9"/>
        <n v="9.5500000000000007"/>
        <n v="7.56"/>
        <n v="6.36"/>
        <n v="6.1"/>
        <n v="5.19"/>
        <n v="4.76"/>
        <n v="3.98"/>
        <n v="3.07"/>
        <n v="2.74"/>
        <n v="2.48"/>
        <n v="1.32"/>
        <n v="1.23"/>
        <n v="11.07"/>
        <n v="10.4"/>
        <n v="7.23"/>
        <n v="7.16"/>
        <n v="6.37"/>
        <n v="4.97"/>
        <n v="3.99"/>
        <n v="3.31"/>
        <n v="3.2"/>
        <n v="2.82"/>
        <n v="2.64"/>
        <n v="2.2999999999999998"/>
        <n v="1.92"/>
        <n v="1.69"/>
        <n v="1.54"/>
        <n v="1.43"/>
        <n v="11.64"/>
        <n v="9.17"/>
        <n v="7.89"/>
        <n v="6.46"/>
        <n v="5.98"/>
        <n v="5.34"/>
        <n v="4.55"/>
        <n v="4.3899999999999997"/>
        <n v="4.1500000000000004"/>
        <n v="4.07"/>
        <n v="3.59"/>
        <n v="2.15"/>
        <n v="1.83"/>
        <n v="1.75"/>
        <n v="1.67"/>
        <n v="1.28"/>
        <n v="11.38"/>
        <n v="10.56"/>
        <n v="7.92"/>
        <n v="6.01"/>
        <n v="4.6399999999999997"/>
        <n v="4.1900000000000004"/>
        <n v="4.01"/>
        <n v="3.1"/>
        <n v="2.2799999999999998"/>
        <n v="2"/>
        <n v="1.82"/>
        <n v="1.73"/>
        <n v="1.64"/>
        <n v="11.29"/>
        <n v="8.65"/>
        <n v="6.31"/>
        <n v="5.8"/>
        <n v="5.49"/>
        <n v="5.39"/>
        <n v="5.29"/>
        <n v="3.26"/>
        <n v="3.15"/>
        <n v="1.93"/>
        <n v="12.69"/>
        <n v="7.13"/>
        <n v="7.05"/>
        <n v="6.68"/>
        <n v="5.94"/>
        <n v="4.53"/>
        <n v="4.2300000000000004"/>
        <n v="3.12"/>
        <n v="2.52"/>
        <n v="2.38"/>
        <n v="1.56"/>
        <n v="1.41"/>
        <n v="1.34"/>
        <n v="1.19"/>
        <n v="12.49"/>
        <n v="10.78"/>
        <n v="9.8800000000000008"/>
        <n v="8.06"/>
        <n v="6.47"/>
        <n v="4.54"/>
        <n v="3.52"/>
        <n v="1.25"/>
        <n v="1.1399999999999999"/>
        <n v="1.02"/>
        <n v="11.93"/>
        <n v="9.23"/>
        <n v="8"/>
        <n v="7.38"/>
        <n v="6.89"/>
        <n v="5.04"/>
        <n v="4.8"/>
        <n v="4.0599999999999996"/>
        <n v="2.83"/>
        <n v="2.58"/>
        <n v="2.21"/>
        <n v="1.97"/>
        <n v="1.35"/>
        <n v="1.1100000000000001"/>
        <n v="13.57"/>
        <n v="8.24"/>
        <n v="4.84"/>
        <n v="3.88"/>
        <n v="2.91"/>
        <n v="2.33"/>
        <n v="1.74"/>
        <n v="1.45"/>
        <n v="1.1599999999999999"/>
        <n v="11.13"/>
        <n v="9.1999999999999993"/>
        <n v="7.86"/>
        <n v="6.97"/>
        <n v="6.38"/>
        <n v="4.9000000000000004"/>
        <n v="4.5999999999999996"/>
        <n v="3.41"/>
        <n v="2.97"/>
        <n v="2.23"/>
        <n v="1.78"/>
        <n v="12.7"/>
        <n v="10.81"/>
        <n v="7.57"/>
        <n v="7.03"/>
        <n v="5.81"/>
        <n v="5"/>
        <n v="4.46"/>
        <n v="4.32"/>
        <n v="3.38"/>
        <n v="2.16"/>
        <n v="1.62"/>
        <n v="1.22"/>
        <n v="10.59"/>
        <n v="8.94"/>
        <n v="8.32"/>
        <n v="7.77"/>
        <n v="6.26"/>
        <n v="3.37"/>
        <n v="3.16"/>
        <n v="2.89"/>
        <n v="2.13"/>
        <n v="1.51"/>
        <n v="1.17"/>
        <n v="12.67"/>
        <n v="10.06"/>
        <n v="9.3699999999999992"/>
        <n v="8.4"/>
        <n v="5.51"/>
        <n v="5.0999999999999996"/>
        <n v="3.17"/>
        <n v="2.75"/>
        <n v="2.2000000000000002"/>
        <n v="1.79"/>
        <n v="1.38"/>
        <n v="1.24"/>
        <n v="13.08"/>
        <n v="8.1"/>
        <n v="7.55"/>
        <n v="4.79"/>
        <n v="4.42"/>
        <n v="4.24"/>
        <n v="2.95"/>
        <n v="1.1000000000000001"/>
        <n v="10.76"/>
        <n v="9.49"/>
        <n v="8.86"/>
        <n v="5.0599999999999996"/>
        <n v="4.75"/>
        <n v="4.43"/>
        <n v="4.1100000000000003"/>
        <n v="3.8"/>
        <n v="2.85"/>
        <n v="2.5299999999999998"/>
        <n v="1.9"/>
        <n v="1.58"/>
        <n v="1.27"/>
        <n v="10.26"/>
        <n v="6.84"/>
        <n v="6.41"/>
        <n v="5.56"/>
        <n v="3.85"/>
        <n v="3.42"/>
        <n v="2.99"/>
        <n v="10.58"/>
        <n v="9.52"/>
        <n v="8.4700000000000006"/>
        <n v="6.35"/>
        <n v="3.7"/>
        <n v="2.65"/>
        <n v="2.12"/>
        <n v="1.06"/>
        <n v="12.24"/>
        <n v="11.34"/>
        <n v="7.76"/>
        <n v="5.67"/>
        <n v="5.37"/>
        <n v="4.78"/>
        <n v="3.28"/>
        <n v="18.75"/>
        <n v="15.63"/>
        <n v="12.5"/>
        <n v="9.3800000000000008"/>
        <n v="6.25"/>
        <n v="3.13"/>
        <n v="12.09"/>
        <n v="9.89"/>
        <n v="6.96"/>
        <n v="6.23"/>
        <n v="5.13"/>
        <n v="3.66"/>
        <n v="3.3"/>
        <n v="2.93"/>
        <n v="10.89"/>
        <n v="10.48"/>
        <n v="7.66"/>
        <n v="5.65"/>
        <n v="5.24"/>
        <n v="4.03"/>
        <n v="2.42"/>
        <n v="2.02"/>
        <n v="1.61"/>
        <n v="1.21"/>
        <n v="10"/>
        <n v="9.2899999999999991"/>
        <n v="7.14"/>
        <n v="6.43"/>
        <n v="5.71"/>
        <n v="4.29"/>
        <n v="3.57"/>
        <n v="2.86"/>
        <n v="18.64"/>
        <n v="13.56"/>
        <n v="6.78"/>
        <n v="5.08"/>
        <n v="12"/>
        <n v="9"/>
        <n v="7"/>
        <n v="4"/>
        <n v="3"/>
        <n v="1"/>
        <n v="13.27"/>
        <n v="12.35"/>
        <n v="8.64"/>
        <n v="6.17"/>
        <n v="5.86"/>
        <n v="5.25"/>
        <n v="2.78"/>
        <n v="2.4700000000000002"/>
        <n v="1.85"/>
        <n v="11.89"/>
        <n v="11.19"/>
        <n v="8.39"/>
        <n v="7.69"/>
        <n v="2.8"/>
        <n v="2.1"/>
      </sharedItems>
    </cacheField>
    <cacheField name="総数（個人）" numFmtId="0" sqlType="4">
      <sharedItems containsSemiMixedTypes="0" containsString="0" containsNumber="1" containsInteger="1" minValue="0" maxValue="3861" count="140">
        <n v="3861"/>
        <n v="3160"/>
        <n v="1315"/>
        <n v="1415"/>
        <n v="553"/>
        <n v="671"/>
        <n v="1260"/>
        <n v="988"/>
        <n v="286"/>
        <n v="891"/>
        <n v="1128"/>
        <n v="777"/>
        <n v="429"/>
        <n v="301"/>
        <n v="12"/>
        <n v="58"/>
        <n v="70"/>
        <n v="90"/>
        <n v="73"/>
        <n v="398"/>
        <n v="478"/>
        <n v="1457"/>
        <n v="1368"/>
        <n v="430"/>
        <n v="104"/>
        <n v="140"/>
        <n v="419"/>
        <n v="63"/>
        <n v="375"/>
        <n v="293"/>
        <n v="479"/>
        <n v="303"/>
        <n v="132"/>
        <n v="127"/>
        <n v="19"/>
        <n v="37"/>
        <n v="30"/>
        <n v="8"/>
        <n v="15"/>
        <n v="1068"/>
        <n v="328"/>
        <n v="719"/>
        <n v="257"/>
        <n v="323"/>
        <n v="46"/>
        <n v="193"/>
        <n v="271"/>
        <n v="89"/>
        <n v="152"/>
        <n v="54"/>
        <n v="13"/>
        <n v="6"/>
        <n v="112"/>
        <n v="22"/>
        <n v="16"/>
        <n v="5"/>
        <n v="9"/>
        <n v="201"/>
        <n v="55"/>
        <n v="53"/>
        <n v="103"/>
        <n v="60"/>
        <n v="42"/>
        <n v="71"/>
        <n v="32"/>
        <n v="26"/>
        <n v="41"/>
        <n v="2"/>
        <n v="4"/>
        <n v="1"/>
        <n v="153"/>
        <n v="17"/>
        <n v="111"/>
        <n v="48"/>
        <n v="52"/>
        <n v="47"/>
        <n v="45"/>
        <n v="18"/>
        <n v="14"/>
        <n v="3"/>
        <n v="295"/>
        <n v="80"/>
        <n v="25"/>
        <n v="29"/>
        <n v="175"/>
        <n v="72"/>
        <n v="79"/>
        <n v="92"/>
        <n v="7"/>
        <n v="0"/>
        <n v="857"/>
        <n v="380"/>
        <n v="595"/>
        <n v="288"/>
        <n v="98"/>
        <n v="99"/>
        <n v="256"/>
        <n v="227"/>
        <n v="199"/>
        <n v="241"/>
        <n v="144"/>
        <n v="246"/>
        <n v="232"/>
        <n v="101"/>
        <n v="87"/>
        <n v="44"/>
        <n v="40"/>
        <n v="23"/>
        <n v="128"/>
        <n v="77"/>
        <n v="66"/>
        <n v="31"/>
        <n v="28"/>
        <n v="113"/>
        <n v="102"/>
        <n v="24"/>
        <n v="20"/>
        <n v="35"/>
        <n v="95"/>
        <n v="21"/>
        <n v="50"/>
        <n v="11"/>
        <n v="150"/>
        <n v="39"/>
        <n v="27"/>
        <n v="34"/>
        <n v="49"/>
        <n v="57"/>
        <n v="43"/>
        <n v="96"/>
        <n v="38"/>
        <n v="64"/>
        <n v="59"/>
        <n v="10"/>
        <n v="65"/>
        <n v="75"/>
        <n v="62"/>
        <n v="76"/>
        <n v="36"/>
        <n v="86"/>
      </sharedItems>
    </cacheField>
    <cacheField name="構成比（個人）" numFmtId="0" sqlType="3">
      <sharedItems containsSemiMixedTypes="0" containsString="0" containsNumber="1" minValue="0" maxValue="31.08" count="351">
        <n v="19.27"/>
        <n v="15.77"/>
        <n v="6.56"/>
        <n v="7.06"/>
        <n v="2.76"/>
        <n v="3.35"/>
        <n v="6.29"/>
        <n v="4.93"/>
        <n v="1.43"/>
        <n v="4.45"/>
        <n v="5.63"/>
        <n v="3.88"/>
        <n v="2.14"/>
        <n v="1.5"/>
        <n v="0.06"/>
        <n v="0.28999999999999998"/>
        <n v="0.35"/>
        <n v="0.45"/>
        <n v="0.36"/>
        <n v="1.99"/>
        <n v="6.79"/>
        <n v="20.7"/>
        <n v="19.440000000000001"/>
        <n v="6.11"/>
        <n v="1.48"/>
        <n v="5.95"/>
        <n v="0.9"/>
        <n v="5.33"/>
        <n v="4.16"/>
        <n v="6.81"/>
        <n v="4.3099999999999996"/>
        <n v="1.88"/>
        <n v="1.8"/>
        <n v="0.27"/>
        <n v="0.53"/>
        <n v="0.43"/>
        <n v="0.11"/>
        <n v="0.21"/>
        <n v="26.13"/>
        <n v="8.02"/>
        <n v="17.59"/>
        <n v="7.9"/>
        <n v="1.1299999999999999"/>
        <n v="4.72"/>
        <n v="6.63"/>
        <n v="2.1800000000000002"/>
        <n v="3.72"/>
        <n v="1.32"/>
        <n v="0.32"/>
        <n v="0.15"/>
        <n v="1.79"/>
        <n v="2.74"/>
        <n v="0.54"/>
        <n v="0.39"/>
        <n v="0.12"/>
        <n v="0.22"/>
        <n v="23.48"/>
        <n v="6.43"/>
        <n v="1.87"/>
        <n v="6.19"/>
        <n v="12.03"/>
        <n v="1.4"/>
        <n v="7.01"/>
        <n v="0.93"/>
        <n v="4.91"/>
        <n v="8.2899999999999991"/>
        <n v="3.74"/>
        <n v="3.04"/>
        <n v="0.7"/>
        <n v="4.79"/>
        <n v="0.23"/>
        <n v="0.47"/>
        <n v="1.75"/>
        <n v="20.11"/>
        <n v="2.23"/>
        <n v="14.59"/>
        <n v="6.31"/>
        <n v="7.88"/>
        <n v="3.42"/>
        <n v="6.83"/>
        <n v="1.97"/>
        <n v="6.18"/>
        <n v="1.71"/>
        <n v="5.91"/>
        <n v="2.37"/>
        <n v="3.94"/>
        <n v="1.84"/>
        <n v="0.13"/>
        <n v="0.79"/>
        <n v="0.26"/>
        <n v="22.15"/>
        <n v="3.6"/>
        <n v="6.01"/>
        <n v="13.14"/>
        <n v="5.41"/>
        <n v="5.93"/>
        <n v="6.91"/>
        <n v="5.26"/>
        <n v="4.7300000000000004"/>
        <n v="3.45"/>
        <n v="0.38"/>
        <n v="0.08"/>
        <n v="0.6"/>
        <n v="0"/>
        <n v="1.05"/>
        <n v="20.38"/>
        <n v="9.0399999999999991"/>
        <n v="14.15"/>
        <n v="6.85"/>
        <n v="2.33"/>
        <n v="1.1399999999999999"/>
        <n v="2.35"/>
        <n v="6.09"/>
        <n v="5.4"/>
        <n v="5.73"/>
        <n v="2.66"/>
        <n v="1.24"/>
        <n v="0.14000000000000001"/>
        <n v="1"/>
        <n v="19.649999999999999"/>
        <n v="18.53"/>
        <n v="8.07"/>
        <n v="5.67"/>
        <n v="2.4"/>
        <n v="6.95"/>
        <n v="2.96"/>
        <n v="3.51"/>
        <n v="3.19"/>
        <n v="2"/>
        <n v="4.3899999999999997"/>
        <n v="0.56000000000000005"/>
        <n v="0.48"/>
        <n v="20.51"/>
        <n v="12.34"/>
        <n v="7.37"/>
        <n v="10.58"/>
        <n v="7.05"/>
        <n v="4.97"/>
        <n v="2.2400000000000002"/>
        <n v="7.53"/>
        <n v="2.56"/>
        <n v="4.49"/>
        <n v="1.92"/>
        <n v="1.1200000000000001"/>
        <n v="0.64"/>
        <n v="0.16"/>
        <n v="19.190000000000001"/>
        <n v="17.32"/>
        <n v="7.64"/>
        <n v="2.5499999999999998"/>
        <n v="8.15"/>
        <n v="4.07"/>
        <n v="3.4"/>
        <n v="5.94"/>
        <n v="0.68"/>
        <n v="2.89"/>
        <n v="1.19"/>
        <n v="0.17"/>
        <n v="1.53"/>
        <n v="2.04"/>
        <n v="1.36"/>
        <n v="0.34"/>
        <n v="17.86"/>
        <n v="7.71"/>
        <n v="3.95"/>
        <n v="5.83"/>
        <n v="9.4"/>
        <n v="4.51"/>
        <n v="6.02"/>
        <n v="5.45"/>
        <n v="3.57"/>
        <n v="5.64"/>
        <n v="2.63"/>
        <n v="1.69"/>
        <n v="0.94"/>
        <n v="2.0699999999999998"/>
        <n v="20.49"/>
        <n v="7.51"/>
        <n v="7.38"/>
        <n v="5.74"/>
        <n v="4.78"/>
        <n v="9.02"/>
        <n v="5.46"/>
        <n v="2.73"/>
        <n v="3.69"/>
        <n v="4.6399999999999997"/>
        <n v="2.0499999999999998"/>
        <n v="2.19"/>
        <n v="0.55000000000000004"/>
        <n v="1.91"/>
        <n v="0.41"/>
        <n v="14.86"/>
        <n v="9.4600000000000009"/>
        <n v="11.58"/>
        <n v="11"/>
        <n v="5.21"/>
        <n v="4.83"/>
        <n v="2.9"/>
        <n v="3.28"/>
        <n v="3.67"/>
        <n v="1.54"/>
        <n v="0.57999999999999996"/>
        <n v="2.12"/>
        <n v="0.97"/>
        <n v="1.74"/>
        <n v="0.77"/>
        <n v="1.1599999999999999"/>
        <n v="18.98"/>
        <n v="9.17"/>
        <n v="11.51"/>
        <n v="4.9000000000000004"/>
        <n v="9.59"/>
        <n v="5.76"/>
        <n v="4.05"/>
        <n v="2.77"/>
        <n v="3.2"/>
        <n v="3.84"/>
        <n v="2.99"/>
        <n v="1.28"/>
        <n v="7.34"/>
        <n v="12.36"/>
        <n v="2.5099999999999998"/>
        <n v="11.39"/>
        <n v="4.4400000000000004"/>
        <n v="1.93"/>
        <n v="4.63"/>
        <n v="3.47"/>
        <n v="0.19"/>
        <n v="19.52"/>
        <n v="2.7"/>
        <n v="12.91"/>
        <n v="8.7100000000000009"/>
        <n v="3.3"/>
        <n v="3"/>
        <n v="3.9"/>
        <n v="2.1"/>
        <n v="1.2"/>
        <n v="0.3"/>
        <n v="22.46"/>
        <n v="3.89"/>
        <n v="14.37"/>
        <n v="7.78"/>
        <n v="4.1900000000000004"/>
        <n v="8.08"/>
        <n v="2.69"/>
        <n v="16"/>
        <n v="7.31"/>
        <n v="7.09"/>
        <n v="11.89"/>
        <n v="9.94"/>
        <n v="8.69"/>
        <n v="4.46"/>
        <n v="2.86"/>
        <n v="4.1100000000000003"/>
        <n v="1.6"/>
        <n v="2.06"/>
        <n v="1.26"/>
        <n v="0.46"/>
        <n v="0.91"/>
        <n v="21.18"/>
        <n v="16.260000000000002"/>
        <n v="6.65"/>
        <n v="5.42"/>
        <n v="1.72"/>
        <n v="2.46"/>
        <n v="0.99"/>
        <n v="21.26"/>
        <n v="11.63"/>
        <n v="6.98"/>
        <n v="5.65"/>
        <n v="3.99"/>
        <n v="6.64"/>
        <n v="1.66"/>
        <n v="1.33"/>
        <n v="0.66"/>
        <n v="0.33"/>
        <n v="18.87"/>
        <n v="11.32"/>
        <n v="5.03"/>
        <n v="8.18"/>
        <n v="6.92"/>
        <n v="2.52"/>
        <n v="4.4000000000000004"/>
        <n v="1.89"/>
        <n v="0.63"/>
        <n v="31.08"/>
        <n v="8.11"/>
        <n v="6.76"/>
        <n v="1.35"/>
        <n v="18.37"/>
        <n v="6.12"/>
        <n v="10.199999999999999"/>
        <n v="12.24"/>
        <n v="8.16"/>
        <n v="4.08"/>
        <n v="1.02"/>
        <n v="3.06"/>
        <n v="18.559999999999999"/>
        <n v="13.4"/>
        <n v="13.92"/>
        <n v="3.09"/>
        <n v="7.22"/>
        <n v="8.76"/>
        <n v="2.58"/>
        <n v="1.03"/>
        <n v="4.12"/>
        <n v="1.55"/>
        <n v="0.52"/>
        <n v="23.81"/>
        <n v="14.29"/>
        <n v="9.52"/>
        <n v="4.76"/>
        <n v="3.76"/>
        <n v="16.54"/>
        <n v="13.53"/>
        <n v="9.77"/>
        <n v="7.52"/>
        <n v="0.75"/>
        <n v="2.2599999999999998"/>
        <n v="3.01"/>
        <n v="19.690000000000001"/>
        <n v="3.15"/>
        <n v="5.51"/>
        <n v="2.36"/>
        <n v="1.57"/>
        <n v="15.12"/>
        <n v="9.3000000000000007"/>
        <n v="5.81"/>
        <n v="4.6500000000000004"/>
        <n v="3.49"/>
        <n v="24.39"/>
        <n v="4.88"/>
        <n v="7.32"/>
        <n v="9.76"/>
        <n v="2.44"/>
        <n v="20.86"/>
        <n v="11.23"/>
        <n v="5.88"/>
        <n v="5.35"/>
        <n v="4.8099999999999996"/>
        <n v="3.21"/>
        <n v="1.07"/>
        <n v="2.67"/>
        <n v="22.7"/>
        <n v="7.8"/>
        <n v="6.38"/>
        <n v="9.2200000000000006"/>
        <n v="2.13"/>
        <n v="4.96"/>
        <n v="1.42"/>
        <n v="0.71"/>
      </sharedItems>
    </cacheField>
    <cacheField name="総数（法人）" numFmtId="0" sqlType="4">
      <sharedItems containsSemiMixedTypes="0" containsString="0" containsNumber="1" containsInteger="1" minValue="0" maxValue="2349" count="147">
        <n v="816"/>
        <n v="650"/>
        <n v="2233"/>
        <n v="1641"/>
        <n v="2349"/>
        <n v="1391"/>
        <n v="646"/>
        <n v="460"/>
        <n v="1379"/>
        <n v="750"/>
        <n v="186"/>
        <n v="537"/>
        <n v="663"/>
        <n v="573"/>
        <n v="614"/>
        <n v="651"/>
        <n v="597"/>
        <n v="531"/>
        <n v="539"/>
        <n v="164"/>
        <n v="1290"/>
        <n v="312"/>
        <n v="393"/>
        <n v="616"/>
        <n v="935"/>
        <n v="645"/>
        <n v="333"/>
        <n v="578"/>
        <n v="229"/>
        <n v="291"/>
        <n v="98"/>
        <n v="238"/>
        <n v="276"/>
        <n v="385"/>
        <n v="339"/>
        <n v="259"/>
        <n v="250"/>
        <n v="221"/>
        <n v="235"/>
        <n v="864"/>
        <n v="228"/>
        <n v="365"/>
        <n v="220"/>
        <n v="436"/>
        <n v="143"/>
        <n v="62"/>
        <n v="224"/>
        <n v="156"/>
        <n v="230"/>
        <n v="242"/>
        <n v="172"/>
        <n v="123"/>
        <n v="211"/>
        <n v="159"/>
        <n v="137"/>
        <n v="133"/>
        <n v="131"/>
        <n v="72"/>
        <n v="173"/>
        <n v="138"/>
        <n v="83"/>
        <n v="33"/>
        <n v="99"/>
        <n v="81"/>
        <n v="45"/>
        <n v="15"/>
        <n v="50"/>
        <n v="42"/>
        <n v="25"/>
        <n v="41"/>
        <n v="37"/>
        <n v="30"/>
        <n v="32"/>
        <n v="27"/>
        <n v="17"/>
        <n v="117"/>
        <n v="71"/>
        <n v="43"/>
        <n v="21"/>
        <n v="57"/>
        <n v="48"/>
        <n v="6"/>
        <n v="22"/>
        <n v="9"/>
        <n v="29"/>
        <n v="11"/>
        <n v="60"/>
        <n v="245"/>
        <n v="196"/>
        <n v="244"/>
        <n v="207"/>
        <n v="97"/>
        <n v="80"/>
        <n v="36"/>
        <n v="52"/>
        <n v="35"/>
        <n v="69"/>
        <n v="53"/>
        <n v="208"/>
        <n v="553"/>
        <n v="144"/>
        <n v="498"/>
        <n v="459"/>
        <n v="366"/>
        <n v="132"/>
        <n v="115"/>
        <n v="160"/>
        <n v="200"/>
        <n v="139"/>
        <n v="147"/>
        <n v="111"/>
        <n v="105"/>
        <n v="78"/>
        <n v="47"/>
        <n v="44"/>
        <n v="91"/>
        <n v="118"/>
        <n v="18"/>
        <n v="49"/>
        <n v="31"/>
        <n v="38"/>
        <n v="55"/>
        <n v="23"/>
        <n v="26"/>
        <n v="5"/>
        <n v="4"/>
        <n v="10"/>
        <n v="16"/>
        <n v="14"/>
        <n v="13"/>
        <n v="12"/>
        <n v="51"/>
        <n v="3"/>
        <n v="7"/>
        <n v="2"/>
        <n v="8"/>
        <n v="46"/>
        <n v="1"/>
        <n v="19"/>
        <n v="67"/>
        <n v="70"/>
        <n v="68"/>
        <n v="24"/>
        <n v="34"/>
        <n v="20"/>
        <n v="0"/>
        <n v="28"/>
      </sharedItems>
    </cacheField>
    <cacheField name="構成比（法人）" numFmtId="0" sqlType="3">
      <sharedItems containsSemiMixedTypes="0" containsString="0" containsNumber="1" minValue="0" maxValue="33.33" count="318">
        <n v="3.4"/>
        <n v="2.71"/>
        <n v="9.32"/>
        <n v="6.85"/>
        <n v="9.8000000000000007"/>
        <n v="5.8"/>
        <n v="2.7"/>
        <n v="1.92"/>
        <n v="5.75"/>
        <n v="3.13"/>
        <n v="0.78"/>
        <n v="2.2400000000000002"/>
        <n v="2.77"/>
        <n v="2.39"/>
        <n v="2.56"/>
        <n v="2.72"/>
        <n v="2.4900000000000002"/>
        <n v="2.2200000000000002"/>
        <n v="2.25"/>
        <n v="0.68"/>
        <n v="11.85"/>
        <n v="2.87"/>
        <n v="3.61"/>
        <n v="5.66"/>
        <n v="8.59"/>
        <n v="5.92"/>
        <n v="3.06"/>
        <n v="5.31"/>
        <n v="2.1"/>
        <n v="2.67"/>
        <n v="0.9"/>
        <n v="2.19"/>
        <n v="2.5299999999999998"/>
        <n v="3.54"/>
        <n v="3.11"/>
        <n v="2.38"/>
        <n v="2.2999999999999998"/>
        <n v="2.0299999999999998"/>
        <n v="3.83"/>
        <n v="14.1"/>
        <n v="3.72"/>
        <n v="5.96"/>
        <n v="3.59"/>
        <n v="7.11"/>
        <n v="2.33"/>
        <n v="1.01"/>
        <n v="3.66"/>
        <n v="2.5499999999999998"/>
        <n v="3.75"/>
        <n v="3.95"/>
        <n v="4.08"/>
        <n v="2.81"/>
        <n v="2.0099999999999998"/>
        <n v="3.44"/>
        <n v="2.59"/>
        <n v="2.17"/>
        <n v="2.14"/>
        <n v="4.82"/>
        <n v="11.58"/>
        <n v="9.24"/>
        <n v="5.56"/>
        <n v="2.21"/>
        <n v="6.63"/>
        <n v="5.42"/>
        <n v="3.01"/>
        <n v="1"/>
        <n v="3.35"/>
        <n v="4.1500000000000004"/>
        <n v="1.67"/>
        <n v="2.74"/>
        <n v="2.48"/>
        <n v="1.81"/>
        <n v="1.1399999999999999"/>
        <n v="12.79"/>
        <n v="1.86"/>
        <n v="7.76"/>
        <n v="4.7"/>
        <n v="6.23"/>
        <n v="5.25"/>
        <n v="0.66"/>
        <n v="2.4"/>
        <n v="0.98"/>
        <n v="3.17"/>
        <n v="2.73"/>
        <n v="1.2"/>
        <n v="10.42"/>
        <n v="8.33"/>
        <n v="10.37"/>
        <n v="8.8000000000000007"/>
        <n v="1.1499999999999999"/>
        <n v="4.12"/>
        <n v="0.64"/>
        <n v="1.36"/>
        <n v="1.53"/>
        <n v="1.49"/>
        <n v="2.93"/>
        <n v="2.64"/>
        <n v="2.13"/>
        <n v="1.74"/>
        <n v="3.77"/>
        <n v="10.02"/>
        <n v="2.61"/>
        <n v="6.03"/>
        <n v="9.02"/>
        <n v="8.32"/>
        <n v="2.08"/>
        <n v="2.9"/>
        <n v="3.62"/>
        <n v="0.53"/>
        <n v="2.83"/>
        <n v="1.76"/>
        <n v="2.52"/>
        <n v="2.66"/>
        <n v="2.37"/>
        <n v="1.9"/>
        <n v="1.41"/>
        <n v="3.48"/>
        <n v="3.26"/>
        <n v="6.74"/>
        <n v="8.73"/>
        <n v="10.29"/>
        <n v="1.85"/>
        <n v="5.1100000000000003"/>
        <n v="3.33"/>
        <n v="3.7"/>
        <n v="1.1100000000000001"/>
        <n v="1.33"/>
        <n v="3.63"/>
        <n v="1.55"/>
        <n v="2.29"/>
        <n v="2.94"/>
        <n v="6.21"/>
        <n v="8.66"/>
        <n v="2.4500000000000002"/>
        <n v="8.99"/>
        <n v="3.76"/>
        <n v="4.25"/>
        <n v="6.7"/>
        <n v="0.82"/>
        <n v="5.72"/>
        <n v="0.65"/>
        <n v="1.63"/>
        <n v="2.78"/>
        <n v="2.12"/>
        <n v="2.5099999999999998"/>
        <n v="8.7899999999999991"/>
        <n v="10.67"/>
        <n v="3.56"/>
        <n v="1.05"/>
        <n v="5.44"/>
        <n v="4.3899999999999997"/>
        <n v="0.63"/>
        <n v="5.23"/>
        <n v="1.26"/>
        <n v="1.46"/>
        <n v="3.74"/>
        <n v="10.28"/>
        <n v="9.58"/>
        <n v="6.78"/>
        <n v="1.64"/>
        <n v="7.01"/>
        <n v="4.91"/>
        <n v="5.37"/>
        <n v="1.4"/>
        <n v="0.47"/>
        <n v="3.97"/>
        <n v="1.17"/>
        <n v="2.57"/>
        <n v="3.57"/>
        <n v="6.96"/>
        <n v="7.13"/>
        <n v="9"/>
        <n v="9.34"/>
        <n v="1.19"/>
        <n v="6.28"/>
        <n v="1.02"/>
        <n v="2.89"/>
        <n v="0.85"/>
        <n v="2.04"/>
        <n v="9.82"/>
        <n v="13.69"/>
        <n v="2.98"/>
        <n v="3.27"/>
        <n v="8.6300000000000008"/>
        <n v="4.46"/>
        <n v="4.17"/>
        <n v="0.6"/>
        <n v="3.87"/>
        <n v="1.79"/>
        <n v="2.15"/>
        <n v="9.5399999999999991"/>
        <n v="3.08"/>
        <n v="11.38"/>
        <n v="3.38"/>
        <n v="5.54"/>
        <n v="3.69"/>
        <n v="1.23"/>
        <n v="1.54"/>
        <n v="0.62"/>
        <n v="4.92"/>
        <n v="2.46"/>
        <n v="0.92"/>
        <n v="0.31"/>
        <n v="9.0299999999999994"/>
        <n v="9.65"/>
        <n v="10.88"/>
        <n v="3.49"/>
        <n v="5.95"/>
        <n v="5.34"/>
        <n v="3.29"/>
        <n v="0.21"/>
        <n v="1.03"/>
        <n v="2.0499999999999998"/>
        <n v="2.2599999999999998"/>
        <n v="1.44"/>
        <n v="3.04"/>
        <n v="16.11"/>
        <n v="5.47"/>
        <n v="5.17"/>
        <n v="2.4300000000000002"/>
        <n v="3.65"/>
        <n v="1.22"/>
        <n v="0.61"/>
        <n v="3.34"/>
        <n v="0.91"/>
        <n v="1.52"/>
        <n v="4.8600000000000003"/>
        <n v="17.14"/>
        <n v="6.65"/>
        <n v="5.63"/>
        <n v="6.39"/>
        <n v="4.3499999999999996"/>
        <n v="1.28"/>
        <n v="0.26"/>
        <n v="2.5"/>
        <n v="12.48"/>
        <n v="12.12"/>
        <n v="3.03"/>
        <n v="4.63"/>
        <n v="4.8099999999999996"/>
        <n v="4.28"/>
        <n v="2.3199999999999998"/>
        <n v="1.07"/>
        <n v="0.89"/>
        <n v="1.78"/>
        <n v="1.96"/>
        <n v="1.6"/>
        <n v="1.97"/>
        <n v="18.09"/>
        <n v="11.18"/>
        <n v="2.63"/>
        <n v="5.26"/>
        <n v="6.58"/>
        <n v="0.33"/>
        <n v="1.32"/>
        <n v="0.99"/>
        <n v="3"/>
        <n v="3.86"/>
        <n v="8.58"/>
        <n v="11.59"/>
        <n v="3.43"/>
        <n v="5.58"/>
        <n v="0.43"/>
        <n v="1.29"/>
        <n v="4.72"/>
        <n v="2.58"/>
        <n v="0.86"/>
        <n v="8.2200000000000006"/>
        <n v="13.7"/>
        <n v="4.1100000000000003"/>
        <n v="6.16"/>
        <n v="3.42"/>
        <n v="1.37"/>
        <n v="8.92"/>
        <n v="8.2799999999999994"/>
        <n v="7.64"/>
        <n v="5.73"/>
        <n v="3.18"/>
        <n v="1.91"/>
        <n v="5.0999999999999996"/>
        <n v="0"/>
        <n v="17.78"/>
        <n v="13.33"/>
        <n v="6.67"/>
        <n v="4.4400000000000004"/>
        <n v="3.79"/>
        <n v="9.09"/>
        <n v="15.15"/>
        <n v="0.76"/>
        <n v="6.06"/>
        <n v="2.27"/>
        <n v="11.11"/>
        <n v="22.22"/>
        <n v="23.73"/>
        <n v="4.24"/>
        <n v="3.39"/>
        <n v="2.54"/>
        <n v="1.69"/>
        <n v="1.68"/>
        <n v="4.2"/>
        <n v="12.61"/>
        <n v="10.08"/>
        <n v="3.36"/>
        <n v="0.84"/>
        <n v="33.33"/>
        <n v="19.149999999999999"/>
        <n v="10.64"/>
        <n v="8.51"/>
        <n v="6.38"/>
        <n v="4.26"/>
        <n v="23.44"/>
        <n v="6.25"/>
        <n v="1.56"/>
        <n v="3.91"/>
        <n v="2.34"/>
        <n v="16.41"/>
        <n v="11.72"/>
        <n v="4.6900000000000004"/>
      </sharedItems>
    </cacheField>
    <cacheField name="総数（法人以外の団体）" numFmtId="0" sqlType="4">
      <sharedItems containsSemiMixedTypes="0" containsString="0" containsNumber="1" containsInteger="1" minValue="0" maxValue="11" count="9">
        <n v="2"/>
        <n v="6"/>
        <n v="8"/>
        <n v="0"/>
        <n v="11"/>
        <n v="1"/>
        <n v="4"/>
        <n v="3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2907175926" createdVersion="5" refreshedVersion="8" minRefreshableVersion="3" recordCount="761" xr:uid="{12683E10-1D38-4F5C-92B2-A2899190198F}">
  <cacheSource type="external" connectionId="3"/>
  <cacheFields count="14">
    <cacheField name="都道府県" numFmtId="0" sqlType="-9">
      <sharedItems count="1">
        <s v="33 岡山県"/>
      </sharedItems>
    </cacheField>
    <cacheField name="自治体名" numFmtId="0" sqlType="-9">
      <sharedItems count="32">
        <s v="岡山県"/>
        <s v="岡山市"/>
        <s v="岡山市北区"/>
        <s v="岡山市中区"/>
        <s v="岡山市東区"/>
        <s v="岡山市南区"/>
        <s v="倉敷市"/>
        <s v="津山市"/>
        <s v="玉野市"/>
        <s v="笠岡市"/>
        <s v="井原市"/>
        <s v="総社市"/>
        <s v="高梁市"/>
        <s v="新見市"/>
        <s v="備前市"/>
        <s v="瀬戸内市"/>
        <s v="赤磐市"/>
        <s v="真庭市"/>
        <s v="美作市"/>
        <s v="浅口市"/>
        <s v="和気郡和気町"/>
        <s v="都窪郡早島町"/>
        <s v="浅口郡里庄町"/>
        <s v="小田郡矢掛町"/>
        <s v="真庭郡新庄村"/>
        <s v="苫田郡鏡野町"/>
        <s v="勝田郡勝央町"/>
        <s v="勝田郡奈義町"/>
        <s v="英田郡西粟倉村"/>
        <s v="久米郡久米南町"/>
        <s v="久米郡美咲町"/>
        <s v="加賀郡吉備中央町"/>
      </sharedItems>
    </cacheField>
    <cacheField name="自治体" numFmtId="0" sqlType="-9">
      <sharedItems count="32">
        <s v="33000 岡山県"/>
        <s v="33100 岡山市"/>
        <s v="33101 岡山市北区"/>
        <s v="33102 岡山市中区"/>
        <s v="33103 岡山市東区"/>
        <s v="33104 岡山市南区"/>
        <s v="33202 倉敷市"/>
        <s v="33203 津山市"/>
        <s v="33204 玉野市"/>
        <s v="33205 笠岡市"/>
        <s v="33207 井原市"/>
        <s v="33208 総社市"/>
        <s v="33209 高梁市"/>
        <s v="33210 新見市"/>
        <s v="33211 備前市"/>
        <s v="33212 瀬戸内市"/>
        <s v="33213 赤磐市"/>
        <s v="33214 真庭市"/>
        <s v="33215 美作市"/>
        <s v="33216 浅口市"/>
        <s v="33346 和気郡和気町"/>
        <s v="33423 都窪郡早島町"/>
        <s v="33445 浅口郡里庄町"/>
        <s v="33461 小田郡矢掛町"/>
        <s v="33586 真庭郡新庄村"/>
        <s v="33606 苫田郡鏡野町"/>
        <s v="33622 勝田郡勝央町"/>
        <s v="33623 勝田郡奈義町"/>
        <s v="33643 英田郡西粟倉村"/>
        <s v="33663 久米郡久米南町"/>
        <s v="33666 久米郡美咲町"/>
        <s v="33681 加賀郡吉備中央町"/>
      </sharedItems>
    </cacheField>
    <cacheField name="産業分類コード" numFmtId="0" sqlType="-8">
      <sharedItems count="113">
        <s v="783"/>
        <s v="692"/>
        <s v="782"/>
        <s v="062"/>
        <s v="591"/>
        <s v="762"/>
        <s v="835"/>
        <s v="609"/>
        <s v="824"/>
        <s v="767"/>
        <s v="691"/>
        <s v="766"/>
        <s v="064"/>
        <s v="081"/>
        <s v="603"/>
        <s v="589"/>
        <s v="083"/>
        <s v="065"/>
        <s v="891"/>
        <s v="823"/>
        <s v="682"/>
        <s v="765"/>
        <s v="742"/>
        <s v="694"/>
        <s v="573"/>
        <s v="789"/>
        <s v="781"/>
        <s v="674"/>
        <s v="593"/>
        <s v="078"/>
        <s v="079"/>
        <s v="072"/>
        <s v="559"/>
        <s v="116"/>
        <s v="693"/>
        <s v="313"/>
        <s v="066"/>
        <s v="244"/>
        <s v="586"/>
        <s v="833"/>
        <s v="821"/>
        <s v="218"/>
        <s v="585"/>
        <s v="605"/>
        <s v="119"/>
        <s v="606"/>
        <s v="581"/>
        <s v="075"/>
        <s v="331"/>
        <s v="604"/>
        <s v="722"/>
        <s v="602"/>
        <s v="214"/>
        <s v="769"/>
        <s v="751"/>
        <s v="531"/>
        <s v="611"/>
        <s v="761"/>
        <s v="772"/>
        <s v="076"/>
        <s v="854"/>
        <s v="584"/>
        <s v="099"/>
        <s v="441"/>
        <s v="729"/>
        <s v="151"/>
        <s v="269"/>
        <s v="608"/>
        <s v="551"/>
        <s v="328"/>
        <s v="543"/>
        <s v="681"/>
        <s v="794"/>
        <s v="607"/>
        <s v="071"/>
        <s v="077"/>
        <s v="182"/>
        <s v="253"/>
        <s v="272"/>
        <s v="311"/>
        <s v="582"/>
        <s v="746"/>
        <s v="796"/>
        <s v="193"/>
        <s v="601"/>
        <s v="799"/>
        <s v="121"/>
        <s v="131"/>
        <s v="440"/>
        <s v="728"/>
        <s v="809"/>
        <s v="073"/>
        <s v="522"/>
        <s v="536"/>
        <s v="749"/>
        <s v="853"/>
        <s v="579"/>
        <s v="098"/>
        <s v="114"/>
        <s v="323"/>
        <s v="324"/>
        <s v="327"/>
        <s v="411"/>
        <s v="711"/>
        <s v="726"/>
        <s v="752"/>
        <s v="791"/>
        <s v="834"/>
        <s v="911"/>
        <s v="763"/>
        <s v="571"/>
        <s v="572"/>
        <s v="329"/>
      </sharedItems>
    </cacheField>
    <cacheField name="産業分類" numFmtId="0" sqlType="-9">
      <sharedItems count="113">
        <s v="美容業"/>
        <s v="貸家業，貸間業"/>
        <s v="理容業"/>
        <s v="土木工事業（舗装工事業を除く）"/>
        <s v="自動車小売業"/>
        <s v="専門料理店"/>
        <s v="療術業"/>
        <s v="他に分類されない小売業"/>
        <s v="教養・技能教授業"/>
        <s v="喫茶店"/>
        <s v="不動産賃貸業（貸家業，貸間業を除く）"/>
        <s v="バー，キャバレー，ナイトクラブ"/>
        <s v="建築工事業（木造建築工事業を除く）"/>
        <s v="電気工事業"/>
        <s v="医薬品・化粧品小売業"/>
        <s v="その他の飲食料品小売業"/>
        <s v="管工事業（さく井工事業を除く）"/>
        <s v="木造建築工事業"/>
        <s v="自動車整備業"/>
        <s v="学習塾"/>
        <s v="不動産代理業・仲介業"/>
        <s v="酒場，ビヤホール"/>
        <s v="土木建築サービス業"/>
        <s v="不動産管理業"/>
        <s v="婦人・子供服小売業"/>
        <s v="その他の洗濯・理容・美容・浴場業"/>
        <s v="洗濯業"/>
        <s v="保険媒介代理業"/>
        <s v="機械器具小売業（自動車，自転車を除く）"/>
        <s v="床・内装工事業"/>
        <s v="その他の職別工事業"/>
        <s v="とび・土工・コンクリート工事業"/>
        <s v="他に分類されない卸売業"/>
        <s v="外衣・シャツ製造業（和式を除く）"/>
        <s v="駐車場業"/>
        <s v="船舶製造・修理業，舶用機関製造業"/>
        <s v="建築リフォーム工事業"/>
        <s v="建設用・建築用金属製品製造業（製缶板金業を含む）"/>
        <s v="菓子・パン小売業"/>
        <s v="歯科診療所"/>
        <s v="社会教育"/>
        <s v="骨材・石工品等製造業"/>
        <s v="酒小売業"/>
        <s v="燃料小売業"/>
        <s v="その他の繊維製品製造業"/>
        <s v="書籍・文房具小売業"/>
        <s v="各種食料品小売業"/>
        <s v="左官工事業"/>
        <s v="電気業"/>
        <s v="農耕用品小売業"/>
        <s v="公証人役場，司法書士事務所，土地家屋調査士事務所"/>
        <s v="じゅう器小売業"/>
        <s v="陶磁器・同関連製品製造業"/>
        <s v="その他の飲食店"/>
        <s v="旅館，ホテル"/>
        <s v="建築材料卸売業"/>
        <s v="通信販売・訪問販売小売業"/>
        <s v="食堂，レストラン（専門料理店を除く）"/>
        <s v="配達飲食サービス業"/>
        <s v="板金・金物工事業"/>
        <s v="老人福祉・介護事業"/>
        <s v="鮮魚小売業"/>
        <s v="その他の食料品製造業"/>
        <s v="一般貨物自動車運送業"/>
        <s v="その他の専門サービス業"/>
        <s v="印刷業"/>
        <s v="その他の生産用機械・同部分品製造業"/>
        <s v="写真機・時計・眼鏡小売業"/>
        <s v="家具・建具・じゅう器等卸売業"/>
        <s v="畳等生活雑貨製品製造業"/>
        <s v="電気機械器具卸売業"/>
        <s v="建物売買業，土地売買業"/>
        <s v="物品預り業"/>
        <s v="スポーツ用品・がん具・娯楽用品・楽器小売業"/>
        <s v="大工工事業"/>
        <s v="塗装工事業"/>
        <s v="プラスチックフィルム・シート・床材・合成皮革製造業"/>
        <s v="一般産業用機械・装置製造業"/>
        <s v="サービス用・娯楽用機械器具製造業"/>
        <s v="自動車・同附属品製造業"/>
        <s v="野菜・果実小売業"/>
        <s v="写真業"/>
        <s v="冠婚葬祭業"/>
        <s v="ゴムベルト・ゴムホース・工業用ゴム製品製造業"/>
        <s v="家具・建具・畳小売業"/>
        <s v="他に分類されない生活関連サービス業"/>
        <s v="製材業，木製品製造業"/>
        <s v="家具製造業"/>
        <s v="管理，補助的経済活動を行う事業所"/>
        <s v="経営コンサルタント業，純粋持株会社"/>
        <s v="その他の娯楽業"/>
        <s v="鉄骨・鉄筋工事業"/>
        <s v="食料・飲料卸売業"/>
        <s v="再生資源卸売業"/>
        <s v="その他の技術サービス業"/>
        <s v="児童福祉事業"/>
        <s v="その他の織物・衣服・身の回り品小売業"/>
        <s v="動植物油脂製造業"/>
        <s v="染色整理業"/>
        <s v="時計・同部分品製造業"/>
        <s v="楽器製造業"/>
        <s v="漆器製造業"/>
        <s v="映像情報制作・配給業"/>
        <s v="自然科学研究所"/>
        <s v="デザイン業"/>
        <s v="簡易宿所"/>
        <s v="旅行業"/>
        <s v="助産・看護業"/>
        <s v="職業紹介業"/>
        <s v="そば・うどん店"/>
        <s v="呉服・服地・寝具小売業"/>
        <s v="男子服小売業"/>
        <s v="他に分類されない製造業"/>
      </sharedItems>
    </cacheField>
    <cacheField name="産業小分類" numFmtId="0" sqlType="-9">
      <sharedItems count="113">
        <s v="783 美容業"/>
        <s v="692 貸家業，貸間業"/>
        <s v="782 理容業"/>
        <s v="062 土木工事業（舗装工事業を除く）"/>
        <s v="591 自動車小売業"/>
        <s v="762 専門料理店"/>
        <s v="835 療術業"/>
        <s v="609 他に分類されない小売業"/>
        <s v="824 教養・技能教授業"/>
        <s v="767 喫茶店"/>
        <s v="691 不動産賃貸業（貸家業，貸間業を除く）"/>
        <s v="766 バー，キャバレー，ナイトクラブ"/>
        <s v="064 建築工事業（木造建築工事業を除く）"/>
        <s v="081 電気工事業"/>
        <s v="603 医薬品・化粧品小売業"/>
        <s v="589 その他の飲食料品小売業"/>
        <s v="083 管工事業（さく井工事業を除く）"/>
        <s v="065 木造建築工事業"/>
        <s v="891 自動車整備業"/>
        <s v="823 学習塾"/>
        <s v="682 不動産代理業・仲介業"/>
        <s v="765 酒場，ビヤホール"/>
        <s v="742 土木建築サービス業"/>
        <s v="694 不動産管理業"/>
        <s v="573 婦人・子供服小売業"/>
        <s v="789 その他の洗濯・理容・美容・浴場業"/>
        <s v="781 洗濯業"/>
        <s v="674 保険媒介代理業"/>
        <s v="593 機械器具小売業（自動車，自転車を除く）"/>
        <s v="078 床・内装工事業"/>
        <s v="079 その他の職別工事業"/>
        <s v="072 とび・土工・コンクリート工事業"/>
        <s v="559 他に分類されない卸売業"/>
        <s v="116 外衣・シャツ製造業（和式を除く）"/>
        <s v="693 駐車場業"/>
        <s v="313 船舶製造・修理業，舶用機関製造業"/>
        <s v="066 建築リフォーム工事業"/>
        <s v="244 建設用・建築用金属製品製造業（製缶板金業を含む）"/>
        <s v="586 菓子・パン小売業"/>
        <s v="833 歯科診療所"/>
        <s v="821 社会教育"/>
        <s v="218 骨材・石工品等製造業"/>
        <s v="585 酒小売業"/>
        <s v="605 燃料小売業"/>
        <s v="119 その他の繊維製品製造業"/>
        <s v="606 書籍・文房具小売業"/>
        <s v="581 各種食料品小売業"/>
        <s v="075 左官工事業"/>
        <s v="331 電気業"/>
        <s v="604 農耕用品小売業"/>
        <s v="722 公証人役場，司法書士事務所，土地家屋調査士事務所"/>
        <s v="602 じゅう器小売業"/>
        <s v="214 陶磁器・同関連製品製造業"/>
        <s v="769 その他の飲食店"/>
        <s v="751 旅館，ホテル"/>
        <s v="531 建築材料卸売業"/>
        <s v="611 通信販売・訪問販売小売業"/>
        <s v="761 食堂，レストラン（専門料理店を除く）"/>
        <s v="772 配達飲食サービス業"/>
        <s v="076 板金・金物工事業"/>
        <s v="854 老人福祉・介護事業"/>
        <s v="584 鮮魚小売業"/>
        <s v="099 その他の食料品製造業"/>
        <s v="441 一般貨物自動車運送業"/>
        <s v="729 その他の専門サービス業"/>
        <s v="151 印刷業"/>
        <s v="269 その他の生産用機械・同部分品製造業"/>
        <s v="608 写真機・時計・眼鏡小売業"/>
        <s v="551 家具・建具・じゅう器等卸売業"/>
        <s v="328 畳等生活雑貨製品製造業"/>
        <s v="543 電気機械器具卸売業"/>
        <s v="681 建物売買業，土地売買業"/>
        <s v="794 物品預り業"/>
        <s v="607 スポーツ用品・がん具・娯楽用品・楽器小売業"/>
        <s v="071 大工工事業"/>
        <s v="077 塗装工事業"/>
        <s v="182 プラスチックフィルム・シート・床材・合成皮革製造業"/>
        <s v="253 一般産業用機械・装置製造業"/>
        <s v="272 サービス用・娯楽用機械器具製造業"/>
        <s v="311 自動車・同附属品製造業"/>
        <s v="582 野菜・果実小売業"/>
        <s v="746 写真業"/>
        <s v="796 冠婚葬祭業"/>
        <s v="193 ゴムベルト・ゴムホース・工業用ゴム製品製造業"/>
        <s v="601 家具・建具・畳小売業"/>
        <s v="799 他に分類されない生活関連サービス業"/>
        <s v="121 製材業，木製品製造業"/>
        <s v="131 家具製造業"/>
        <s v="440 管理，補助的経済活動を行う事業所"/>
        <s v="728 経営コンサルタント業，純粋持株会社"/>
        <s v="809 その他の娯楽業"/>
        <s v="073 鉄骨・鉄筋工事業"/>
        <s v="522 食料・飲料卸売業"/>
        <s v="536 再生資源卸売業"/>
        <s v="749 その他の技術サービス業"/>
        <s v="853 児童福祉事業"/>
        <s v="579 その他の織物・衣服・身の回り品小売業"/>
        <s v="098 動植物油脂製造業"/>
        <s v="114 染色整理業"/>
        <s v="323 時計・同部分品製造業"/>
        <s v="324 楽器製造業"/>
        <s v="327 漆器製造業"/>
        <s v="411 映像情報制作・配給業"/>
        <s v="711 自然科学研究所"/>
        <s v="726 デザイン業"/>
        <s v="752 簡易宿所"/>
        <s v="791 旅行業"/>
        <s v="834 助産・看護業"/>
        <s v="911 職業紹介業"/>
        <s v="763 そば・うどん店"/>
        <s v="571 呉服・服地・寝具小売業"/>
        <s v="572 男子服小売業"/>
        <s v="329 他に分類されない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508" count="155">
        <n v="2508"/>
        <n v="2114"/>
        <n v="1366"/>
        <n v="1115"/>
        <n v="967"/>
        <n v="887"/>
        <n v="869"/>
        <n v="839"/>
        <n v="808"/>
        <n v="789"/>
        <n v="774"/>
        <n v="722"/>
        <n v="656"/>
        <n v="640"/>
        <n v="625"/>
        <n v="621"/>
        <n v="620"/>
        <n v="589"/>
        <n v="562"/>
        <n v="554"/>
        <n v="1010"/>
        <n v="920"/>
        <n v="457"/>
        <n v="421"/>
        <n v="420"/>
        <n v="418"/>
        <n v="379"/>
        <n v="375"/>
        <n v="349"/>
        <n v="329"/>
        <n v="306"/>
        <n v="275"/>
        <n v="273"/>
        <n v="271"/>
        <n v="259"/>
        <n v="251"/>
        <n v="244"/>
        <n v="234"/>
        <n v="230"/>
        <n v="488"/>
        <n v="390"/>
        <n v="303"/>
        <n v="296"/>
        <n v="219"/>
        <n v="217"/>
        <n v="215"/>
        <n v="209"/>
        <n v="190"/>
        <n v="182"/>
        <n v="168"/>
        <n v="166"/>
        <n v="158"/>
        <n v="156"/>
        <n v="146"/>
        <n v="135"/>
        <n v="133"/>
        <n v="118"/>
        <n v="149"/>
        <n v="148"/>
        <n v="68"/>
        <n v="61"/>
        <n v="51"/>
        <n v="50"/>
        <n v="48"/>
        <n v="44"/>
        <n v="43"/>
        <n v="42"/>
        <n v="40"/>
        <n v="37"/>
        <n v="36"/>
        <n v="35"/>
        <n v="34"/>
        <n v="32"/>
        <n v="100"/>
        <n v="71"/>
        <n v="65"/>
        <n v="57"/>
        <n v="39"/>
        <n v="38"/>
        <n v="33"/>
        <n v="28"/>
        <n v="26"/>
        <n v="24"/>
        <n v="23"/>
        <n v="22"/>
        <n v="21"/>
        <n v="183"/>
        <n v="164"/>
        <n v="116"/>
        <n v="115"/>
        <n v="96"/>
        <n v="91"/>
        <n v="82"/>
        <n v="79"/>
        <n v="70"/>
        <n v="59"/>
        <n v="58"/>
        <n v="54"/>
        <n v="52"/>
        <n v="49"/>
        <n v="577"/>
        <n v="572"/>
        <n v="302"/>
        <n v="233"/>
        <n v="205"/>
        <n v="196"/>
        <n v="186"/>
        <n v="172"/>
        <n v="160"/>
        <n v="155"/>
        <n v="140"/>
        <n v="138"/>
        <n v="134"/>
        <n v="131"/>
        <n v="127"/>
        <n v="170"/>
        <n v="117"/>
        <n v="81"/>
        <n v="69"/>
        <n v="56"/>
        <n v="53"/>
        <n v="46"/>
        <n v="41"/>
        <n v="55"/>
        <n v="27"/>
        <n v="25"/>
        <n v="20"/>
        <n v="17"/>
        <n v="16"/>
        <n v="15"/>
        <n v="14"/>
        <n v="73"/>
        <n v="31"/>
        <n v="19"/>
        <n v="18"/>
        <n v="13"/>
        <n v="89"/>
        <n v="30"/>
        <n v="47"/>
        <n v="12"/>
        <n v="11"/>
        <n v="10"/>
        <n v="9"/>
        <n v="67"/>
        <n v="78"/>
        <n v="45"/>
        <n v="2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06" maxValue="12.5" count="245">
        <n v="5.63"/>
        <n v="4.75"/>
        <n v="3.07"/>
        <n v="2.5"/>
        <n v="2.17"/>
        <n v="1.99"/>
        <n v="1.95"/>
        <n v="1.88"/>
        <n v="1.81"/>
        <n v="1.77"/>
        <n v="1.74"/>
        <n v="1.62"/>
        <n v="1.47"/>
        <n v="1.44"/>
        <n v="1.4"/>
        <n v="1.39"/>
        <n v="1.32"/>
        <n v="1.26"/>
        <n v="1.24"/>
        <n v="5.61"/>
        <n v="5.1100000000000003"/>
        <n v="2.54"/>
        <n v="2.34"/>
        <n v="2.33"/>
        <n v="2.3199999999999998"/>
        <n v="2.1"/>
        <n v="2.08"/>
        <n v="1.94"/>
        <n v="1.83"/>
        <n v="1.7"/>
        <n v="1.53"/>
        <n v="1.52"/>
        <n v="1.5"/>
        <n v="1.35"/>
        <n v="1.3"/>
        <n v="1.28"/>
        <n v="6.39"/>
        <n v="3.8"/>
        <n v="2.95"/>
        <n v="2.88"/>
        <n v="2.13"/>
        <n v="2.11"/>
        <n v="2.09"/>
        <n v="2.0299999999999998"/>
        <n v="1.85"/>
        <n v="1.64"/>
        <n v="1.54"/>
        <n v="1.42"/>
        <n v="1.31"/>
        <n v="1.29"/>
        <n v="1.1499999999999999"/>
        <n v="6.29"/>
        <n v="6.25"/>
        <n v="2.87"/>
        <n v="2.58"/>
        <n v="2.15"/>
        <n v="1.86"/>
        <n v="1.82"/>
        <n v="1.69"/>
        <n v="1.56"/>
        <n v="1.48"/>
        <n v="5.93"/>
        <n v="4.21"/>
        <n v="3.86"/>
        <n v="3.38"/>
        <n v="2.4900000000000002"/>
        <n v="2.37"/>
        <n v="2.31"/>
        <n v="2.2599999999999998"/>
        <n v="1.96"/>
        <n v="1.66"/>
        <n v="1.36"/>
        <n v="1.25"/>
        <n v="4.96"/>
        <n v="4.45"/>
        <n v="3.15"/>
        <n v="3.12"/>
        <n v="2.6"/>
        <n v="2.4700000000000002"/>
        <n v="2.2200000000000002"/>
        <n v="2.14"/>
        <n v="1.93"/>
        <n v="1.9"/>
        <n v="1.84"/>
        <n v="1.65"/>
        <n v="1.6"/>
        <n v="1.57"/>
        <n v="1.46"/>
        <n v="1.41"/>
        <n v="1.33"/>
        <n v="5.91"/>
        <n v="5.85"/>
        <n v="3.09"/>
        <n v="2.38"/>
        <n v="2.0099999999999998"/>
        <n v="1.87"/>
        <n v="1.76"/>
        <n v="1.59"/>
        <n v="1.49"/>
        <n v="1.43"/>
        <n v="1.37"/>
        <n v="1.34"/>
        <n v="6.4"/>
        <n v="4.41"/>
        <n v="3.05"/>
        <n v="2.67"/>
        <n v="2.1800000000000002"/>
        <n v="2"/>
        <n v="1.92"/>
        <n v="1.73"/>
        <n v="1.58"/>
        <n v="1.51"/>
        <n v="6.54"/>
        <n v="4.3899999999999997"/>
        <n v="4.07"/>
        <n v="3.11"/>
        <n v="2.5499999999999998"/>
        <n v="2.0699999999999998"/>
        <n v="1.91"/>
        <n v="1.2"/>
        <n v="1.1200000000000001"/>
        <n v="6.65"/>
        <n v="3.1"/>
        <n v="2.82"/>
        <n v="2.2799999999999998"/>
        <n v="2.19"/>
        <n v="1.55"/>
        <n v="6.92"/>
        <n v="3.66"/>
        <n v="3.26"/>
        <n v="2.64"/>
        <n v="1.63"/>
        <n v="6.61"/>
        <n v="5.12"/>
        <n v="3.93"/>
        <n v="2.2999999999999998"/>
        <n v="2.23"/>
        <n v="1.78"/>
        <n v="1.71"/>
        <n v="9.19"/>
        <n v="5.33"/>
        <n v="2.16"/>
        <n v="6.15"/>
        <n v="5.04"/>
        <n v="2.83"/>
        <n v="2.71"/>
        <n v="2.46"/>
        <n v="1.97"/>
        <n v="1.72"/>
        <n v="1.23"/>
        <n v="1.1100000000000001"/>
        <n v="6.49"/>
        <n v="5.52"/>
        <n v="2.91"/>
        <n v="2.62"/>
        <n v="2.42"/>
        <n v="1.45"/>
        <n v="6.23"/>
        <n v="5.19"/>
        <n v="2.52"/>
        <n v="4.32"/>
        <n v="4.05"/>
        <n v="3.24"/>
        <n v="2.84"/>
        <n v="2.57"/>
        <n v="1.89"/>
        <n v="1.22"/>
        <n v="5.36"/>
        <n v="3.99"/>
        <n v="3.71"/>
        <n v="2.75"/>
        <n v="2.61"/>
        <n v="2.48"/>
        <n v="2.06"/>
        <n v="7.16"/>
        <n v="5.65"/>
        <n v="4.13"/>
        <n v="1.38"/>
        <n v="7.55"/>
        <n v="3.5"/>
        <n v="3.31"/>
        <n v="2.76"/>
        <n v="2.21"/>
        <n v="1.1000000000000001"/>
        <n v="5.7"/>
        <n v="4.1100000000000003"/>
        <n v="3.48"/>
        <n v="2.85"/>
        <n v="2.5299999999999998"/>
        <n v="1.27"/>
        <n v="5.56"/>
        <n v="3.85"/>
        <n v="3.42"/>
        <n v="2.99"/>
        <n v="2.56"/>
        <n v="5.82"/>
        <n v="5.29"/>
        <n v="4.2300000000000004"/>
        <n v="3.17"/>
        <n v="2.65"/>
        <n v="2.12"/>
        <n v="1.06"/>
        <n v="6.27"/>
        <n v="5.07"/>
        <n v="4.18"/>
        <n v="3.88"/>
        <n v="3.28"/>
        <n v="2.69"/>
        <n v="2.39"/>
        <n v="1.79"/>
        <n v="1.19"/>
        <n v="12.5"/>
        <n v="3.13"/>
        <n v="6.59"/>
        <n v="4.76"/>
        <n v="4.03"/>
        <n v="3.3"/>
        <n v="2.93"/>
        <n v="2.2000000000000002"/>
        <n v="8.4700000000000006"/>
        <n v="4.84"/>
        <n v="2.02"/>
        <n v="1.61"/>
        <n v="1.21"/>
        <n v="5.71"/>
        <n v="4.29"/>
        <n v="2.86"/>
        <n v="11.86"/>
        <n v="10.17"/>
        <n v="5.08"/>
        <n v="3.39"/>
        <n v="7"/>
        <n v="4"/>
        <n v="3"/>
        <n v="6.79"/>
        <n v="6.48"/>
        <n v="5.25"/>
        <n v="4.01"/>
        <n v="3.7"/>
        <n v="5.94"/>
        <n v="5.24"/>
        <n v="4.55"/>
        <n v="2.8"/>
        <n v="2.4500000000000002"/>
        <n v="1.75"/>
      </sharedItems>
    </cacheField>
    <cacheField name="総数（個人）" numFmtId="0" sqlType="4">
      <sharedItems containsSemiMixedTypes="0" containsString="0" containsNumber="1" containsInteger="1" minValue="0" maxValue="2194" count="126">
        <n v="2194"/>
        <n v="1032"/>
        <n v="1295"/>
        <n v="100"/>
        <n v="502"/>
        <n v="680"/>
        <n v="751"/>
        <n v="499"/>
        <n v="618"/>
        <n v="705"/>
        <n v="77"/>
        <n v="664"/>
        <n v="96"/>
        <n v="141"/>
        <n v="234"/>
        <n v="381"/>
        <n v="119"/>
        <n v="245"/>
        <n v="398"/>
        <n v="356"/>
        <n v="382"/>
        <n v="770"/>
        <n v="418"/>
        <n v="35"/>
        <n v="384"/>
        <n v="311"/>
        <n v="319"/>
        <n v="22"/>
        <n v="164"/>
        <n v="183"/>
        <n v="241"/>
        <n v="271"/>
        <n v="14"/>
        <n v="34"/>
        <n v="220"/>
        <n v="84"/>
        <n v="33"/>
        <n v="58"/>
        <n v="24"/>
        <n v="143"/>
        <n v="255"/>
        <n v="400"/>
        <n v="358"/>
        <n v="218"/>
        <n v="26"/>
        <n v="175"/>
        <n v="197"/>
        <n v="179"/>
        <n v="112"/>
        <n v="163"/>
        <n v="126"/>
        <n v="7"/>
        <n v="20"/>
        <n v="50"/>
        <n v="4"/>
        <n v="44"/>
        <n v="32"/>
        <n v="81"/>
        <n v="10"/>
        <n v="53"/>
        <n v="117"/>
        <n v="49"/>
        <n v="62"/>
        <n v="6"/>
        <n v="43"/>
        <n v="0"/>
        <n v="18"/>
        <n v="25"/>
        <n v="30"/>
        <n v="12"/>
        <n v="1"/>
        <n v="17"/>
        <n v="3"/>
        <n v="89"/>
        <n v="42"/>
        <n v="52"/>
        <n v="37"/>
        <n v="28"/>
        <n v="31"/>
        <n v="19"/>
        <n v="8"/>
        <n v="2"/>
        <n v="9"/>
        <n v="66"/>
        <n v="51"/>
        <n v="107"/>
        <n v="46"/>
        <n v="13"/>
        <n v="59"/>
        <n v="29"/>
        <n v="315"/>
        <n v="493"/>
        <n v="284"/>
        <n v="21"/>
        <n v="109"/>
        <n v="152"/>
        <n v="165"/>
        <n v="16"/>
        <n v="101"/>
        <n v="118"/>
        <n v="144"/>
        <n v="114"/>
        <n v="121"/>
        <n v="57"/>
        <n v="64"/>
        <n v="73"/>
        <n v="55"/>
        <n v="79"/>
        <n v="147"/>
        <n v="76"/>
        <n v="78"/>
        <n v="65"/>
        <n v="47"/>
        <n v="27"/>
        <n v="40"/>
        <n v="5"/>
        <n v="23"/>
        <n v="75"/>
        <n v="11"/>
        <n v="69"/>
        <n v="82"/>
        <n v="15"/>
        <n v="56"/>
        <n v="39"/>
        <n v="41"/>
        <n v="74"/>
      </sharedItems>
    </cacheField>
    <cacheField name="構成比（個人）" numFmtId="0" sqlType="3">
      <sharedItems containsSemiMixedTypes="0" containsString="0" containsNumber="1" minValue="0" maxValue="17.57" count="314">
        <n v="10.95"/>
        <n v="5.15"/>
        <n v="6.46"/>
        <n v="0.5"/>
        <n v="2.5099999999999998"/>
        <n v="3.39"/>
        <n v="3.75"/>
        <n v="2.4900000000000002"/>
        <n v="3.08"/>
        <n v="3.52"/>
        <n v="0.38"/>
        <n v="3.31"/>
        <n v="0.48"/>
        <n v="0.7"/>
        <n v="1.17"/>
        <n v="1.9"/>
        <n v="0.59"/>
        <n v="1.22"/>
        <n v="1.99"/>
        <n v="1.78"/>
        <n v="5.43"/>
        <n v="10.94"/>
        <n v="5.94"/>
        <n v="5.46"/>
        <n v="4.42"/>
        <n v="4.53"/>
        <n v="0.31"/>
        <n v="2.33"/>
        <n v="2.6"/>
        <n v="3.42"/>
        <n v="3.85"/>
        <n v="0.2"/>
        <n v="3.13"/>
        <n v="1.19"/>
        <n v="0.47"/>
        <n v="0.82"/>
        <n v="0.34"/>
        <n v="2.0299999999999998"/>
        <n v="6.24"/>
        <n v="9.7799999999999994"/>
        <n v="8.76"/>
        <n v="5.33"/>
        <n v="0.64"/>
        <n v="4.28"/>
        <n v="4.82"/>
        <n v="4.38"/>
        <n v="2.74"/>
        <n v="3.99"/>
        <n v="0.17"/>
        <n v="0.49"/>
        <n v="0.1"/>
        <n v="1.08"/>
        <n v="0.78"/>
        <n v="1.98"/>
        <n v="0.24"/>
        <n v="1.3"/>
        <n v="13.67"/>
        <n v="5.72"/>
        <n v="7.24"/>
        <n v="5.84"/>
        <n v="5.0199999999999996"/>
        <n v="0"/>
        <n v="2.1"/>
        <n v="2.92"/>
        <n v="3.5"/>
        <n v="1.4"/>
        <n v="0.12"/>
        <n v="1.64"/>
        <n v="0.35"/>
        <n v="3.74"/>
        <n v="11.7"/>
        <n v="5.52"/>
        <n v="0.39"/>
        <n v="6.83"/>
        <n v="1.58"/>
        <n v="4.8600000000000003"/>
        <n v="3.94"/>
        <n v="3.68"/>
        <n v="3.15"/>
        <n v="4.07"/>
        <n v="2.5"/>
        <n v="1.05"/>
        <n v="0.53"/>
        <n v="2.23"/>
        <n v="0.26"/>
        <n v="1.31"/>
        <n v="2.63"/>
        <n v="1.18"/>
        <n v="0.92"/>
        <n v="12.31"/>
        <n v="4.95"/>
        <n v="3.83"/>
        <n v="8.0299999999999994"/>
        <n v="0.45"/>
        <n v="3.45"/>
        <n v="0.98"/>
        <n v="0.6"/>
        <n v="4.43"/>
        <n v="0.15"/>
        <n v="3.3"/>
        <n v="0.08"/>
        <n v="0.23"/>
        <n v="2.1800000000000002"/>
        <n v="0.68"/>
        <n v="3.23"/>
        <n v="7.49"/>
        <n v="11.72"/>
        <n v="6.75"/>
        <n v="2.59"/>
        <n v="3.61"/>
        <n v="3.92"/>
        <n v="2.4"/>
        <n v="2.81"/>
        <n v="0.4"/>
        <n v="2.71"/>
        <n v="2.88"/>
        <n v="1.36"/>
        <n v="1.52"/>
        <n v="1.74"/>
        <n v="1.88"/>
        <n v="11.74"/>
        <n v="6.07"/>
        <n v="6.23"/>
        <n v="5.19"/>
        <n v="0.16"/>
        <n v="1.04"/>
        <n v="2.3199999999999998"/>
        <n v="3.35"/>
        <n v="2.16"/>
        <n v="1.92"/>
        <n v="3.19"/>
        <n v="1.28"/>
        <n v="2.48"/>
        <n v="2.64"/>
        <n v="1.84"/>
        <n v="0.56000000000000005"/>
        <n v="12.02"/>
        <n v="6.73"/>
        <n v="7.85"/>
        <n v="5.13"/>
        <n v="4.97"/>
        <n v="1.76"/>
        <n v="2.56"/>
        <n v="3.53"/>
        <n v="2.08"/>
        <n v="1.6"/>
        <n v="1.44"/>
        <n v="0.8"/>
        <n v="0.96"/>
        <n v="11.71"/>
        <n v="5.6"/>
        <n v="2.72"/>
        <n v="4.75"/>
        <n v="4.24"/>
        <n v="2.21"/>
        <n v="1.7"/>
        <n v="0.51"/>
        <n v="1.53"/>
        <n v="0.85"/>
        <n v="10.9"/>
        <n v="3.76"/>
        <n v="3.01"/>
        <n v="6.02"/>
        <n v="2.2599999999999998"/>
        <n v="3.57"/>
        <n v="0.94"/>
        <n v="2.44"/>
        <n v="1.1299999999999999"/>
        <n v="1.69"/>
        <n v="0.75"/>
        <n v="1.5"/>
        <n v="1.32"/>
        <n v="2.0699999999999998"/>
        <n v="11.2"/>
        <n v="6.28"/>
        <n v="7.1"/>
        <n v="3.55"/>
        <n v="2.19"/>
        <n v="1.0900000000000001"/>
        <n v="1.37"/>
        <n v="1.91"/>
        <n v="11.97"/>
        <n v="8.49"/>
        <n v="6.37"/>
        <n v="0.77"/>
        <n v="3.09"/>
        <n v="2.12"/>
        <n v="3.28"/>
        <n v="2.7"/>
        <n v="0.57999999999999996"/>
        <n v="1.1599999999999999"/>
        <n v="0.97"/>
        <n v="1.54"/>
        <n v="0.19"/>
        <n v="10.02"/>
        <n v="8.5299999999999994"/>
        <n v="2.35"/>
        <n v="2.99"/>
        <n v="3.2"/>
        <n v="0.43"/>
        <n v="1.71"/>
        <n v="2.13"/>
        <n v="1.49"/>
        <n v="10.81"/>
        <n v="7.14"/>
        <n v="5.21"/>
        <n v="2.9"/>
        <n v="1.35"/>
        <n v="4.63"/>
        <n v="3.47"/>
        <n v="1.93"/>
        <n v="6.91"/>
        <n v="5.71"/>
        <n v="4.8"/>
        <n v="3"/>
        <n v="3.6"/>
        <n v="1.2"/>
        <n v="1.8"/>
        <n v="0.9"/>
        <n v="12.28"/>
        <n v="8.3800000000000008"/>
        <n v="3.59"/>
        <n v="5.99"/>
        <n v="0.3"/>
        <n v="3.29"/>
        <n v="3.89"/>
        <n v="8.4600000000000009"/>
        <n v="6.63"/>
        <n v="4.91"/>
        <n v="3.43"/>
        <n v="3.54"/>
        <n v="0.69"/>
        <n v="0.91"/>
        <n v="2.06"/>
        <n v="0.56999999999999995"/>
        <n v="1.26"/>
        <n v="2.17"/>
        <n v="12.32"/>
        <n v="4.1900000000000004"/>
        <n v="1.72"/>
        <n v="0.99"/>
        <n v="2.46"/>
        <n v="1.48"/>
        <n v="1.97"/>
        <n v="0.25"/>
        <n v="1.23"/>
        <n v="2.2200000000000002"/>
        <n v="12.96"/>
        <n v="4.32"/>
        <n v="5.98"/>
        <n v="4.6500000000000004"/>
        <n v="1.66"/>
        <n v="2.66"/>
        <n v="1"/>
        <n v="0.33"/>
        <n v="0.66"/>
        <n v="1.33"/>
        <n v="10.06"/>
        <n v="8.18"/>
        <n v="5.03"/>
        <n v="2.52"/>
        <n v="0.63"/>
        <n v="3.77"/>
        <n v="1.89"/>
        <n v="3.14"/>
        <n v="17.57"/>
        <n v="12.16"/>
        <n v="4.05"/>
        <n v="5.41"/>
        <n v="9.18"/>
        <n v="10.199999999999999"/>
        <n v="6.12"/>
        <n v="1.02"/>
        <n v="3.06"/>
        <n v="4.08"/>
        <n v="2.04"/>
        <n v="9.7899999999999991"/>
        <n v="6.7"/>
        <n v="4.12"/>
        <n v="0.52"/>
        <n v="4.6399999999999997"/>
        <n v="1.55"/>
        <n v="1.03"/>
        <n v="2.58"/>
        <n v="14.29"/>
        <n v="9.52"/>
        <n v="4.76"/>
        <n v="8.27"/>
        <n v="6.77"/>
        <n v="15.75"/>
        <n v="1.57"/>
        <n v="2.36"/>
        <n v="5.51"/>
        <n v="0.79"/>
        <n v="9.3000000000000007"/>
        <n v="5.81"/>
        <n v="6.98"/>
        <n v="3.49"/>
        <n v="14.63"/>
        <n v="4.88"/>
        <n v="8.16"/>
        <n v="2.14"/>
        <n v="11.23"/>
        <n v="9.09"/>
        <n v="5.88"/>
        <n v="3.21"/>
        <n v="2.67"/>
        <n v="1.07"/>
        <n v="12.06"/>
        <n v="10.64"/>
        <n v="1.42"/>
        <n v="4.96"/>
        <n v="2.84"/>
        <n v="0.71"/>
      </sharedItems>
    </cacheField>
    <cacheField name="総数（法人）" numFmtId="0" sqlType="4">
      <sharedItems containsSemiMixedTypes="0" containsString="0" containsNumber="1" containsInteger="1" minValue="0" maxValue="1081" count="115">
        <n v="314"/>
        <n v="1081"/>
        <n v="70"/>
        <n v="1015"/>
        <n v="465"/>
        <n v="207"/>
        <n v="118"/>
        <n v="338"/>
        <n v="186"/>
        <n v="83"/>
        <n v="695"/>
        <n v="58"/>
        <n v="559"/>
        <n v="499"/>
        <n v="391"/>
        <n v="239"/>
        <n v="501"/>
        <n v="344"/>
        <n v="163"/>
        <n v="197"/>
        <n v="628"/>
        <n v="150"/>
        <n v="39"/>
        <n v="384"/>
        <n v="36"/>
        <n v="107"/>
        <n v="60"/>
        <n v="353"/>
        <n v="185"/>
        <n v="146"/>
        <n v="87"/>
        <n v="35"/>
        <n v="261"/>
        <n v="51"/>
        <n v="175"/>
        <n v="218"/>
        <n v="182"/>
        <n v="210"/>
        <n v="86"/>
        <n v="401"/>
        <n v="88"/>
        <n v="32"/>
        <n v="85"/>
        <n v="268"/>
        <n v="44"/>
        <n v="20"/>
        <n v="97"/>
        <n v="27"/>
        <n v="55"/>
        <n v="161"/>
        <n v="108"/>
        <n v="151"/>
        <n v="102"/>
        <n v="113"/>
        <n v="54"/>
        <n v="123"/>
        <n v="65"/>
        <n v="99"/>
        <n v="6"/>
        <n v="11"/>
        <n v="45"/>
        <n v="8"/>
        <n v="50"/>
        <n v="42"/>
        <n v="26"/>
        <n v="19"/>
        <n v="13"/>
        <n v="30"/>
        <n v="28"/>
        <n v="33"/>
        <n v="2"/>
        <n v="29"/>
        <n v="62"/>
        <n v="5"/>
        <n v="3"/>
        <n v="9"/>
        <n v="10"/>
        <n v="22"/>
        <n v="16"/>
        <n v="14"/>
        <n v="12"/>
        <n v="98"/>
        <n v="82"/>
        <n v="66"/>
        <n v="63"/>
        <n v="47"/>
        <n v="53"/>
        <n v="49"/>
        <n v="21"/>
        <n v="43"/>
        <n v="40"/>
        <n v="262"/>
        <n v="79"/>
        <n v="18"/>
        <n v="212"/>
        <n v="188"/>
        <n v="96"/>
        <n v="167"/>
        <n v="147"/>
        <n v="71"/>
        <n v="129"/>
        <n v="17"/>
        <n v="76"/>
        <n v="72"/>
        <n v="48"/>
        <n v="23"/>
        <n v="41"/>
        <n v="67"/>
        <n v="24"/>
        <n v="25"/>
        <n v="7"/>
        <n v="15"/>
        <n v="1"/>
        <n v="4"/>
        <n v="0"/>
      </sharedItems>
    </cacheField>
    <cacheField name="構成比（法人）" numFmtId="0" sqlType="3">
      <sharedItems containsSemiMixedTypes="0" containsString="0" containsNumber="1" minValue="0" maxValue="33.33" count="256">
        <n v="1.31"/>
        <n v="4.51"/>
        <n v="0.28999999999999998"/>
        <n v="4.2300000000000004"/>
        <n v="1.94"/>
        <n v="0.86"/>
        <n v="0.49"/>
        <n v="1.41"/>
        <n v="0.78"/>
        <n v="0.35"/>
        <n v="2.9"/>
        <n v="0.24"/>
        <n v="2.33"/>
        <n v="2.08"/>
        <n v="1.63"/>
        <n v="1"/>
        <n v="2.09"/>
        <n v="1.44"/>
        <n v="0.68"/>
        <n v="0.82"/>
        <n v="5.77"/>
        <n v="1.38"/>
        <n v="0.36"/>
        <n v="3.53"/>
        <n v="0.33"/>
        <n v="0.98"/>
        <n v="0.55000000000000004"/>
        <n v="3.24"/>
        <n v="1.7"/>
        <n v="1.34"/>
        <n v="0.8"/>
        <n v="0.32"/>
        <n v="2.4"/>
        <n v="2.19"/>
        <n v="0.47"/>
        <n v="1.61"/>
        <n v="2"/>
        <n v="1.67"/>
        <n v="1.93"/>
        <n v="0.79"/>
        <n v="6.54"/>
        <n v="0.52"/>
        <n v="1.39"/>
        <n v="4.37"/>
        <n v="0.72"/>
        <n v="0.59"/>
        <n v="1.58"/>
        <n v="0.44"/>
        <n v="0.9"/>
        <n v="2.63"/>
        <n v="2.38"/>
        <n v="1.76"/>
        <n v="2.46"/>
        <n v="1.66"/>
        <n v="1.84"/>
        <n v="0.88"/>
        <n v="2.0099999999999998"/>
        <n v="1.06"/>
        <n v="2.14"/>
        <n v="6.63"/>
        <n v="0.4"/>
        <n v="0.74"/>
        <n v="3.01"/>
        <n v="0.54"/>
        <n v="3.35"/>
        <n v="2.81"/>
        <n v="1.74"/>
        <n v="1.27"/>
        <n v="0.87"/>
        <n v="1.87"/>
        <n v="2.61"/>
        <n v="2.21"/>
        <n v="0.13"/>
        <n v="1.2"/>
        <n v="3.17"/>
        <n v="6.78"/>
        <n v="3.28"/>
        <n v="1.0900000000000001"/>
        <n v="0.22"/>
        <n v="1.75"/>
        <n v="1.53"/>
        <n v="0.81"/>
        <n v="4.17"/>
        <n v="2.76"/>
        <n v="0.34"/>
        <n v="3.49"/>
        <n v="3.61"/>
        <n v="1.49"/>
        <n v="2.68"/>
        <n v="2.25"/>
        <n v="0.6"/>
        <n v="0.89"/>
        <n v="1.83"/>
        <n v="0.26"/>
        <n v="4.75"/>
        <n v="1.43"/>
        <n v="3.84"/>
        <n v="3.41"/>
        <n v="0.38"/>
        <n v="3.03"/>
        <n v="2.66"/>
        <n v="1.29"/>
        <n v="0.76"/>
        <n v="0.2"/>
        <n v="2.34"/>
        <n v="0.31"/>
        <n v="1.05"/>
        <n v="1.3"/>
        <n v="0.15"/>
        <n v="4.96"/>
        <n v="3.33"/>
        <n v="1.78"/>
        <n v="1.85"/>
        <n v="2.0699999999999998"/>
        <n v="2.59"/>
        <n v="1.1100000000000001"/>
        <n v="0.67"/>
        <n v="1.1399999999999999"/>
        <n v="2.12"/>
        <n v="0.16"/>
        <n v="4.25"/>
        <n v="2.4500000000000002"/>
        <n v="1.47"/>
        <n v="1.8"/>
        <n v="1.96"/>
        <n v="0.65"/>
        <n v="0.84"/>
        <n v="0.21"/>
        <n v="3.14"/>
        <n v="0"/>
        <n v="0.63"/>
        <n v="1.46"/>
        <n v="4.3899999999999997"/>
        <n v="2.2999999999999998"/>
        <n v="1.26"/>
        <n v="0.42"/>
        <n v="2.5099999999999998"/>
        <n v="1.88"/>
        <n v="3.74"/>
        <n v="3.27"/>
        <n v="3.5"/>
        <n v="1.4"/>
        <n v="2.8"/>
        <n v="1.64"/>
        <n v="2.57"/>
        <n v="0.23"/>
        <n v="0.7"/>
        <n v="1.19"/>
        <n v="3.9"/>
        <n v="0.17"/>
        <n v="0.85"/>
        <n v="2.72"/>
        <n v="2.04"/>
        <n v="3.57"/>
        <n v="1.36"/>
        <n v="0.51"/>
        <n v="5.65"/>
        <n v="0.3"/>
        <n v="5.36"/>
        <n v="1.79"/>
        <n v="2.98"/>
        <n v="4.76"/>
        <n v="0.92"/>
        <n v="3.69"/>
        <n v="4.92"/>
        <n v="0.62"/>
        <n v="4.3099999999999996"/>
        <n v="1.23"/>
        <n v="2.15"/>
        <n v="2.77"/>
        <n v="2.2599999999999998"/>
        <n v="4.1100000000000003"/>
        <n v="5.13"/>
        <n v="3.7"/>
        <n v="2.0499999999999998"/>
        <n v="1.03"/>
        <n v="0.41"/>
        <n v="2.67"/>
        <n v="2.87"/>
        <n v="0.91"/>
        <n v="10.029999999999999"/>
        <n v="0.61"/>
        <n v="2.13"/>
        <n v="1.82"/>
        <n v="1.22"/>
        <n v="7.42"/>
        <n v="3.07"/>
        <n v="3.58"/>
        <n v="4.09"/>
        <n v="1.02"/>
        <n v="2.56"/>
        <n v="0.77"/>
        <n v="0.71"/>
        <n v="2.85"/>
        <n v="1.25"/>
        <n v="2.3199999999999998"/>
        <n v="5.35"/>
        <n v="2.5"/>
        <n v="0.18"/>
        <n v="1.07"/>
        <n v="3.21"/>
        <n v="0.53"/>
        <n v="0.66"/>
        <n v="12.83"/>
        <n v="0.99"/>
        <n v="3.29"/>
        <n v="1.32"/>
        <n v="2.96"/>
        <n v="2.58"/>
        <n v="1.72"/>
        <n v="0.43"/>
        <n v="6.01"/>
        <n v="1.37"/>
        <n v="6.16"/>
        <n v="4.79"/>
        <n v="2.74"/>
        <n v="4.46"/>
        <n v="3.82"/>
        <n v="3.18"/>
        <n v="2.5499999999999998"/>
        <n v="1.91"/>
        <n v="0.64"/>
        <n v="2.2200000000000002"/>
        <n v="8.89"/>
        <n v="5.56"/>
        <n v="4.4400000000000004"/>
        <n v="1.52"/>
        <n v="3.79"/>
        <n v="7.58"/>
        <n v="4.55"/>
        <n v="5.3"/>
        <n v="2.27"/>
        <n v="11.11"/>
        <n v="22.22"/>
        <n v="14.41"/>
        <n v="3.39"/>
        <n v="2.54"/>
        <n v="1.69"/>
        <n v="4.24"/>
        <n v="8.4"/>
        <n v="3.36"/>
        <n v="5.88"/>
        <n v="2.52"/>
        <n v="1.68"/>
        <n v="6.67"/>
        <n v="33.33"/>
        <n v="12.77"/>
        <n v="4.26"/>
        <n v="6.38"/>
        <n v="14.06"/>
        <n v="1.56"/>
        <n v="4.6900000000000004"/>
        <n v="3.13"/>
        <n v="8.59"/>
        <n v="3.91"/>
        <n v="5.47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1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x v="0"/>
    <s v="岡山県"/>
    <x v="0"/>
    <x v="0"/>
    <n v="21"/>
    <n v="0.05"/>
    <n v="5"/>
    <n v="0.02"/>
    <n v="16"/>
    <n v="7.0000000000000007E-2"/>
    <x v="0"/>
  </r>
  <r>
    <x v="0"/>
    <s v="岡山県"/>
    <x v="0"/>
    <x v="1"/>
    <n v="6632"/>
    <n v="14.9"/>
    <n v="1510"/>
    <n v="7.54"/>
    <n v="5119"/>
    <n v="21.36"/>
    <x v="1"/>
  </r>
  <r>
    <x v="0"/>
    <s v="岡山県"/>
    <x v="0"/>
    <x v="2"/>
    <n v="3749"/>
    <n v="8.42"/>
    <n v="1213"/>
    <n v="6.05"/>
    <n v="2531"/>
    <n v="10.56"/>
    <x v="2"/>
  </r>
  <r>
    <x v="0"/>
    <s v="岡山県"/>
    <x v="0"/>
    <x v="3"/>
    <n v="160"/>
    <n v="0.36"/>
    <n v="3"/>
    <n v="0.01"/>
    <n v="144"/>
    <n v="0.6"/>
    <x v="3"/>
  </r>
  <r>
    <x v="0"/>
    <s v="岡山県"/>
    <x v="0"/>
    <x v="4"/>
    <n v="379"/>
    <n v="0.85"/>
    <n v="14"/>
    <n v="7.0000000000000007E-2"/>
    <n v="363"/>
    <n v="1.51"/>
    <x v="4"/>
  </r>
  <r>
    <x v="0"/>
    <s v="岡山県"/>
    <x v="0"/>
    <x v="5"/>
    <n v="555"/>
    <n v="1.25"/>
    <n v="92"/>
    <n v="0.46"/>
    <n v="451"/>
    <n v="1.88"/>
    <x v="5"/>
  </r>
  <r>
    <x v="0"/>
    <s v="岡山県"/>
    <x v="0"/>
    <x v="6"/>
    <n v="10684"/>
    <n v="24"/>
    <n v="4390"/>
    <n v="21.91"/>
    <n v="6266"/>
    <n v="26.14"/>
    <x v="6"/>
  </r>
  <r>
    <x v="0"/>
    <s v="岡山県"/>
    <x v="0"/>
    <x v="7"/>
    <n v="368"/>
    <n v="0.83"/>
    <n v="58"/>
    <n v="0.28999999999999998"/>
    <n v="309"/>
    <n v="1.29"/>
    <x v="3"/>
  </r>
  <r>
    <x v="0"/>
    <s v="岡山県"/>
    <x v="0"/>
    <x v="8"/>
    <n v="4441"/>
    <n v="9.98"/>
    <n v="1401"/>
    <n v="6.99"/>
    <n v="3033"/>
    <n v="12.65"/>
    <x v="7"/>
  </r>
  <r>
    <x v="0"/>
    <s v="岡山県"/>
    <x v="0"/>
    <x v="9"/>
    <n v="2322"/>
    <n v="5.22"/>
    <n v="1083"/>
    <n v="5.41"/>
    <n v="1223"/>
    <n v="5.0999999999999996"/>
    <x v="8"/>
  </r>
  <r>
    <x v="0"/>
    <s v="岡山県"/>
    <x v="0"/>
    <x v="10"/>
    <n v="4399"/>
    <n v="9.8800000000000008"/>
    <n v="3374"/>
    <n v="16.84"/>
    <n v="1010"/>
    <n v="4.21"/>
    <x v="9"/>
  </r>
  <r>
    <x v="0"/>
    <s v="岡山県"/>
    <x v="0"/>
    <x v="11"/>
    <n v="5479"/>
    <n v="12.31"/>
    <n v="4185"/>
    <n v="20.89"/>
    <n v="1256"/>
    <n v="5.24"/>
    <x v="10"/>
  </r>
  <r>
    <x v="0"/>
    <s v="岡山県"/>
    <x v="0"/>
    <x v="12"/>
    <n v="1678"/>
    <n v="3.77"/>
    <n v="988"/>
    <n v="4.93"/>
    <n v="460"/>
    <n v="1.92"/>
    <x v="9"/>
  </r>
  <r>
    <x v="0"/>
    <s v="岡山県"/>
    <x v="0"/>
    <x v="13"/>
    <n v="2031"/>
    <n v="4.5599999999999996"/>
    <n v="1140"/>
    <n v="5.69"/>
    <n v="800"/>
    <n v="3.34"/>
    <x v="5"/>
  </r>
  <r>
    <x v="0"/>
    <s v="岡山県"/>
    <x v="0"/>
    <x v="14"/>
    <n v="1623"/>
    <n v="3.65"/>
    <n v="579"/>
    <n v="2.89"/>
    <n v="988"/>
    <n v="4.12"/>
    <x v="11"/>
  </r>
  <r>
    <x v="0"/>
    <s v="岡山市"/>
    <x v="1"/>
    <x v="0"/>
    <n v="6"/>
    <n v="0.03"/>
    <n v="2"/>
    <n v="0.03"/>
    <n v="4"/>
    <n v="0.04"/>
    <x v="0"/>
  </r>
  <r>
    <x v="0"/>
    <s v="岡山市"/>
    <x v="1"/>
    <x v="1"/>
    <n v="2466"/>
    <n v="13.69"/>
    <n v="307"/>
    <n v="4.3600000000000003"/>
    <n v="2158"/>
    <n v="19.82"/>
    <x v="3"/>
  </r>
  <r>
    <x v="0"/>
    <s v="岡山市"/>
    <x v="1"/>
    <x v="2"/>
    <n v="1089"/>
    <n v="6.05"/>
    <n v="264"/>
    <n v="3.75"/>
    <n v="825"/>
    <n v="7.58"/>
    <x v="0"/>
  </r>
  <r>
    <x v="0"/>
    <s v="岡山市"/>
    <x v="1"/>
    <x v="3"/>
    <n v="77"/>
    <n v="0.43"/>
    <n v="1"/>
    <n v="0.01"/>
    <n v="74"/>
    <n v="0.68"/>
    <x v="0"/>
  </r>
  <r>
    <x v="0"/>
    <s v="岡山市"/>
    <x v="1"/>
    <x v="4"/>
    <n v="232"/>
    <n v="1.29"/>
    <n v="4"/>
    <n v="0.06"/>
    <n v="226"/>
    <n v="2.08"/>
    <x v="4"/>
  </r>
  <r>
    <x v="0"/>
    <s v="岡山市"/>
    <x v="1"/>
    <x v="5"/>
    <n v="166"/>
    <n v="0.92"/>
    <n v="36"/>
    <n v="0.51"/>
    <n v="127"/>
    <n v="1.17"/>
    <x v="4"/>
  </r>
  <r>
    <x v="0"/>
    <s v="岡山市"/>
    <x v="1"/>
    <x v="6"/>
    <n v="4055"/>
    <n v="22.51"/>
    <n v="1278"/>
    <n v="18.16"/>
    <n v="2765"/>
    <n v="25.39"/>
    <x v="12"/>
  </r>
  <r>
    <x v="0"/>
    <s v="岡山市"/>
    <x v="1"/>
    <x v="7"/>
    <n v="201"/>
    <n v="1.1200000000000001"/>
    <n v="24"/>
    <n v="0.34"/>
    <n v="176"/>
    <n v="1.62"/>
    <x v="3"/>
  </r>
  <r>
    <x v="0"/>
    <s v="岡山市"/>
    <x v="1"/>
    <x v="8"/>
    <n v="2249"/>
    <n v="12.48"/>
    <n v="518"/>
    <n v="7.36"/>
    <n v="1728"/>
    <n v="15.87"/>
    <x v="1"/>
  </r>
  <r>
    <x v="0"/>
    <s v="岡山市"/>
    <x v="1"/>
    <x v="9"/>
    <n v="1244"/>
    <n v="6.91"/>
    <n v="550"/>
    <n v="7.82"/>
    <n v="689"/>
    <n v="6.33"/>
    <x v="4"/>
  </r>
  <r>
    <x v="0"/>
    <s v="岡山市"/>
    <x v="1"/>
    <x v="10"/>
    <n v="1924"/>
    <n v="10.68"/>
    <n v="1491"/>
    <n v="21.19"/>
    <n v="432"/>
    <n v="3.97"/>
    <x v="0"/>
  </r>
  <r>
    <x v="0"/>
    <s v="岡山市"/>
    <x v="1"/>
    <x v="11"/>
    <n v="2090"/>
    <n v="11.6"/>
    <n v="1495"/>
    <n v="21.24"/>
    <n v="585"/>
    <n v="5.37"/>
    <x v="8"/>
  </r>
  <r>
    <x v="0"/>
    <s v="岡山市"/>
    <x v="1"/>
    <x v="12"/>
    <n v="621"/>
    <n v="3.45"/>
    <n v="375"/>
    <n v="5.33"/>
    <n v="229"/>
    <n v="2.1"/>
    <x v="1"/>
  </r>
  <r>
    <x v="0"/>
    <s v="岡山市"/>
    <x v="1"/>
    <x v="13"/>
    <n v="857"/>
    <n v="4.76"/>
    <n v="487"/>
    <n v="6.92"/>
    <n v="357"/>
    <n v="3.28"/>
    <x v="1"/>
  </r>
  <r>
    <x v="0"/>
    <s v="岡山市"/>
    <x v="1"/>
    <x v="14"/>
    <n v="737"/>
    <n v="4.09"/>
    <n v="205"/>
    <n v="2.91"/>
    <n v="514"/>
    <n v="4.72"/>
    <x v="9"/>
  </r>
  <r>
    <x v="0"/>
    <s v="岡山市北区"/>
    <x v="2"/>
    <x v="0"/>
    <n v="4"/>
    <n v="0.04"/>
    <n v="2"/>
    <n v="0.05"/>
    <n v="2"/>
    <n v="0.03"/>
    <x v="0"/>
  </r>
  <r>
    <x v="0"/>
    <s v="岡山市北区"/>
    <x v="2"/>
    <x v="1"/>
    <n v="1022"/>
    <n v="9.9499999999999993"/>
    <n v="113"/>
    <n v="2.76"/>
    <n v="908"/>
    <n v="14.82"/>
    <x v="3"/>
  </r>
  <r>
    <x v="0"/>
    <s v="岡山市北区"/>
    <x v="2"/>
    <x v="2"/>
    <n v="433"/>
    <n v="4.21"/>
    <n v="91"/>
    <n v="2.23"/>
    <n v="342"/>
    <n v="5.58"/>
    <x v="0"/>
  </r>
  <r>
    <x v="0"/>
    <s v="岡山市北区"/>
    <x v="2"/>
    <x v="3"/>
    <n v="23"/>
    <n v="0.22"/>
    <n v="0"/>
    <n v="0"/>
    <n v="22"/>
    <n v="0.36"/>
    <x v="0"/>
  </r>
  <r>
    <x v="0"/>
    <s v="岡山市北区"/>
    <x v="2"/>
    <x v="4"/>
    <n v="163"/>
    <n v="1.59"/>
    <n v="4"/>
    <n v="0.1"/>
    <n v="158"/>
    <n v="2.58"/>
    <x v="3"/>
  </r>
  <r>
    <x v="0"/>
    <s v="岡山市北区"/>
    <x v="2"/>
    <x v="5"/>
    <n v="72"/>
    <n v="0.7"/>
    <n v="14"/>
    <n v="0.34"/>
    <n v="57"/>
    <n v="0.93"/>
    <x v="3"/>
  </r>
  <r>
    <x v="0"/>
    <s v="岡山市北区"/>
    <x v="2"/>
    <x v="6"/>
    <n v="2318"/>
    <n v="22.56"/>
    <n v="666"/>
    <n v="16.29"/>
    <n v="1645"/>
    <n v="26.84"/>
    <x v="7"/>
  </r>
  <r>
    <x v="0"/>
    <s v="岡山市北区"/>
    <x v="2"/>
    <x v="7"/>
    <n v="129"/>
    <n v="1.26"/>
    <n v="10"/>
    <n v="0.24"/>
    <n v="118"/>
    <n v="1.93"/>
    <x v="3"/>
  </r>
  <r>
    <x v="0"/>
    <s v="岡山市北区"/>
    <x v="2"/>
    <x v="8"/>
    <n v="1492"/>
    <n v="14.52"/>
    <n v="351"/>
    <n v="8.59"/>
    <n v="1138"/>
    <n v="18.57"/>
    <x v="1"/>
  </r>
  <r>
    <x v="0"/>
    <s v="岡山市北区"/>
    <x v="2"/>
    <x v="9"/>
    <n v="853"/>
    <n v="8.3000000000000007"/>
    <n v="399"/>
    <n v="9.76"/>
    <n v="452"/>
    <n v="7.38"/>
    <x v="4"/>
  </r>
  <r>
    <x v="0"/>
    <s v="岡山市北区"/>
    <x v="2"/>
    <x v="10"/>
    <n v="1390"/>
    <n v="13.53"/>
    <n v="1089"/>
    <n v="26.64"/>
    <n v="301"/>
    <n v="4.91"/>
    <x v="0"/>
  </r>
  <r>
    <x v="0"/>
    <s v="岡山市北区"/>
    <x v="2"/>
    <x v="11"/>
    <n v="1152"/>
    <n v="11.21"/>
    <n v="791"/>
    <n v="19.350000000000001"/>
    <n v="354"/>
    <n v="5.78"/>
    <x v="2"/>
  </r>
  <r>
    <x v="0"/>
    <s v="岡山市北区"/>
    <x v="2"/>
    <x v="12"/>
    <n v="348"/>
    <n v="3.39"/>
    <n v="193"/>
    <n v="4.72"/>
    <n v="143"/>
    <n v="2.33"/>
    <x v="1"/>
  </r>
  <r>
    <x v="0"/>
    <s v="岡山市北区"/>
    <x v="2"/>
    <x v="13"/>
    <n v="480"/>
    <n v="4.67"/>
    <n v="276"/>
    <n v="6.75"/>
    <n v="195"/>
    <n v="3.18"/>
    <x v="1"/>
  </r>
  <r>
    <x v="0"/>
    <s v="岡山市北区"/>
    <x v="2"/>
    <x v="14"/>
    <n v="394"/>
    <n v="3.84"/>
    <n v="89"/>
    <n v="2.1800000000000002"/>
    <n v="293"/>
    <n v="4.78"/>
    <x v="9"/>
  </r>
  <r>
    <x v="0"/>
    <s v="岡山市中区"/>
    <x v="3"/>
    <x v="0"/>
    <n v="1"/>
    <n v="0.04"/>
    <n v="0"/>
    <n v="0"/>
    <n v="1"/>
    <n v="7.0000000000000007E-2"/>
    <x v="0"/>
  </r>
  <r>
    <x v="0"/>
    <s v="岡山市中区"/>
    <x v="3"/>
    <x v="1"/>
    <n v="354"/>
    <n v="14.95"/>
    <n v="36"/>
    <n v="4.21"/>
    <n v="318"/>
    <n v="21.29"/>
    <x v="0"/>
  </r>
  <r>
    <x v="0"/>
    <s v="岡山市中区"/>
    <x v="3"/>
    <x v="2"/>
    <n v="172"/>
    <n v="7.26"/>
    <n v="39"/>
    <n v="4.5599999999999996"/>
    <n v="133"/>
    <n v="8.9"/>
    <x v="0"/>
  </r>
  <r>
    <x v="0"/>
    <s v="岡山市中区"/>
    <x v="3"/>
    <x v="3"/>
    <n v="3"/>
    <n v="0.13"/>
    <n v="0"/>
    <n v="0"/>
    <n v="3"/>
    <n v="0.2"/>
    <x v="0"/>
  </r>
  <r>
    <x v="0"/>
    <s v="岡山市中区"/>
    <x v="3"/>
    <x v="4"/>
    <n v="32"/>
    <n v="1.35"/>
    <n v="0"/>
    <n v="0"/>
    <n v="31"/>
    <n v="2.0699999999999998"/>
    <x v="3"/>
  </r>
  <r>
    <x v="0"/>
    <s v="岡山市中区"/>
    <x v="3"/>
    <x v="5"/>
    <n v="28"/>
    <n v="1.18"/>
    <n v="7"/>
    <n v="0.82"/>
    <n v="20"/>
    <n v="1.34"/>
    <x v="0"/>
  </r>
  <r>
    <x v="0"/>
    <s v="岡山市中区"/>
    <x v="3"/>
    <x v="6"/>
    <n v="490"/>
    <n v="20.69"/>
    <n v="162"/>
    <n v="18.93"/>
    <n v="326"/>
    <n v="21.82"/>
    <x v="4"/>
  </r>
  <r>
    <x v="0"/>
    <s v="岡山市中区"/>
    <x v="3"/>
    <x v="7"/>
    <n v="33"/>
    <n v="1.39"/>
    <n v="6"/>
    <n v="0.7"/>
    <n v="27"/>
    <n v="1.81"/>
    <x v="0"/>
  </r>
  <r>
    <x v="0"/>
    <s v="岡山市中区"/>
    <x v="3"/>
    <x v="8"/>
    <n v="306"/>
    <n v="12.92"/>
    <n v="62"/>
    <n v="7.24"/>
    <n v="244"/>
    <n v="16.329999999999998"/>
    <x v="0"/>
  </r>
  <r>
    <x v="0"/>
    <s v="岡山市中区"/>
    <x v="3"/>
    <x v="9"/>
    <n v="160"/>
    <n v="6.76"/>
    <n v="58"/>
    <n v="6.78"/>
    <n v="100"/>
    <n v="6.69"/>
    <x v="0"/>
  </r>
  <r>
    <x v="0"/>
    <s v="岡山市中区"/>
    <x v="3"/>
    <x v="10"/>
    <n v="162"/>
    <n v="6.84"/>
    <n v="108"/>
    <n v="12.62"/>
    <n v="53"/>
    <n v="3.55"/>
    <x v="0"/>
  </r>
  <r>
    <x v="0"/>
    <s v="岡山市中区"/>
    <x v="3"/>
    <x v="11"/>
    <n v="313"/>
    <n v="13.22"/>
    <n v="220"/>
    <n v="25.7"/>
    <n v="92"/>
    <n v="6.16"/>
    <x v="3"/>
  </r>
  <r>
    <x v="0"/>
    <s v="岡山市中区"/>
    <x v="3"/>
    <x v="12"/>
    <n v="97"/>
    <n v="4.0999999999999996"/>
    <n v="60"/>
    <n v="7.01"/>
    <n v="33"/>
    <n v="2.21"/>
    <x v="0"/>
  </r>
  <r>
    <x v="0"/>
    <s v="岡山市中区"/>
    <x v="3"/>
    <x v="13"/>
    <n v="128"/>
    <n v="5.41"/>
    <n v="73"/>
    <n v="8.5299999999999994"/>
    <n v="52"/>
    <n v="3.48"/>
    <x v="0"/>
  </r>
  <r>
    <x v="0"/>
    <s v="岡山市中区"/>
    <x v="3"/>
    <x v="14"/>
    <n v="89"/>
    <n v="3.76"/>
    <n v="25"/>
    <n v="2.92"/>
    <n v="61"/>
    <n v="4.08"/>
    <x v="0"/>
  </r>
  <r>
    <x v="0"/>
    <s v="岡山市東区"/>
    <x v="4"/>
    <x v="0"/>
    <n v="1"/>
    <n v="0.06"/>
    <n v="0"/>
    <n v="0"/>
    <n v="1"/>
    <n v="0.11"/>
    <x v="0"/>
  </r>
  <r>
    <x v="0"/>
    <s v="岡山市東区"/>
    <x v="4"/>
    <x v="1"/>
    <n v="292"/>
    <n v="17.329999999999998"/>
    <n v="56"/>
    <n v="7.36"/>
    <n v="236"/>
    <n v="25.79"/>
    <x v="0"/>
  </r>
  <r>
    <x v="0"/>
    <s v="岡山市東区"/>
    <x v="4"/>
    <x v="2"/>
    <n v="143"/>
    <n v="8.49"/>
    <n v="43"/>
    <n v="5.65"/>
    <n v="100"/>
    <n v="10.93"/>
    <x v="0"/>
  </r>
  <r>
    <x v="0"/>
    <s v="岡山市東区"/>
    <x v="4"/>
    <x v="3"/>
    <n v="4"/>
    <n v="0.24"/>
    <n v="0"/>
    <n v="0"/>
    <n v="3"/>
    <n v="0.33"/>
    <x v="0"/>
  </r>
  <r>
    <x v="0"/>
    <s v="岡山市東区"/>
    <x v="4"/>
    <x v="4"/>
    <n v="11"/>
    <n v="0.65"/>
    <n v="0"/>
    <n v="0"/>
    <n v="11"/>
    <n v="1.2"/>
    <x v="0"/>
  </r>
  <r>
    <x v="0"/>
    <s v="岡山市東区"/>
    <x v="4"/>
    <x v="5"/>
    <n v="21"/>
    <n v="1.25"/>
    <n v="5"/>
    <n v="0.66"/>
    <n v="16"/>
    <n v="1.75"/>
    <x v="0"/>
  </r>
  <r>
    <x v="0"/>
    <s v="岡山市東区"/>
    <x v="4"/>
    <x v="6"/>
    <n v="451"/>
    <n v="26.77"/>
    <n v="191"/>
    <n v="25.1"/>
    <n v="258"/>
    <n v="28.2"/>
    <x v="4"/>
  </r>
  <r>
    <x v="0"/>
    <s v="岡山市東区"/>
    <x v="4"/>
    <x v="7"/>
    <n v="13"/>
    <n v="0.77"/>
    <n v="2"/>
    <n v="0.26"/>
    <n v="11"/>
    <n v="1.2"/>
    <x v="0"/>
  </r>
  <r>
    <x v="0"/>
    <s v="岡山市東区"/>
    <x v="4"/>
    <x v="8"/>
    <n v="93"/>
    <n v="5.52"/>
    <n v="17"/>
    <n v="2.23"/>
    <n v="76"/>
    <n v="8.31"/>
    <x v="0"/>
  </r>
  <r>
    <x v="0"/>
    <s v="岡山市東区"/>
    <x v="4"/>
    <x v="9"/>
    <n v="66"/>
    <n v="3.92"/>
    <n v="32"/>
    <n v="4.2"/>
    <n v="33"/>
    <n v="3.61"/>
    <x v="0"/>
  </r>
  <r>
    <x v="0"/>
    <s v="岡山市東区"/>
    <x v="4"/>
    <x v="10"/>
    <n v="145"/>
    <n v="8.61"/>
    <n v="116"/>
    <n v="15.24"/>
    <n v="29"/>
    <n v="3.17"/>
    <x v="0"/>
  </r>
  <r>
    <x v="0"/>
    <s v="岡山市東区"/>
    <x v="4"/>
    <x v="11"/>
    <n v="216"/>
    <n v="12.82"/>
    <n v="166"/>
    <n v="21.81"/>
    <n v="48"/>
    <n v="5.25"/>
    <x v="0"/>
  </r>
  <r>
    <x v="0"/>
    <s v="岡山市東区"/>
    <x v="4"/>
    <x v="12"/>
    <n v="73"/>
    <n v="4.33"/>
    <n v="52"/>
    <n v="6.83"/>
    <n v="21"/>
    <n v="2.2999999999999998"/>
    <x v="0"/>
  </r>
  <r>
    <x v="0"/>
    <s v="岡山市東区"/>
    <x v="4"/>
    <x v="13"/>
    <n v="82"/>
    <n v="4.87"/>
    <n v="46"/>
    <n v="6.04"/>
    <n v="35"/>
    <n v="3.83"/>
    <x v="0"/>
  </r>
  <r>
    <x v="0"/>
    <s v="岡山市東区"/>
    <x v="4"/>
    <x v="14"/>
    <n v="74"/>
    <n v="4.3899999999999997"/>
    <n v="35"/>
    <n v="4.5999999999999996"/>
    <n v="37"/>
    <n v="4.04"/>
    <x v="0"/>
  </r>
  <r>
    <x v="0"/>
    <s v="岡山市南区"/>
    <x v="5"/>
    <x v="0"/>
    <n v="0"/>
    <n v="0"/>
    <n v="0"/>
    <n v="0"/>
    <n v="0"/>
    <n v="0"/>
    <x v="0"/>
  </r>
  <r>
    <x v="0"/>
    <s v="岡山市南区"/>
    <x v="5"/>
    <x v="1"/>
    <n v="798"/>
    <n v="21.64"/>
    <n v="102"/>
    <n v="7.66"/>
    <n v="696"/>
    <n v="29.59"/>
    <x v="0"/>
  </r>
  <r>
    <x v="0"/>
    <s v="岡山市南区"/>
    <x v="5"/>
    <x v="2"/>
    <n v="341"/>
    <n v="9.25"/>
    <n v="91"/>
    <n v="6.83"/>
    <n v="250"/>
    <n v="10.63"/>
    <x v="0"/>
  </r>
  <r>
    <x v="0"/>
    <s v="岡山市南区"/>
    <x v="5"/>
    <x v="3"/>
    <n v="47"/>
    <n v="1.27"/>
    <n v="1"/>
    <n v="0.08"/>
    <n v="46"/>
    <n v="1.96"/>
    <x v="0"/>
  </r>
  <r>
    <x v="0"/>
    <s v="岡山市南区"/>
    <x v="5"/>
    <x v="4"/>
    <n v="26"/>
    <n v="0.7"/>
    <n v="0"/>
    <n v="0"/>
    <n v="26"/>
    <n v="1.1100000000000001"/>
    <x v="0"/>
  </r>
  <r>
    <x v="0"/>
    <s v="岡山市南区"/>
    <x v="5"/>
    <x v="5"/>
    <n v="45"/>
    <n v="1.22"/>
    <n v="10"/>
    <n v="0.75"/>
    <n v="34"/>
    <n v="1.45"/>
    <x v="3"/>
  </r>
  <r>
    <x v="0"/>
    <s v="岡山市南区"/>
    <x v="5"/>
    <x v="6"/>
    <n v="796"/>
    <n v="21.58"/>
    <n v="259"/>
    <n v="19.440000000000001"/>
    <n v="536"/>
    <n v="22.79"/>
    <x v="3"/>
  </r>
  <r>
    <x v="0"/>
    <s v="岡山市南区"/>
    <x v="5"/>
    <x v="7"/>
    <n v="26"/>
    <n v="0.7"/>
    <n v="6"/>
    <n v="0.45"/>
    <n v="20"/>
    <n v="0.85"/>
    <x v="0"/>
  </r>
  <r>
    <x v="0"/>
    <s v="岡山市南区"/>
    <x v="5"/>
    <x v="8"/>
    <n v="358"/>
    <n v="9.7100000000000009"/>
    <n v="88"/>
    <n v="6.61"/>
    <n v="270"/>
    <n v="11.48"/>
    <x v="0"/>
  </r>
  <r>
    <x v="0"/>
    <s v="岡山市南区"/>
    <x v="5"/>
    <x v="9"/>
    <n v="165"/>
    <n v="4.47"/>
    <n v="61"/>
    <n v="4.58"/>
    <n v="104"/>
    <n v="4.42"/>
    <x v="0"/>
  </r>
  <r>
    <x v="0"/>
    <s v="岡山市南区"/>
    <x v="5"/>
    <x v="10"/>
    <n v="227"/>
    <n v="6.16"/>
    <n v="178"/>
    <n v="13.36"/>
    <n v="49"/>
    <n v="2.08"/>
    <x v="0"/>
  </r>
  <r>
    <x v="0"/>
    <s v="岡山市南区"/>
    <x v="5"/>
    <x v="11"/>
    <n v="409"/>
    <n v="11.09"/>
    <n v="318"/>
    <n v="23.87"/>
    <n v="91"/>
    <n v="3.87"/>
    <x v="0"/>
  </r>
  <r>
    <x v="0"/>
    <s v="岡山市南区"/>
    <x v="5"/>
    <x v="12"/>
    <n v="103"/>
    <n v="2.79"/>
    <n v="70"/>
    <n v="5.26"/>
    <n v="32"/>
    <n v="1.36"/>
    <x v="0"/>
  </r>
  <r>
    <x v="0"/>
    <s v="岡山市南区"/>
    <x v="5"/>
    <x v="13"/>
    <n v="167"/>
    <n v="4.53"/>
    <n v="92"/>
    <n v="6.91"/>
    <n v="75"/>
    <n v="3.19"/>
    <x v="0"/>
  </r>
  <r>
    <x v="0"/>
    <s v="岡山市南区"/>
    <x v="5"/>
    <x v="14"/>
    <n v="180"/>
    <n v="4.88"/>
    <n v="56"/>
    <n v="4.2"/>
    <n v="123"/>
    <n v="5.23"/>
    <x v="0"/>
  </r>
  <r>
    <x v="0"/>
    <s v="倉敷市"/>
    <x v="6"/>
    <x v="0"/>
    <n v="3"/>
    <n v="0.03"/>
    <n v="0"/>
    <n v="0"/>
    <n v="3"/>
    <n v="0.05"/>
    <x v="0"/>
  </r>
  <r>
    <x v="0"/>
    <s v="倉敷市"/>
    <x v="6"/>
    <x v="1"/>
    <n v="1568"/>
    <n v="16.05"/>
    <n v="245"/>
    <n v="5.83"/>
    <n v="1323"/>
    <n v="23.97"/>
    <x v="0"/>
  </r>
  <r>
    <x v="0"/>
    <s v="倉敷市"/>
    <x v="6"/>
    <x v="2"/>
    <n v="892"/>
    <n v="9.1300000000000008"/>
    <n v="279"/>
    <n v="6.63"/>
    <n v="613"/>
    <n v="11.11"/>
    <x v="0"/>
  </r>
  <r>
    <x v="0"/>
    <s v="倉敷市"/>
    <x v="6"/>
    <x v="3"/>
    <n v="14"/>
    <n v="0.14000000000000001"/>
    <n v="0"/>
    <n v="0"/>
    <n v="13"/>
    <n v="0.24"/>
    <x v="0"/>
  </r>
  <r>
    <x v="0"/>
    <s v="倉敷市"/>
    <x v="6"/>
    <x v="4"/>
    <n v="58"/>
    <n v="0.59"/>
    <n v="0"/>
    <n v="0"/>
    <n v="58"/>
    <n v="1.05"/>
    <x v="0"/>
  </r>
  <r>
    <x v="0"/>
    <s v="倉敷市"/>
    <x v="6"/>
    <x v="5"/>
    <n v="123"/>
    <n v="1.26"/>
    <n v="13"/>
    <n v="0.31"/>
    <n v="110"/>
    <n v="1.99"/>
    <x v="0"/>
  </r>
  <r>
    <x v="0"/>
    <s v="倉敷市"/>
    <x v="6"/>
    <x v="6"/>
    <n v="2248"/>
    <n v="23.01"/>
    <n v="907"/>
    <n v="21.57"/>
    <n v="1338"/>
    <n v="24.24"/>
    <x v="1"/>
  </r>
  <r>
    <x v="0"/>
    <s v="倉敷市"/>
    <x v="6"/>
    <x v="7"/>
    <n v="76"/>
    <n v="0.78"/>
    <n v="10"/>
    <n v="0.24"/>
    <n v="66"/>
    <n v="1.2"/>
    <x v="0"/>
  </r>
  <r>
    <x v="0"/>
    <s v="倉敷市"/>
    <x v="6"/>
    <x v="8"/>
    <n v="1147"/>
    <n v="11.74"/>
    <n v="399"/>
    <n v="9.49"/>
    <n v="748"/>
    <n v="13.55"/>
    <x v="0"/>
  </r>
  <r>
    <x v="0"/>
    <s v="倉敷市"/>
    <x v="6"/>
    <x v="9"/>
    <n v="448"/>
    <n v="4.58"/>
    <n v="196"/>
    <n v="4.66"/>
    <n v="248"/>
    <n v="4.49"/>
    <x v="3"/>
  </r>
  <r>
    <x v="0"/>
    <s v="倉敷市"/>
    <x v="6"/>
    <x v="10"/>
    <n v="854"/>
    <n v="8.74"/>
    <n v="622"/>
    <n v="14.79"/>
    <n v="232"/>
    <n v="4.2"/>
    <x v="0"/>
  </r>
  <r>
    <x v="0"/>
    <s v="倉敷市"/>
    <x v="6"/>
    <x v="11"/>
    <n v="1251"/>
    <n v="12.8"/>
    <n v="930"/>
    <n v="22.12"/>
    <n v="319"/>
    <n v="5.78"/>
    <x v="0"/>
  </r>
  <r>
    <x v="0"/>
    <s v="倉敷市"/>
    <x v="6"/>
    <x v="12"/>
    <n v="365"/>
    <n v="3.74"/>
    <n v="227"/>
    <n v="5.4"/>
    <n v="115"/>
    <n v="2.08"/>
    <x v="0"/>
  </r>
  <r>
    <x v="0"/>
    <s v="倉敷市"/>
    <x v="6"/>
    <x v="13"/>
    <n v="384"/>
    <n v="3.93"/>
    <n v="244"/>
    <n v="5.8"/>
    <n v="130"/>
    <n v="2.36"/>
    <x v="3"/>
  </r>
  <r>
    <x v="0"/>
    <s v="倉敷市"/>
    <x v="6"/>
    <x v="14"/>
    <n v="340"/>
    <n v="3.48"/>
    <n v="133"/>
    <n v="3.16"/>
    <n v="203"/>
    <n v="3.68"/>
    <x v="4"/>
  </r>
  <r>
    <x v="0"/>
    <s v="津山市"/>
    <x v="7"/>
    <x v="0"/>
    <n v="2"/>
    <n v="0.08"/>
    <n v="0"/>
    <n v="0"/>
    <n v="2"/>
    <n v="0.15"/>
    <x v="0"/>
  </r>
  <r>
    <x v="0"/>
    <s v="津山市"/>
    <x v="7"/>
    <x v="1"/>
    <n v="350"/>
    <n v="13.18"/>
    <n v="92"/>
    <n v="7.35"/>
    <n v="258"/>
    <n v="19.100000000000001"/>
    <x v="0"/>
  </r>
  <r>
    <x v="0"/>
    <s v="津山市"/>
    <x v="7"/>
    <x v="2"/>
    <n v="218"/>
    <n v="8.2100000000000009"/>
    <n v="74"/>
    <n v="5.91"/>
    <n v="143"/>
    <n v="10.58"/>
    <x v="3"/>
  </r>
  <r>
    <x v="0"/>
    <s v="津山市"/>
    <x v="7"/>
    <x v="3"/>
    <n v="11"/>
    <n v="0.41"/>
    <n v="0"/>
    <n v="0"/>
    <n v="9"/>
    <n v="0.67"/>
    <x v="3"/>
  </r>
  <r>
    <x v="0"/>
    <s v="津山市"/>
    <x v="7"/>
    <x v="4"/>
    <n v="12"/>
    <n v="0.45"/>
    <n v="2"/>
    <n v="0.16"/>
    <n v="10"/>
    <n v="0.74"/>
    <x v="0"/>
  </r>
  <r>
    <x v="0"/>
    <s v="津山市"/>
    <x v="7"/>
    <x v="5"/>
    <n v="30"/>
    <n v="1.1299999999999999"/>
    <n v="5"/>
    <n v="0.4"/>
    <n v="25"/>
    <n v="1.85"/>
    <x v="0"/>
  </r>
  <r>
    <x v="0"/>
    <s v="津山市"/>
    <x v="7"/>
    <x v="6"/>
    <n v="690"/>
    <n v="25.99"/>
    <n v="266"/>
    <n v="21.25"/>
    <n v="422"/>
    <n v="31.24"/>
    <x v="4"/>
  </r>
  <r>
    <x v="0"/>
    <s v="津山市"/>
    <x v="7"/>
    <x v="7"/>
    <n v="26"/>
    <n v="0.98"/>
    <n v="4"/>
    <n v="0.32"/>
    <n v="22"/>
    <n v="1.63"/>
    <x v="0"/>
  </r>
  <r>
    <x v="0"/>
    <s v="津山市"/>
    <x v="7"/>
    <x v="8"/>
    <n v="242"/>
    <n v="9.11"/>
    <n v="104"/>
    <n v="8.31"/>
    <n v="138"/>
    <n v="10.210000000000001"/>
    <x v="0"/>
  </r>
  <r>
    <x v="0"/>
    <s v="津山市"/>
    <x v="7"/>
    <x v="9"/>
    <n v="111"/>
    <n v="4.18"/>
    <n v="65"/>
    <n v="5.19"/>
    <n v="44"/>
    <n v="3.26"/>
    <x v="3"/>
  </r>
  <r>
    <x v="0"/>
    <s v="津山市"/>
    <x v="7"/>
    <x v="10"/>
    <n v="306"/>
    <n v="11.53"/>
    <n v="235"/>
    <n v="18.77"/>
    <n v="69"/>
    <n v="5.1100000000000003"/>
    <x v="0"/>
  </r>
  <r>
    <x v="0"/>
    <s v="津山市"/>
    <x v="7"/>
    <x v="11"/>
    <n v="330"/>
    <n v="12.43"/>
    <n v="259"/>
    <n v="20.69"/>
    <n v="65"/>
    <n v="4.8099999999999996"/>
    <x v="4"/>
  </r>
  <r>
    <x v="0"/>
    <s v="津山市"/>
    <x v="7"/>
    <x v="12"/>
    <n v="111"/>
    <n v="4.18"/>
    <n v="60"/>
    <n v="4.79"/>
    <n v="25"/>
    <n v="1.85"/>
    <x v="0"/>
  </r>
  <r>
    <x v="0"/>
    <s v="津山市"/>
    <x v="7"/>
    <x v="13"/>
    <n v="130"/>
    <n v="4.9000000000000004"/>
    <n v="55"/>
    <n v="4.3899999999999997"/>
    <n v="64"/>
    <n v="4.74"/>
    <x v="1"/>
  </r>
  <r>
    <x v="0"/>
    <s v="津山市"/>
    <x v="7"/>
    <x v="14"/>
    <n v="86"/>
    <n v="3.24"/>
    <n v="31"/>
    <n v="2.48"/>
    <n v="55"/>
    <n v="4.07"/>
    <x v="0"/>
  </r>
  <r>
    <x v="0"/>
    <s v="玉野市"/>
    <x v="8"/>
    <x v="0"/>
    <n v="1"/>
    <n v="0.08"/>
    <n v="0"/>
    <n v="0"/>
    <n v="1"/>
    <n v="0.16"/>
    <x v="0"/>
  </r>
  <r>
    <x v="0"/>
    <s v="玉野市"/>
    <x v="8"/>
    <x v="1"/>
    <n v="181"/>
    <n v="14.43"/>
    <n v="49"/>
    <n v="7.85"/>
    <n v="131"/>
    <n v="21.41"/>
    <x v="3"/>
  </r>
  <r>
    <x v="0"/>
    <s v="玉野市"/>
    <x v="8"/>
    <x v="2"/>
    <n v="106"/>
    <n v="8.4499999999999993"/>
    <n v="24"/>
    <n v="3.85"/>
    <n v="82"/>
    <n v="13.4"/>
    <x v="0"/>
  </r>
  <r>
    <x v="0"/>
    <s v="玉野市"/>
    <x v="8"/>
    <x v="3"/>
    <n v="4"/>
    <n v="0.32"/>
    <n v="1"/>
    <n v="0.16"/>
    <n v="3"/>
    <n v="0.49"/>
    <x v="0"/>
  </r>
  <r>
    <x v="0"/>
    <s v="玉野市"/>
    <x v="8"/>
    <x v="4"/>
    <n v="10"/>
    <n v="0.8"/>
    <n v="0"/>
    <n v="0"/>
    <n v="10"/>
    <n v="1.63"/>
    <x v="0"/>
  </r>
  <r>
    <x v="0"/>
    <s v="玉野市"/>
    <x v="8"/>
    <x v="5"/>
    <n v="25"/>
    <n v="1.99"/>
    <n v="2"/>
    <n v="0.32"/>
    <n v="23"/>
    <n v="3.76"/>
    <x v="0"/>
  </r>
  <r>
    <x v="0"/>
    <s v="玉野市"/>
    <x v="8"/>
    <x v="6"/>
    <n v="316"/>
    <n v="25.2"/>
    <n v="148"/>
    <n v="23.72"/>
    <n v="168"/>
    <n v="27.45"/>
    <x v="0"/>
  </r>
  <r>
    <x v="0"/>
    <s v="玉野市"/>
    <x v="8"/>
    <x v="7"/>
    <n v="7"/>
    <n v="0.56000000000000005"/>
    <n v="1"/>
    <n v="0.16"/>
    <n v="6"/>
    <n v="0.98"/>
    <x v="0"/>
  </r>
  <r>
    <x v="0"/>
    <s v="玉野市"/>
    <x v="8"/>
    <x v="8"/>
    <n v="126"/>
    <n v="10.050000000000001"/>
    <n v="77"/>
    <n v="12.34"/>
    <n v="49"/>
    <n v="8.01"/>
    <x v="0"/>
  </r>
  <r>
    <x v="0"/>
    <s v="玉野市"/>
    <x v="8"/>
    <x v="9"/>
    <n v="49"/>
    <n v="3.91"/>
    <n v="20"/>
    <n v="3.21"/>
    <n v="28"/>
    <n v="4.58"/>
    <x v="3"/>
  </r>
  <r>
    <x v="0"/>
    <s v="玉野市"/>
    <x v="8"/>
    <x v="10"/>
    <n v="94"/>
    <n v="7.5"/>
    <n v="69"/>
    <n v="11.06"/>
    <n v="25"/>
    <n v="4.08"/>
    <x v="0"/>
  </r>
  <r>
    <x v="0"/>
    <s v="玉野市"/>
    <x v="8"/>
    <x v="11"/>
    <n v="175"/>
    <n v="13.96"/>
    <n v="139"/>
    <n v="22.28"/>
    <n v="35"/>
    <n v="5.72"/>
    <x v="0"/>
  </r>
  <r>
    <x v="0"/>
    <s v="玉野市"/>
    <x v="8"/>
    <x v="12"/>
    <n v="45"/>
    <n v="3.59"/>
    <n v="28"/>
    <n v="4.49"/>
    <n v="4"/>
    <n v="0.65"/>
    <x v="0"/>
  </r>
  <r>
    <x v="0"/>
    <s v="玉野市"/>
    <x v="8"/>
    <x v="13"/>
    <n v="74"/>
    <n v="5.9"/>
    <n v="47"/>
    <n v="7.53"/>
    <n v="27"/>
    <n v="4.41"/>
    <x v="0"/>
  </r>
  <r>
    <x v="0"/>
    <s v="玉野市"/>
    <x v="8"/>
    <x v="14"/>
    <n v="41"/>
    <n v="3.27"/>
    <n v="19"/>
    <n v="3.04"/>
    <n v="20"/>
    <n v="3.27"/>
    <x v="0"/>
  </r>
  <r>
    <x v="0"/>
    <s v="笠岡市"/>
    <x v="9"/>
    <x v="0"/>
    <n v="5"/>
    <n v="0.46"/>
    <n v="3"/>
    <n v="0.51"/>
    <n v="2"/>
    <n v="0.42"/>
    <x v="0"/>
  </r>
  <r>
    <x v="0"/>
    <s v="笠岡市"/>
    <x v="9"/>
    <x v="1"/>
    <n v="137"/>
    <n v="12.48"/>
    <n v="39"/>
    <n v="6.62"/>
    <n v="98"/>
    <n v="20.5"/>
    <x v="0"/>
  </r>
  <r>
    <x v="0"/>
    <s v="笠岡市"/>
    <x v="9"/>
    <x v="2"/>
    <n v="116"/>
    <n v="10.56"/>
    <n v="47"/>
    <n v="7.98"/>
    <n v="69"/>
    <n v="14.44"/>
    <x v="0"/>
  </r>
  <r>
    <x v="0"/>
    <s v="笠岡市"/>
    <x v="9"/>
    <x v="3"/>
    <n v="5"/>
    <n v="0.46"/>
    <n v="0"/>
    <n v="0"/>
    <n v="5"/>
    <n v="1.05"/>
    <x v="0"/>
  </r>
  <r>
    <x v="0"/>
    <s v="笠岡市"/>
    <x v="9"/>
    <x v="4"/>
    <n v="6"/>
    <n v="0.55000000000000004"/>
    <n v="0"/>
    <n v="0"/>
    <n v="6"/>
    <n v="1.26"/>
    <x v="0"/>
  </r>
  <r>
    <x v="0"/>
    <s v="笠岡市"/>
    <x v="9"/>
    <x v="5"/>
    <n v="19"/>
    <n v="1.73"/>
    <n v="3"/>
    <n v="0.51"/>
    <n v="16"/>
    <n v="3.35"/>
    <x v="0"/>
  </r>
  <r>
    <x v="0"/>
    <s v="笠岡市"/>
    <x v="9"/>
    <x v="6"/>
    <n v="287"/>
    <n v="26.14"/>
    <n v="140"/>
    <n v="23.77"/>
    <n v="146"/>
    <n v="30.54"/>
    <x v="3"/>
  </r>
  <r>
    <x v="0"/>
    <s v="笠岡市"/>
    <x v="9"/>
    <x v="7"/>
    <n v="11"/>
    <n v="1"/>
    <n v="3"/>
    <n v="0.51"/>
    <n v="8"/>
    <n v="1.67"/>
    <x v="0"/>
  </r>
  <r>
    <x v="0"/>
    <s v="笠岡市"/>
    <x v="9"/>
    <x v="8"/>
    <n v="52"/>
    <n v="4.74"/>
    <n v="25"/>
    <n v="4.24"/>
    <n v="26"/>
    <n v="5.44"/>
    <x v="3"/>
  </r>
  <r>
    <x v="0"/>
    <s v="笠岡市"/>
    <x v="9"/>
    <x v="9"/>
    <n v="45"/>
    <n v="4.0999999999999996"/>
    <n v="24"/>
    <n v="4.07"/>
    <n v="20"/>
    <n v="4.18"/>
    <x v="0"/>
  </r>
  <r>
    <x v="0"/>
    <s v="笠岡市"/>
    <x v="9"/>
    <x v="10"/>
    <n v="128"/>
    <n v="11.66"/>
    <n v="107"/>
    <n v="18.170000000000002"/>
    <n v="20"/>
    <n v="4.18"/>
    <x v="3"/>
  </r>
  <r>
    <x v="0"/>
    <s v="笠岡市"/>
    <x v="9"/>
    <x v="11"/>
    <n v="147"/>
    <n v="13.39"/>
    <n v="122"/>
    <n v="20.71"/>
    <n v="25"/>
    <n v="5.23"/>
    <x v="0"/>
  </r>
  <r>
    <x v="0"/>
    <s v="笠岡市"/>
    <x v="9"/>
    <x v="12"/>
    <n v="51"/>
    <n v="4.6399999999999997"/>
    <n v="24"/>
    <n v="4.07"/>
    <n v="5"/>
    <n v="1.05"/>
    <x v="3"/>
  </r>
  <r>
    <x v="0"/>
    <s v="笠岡市"/>
    <x v="9"/>
    <x v="13"/>
    <n v="60"/>
    <n v="5.46"/>
    <n v="36"/>
    <n v="6.11"/>
    <n v="21"/>
    <n v="4.3899999999999997"/>
    <x v="0"/>
  </r>
  <r>
    <x v="0"/>
    <s v="笠岡市"/>
    <x v="9"/>
    <x v="14"/>
    <n v="29"/>
    <n v="2.64"/>
    <n v="16"/>
    <n v="2.72"/>
    <n v="11"/>
    <n v="2.2999999999999998"/>
    <x v="3"/>
  </r>
  <r>
    <x v="0"/>
    <s v="井原市"/>
    <x v="10"/>
    <x v="0"/>
    <n v="0"/>
    <n v="0"/>
    <n v="0"/>
    <n v="0"/>
    <n v="0"/>
    <n v="0"/>
    <x v="0"/>
  </r>
  <r>
    <x v="0"/>
    <s v="井原市"/>
    <x v="10"/>
    <x v="1"/>
    <n v="145"/>
    <n v="14.75"/>
    <n v="58"/>
    <n v="10.9"/>
    <n v="87"/>
    <n v="20.329999999999998"/>
    <x v="0"/>
  </r>
  <r>
    <x v="0"/>
    <s v="井原市"/>
    <x v="10"/>
    <x v="2"/>
    <n v="147"/>
    <n v="14.95"/>
    <n v="67"/>
    <n v="12.59"/>
    <n v="80"/>
    <n v="18.690000000000001"/>
    <x v="0"/>
  </r>
  <r>
    <x v="0"/>
    <s v="井原市"/>
    <x v="10"/>
    <x v="3"/>
    <n v="3"/>
    <n v="0.31"/>
    <n v="0"/>
    <n v="0"/>
    <n v="2"/>
    <n v="0.47"/>
    <x v="0"/>
  </r>
  <r>
    <x v="0"/>
    <s v="井原市"/>
    <x v="10"/>
    <x v="4"/>
    <n v="4"/>
    <n v="0.41"/>
    <n v="1"/>
    <n v="0.19"/>
    <n v="3"/>
    <n v="0.7"/>
    <x v="0"/>
  </r>
  <r>
    <x v="0"/>
    <s v="井原市"/>
    <x v="10"/>
    <x v="5"/>
    <n v="8"/>
    <n v="0.81"/>
    <n v="1"/>
    <n v="0.19"/>
    <n v="5"/>
    <n v="1.17"/>
    <x v="4"/>
  </r>
  <r>
    <x v="0"/>
    <s v="井原市"/>
    <x v="10"/>
    <x v="6"/>
    <n v="265"/>
    <n v="26.96"/>
    <n v="136"/>
    <n v="25.56"/>
    <n v="127"/>
    <n v="29.67"/>
    <x v="4"/>
  </r>
  <r>
    <x v="0"/>
    <s v="井原市"/>
    <x v="10"/>
    <x v="7"/>
    <n v="3"/>
    <n v="0.31"/>
    <n v="0"/>
    <n v="0"/>
    <n v="3"/>
    <n v="0.7"/>
    <x v="0"/>
  </r>
  <r>
    <x v="0"/>
    <s v="井原市"/>
    <x v="10"/>
    <x v="8"/>
    <n v="68"/>
    <n v="6.92"/>
    <n v="28"/>
    <n v="5.26"/>
    <n v="40"/>
    <n v="9.35"/>
    <x v="0"/>
  </r>
  <r>
    <x v="0"/>
    <s v="井原市"/>
    <x v="10"/>
    <x v="9"/>
    <n v="23"/>
    <n v="2.34"/>
    <n v="11"/>
    <n v="2.0699999999999998"/>
    <n v="11"/>
    <n v="2.57"/>
    <x v="0"/>
  </r>
  <r>
    <x v="0"/>
    <s v="井原市"/>
    <x v="10"/>
    <x v="10"/>
    <n v="72"/>
    <n v="7.32"/>
    <n v="61"/>
    <n v="11.47"/>
    <n v="11"/>
    <n v="2.57"/>
    <x v="0"/>
  </r>
  <r>
    <x v="0"/>
    <s v="井原市"/>
    <x v="10"/>
    <x v="11"/>
    <n v="125"/>
    <n v="12.72"/>
    <n v="101"/>
    <n v="18.98"/>
    <n v="24"/>
    <n v="5.61"/>
    <x v="0"/>
  </r>
  <r>
    <x v="0"/>
    <s v="井原市"/>
    <x v="10"/>
    <x v="12"/>
    <n v="34"/>
    <n v="3.46"/>
    <n v="19"/>
    <n v="3.57"/>
    <n v="6"/>
    <n v="1.4"/>
    <x v="0"/>
  </r>
  <r>
    <x v="0"/>
    <s v="井原市"/>
    <x v="10"/>
    <x v="13"/>
    <n v="54"/>
    <n v="5.49"/>
    <n v="30"/>
    <n v="5.64"/>
    <n v="19"/>
    <n v="4.4400000000000004"/>
    <x v="3"/>
  </r>
  <r>
    <x v="0"/>
    <s v="井原市"/>
    <x v="10"/>
    <x v="14"/>
    <n v="32"/>
    <n v="3.26"/>
    <n v="19"/>
    <n v="3.57"/>
    <n v="10"/>
    <n v="2.34"/>
    <x v="0"/>
  </r>
  <r>
    <x v="0"/>
    <s v="総社市"/>
    <x v="11"/>
    <x v="0"/>
    <n v="0"/>
    <n v="0"/>
    <n v="0"/>
    <n v="0"/>
    <n v="0"/>
    <n v="0"/>
    <x v="0"/>
  </r>
  <r>
    <x v="0"/>
    <s v="総社市"/>
    <x v="11"/>
    <x v="1"/>
    <n v="243"/>
    <n v="18.04"/>
    <n v="110"/>
    <n v="15.03"/>
    <n v="133"/>
    <n v="22.58"/>
    <x v="0"/>
  </r>
  <r>
    <x v="0"/>
    <s v="総社市"/>
    <x v="11"/>
    <x v="2"/>
    <n v="110"/>
    <n v="8.17"/>
    <n v="38"/>
    <n v="5.19"/>
    <n v="72"/>
    <n v="12.22"/>
    <x v="0"/>
  </r>
  <r>
    <x v="0"/>
    <s v="総社市"/>
    <x v="11"/>
    <x v="3"/>
    <n v="6"/>
    <n v="0.45"/>
    <n v="0"/>
    <n v="0"/>
    <n v="5"/>
    <n v="0.85"/>
    <x v="0"/>
  </r>
  <r>
    <x v="0"/>
    <s v="総社市"/>
    <x v="11"/>
    <x v="4"/>
    <n v="12"/>
    <n v="0.89"/>
    <n v="3"/>
    <n v="0.41"/>
    <n v="9"/>
    <n v="1.53"/>
    <x v="0"/>
  </r>
  <r>
    <x v="0"/>
    <s v="総社市"/>
    <x v="11"/>
    <x v="5"/>
    <n v="14"/>
    <n v="1.04"/>
    <n v="3"/>
    <n v="0.41"/>
    <n v="11"/>
    <n v="1.87"/>
    <x v="0"/>
  </r>
  <r>
    <x v="0"/>
    <s v="総社市"/>
    <x v="11"/>
    <x v="6"/>
    <n v="300"/>
    <n v="22.27"/>
    <n v="138"/>
    <n v="18.850000000000001"/>
    <n v="162"/>
    <n v="27.5"/>
    <x v="0"/>
  </r>
  <r>
    <x v="0"/>
    <s v="総社市"/>
    <x v="11"/>
    <x v="7"/>
    <n v="10"/>
    <n v="0.74"/>
    <n v="4"/>
    <n v="0.55000000000000004"/>
    <n v="6"/>
    <n v="1.02"/>
    <x v="0"/>
  </r>
  <r>
    <x v="0"/>
    <s v="総社市"/>
    <x v="11"/>
    <x v="8"/>
    <n v="124"/>
    <n v="9.2100000000000009"/>
    <n v="59"/>
    <n v="8.06"/>
    <n v="64"/>
    <n v="10.87"/>
    <x v="3"/>
  </r>
  <r>
    <x v="0"/>
    <s v="総社市"/>
    <x v="11"/>
    <x v="9"/>
    <n v="64"/>
    <n v="4.75"/>
    <n v="42"/>
    <n v="5.74"/>
    <n v="22"/>
    <n v="3.74"/>
    <x v="0"/>
  </r>
  <r>
    <x v="0"/>
    <s v="総社市"/>
    <x v="11"/>
    <x v="10"/>
    <n v="90"/>
    <n v="6.68"/>
    <n v="67"/>
    <n v="9.15"/>
    <n v="23"/>
    <n v="3.9"/>
    <x v="0"/>
  </r>
  <r>
    <x v="0"/>
    <s v="総社市"/>
    <x v="11"/>
    <x v="11"/>
    <n v="202"/>
    <n v="15"/>
    <n v="171"/>
    <n v="23.36"/>
    <n v="29"/>
    <n v="4.92"/>
    <x v="0"/>
  </r>
  <r>
    <x v="0"/>
    <s v="総社市"/>
    <x v="11"/>
    <x v="12"/>
    <n v="61"/>
    <n v="4.53"/>
    <n v="40"/>
    <n v="5.46"/>
    <n v="7"/>
    <n v="1.19"/>
    <x v="3"/>
  </r>
  <r>
    <x v="0"/>
    <s v="総社市"/>
    <x v="11"/>
    <x v="13"/>
    <n v="55"/>
    <n v="4.08"/>
    <n v="34"/>
    <n v="4.6399999999999997"/>
    <n v="21"/>
    <n v="3.57"/>
    <x v="0"/>
  </r>
  <r>
    <x v="0"/>
    <s v="総社市"/>
    <x v="11"/>
    <x v="14"/>
    <n v="56"/>
    <n v="4.16"/>
    <n v="23"/>
    <n v="3.14"/>
    <n v="25"/>
    <n v="4.24"/>
    <x v="0"/>
  </r>
  <r>
    <x v="0"/>
    <s v="高梁市"/>
    <x v="12"/>
    <x v="0"/>
    <n v="0"/>
    <n v="0"/>
    <n v="0"/>
    <n v="0"/>
    <n v="0"/>
    <n v="0"/>
    <x v="0"/>
  </r>
  <r>
    <x v="0"/>
    <s v="高梁市"/>
    <x v="12"/>
    <x v="1"/>
    <n v="108"/>
    <n v="12.26"/>
    <n v="52"/>
    <n v="10.039999999999999"/>
    <n v="55"/>
    <n v="16.37"/>
    <x v="3"/>
  </r>
  <r>
    <x v="0"/>
    <s v="高梁市"/>
    <x v="12"/>
    <x v="2"/>
    <n v="60"/>
    <n v="6.81"/>
    <n v="25"/>
    <n v="4.83"/>
    <n v="35"/>
    <n v="10.42"/>
    <x v="0"/>
  </r>
  <r>
    <x v="0"/>
    <s v="高梁市"/>
    <x v="12"/>
    <x v="3"/>
    <n v="4"/>
    <n v="0.45"/>
    <n v="1"/>
    <n v="0.19"/>
    <n v="2"/>
    <n v="0.6"/>
    <x v="0"/>
  </r>
  <r>
    <x v="0"/>
    <s v="高梁市"/>
    <x v="12"/>
    <x v="4"/>
    <n v="1"/>
    <n v="0.11"/>
    <n v="0"/>
    <n v="0"/>
    <n v="1"/>
    <n v="0.3"/>
    <x v="0"/>
  </r>
  <r>
    <x v="0"/>
    <s v="高梁市"/>
    <x v="12"/>
    <x v="5"/>
    <n v="12"/>
    <n v="1.36"/>
    <n v="2"/>
    <n v="0.39"/>
    <n v="9"/>
    <n v="2.68"/>
    <x v="3"/>
  </r>
  <r>
    <x v="0"/>
    <s v="高梁市"/>
    <x v="12"/>
    <x v="6"/>
    <n v="263"/>
    <n v="29.85"/>
    <n v="146"/>
    <n v="28.19"/>
    <n v="116"/>
    <n v="34.520000000000003"/>
    <x v="3"/>
  </r>
  <r>
    <x v="0"/>
    <s v="高梁市"/>
    <x v="12"/>
    <x v="7"/>
    <n v="5"/>
    <n v="0.56999999999999995"/>
    <n v="2"/>
    <n v="0.39"/>
    <n v="3"/>
    <n v="0.89"/>
    <x v="0"/>
  </r>
  <r>
    <x v="0"/>
    <s v="高梁市"/>
    <x v="12"/>
    <x v="8"/>
    <n v="119"/>
    <n v="13.51"/>
    <n v="78"/>
    <n v="15.06"/>
    <n v="41"/>
    <n v="12.2"/>
    <x v="0"/>
  </r>
  <r>
    <x v="0"/>
    <s v="高梁市"/>
    <x v="12"/>
    <x v="9"/>
    <n v="35"/>
    <n v="3.97"/>
    <n v="14"/>
    <n v="2.7"/>
    <n v="20"/>
    <n v="5.95"/>
    <x v="0"/>
  </r>
  <r>
    <x v="0"/>
    <s v="高梁市"/>
    <x v="12"/>
    <x v="10"/>
    <n v="87"/>
    <n v="9.8800000000000008"/>
    <n v="71"/>
    <n v="13.71"/>
    <n v="15"/>
    <n v="4.46"/>
    <x v="3"/>
  </r>
  <r>
    <x v="0"/>
    <s v="高梁市"/>
    <x v="12"/>
    <x v="11"/>
    <n v="99"/>
    <n v="11.24"/>
    <n v="81"/>
    <n v="15.64"/>
    <n v="16"/>
    <n v="4.76"/>
    <x v="0"/>
  </r>
  <r>
    <x v="0"/>
    <s v="高梁市"/>
    <x v="12"/>
    <x v="12"/>
    <n v="32"/>
    <n v="3.63"/>
    <n v="15"/>
    <n v="2.9"/>
    <n v="8"/>
    <n v="2.38"/>
    <x v="0"/>
  </r>
  <r>
    <x v="0"/>
    <s v="高梁市"/>
    <x v="12"/>
    <x v="13"/>
    <n v="36"/>
    <n v="4.09"/>
    <n v="19"/>
    <n v="3.67"/>
    <n v="9"/>
    <n v="2.68"/>
    <x v="0"/>
  </r>
  <r>
    <x v="0"/>
    <s v="高梁市"/>
    <x v="12"/>
    <x v="14"/>
    <n v="20"/>
    <n v="2.27"/>
    <n v="12"/>
    <n v="2.3199999999999998"/>
    <n v="6"/>
    <n v="1.79"/>
    <x v="0"/>
  </r>
  <r>
    <x v="0"/>
    <s v="新見市"/>
    <x v="13"/>
    <x v="0"/>
    <n v="0"/>
    <n v="0"/>
    <n v="0"/>
    <n v="0"/>
    <n v="0"/>
    <n v="0"/>
    <x v="0"/>
  </r>
  <r>
    <x v="0"/>
    <s v="新見市"/>
    <x v="13"/>
    <x v="1"/>
    <n v="120"/>
    <n v="14.76"/>
    <n v="62"/>
    <n v="13.22"/>
    <n v="58"/>
    <n v="17.850000000000001"/>
    <x v="0"/>
  </r>
  <r>
    <x v="0"/>
    <s v="新見市"/>
    <x v="13"/>
    <x v="2"/>
    <n v="88"/>
    <n v="10.82"/>
    <n v="35"/>
    <n v="7.46"/>
    <n v="52"/>
    <n v="16"/>
    <x v="0"/>
  </r>
  <r>
    <x v="0"/>
    <s v="新見市"/>
    <x v="13"/>
    <x v="3"/>
    <n v="9"/>
    <n v="1.1100000000000001"/>
    <n v="0"/>
    <n v="0"/>
    <n v="9"/>
    <n v="2.77"/>
    <x v="0"/>
  </r>
  <r>
    <x v="0"/>
    <s v="新見市"/>
    <x v="13"/>
    <x v="4"/>
    <n v="4"/>
    <n v="0.49"/>
    <n v="0"/>
    <n v="0"/>
    <n v="4"/>
    <n v="1.23"/>
    <x v="0"/>
  </r>
  <r>
    <x v="0"/>
    <s v="新見市"/>
    <x v="13"/>
    <x v="5"/>
    <n v="11"/>
    <n v="1.35"/>
    <n v="3"/>
    <n v="0.64"/>
    <n v="8"/>
    <n v="2.46"/>
    <x v="0"/>
  </r>
  <r>
    <x v="0"/>
    <s v="新見市"/>
    <x v="13"/>
    <x v="6"/>
    <n v="230"/>
    <n v="28.29"/>
    <n v="133"/>
    <n v="28.36"/>
    <n v="96"/>
    <n v="29.54"/>
    <x v="3"/>
  </r>
  <r>
    <x v="0"/>
    <s v="新見市"/>
    <x v="13"/>
    <x v="7"/>
    <n v="4"/>
    <n v="0.49"/>
    <n v="3"/>
    <n v="0.64"/>
    <n v="1"/>
    <n v="0.31"/>
    <x v="0"/>
  </r>
  <r>
    <x v="0"/>
    <s v="新見市"/>
    <x v="13"/>
    <x v="8"/>
    <n v="33"/>
    <n v="4.0599999999999996"/>
    <n v="14"/>
    <n v="2.99"/>
    <n v="18"/>
    <n v="5.54"/>
    <x v="3"/>
  </r>
  <r>
    <x v="0"/>
    <s v="新見市"/>
    <x v="13"/>
    <x v="9"/>
    <n v="37"/>
    <n v="4.55"/>
    <n v="26"/>
    <n v="5.54"/>
    <n v="11"/>
    <n v="3.38"/>
    <x v="0"/>
  </r>
  <r>
    <x v="0"/>
    <s v="新見市"/>
    <x v="13"/>
    <x v="10"/>
    <n v="80"/>
    <n v="9.84"/>
    <n v="59"/>
    <n v="12.58"/>
    <n v="20"/>
    <n v="6.15"/>
    <x v="3"/>
  </r>
  <r>
    <x v="0"/>
    <s v="新見市"/>
    <x v="13"/>
    <x v="11"/>
    <n v="108"/>
    <n v="13.28"/>
    <n v="94"/>
    <n v="20.04"/>
    <n v="13"/>
    <n v="4"/>
    <x v="3"/>
  </r>
  <r>
    <x v="0"/>
    <s v="新見市"/>
    <x v="13"/>
    <x v="12"/>
    <n v="33"/>
    <n v="4.0599999999999996"/>
    <n v="19"/>
    <n v="4.05"/>
    <n v="4"/>
    <n v="1.23"/>
    <x v="0"/>
  </r>
  <r>
    <x v="0"/>
    <s v="新見市"/>
    <x v="13"/>
    <x v="13"/>
    <n v="34"/>
    <n v="4.18"/>
    <n v="14"/>
    <n v="2.99"/>
    <n v="18"/>
    <n v="5.54"/>
    <x v="0"/>
  </r>
  <r>
    <x v="0"/>
    <s v="新見市"/>
    <x v="13"/>
    <x v="14"/>
    <n v="22"/>
    <n v="2.71"/>
    <n v="7"/>
    <n v="1.49"/>
    <n v="13"/>
    <n v="4"/>
    <x v="3"/>
  </r>
  <r>
    <x v="0"/>
    <s v="備前市"/>
    <x v="14"/>
    <x v="0"/>
    <n v="2"/>
    <n v="0.19"/>
    <n v="0"/>
    <n v="0"/>
    <n v="2"/>
    <n v="0.41"/>
    <x v="0"/>
  </r>
  <r>
    <x v="0"/>
    <s v="備前市"/>
    <x v="14"/>
    <x v="1"/>
    <n v="122"/>
    <n v="11.82"/>
    <n v="27"/>
    <n v="5.21"/>
    <n v="95"/>
    <n v="19.510000000000002"/>
    <x v="0"/>
  </r>
  <r>
    <x v="0"/>
    <s v="備前市"/>
    <x v="14"/>
    <x v="2"/>
    <n v="161"/>
    <n v="15.6"/>
    <n v="67"/>
    <n v="12.93"/>
    <n v="94"/>
    <n v="19.3"/>
    <x v="0"/>
  </r>
  <r>
    <x v="0"/>
    <s v="備前市"/>
    <x v="14"/>
    <x v="3"/>
    <n v="2"/>
    <n v="0.19"/>
    <n v="0"/>
    <n v="0"/>
    <n v="2"/>
    <n v="0.41"/>
    <x v="0"/>
  </r>
  <r>
    <x v="0"/>
    <s v="備前市"/>
    <x v="14"/>
    <x v="4"/>
    <n v="7"/>
    <n v="0.68"/>
    <n v="0"/>
    <n v="0"/>
    <n v="7"/>
    <n v="1.44"/>
    <x v="0"/>
  </r>
  <r>
    <x v="0"/>
    <s v="備前市"/>
    <x v="14"/>
    <x v="5"/>
    <n v="44"/>
    <n v="4.26"/>
    <n v="2"/>
    <n v="0.39"/>
    <n v="42"/>
    <n v="8.6199999999999992"/>
    <x v="0"/>
  </r>
  <r>
    <x v="0"/>
    <s v="備前市"/>
    <x v="14"/>
    <x v="6"/>
    <n v="309"/>
    <n v="29.94"/>
    <n v="182"/>
    <n v="35.14"/>
    <n v="127"/>
    <n v="26.08"/>
    <x v="0"/>
  </r>
  <r>
    <x v="0"/>
    <s v="備前市"/>
    <x v="14"/>
    <x v="7"/>
    <n v="3"/>
    <n v="0.28999999999999998"/>
    <n v="1"/>
    <n v="0.19"/>
    <n v="2"/>
    <n v="0.41"/>
    <x v="0"/>
  </r>
  <r>
    <x v="0"/>
    <s v="備前市"/>
    <x v="14"/>
    <x v="8"/>
    <n v="44"/>
    <n v="4.26"/>
    <n v="12"/>
    <n v="2.3199999999999998"/>
    <n v="32"/>
    <n v="6.57"/>
    <x v="0"/>
  </r>
  <r>
    <x v="0"/>
    <s v="備前市"/>
    <x v="14"/>
    <x v="9"/>
    <n v="34"/>
    <n v="3.29"/>
    <n v="21"/>
    <n v="4.05"/>
    <n v="12"/>
    <n v="2.46"/>
    <x v="0"/>
  </r>
  <r>
    <x v="0"/>
    <s v="備前市"/>
    <x v="14"/>
    <x v="10"/>
    <n v="101"/>
    <n v="9.7899999999999991"/>
    <n v="76"/>
    <n v="14.67"/>
    <n v="25"/>
    <n v="5.13"/>
    <x v="0"/>
  </r>
  <r>
    <x v="0"/>
    <s v="備前市"/>
    <x v="14"/>
    <x v="11"/>
    <n v="75"/>
    <n v="7.27"/>
    <n v="63"/>
    <n v="12.16"/>
    <n v="11"/>
    <n v="2.2599999999999998"/>
    <x v="0"/>
  </r>
  <r>
    <x v="0"/>
    <s v="備前市"/>
    <x v="14"/>
    <x v="12"/>
    <n v="52"/>
    <n v="5.04"/>
    <n v="27"/>
    <n v="5.21"/>
    <n v="6"/>
    <n v="1.23"/>
    <x v="3"/>
  </r>
  <r>
    <x v="0"/>
    <s v="備前市"/>
    <x v="14"/>
    <x v="13"/>
    <n v="38"/>
    <n v="3.68"/>
    <n v="24"/>
    <n v="4.63"/>
    <n v="10"/>
    <n v="2.0499999999999998"/>
    <x v="0"/>
  </r>
  <r>
    <x v="0"/>
    <s v="備前市"/>
    <x v="14"/>
    <x v="14"/>
    <n v="38"/>
    <n v="3.68"/>
    <n v="16"/>
    <n v="3.09"/>
    <n v="20"/>
    <n v="4.1100000000000003"/>
    <x v="0"/>
  </r>
  <r>
    <x v="0"/>
    <s v="瀬戸内市"/>
    <x v="15"/>
    <x v="0"/>
    <n v="0"/>
    <n v="0"/>
    <n v="0"/>
    <n v="0"/>
    <n v="0"/>
    <n v="0"/>
    <x v="0"/>
  </r>
  <r>
    <x v="0"/>
    <s v="瀬戸内市"/>
    <x v="15"/>
    <x v="1"/>
    <n v="98"/>
    <n v="14.54"/>
    <n v="24"/>
    <n v="7.21"/>
    <n v="74"/>
    <n v="22.49"/>
    <x v="0"/>
  </r>
  <r>
    <x v="0"/>
    <s v="瀬戸内市"/>
    <x v="15"/>
    <x v="2"/>
    <n v="91"/>
    <n v="13.5"/>
    <n v="39"/>
    <n v="11.71"/>
    <n v="52"/>
    <n v="15.81"/>
    <x v="0"/>
  </r>
  <r>
    <x v="0"/>
    <s v="瀬戸内市"/>
    <x v="15"/>
    <x v="3"/>
    <n v="1"/>
    <n v="0.15"/>
    <n v="0"/>
    <n v="0"/>
    <n v="1"/>
    <n v="0.3"/>
    <x v="0"/>
  </r>
  <r>
    <x v="0"/>
    <s v="瀬戸内市"/>
    <x v="15"/>
    <x v="4"/>
    <n v="3"/>
    <n v="0.45"/>
    <n v="1"/>
    <n v="0.3"/>
    <n v="2"/>
    <n v="0.61"/>
    <x v="0"/>
  </r>
  <r>
    <x v="0"/>
    <s v="瀬戸内市"/>
    <x v="15"/>
    <x v="5"/>
    <n v="9"/>
    <n v="1.34"/>
    <n v="1"/>
    <n v="0.3"/>
    <n v="8"/>
    <n v="2.4300000000000002"/>
    <x v="0"/>
  </r>
  <r>
    <x v="0"/>
    <s v="瀬戸内市"/>
    <x v="15"/>
    <x v="6"/>
    <n v="160"/>
    <n v="23.74"/>
    <n v="81"/>
    <n v="24.32"/>
    <n v="78"/>
    <n v="23.71"/>
    <x v="0"/>
  </r>
  <r>
    <x v="0"/>
    <s v="瀬戸内市"/>
    <x v="15"/>
    <x v="7"/>
    <n v="3"/>
    <n v="0.45"/>
    <n v="1"/>
    <n v="0.3"/>
    <n v="2"/>
    <n v="0.61"/>
    <x v="0"/>
  </r>
  <r>
    <x v="0"/>
    <s v="瀬戸内市"/>
    <x v="15"/>
    <x v="8"/>
    <n v="22"/>
    <n v="3.26"/>
    <n v="1"/>
    <n v="0.3"/>
    <n v="20"/>
    <n v="6.08"/>
    <x v="3"/>
  </r>
  <r>
    <x v="0"/>
    <s v="瀬戸内市"/>
    <x v="15"/>
    <x v="9"/>
    <n v="25"/>
    <n v="3.71"/>
    <n v="8"/>
    <n v="2.4"/>
    <n v="17"/>
    <n v="5.17"/>
    <x v="0"/>
  </r>
  <r>
    <x v="0"/>
    <s v="瀬戸内市"/>
    <x v="15"/>
    <x v="10"/>
    <n v="86"/>
    <n v="12.76"/>
    <n v="63"/>
    <n v="18.920000000000002"/>
    <n v="21"/>
    <n v="6.38"/>
    <x v="0"/>
  </r>
  <r>
    <x v="0"/>
    <s v="瀬戸内市"/>
    <x v="15"/>
    <x v="11"/>
    <n v="83"/>
    <n v="12.31"/>
    <n v="70"/>
    <n v="21.02"/>
    <n v="13"/>
    <n v="3.95"/>
    <x v="0"/>
  </r>
  <r>
    <x v="0"/>
    <s v="瀬戸内市"/>
    <x v="15"/>
    <x v="12"/>
    <n v="33"/>
    <n v="4.9000000000000004"/>
    <n v="20"/>
    <n v="6.01"/>
    <n v="10"/>
    <n v="3.04"/>
    <x v="0"/>
  </r>
  <r>
    <x v="0"/>
    <s v="瀬戸内市"/>
    <x v="15"/>
    <x v="13"/>
    <n v="26"/>
    <n v="3.86"/>
    <n v="11"/>
    <n v="3.3"/>
    <n v="13"/>
    <n v="3.95"/>
    <x v="3"/>
  </r>
  <r>
    <x v="0"/>
    <s v="瀬戸内市"/>
    <x v="15"/>
    <x v="14"/>
    <n v="34"/>
    <n v="5.04"/>
    <n v="13"/>
    <n v="3.9"/>
    <n v="18"/>
    <n v="5.47"/>
    <x v="0"/>
  </r>
  <r>
    <x v="0"/>
    <s v="赤磐市"/>
    <x v="16"/>
    <x v="0"/>
    <n v="1"/>
    <n v="0.14000000000000001"/>
    <n v="0"/>
    <n v="0"/>
    <n v="1"/>
    <n v="0.26"/>
    <x v="0"/>
  </r>
  <r>
    <x v="0"/>
    <s v="赤磐市"/>
    <x v="16"/>
    <x v="1"/>
    <n v="156"/>
    <n v="21.08"/>
    <n v="42"/>
    <n v="12.57"/>
    <n v="114"/>
    <n v="29.16"/>
    <x v="0"/>
  </r>
  <r>
    <x v="0"/>
    <s v="赤磐市"/>
    <x v="16"/>
    <x v="2"/>
    <n v="69"/>
    <n v="9.32"/>
    <n v="15"/>
    <n v="4.49"/>
    <n v="53"/>
    <n v="13.55"/>
    <x v="3"/>
  </r>
  <r>
    <x v="0"/>
    <s v="赤磐市"/>
    <x v="16"/>
    <x v="3"/>
    <n v="1"/>
    <n v="0.14000000000000001"/>
    <n v="0"/>
    <n v="0"/>
    <n v="1"/>
    <n v="0.26"/>
    <x v="0"/>
  </r>
  <r>
    <x v="0"/>
    <s v="赤磐市"/>
    <x v="16"/>
    <x v="4"/>
    <n v="5"/>
    <n v="0.68"/>
    <n v="1"/>
    <n v="0.3"/>
    <n v="4"/>
    <n v="1.02"/>
    <x v="0"/>
  </r>
  <r>
    <x v="0"/>
    <s v="赤磐市"/>
    <x v="16"/>
    <x v="5"/>
    <n v="12"/>
    <n v="1.62"/>
    <n v="2"/>
    <n v="0.6"/>
    <n v="10"/>
    <n v="2.56"/>
    <x v="0"/>
  </r>
  <r>
    <x v="0"/>
    <s v="赤磐市"/>
    <x v="16"/>
    <x v="6"/>
    <n v="170"/>
    <n v="22.97"/>
    <n v="78"/>
    <n v="23.35"/>
    <n v="92"/>
    <n v="23.53"/>
    <x v="0"/>
  </r>
  <r>
    <x v="0"/>
    <s v="赤磐市"/>
    <x v="16"/>
    <x v="7"/>
    <n v="4"/>
    <n v="0.54"/>
    <n v="0"/>
    <n v="0"/>
    <n v="4"/>
    <n v="1.02"/>
    <x v="0"/>
  </r>
  <r>
    <x v="0"/>
    <s v="赤磐市"/>
    <x v="16"/>
    <x v="8"/>
    <n v="20"/>
    <n v="2.7"/>
    <n v="4"/>
    <n v="1.2"/>
    <n v="16"/>
    <n v="4.09"/>
    <x v="0"/>
  </r>
  <r>
    <x v="0"/>
    <s v="赤磐市"/>
    <x v="16"/>
    <x v="9"/>
    <n v="29"/>
    <n v="3.92"/>
    <n v="13"/>
    <n v="3.89"/>
    <n v="16"/>
    <n v="4.09"/>
    <x v="0"/>
  </r>
  <r>
    <x v="0"/>
    <s v="赤磐市"/>
    <x v="16"/>
    <x v="10"/>
    <n v="66"/>
    <n v="8.92"/>
    <n v="49"/>
    <n v="14.67"/>
    <n v="16"/>
    <n v="4.09"/>
    <x v="0"/>
  </r>
  <r>
    <x v="0"/>
    <s v="赤磐市"/>
    <x v="16"/>
    <x v="11"/>
    <n v="104"/>
    <n v="14.05"/>
    <n v="78"/>
    <n v="23.35"/>
    <n v="25"/>
    <n v="6.39"/>
    <x v="0"/>
  </r>
  <r>
    <x v="0"/>
    <s v="赤磐市"/>
    <x v="16"/>
    <x v="12"/>
    <n v="32"/>
    <n v="4.32"/>
    <n v="14"/>
    <n v="4.1900000000000004"/>
    <n v="6"/>
    <n v="1.53"/>
    <x v="0"/>
  </r>
  <r>
    <x v="0"/>
    <s v="赤磐市"/>
    <x v="16"/>
    <x v="13"/>
    <n v="48"/>
    <n v="6.49"/>
    <n v="27"/>
    <n v="8.08"/>
    <n v="21"/>
    <n v="5.37"/>
    <x v="0"/>
  </r>
  <r>
    <x v="0"/>
    <s v="赤磐市"/>
    <x v="16"/>
    <x v="14"/>
    <n v="23"/>
    <n v="3.11"/>
    <n v="11"/>
    <n v="3.29"/>
    <n v="12"/>
    <n v="3.07"/>
    <x v="0"/>
  </r>
  <r>
    <x v="0"/>
    <s v="真庭市"/>
    <x v="17"/>
    <x v="0"/>
    <n v="1"/>
    <n v="7.0000000000000007E-2"/>
    <n v="0"/>
    <n v="0"/>
    <n v="1"/>
    <n v="0.18"/>
    <x v="0"/>
  </r>
  <r>
    <x v="0"/>
    <s v="真庭市"/>
    <x v="17"/>
    <x v="1"/>
    <n v="270"/>
    <n v="18.57"/>
    <n v="163"/>
    <n v="18.63"/>
    <n v="107"/>
    <n v="19.07"/>
    <x v="0"/>
  </r>
  <r>
    <x v="0"/>
    <s v="真庭市"/>
    <x v="17"/>
    <x v="2"/>
    <n v="137"/>
    <n v="9.42"/>
    <n v="52"/>
    <n v="5.94"/>
    <n v="84"/>
    <n v="14.97"/>
    <x v="3"/>
  </r>
  <r>
    <x v="0"/>
    <s v="真庭市"/>
    <x v="17"/>
    <x v="3"/>
    <n v="1"/>
    <n v="7.0000000000000007E-2"/>
    <n v="0"/>
    <n v="0"/>
    <n v="1"/>
    <n v="0.18"/>
    <x v="0"/>
  </r>
  <r>
    <x v="0"/>
    <s v="真庭市"/>
    <x v="17"/>
    <x v="4"/>
    <n v="6"/>
    <n v="0.41"/>
    <n v="0"/>
    <n v="0"/>
    <n v="6"/>
    <n v="1.07"/>
    <x v="0"/>
  </r>
  <r>
    <x v="0"/>
    <s v="真庭市"/>
    <x v="17"/>
    <x v="5"/>
    <n v="22"/>
    <n v="1.51"/>
    <n v="6"/>
    <n v="0.69"/>
    <n v="14"/>
    <n v="2.5"/>
    <x v="4"/>
  </r>
  <r>
    <x v="0"/>
    <s v="真庭市"/>
    <x v="17"/>
    <x v="6"/>
    <n v="419"/>
    <n v="28.82"/>
    <n v="228"/>
    <n v="26.06"/>
    <n v="191"/>
    <n v="34.049999999999997"/>
    <x v="0"/>
  </r>
  <r>
    <x v="0"/>
    <s v="真庭市"/>
    <x v="17"/>
    <x v="7"/>
    <n v="5"/>
    <n v="0.34"/>
    <n v="0"/>
    <n v="0"/>
    <n v="5"/>
    <n v="0.89"/>
    <x v="0"/>
  </r>
  <r>
    <x v="0"/>
    <s v="真庭市"/>
    <x v="17"/>
    <x v="8"/>
    <n v="59"/>
    <n v="4.0599999999999996"/>
    <n v="36"/>
    <n v="4.1100000000000003"/>
    <n v="23"/>
    <n v="4.0999999999999996"/>
    <x v="0"/>
  </r>
  <r>
    <x v="0"/>
    <s v="真庭市"/>
    <x v="17"/>
    <x v="9"/>
    <n v="51"/>
    <n v="3.51"/>
    <n v="29"/>
    <n v="3.31"/>
    <n v="22"/>
    <n v="3.92"/>
    <x v="0"/>
  </r>
  <r>
    <x v="0"/>
    <s v="真庭市"/>
    <x v="17"/>
    <x v="10"/>
    <n v="171"/>
    <n v="11.76"/>
    <n v="137"/>
    <n v="15.66"/>
    <n v="34"/>
    <n v="6.06"/>
    <x v="0"/>
  </r>
  <r>
    <x v="0"/>
    <s v="真庭市"/>
    <x v="17"/>
    <x v="11"/>
    <n v="177"/>
    <n v="12.17"/>
    <n v="150"/>
    <n v="17.14"/>
    <n v="26"/>
    <n v="4.63"/>
    <x v="0"/>
  </r>
  <r>
    <x v="0"/>
    <s v="真庭市"/>
    <x v="17"/>
    <x v="12"/>
    <n v="46"/>
    <n v="3.16"/>
    <n v="34"/>
    <n v="3.89"/>
    <n v="6"/>
    <n v="1.07"/>
    <x v="0"/>
  </r>
  <r>
    <x v="0"/>
    <s v="真庭市"/>
    <x v="17"/>
    <x v="13"/>
    <n v="50"/>
    <n v="3.44"/>
    <n v="24"/>
    <n v="2.74"/>
    <n v="22"/>
    <n v="3.92"/>
    <x v="0"/>
  </r>
  <r>
    <x v="0"/>
    <s v="真庭市"/>
    <x v="17"/>
    <x v="14"/>
    <n v="39"/>
    <n v="2.68"/>
    <n v="16"/>
    <n v="1.83"/>
    <n v="19"/>
    <n v="3.39"/>
    <x v="0"/>
  </r>
  <r>
    <x v="0"/>
    <s v="美作市"/>
    <x v="18"/>
    <x v="0"/>
    <n v="0"/>
    <n v="0"/>
    <n v="0"/>
    <n v="0"/>
    <n v="0"/>
    <n v="0"/>
    <x v="0"/>
  </r>
  <r>
    <x v="0"/>
    <s v="美作市"/>
    <x v="18"/>
    <x v="1"/>
    <n v="121"/>
    <n v="16.670000000000002"/>
    <n v="42"/>
    <n v="10.34"/>
    <n v="79"/>
    <n v="25.99"/>
    <x v="0"/>
  </r>
  <r>
    <x v="0"/>
    <s v="美作市"/>
    <x v="18"/>
    <x v="2"/>
    <n v="79"/>
    <n v="10.88"/>
    <n v="33"/>
    <n v="8.1300000000000008"/>
    <n v="46"/>
    <n v="15.13"/>
    <x v="0"/>
  </r>
  <r>
    <x v="0"/>
    <s v="美作市"/>
    <x v="18"/>
    <x v="3"/>
    <n v="0"/>
    <n v="0"/>
    <n v="0"/>
    <n v="0"/>
    <n v="0"/>
    <n v="0"/>
    <x v="0"/>
  </r>
  <r>
    <x v="0"/>
    <s v="美作市"/>
    <x v="18"/>
    <x v="4"/>
    <n v="3"/>
    <n v="0.41"/>
    <n v="0"/>
    <n v="0"/>
    <n v="3"/>
    <n v="0.99"/>
    <x v="0"/>
  </r>
  <r>
    <x v="0"/>
    <s v="美作市"/>
    <x v="18"/>
    <x v="5"/>
    <n v="9"/>
    <n v="1.24"/>
    <n v="2"/>
    <n v="0.49"/>
    <n v="6"/>
    <n v="1.97"/>
    <x v="3"/>
  </r>
  <r>
    <x v="0"/>
    <s v="美作市"/>
    <x v="18"/>
    <x v="6"/>
    <n v="177"/>
    <n v="24.38"/>
    <n v="96"/>
    <n v="23.65"/>
    <n v="79"/>
    <n v="25.99"/>
    <x v="3"/>
  </r>
  <r>
    <x v="0"/>
    <s v="美作市"/>
    <x v="18"/>
    <x v="7"/>
    <n v="1"/>
    <n v="0.14000000000000001"/>
    <n v="1"/>
    <n v="0.25"/>
    <n v="0"/>
    <n v="0"/>
    <x v="0"/>
  </r>
  <r>
    <x v="0"/>
    <s v="美作市"/>
    <x v="18"/>
    <x v="8"/>
    <n v="27"/>
    <n v="3.72"/>
    <n v="7"/>
    <n v="1.72"/>
    <n v="20"/>
    <n v="6.58"/>
    <x v="0"/>
  </r>
  <r>
    <x v="0"/>
    <s v="美作市"/>
    <x v="18"/>
    <x v="9"/>
    <n v="25"/>
    <n v="3.44"/>
    <n v="16"/>
    <n v="3.94"/>
    <n v="9"/>
    <n v="2.96"/>
    <x v="0"/>
  </r>
  <r>
    <x v="0"/>
    <s v="美作市"/>
    <x v="18"/>
    <x v="10"/>
    <n v="93"/>
    <n v="12.81"/>
    <n v="79"/>
    <n v="19.46"/>
    <n v="12"/>
    <n v="3.95"/>
    <x v="3"/>
  </r>
  <r>
    <x v="0"/>
    <s v="美作市"/>
    <x v="18"/>
    <x v="11"/>
    <n v="107"/>
    <n v="14.74"/>
    <n v="93"/>
    <n v="22.91"/>
    <n v="12"/>
    <n v="3.95"/>
    <x v="0"/>
  </r>
  <r>
    <x v="0"/>
    <s v="美作市"/>
    <x v="18"/>
    <x v="12"/>
    <n v="23"/>
    <n v="3.17"/>
    <n v="12"/>
    <n v="2.96"/>
    <n v="2"/>
    <n v="0.66"/>
    <x v="0"/>
  </r>
  <r>
    <x v="0"/>
    <s v="美作市"/>
    <x v="18"/>
    <x v="13"/>
    <n v="33"/>
    <n v="4.55"/>
    <n v="12"/>
    <n v="2.96"/>
    <n v="21"/>
    <n v="6.91"/>
    <x v="0"/>
  </r>
  <r>
    <x v="0"/>
    <s v="美作市"/>
    <x v="18"/>
    <x v="14"/>
    <n v="28"/>
    <n v="3.86"/>
    <n v="13"/>
    <n v="3.2"/>
    <n v="15"/>
    <n v="4.93"/>
    <x v="0"/>
  </r>
  <r>
    <x v="0"/>
    <s v="浅口市"/>
    <x v="19"/>
    <x v="0"/>
    <n v="0"/>
    <n v="0"/>
    <n v="0"/>
    <n v="0"/>
    <n v="0"/>
    <n v="0"/>
    <x v="0"/>
  </r>
  <r>
    <x v="0"/>
    <s v="浅口市"/>
    <x v="19"/>
    <x v="1"/>
    <n v="75"/>
    <n v="13.81"/>
    <n v="24"/>
    <n v="7.97"/>
    <n v="51"/>
    <n v="21.89"/>
    <x v="0"/>
  </r>
  <r>
    <x v="0"/>
    <s v="浅口市"/>
    <x v="19"/>
    <x v="2"/>
    <n v="56"/>
    <n v="10.31"/>
    <n v="26"/>
    <n v="8.64"/>
    <n v="30"/>
    <n v="12.88"/>
    <x v="0"/>
  </r>
  <r>
    <x v="0"/>
    <s v="浅口市"/>
    <x v="19"/>
    <x v="3"/>
    <n v="5"/>
    <n v="0.92"/>
    <n v="0"/>
    <n v="0"/>
    <n v="4"/>
    <n v="1.72"/>
    <x v="0"/>
  </r>
  <r>
    <x v="0"/>
    <s v="浅口市"/>
    <x v="19"/>
    <x v="4"/>
    <n v="5"/>
    <n v="0.92"/>
    <n v="0"/>
    <n v="0"/>
    <n v="5"/>
    <n v="2.15"/>
    <x v="0"/>
  </r>
  <r>
    <x v="0"/>
    <s v="浅口市"/>
    <x v="19"/>
    <x v="5"/>
    <n v="9"/>
    <n v="1.66"/>
    <n v="2"/>
    <n v="0.66"/>
    <n v="7"/>
    <n v="3"/>
    <x v="0"/>
  </r>
  <r>
    <x v="0"/>
    <s v="浅口市"/>
    <x v="19"/>
    <x v="6"/>
    <n v="154"/>
    <n v="28.36"/>
    <n v="86"/>
    <n v="28.57"/>
    <n v="68"/>
    <n v="29.18"/>
    <x v="0"/>
  </r>
  <r>
    <x v="0"/>
    <s v="浅口市"/>
    <x v="19"/>
    <x v="7"/>
    <n v="2"/>
    <n v="0.37"/>
    <n v="2"/>
    <n v="0.66"/>
    <n v="0"/>
    <n v="0"/>
    <x v="0"/>
  </r>
  <r>
    <x v="0"/>
    <s v="浅口市"/>
    <x v="19"/>
    <x v="8"/>
    <n v="21"/>
    <n v="3.87"/>
    <n v="11"/>
    <n v="3.65"/>
    <n v="10"/>
    <n v="4.29"/>
    <x v="0"/>
  </r>
  <r>
    <x v="0"/>
    <s v="浅口市"/>
    <x v="19"/>
    <x v="9"/>
    <n v="21"/>
    <n v="3.87"/>
    <n v="10"/>
    <n v="3.32"/>
    <n v="11"/>
    <n v="4.72"/>
    <x v="0"/>
  </r>
  <r>
    <x v="0"/>
    <s v="浅口市"/>
    <x v="19"/>
    <x v="10"/>
    <n v="35"/>
    <n v="6.45"/>
    <n v="27"/>
    <n v="8.9700000000000006"/>
    <n v="8"/>
    <n v="3.43"/>
    <x v="0"/>
  </r>
  <r>
    <x v="0"/>
    <s v="浅口市"/>
    <x v="19"/>
    <x v="11"/>
    <n v="80"/>
    <n v="14.73"/>
    <n v="67"/>
    <n v="22.26"/>
    <n v="11"/>
    <n v="4.72"/>
    <x v="0"/>
  </r>
  <r>
    <x v="0"/>
    <s v="浅口市"/>
    <x v="19"/>
    <x v="12"/>
    <n v="29"/>
    <n v="5.34"/>
    <n v="19"/>
    <n v="6.31"/>
    <n v="8"/>
    <n v="3.43"/>
    <x v="0"/>
  </r>
  <r>
    <x v="0"/>
    <s v="浅口市"/>
    <x v="19"/>
    <x v="13"/>
    <n v="35"/>
    <n v="6.45"/>
    <n v="20"/>
    <n v="6.64"/>
    <n v="12"/>
    <n v="5.15"/>
    <x v="0"/>
  </r>
  <r>
    <x v="0"/>
    <s v="浅口市"/>
    <x v="19"/>
    <x v="14"/>
    <n v="16"/>
    <n v="2.95"/>
    <n v="7"/>
    <n v="2.33"/>
    <n v="8"/>
    <n v="3.43"/>
    <x v="0"/>
  </r>
  <r>
    <x v="0"/>
    <s v="和気郡和気町"/>
    <x v="20"/>
    <x v="0"/>
    <n v="0"/>
    <n v="0"/>
    <n v="0"/>
    <n v="0"/>
    <n v="0"/>
    <n v="0"/>
    <x v="0"/>
  </r>
  <r>
    <x v="0"/>
    <s v="和気郡和気町"/>
    <x v="20"/>
    <x v="1"/>
    <n v="55"/>
    <n v="17.41"/>
    <n v="20"/>
    <n v="12.58"/>
    <n v="35"/>
    <n v="23.97"/>
    <x v="0"/>
  </r>
  <r>
    <x v="0"/>
    <s v="和気郡和気町"/>
    <x v="20"/>
    <x v="2"/>
    <n v="46"/>
    <n v="14.56"/>
    <n v="18"/>
    <n v="11.32"/>
    <n v="28"/>
    <n v="19.18"/>
    <x v="0"/>
  </r>
  <r>
    <x v="0"/>
    <s v="和気郡和気町"/>
    <x v="20"/>
    <x v="3"/>
    <n v="0"/>
    <n v="0"/>
    <n v="0"/>
    <n v="0"/>
    <n v="0"/>
    <n v="0"/>
    <x v="0"/>
  </r>
  <r>
    <x v="0"/>
    <s v="和気郡和気町"/>
    <x v="20"/>
    <x v="4"/>
    <n v="1"/>
    <n v="0.32"/>
    <n v="0"/>
    <n v="0"/>
    <n v="1"/>
    <n v="0.68"/>
    <x v="0"/>
  </r>
  <r>
    <x v="0"/>
    <s v="和気郡和気町"/>
    <x v="20"/>
    <x v="5"/>
    <n v="5"/>
    <n v="1.58"/>
    <n v="1"/>
    <n v="0.63"/>
    <n v="4"/>
    <n v="2.74"/>
    <x v="0"/>
  </r>
  <r>
    <x v="0"/>
    <s v="和気郡和気町"/>
    <x v="20"/>
    <x v="6"/>
    <n v="83"/>
    <n v="26.27"/>
    <n v="47"/>
    <n v="29.56"/>
    <n v="35"/>
    <n v="23.97"/>
    <x v="3"/>
  </r>
  <r>
    <x v="0"/>
    <s v="和気郡和気町"/>
    <x v="20"/>
    <x v="7"/>
    <n v="0"/>
    <n v="0"/>
    <n v="0"/>
    <n v="0"/>
    <n v="0"/>
    <n v="0"/>
    <x v="0"/>
  </r>
  <r>
    <x v="0"/>
    <s v="和気郡和気町"/>
    <x v="20"/>
    <x v="8"/>
    <n v="12"/>
    <n v="3.8"/>
    <n v="4"/>
    <n v="2.52"/>
    <n v="8"/>
    <n v="5.48"/>
    <x v="0"/>
  </r>
  <r>
    <x v="0"/>
    <s v="和気郡和気町"/>
    <x v="20"/>
    <x v="9"/>
    <n v="11"/>
    <n v="3.48"/>
    <n v="4"/>
    <n v="2.52"/>
    <n v="7"/>
    <n v="4.79"/>
    <x v="0"/>
  </r>
  <r>
    <x v="0"/>
    <s v="和気郡和気町"/>
    <x v="20"/>
    <x v="10"/>
    <n v="22"/>
    <n v="6.96"/>
    <n v="17"/>
    <n v="10.69"/>
    <n v="5"/>
    <n v="3.42"/>
    <x v="0"/>
  </r>
  <r>
    <x v="0"/>
    <s v="和気郡和気町"/>
    <x v="20"/>
    <x v="11"/>
    <n v="40"/>
    <n v="12.66"/>
    <n v="30"/>
    <n v="18.87"/>
    <n v="8"/>
    <n v="5.48"/>
    <x v="0"/>
  </r>
  <r>
    <x v="0"/>
    <s v="和気郡和気町"/>
    <x v="20"/>
    <x v="12"/>
    <n v="15"/>
    <n v="4.75"/>
    <n v="8"/>
    <n v="5.03"/>
    <n v="3"/>
    <n v="2.0499999999999998"/>
    <x v="0"/>
  </r>
  <r>
    <x v="0"/>
    <s v="和気郡和気町"/>
    <x v="20"/>
    <x v="13"/>
    <n v="18"/>
    <n v="5.7"/>
    <n v="7"/>
    <n v="4.4000000000000004"/>
    <n v="7"/>
    <n v="4.79"/>
    <x v="0"/>
  </r>
  <r>
    <x v="0"/>
    <s v="和気郡和気町"/>
    <x v="20"/>
    <x v="14"/>
    <n v="8"/>
    <n v="2.5299999999999998"/>
    <n v="3"/>
    <n v="1.89"/>
    <n v="5"/>
    <n v="3.42"/>
    <x v="0"/>
  </r>
  <r>
    <x v="0"/>
    <s v="都窪郡早島町"/>
    <x v="21"/>
    <x v="0"/>
    <n v="0"/>
    <n v="0"/>
    <n v="0"/>
    <n v="0"/>
    <n v="0"/>
    <n v="0"/>
    <x v="0"/>
  </r>
  <r>
    <x v="0"/>
    <s v="都窪郡早島町"/>
    <x v="21"/>
    <x v="1"/>
    <n v="45"/>
    <n v="19.23"/>
    <n v="6"/>
    <n v="8.11"/>
    <n v="39"/>
    <n v="24.84"/>
    <x v="0"/>
  </r>
  <r>
    <x v="0"/>
    <s v="都窪郡早島町"/>
    <x v="21"/>
    <x v="2"/>
    <n v="26"/>
    <n v="11.11"/>
    <n v="5"/>
    <n v="6.76"/>
    <n v="21"/>
    <n v="13.38"/>
    <x v="0"/>
  </r>
  <r>
    <x v="0"/>
    <s v="都窪郡早島町"/>
    <x v="21"/>
    <x v="3"/>
    <n v="0"/>
    <n v="0"/>
    <n v="0"/>
    <n v="0"/>
    <n v="0"/>
    <n v="0"/>
    <x v="0"/>
  </r>
  <r>
    <x v="0"/>
    <s v="都窪郡早島町"/>
    <x v="21"/>
    <x v="4"/>
    <n v="2"/>
    <n v="0.85"/>
    <n v="0"/>
    <n v="0"/>
    <n v="2"/>
    <n v="1.27"/>
    <x v="0"/>
  </r>
  <r>
    <x v="0"/>
    <s v="都窪郡早島町"/>
    <x v="21"/>
    <x v="5"/>
    <n v="11"/>
    <n v="4.7"/>
    <n v="1"/>
    <n v="1.35"/>
    <n v="10"/>
    <n v="6.37"/>
    <x v="0"/>
  </r>
  <r>
    <x v="0"/>
    <s v="都窪郡早島町"/>
    <x v="21"/>
    <x v="6"/>
    <n v="57"/>
    <n v="24.36"/>
    <n v="15"/>
    <n v="20.27"/>
    <n v="42"/>
    <n v="26.75"/>
    <x v="0"/>
  </r>
  <r>
    <x v="0"/>
    <s v="都窪郡早島町"/>
    <x v="21"/>
    <x v="7"/>
    <n v="0"/>
    <n v="0"/>
    <n v="0"/>
    <n v="0"/>
    <n v="0"/>
    <n v="0"/>
    <x v="0"/>
  </r>
  <r>
    <x v="0"/>
    <s v="都窪郡早島町"/>
    <x v="21"/>
    <x v="8"/>
    <n v="21"/>
    <n v="8.9700000000000006"/>
    <n v="0"/>
    <n v="0"/>
    <n v="21"/>
    <n v="13.38"/>
    <x v="0"/>
  </r>
  <r>
    <x v="0"/>
    <s v="都窪郡早島町"/>
    <x v="21"/>
    <x v="9"/>
    <n v="8"/>
    <n v="3.42"/>
    <n v="2"/>
    <n v="2.7"/>
    <n v="6"/>
    <n v="3.82"/>
    <x v="0"/>
  </r>
  <r>
    <x v="0"/>
    <s v="都窪郡早島町"/>
    <x v="21"/>
    <x v="10"/>
    <n v="11"/>
    <n v="4.7"/>
    <n v="6"/>
    <n v="8.11"/>
    <n v="4"/>
    <n v="2.5499999999999998"/>
    <x v="3"/>
  </r>
  <r>
    <x v="0"/>
    <s v="都窪郡早島町"/>
    <x v="21"/>
    <x v="11"/>
    <n v="27"/>
    <n v="11.54"/>
    <n v="26"/>
    <n v="35.14"/>
    <n v="1"/>
    <n v="0.64"/>
    <x v="0"/>
  </r>
  <r>
    <x v="0"/>
    <s v="都窪郡早島町"/>
    <x v="21"/>
    <x v="12"/>
    <n v="9"/>
    <n v="3.85"/>
    <n v="5"/>
    <n v="6.76"/>
    <n v="3"/>
    <n v="1.91"/>
    <x v="0"/>
  </r>
  <r>
    <x v="0"/>
    <s v="都窪郡早島町"/>
    <x v="21"/>
    <x v="13"/>
    <n v="7"/>
    <n v="2.99"/>
    <n v="4"/>
    <n v="5.41"/>
    <n v="3"/>
    <n v="1.91"/>
    <x v="0"/>
  </r>
  <r>
    <x v="0"/>
    <s v="都窪郡早島町"/>
    <x v="21"/>
    <x v="14"/>
    <n v="10"/>
    <n v="4.2699999999999996"/>
    <n v="4"/>
    <n v="5.41"/>
    <n v="5"/>
    <n v="3.18"/>
    <x v="0"/>
  </r>
  <r>
    <x v="0"/>
    <s v="浅口郡里庄町"/>
    <x v="22"/>
    <x v="0"/>
    <n v="0"/>
    <n v="0"/>
    <n v="0"/>
    <n v="0"/>
    <n v="0"/>
    <n v="0"/>
    <x v="0"/>
  </r>
  <r>
    <x v="0"/>
    <s v="浅口郡里庄町"/>
    <x v="22"/>
    <x v="1"/>
    <n v="30"/>
    <n v="15.87"/>
    <n v="5"/>
    <n v="5.0999999999999996"/>
    <n v="25"/>
    <n v="27.78"/>
    <x v="0"/>
  </r>
  <r>
    <x v="0"/>
    <s v="浅口郡里庄町"/>
    <x v="22"/>
    <x v="2"/>
    <n v="20"/>
    <n v="10.58"/>
    <n v="5"/>
    <n v="5.0999999999999996"/>
    <n v="15"/>
    <n v="16.670000000000002"/>
    <x v="0"/>
  </r>
  <r>
    <x v="0"/>
    <s v="浅口郡里庄町"/>
    <x v="22"/>
    <x v="3"/>
    <n v="1"/>
    <n v="0.53"/>
    <n v="0"/>
    <n v="0"/>
    <n v="1"/>
    <n v="1.1100000000000001"/>
    <x v="0"/>
  </r>
  <r>
    <x v="0"/>
    <s v="浅口郡里庄町"/>
    <x v="22"/>
    <x v="4"/>
    <n v="0"/>
    <n v="0"/>
    <n v="0"/>
    <n v="0"/>
    <n v="0"/>
    <n v="0"/>
    <x v="0"/>
  </r>
  <r>
    <x v="0"/>
    <s v="浅口郡里庄町"/>
    <x v="22"/>
    <x v="5"/>
    <n v="2"/>
    <n v="1.06"/>
    <n v="0"/>
    <n v="0"/>
    <n v="2"/>
    <n v="2.2200000000000002"/>
    <x v="0"/>
  </r>
  <r>
    <x v="0"/>
    <s v="浅口郡里庄町"/>
    <x v="22"/>
    <x v="6"/>
    <n v="45"/>
    <n v="23.81"/>
    <n v="20"/>
    <n v="20.41"/>
    <n v="25"/>
    <n v="27.78"/>
    <x v="0"/>
  </r>
  <r>
    <x v="0"/>
    <s v="浅口郡里庄町"/>
    <x v="22"/>
    <x v="7"/>
    <n v="0"/>
    <n v="0"/>
    <n v="0"/>
    <n v="0"/>
    <n v="0"/>
    <n v="0"/>
    <x v="0"/>
  </r>
  <r>
    <x v="0"/>
    <s v="浅口郡里庄町"/>
    <x v="22"/>
    <x v="8"/>
    <n v="20"/>
    <n v="10.58"/>
    <n v="10"/>
    <n v="10.199999999999999"/>
    <n v="10"/>
    <n v="11.11"/>
    <x v="0"/>
  </r>
  <r>
    <x v="0"/>
    <s v="浅口郡里庄町"/>
    <x v="22"/>
    <x v="9"/>
    <n v="5"/>
    <n v="2.65"/>
    <n v="5"/>
    <n v="5.0999999999999996"/>
    <n v="0"/>
    <n v="0"/>
    <x v="0"/>
  </r>
  <r>
    <x v="0"/>
    <s v="浅口郡里庄町"/>
    <x v="22"/>
    <x v="10"/>
    <n v="16"/>
    <n v="8.4700000000000006"/>
    <n v="15"/>
    <n v="15.31"/>
    <n v="1"/>
    <n v="1.1100000000000001"/>
    <x v="0"/>
  </r>
  <r>
    <x v="0"/>
    <s v="浅口郡里庄町"/>
    <x v="22"/>
    <x v="11"/>
    <n v="28"/>
    <n v="14.81"/>
    <n v="23"/>
    <n v="23.47"/>
    <n v="5"/>
    <n v="5.56"/>
    <x v="0"/>
  </r>
  <r>
    <x v="0"/>
    <s v="浅口郡里庄町"/>
    <x v="22"/>
    <x v="12"/>
    <n v="6"/>
    <n v="3.17"/>
    <n v="6"/>
    <n v="6.12"/>
    <n v="0"/>
    <n v="0"/>
    <x v="0"/>
  </r>
  <r>
    <x v="0"/>
    <s v="浅口郡里庄町"/>
    <x v="22"/>
    <x v="13"/>
    <n v="11"/>
    <n v="5.82"/>
    <n v="6"/>
    <n v="6.12"/>
    <n v="4"/>
    <n v="4.4400000000000004"/>
    <x v="0"/>
  </r>
  <r>
    <x v="0"/>
    <s v="浅口郡里庄町"/>
    <x v="22"/>
    <x v="14"/>
    <n v="5"/>
    <n v="2.65"/>
    <n v="3"/>
    <n v="3.06"/>
    <n v="2"/>
    <n v="2.2200000000000002"/>
    <x v="0"/>
  </r>
  <r>
    <x v="0"/>
    <s v="小田郡矢掛町"/>
    <x v="23"/>
    <x v="0"/>
    <n v="0"/>
    <n v="0"/>
    <n v="0"/>
    <n v="0"/>
    <n v="0"/>
    <n v="0"/>
    <x v="0"/>
  </r>
  <r>
    <x v="0"/>
    <s v="小田郡矢掛町"/>
    <x v="23"/>
    <x v="1"/>
    <n v="48"/>
    <n v="14.33"/>
    <n v="13"/>
    <n v="6.7"/>
    <n v="35"/>
    <n v="26.52"/>
    <x v="0"/>
  </r>
  <r>
    <x v="0"/>
    <s v="小田郡矢掛町"/>
    <x v="23"/>
    <x v="2"/>
    <n v="57"/>
    <n v="17.010000000000002"/>
    <n v="22"/>
    <n v="11.34"/>
    <n v="35"/>
    <n v="26.52"/>
    <x v="0"/>
  </r>
  <r>
    <x v="0"/>
    <s v="小田郡矢掛町"/>
    <x v="23"/>
    <x v="3"/>
    <n v="0"/>
    <n v="0"/>
    <n v="0"/>
    <n v="0"/>
    <n v="0"/>
    <n v="0"/>
    <x v="0"/>
  </r>
  <r>
    <x v="0"/>
    <s v="小田郡矢掛町"/>
    <x v="23"/>
    <x v="4"/>
    <n v="2"/>
    <n v="0.6"/>
    <n v="0"/>
    <n v="0"/>
    <n v="2"/>
    <n v="1.52"/>
    <x v="0"/>
  </r>
  <r>
    <x v="0"/>
    <s v="小田郡矢掛町"/>
    <x v="23"/>
    <x v="5"/>
    <n v="2"/>
    <n v="0.6"/>
    <n v="0"/>
    <n v="0"/>
    <n v="2"/>
    <n v="1.52"/>
    <x v="0"/>
  </r>
  <r>
    <x v="0"/>
    <s v="小田郡矢掛町"/>
    <x v="23"/>
    <x v="6"/>
    <n v="105"/>
    <n v="31.34"/>
    <n v="77"/>
    <n v="39.69"/>
    <n v="28"/>
    <n v="21.21"/>
    <x v="0"/>
  </r>
  <r>
    <x v="0"/>
    <s v="小田郡矢掛町"/>
    <x v="23"/>
    <x v="7"/>
    <n v="1"/>
    <n v="0.3"/>
    <n v="0"/>
    <n v="0"/>
    <n v="1"/>
    <n v="0.76"/>
    <x v="0"/>
  </r>
  <r>
    <x v="0"/>
    <s v="小田郡矢掛町"/>
    <x v="23"/>
    <x v="8"/>
    <n v="9"/>
    <n v="2.69"/>
    <n v="4"/>
    <n v="2.06"/>
    <n v="5"/>
    <n v="3.79"/>
    <x v="0"/>
  </r>
  <r>
    <x v="0"/>
    <s v="小田郡矢掛町"/>
    <x v="23"/>
    <x v="9"/>
    <n v="6"/>
    <n v="1.79"/>
    <n v="6"/>
    <n v="3.09"/>
    <n v="0"/>
    <n v="0"/>
    <x v="0"/>
  </r>
  <r>
    <x v="0"/>
    <s v="小田郡矢掛町"/>
    <x v="23"/>
    <x v="10"/>
    <n v="23"/>
    <n v="6.87"/>
    <n v="17"/>
    <n v="8.76"/>
    <n v="6"/>
    <n v="4.55"/>
    <x v="0"/>
  </r>
  <r>
    <x v="0"/>
    <s v="小田郡矢掛町"/>
    <x v="23"/>
    <x v="11"/>
    <n v="50"/>
    <n v="14.93"/>
    <n v="40"/>
    <n v="20.62"/>
    <n v="9"/>
    <n v="6.82"/>
    <x v="0"/>
  </r>
  <r>
    <x v="0"/>
    <s v="小田郡矢掛町"/>
    <x v="23"/>
    <x v="12"/>
    <n v="11"/>
    <n v="3.28"/>
    <n v="5"/>
    <n v="2.58"/>
    <n v="4"/>
    <n v="3.03"/>
    <x v="0"/>
  </r>
  <r>
    <x v="0"/>
    <s v="小田郡矢掛町"/>
    <x v="23"/>
    <x v="13"/>
    <n v="17"/>
    <n v="5.07"/>
    <n v="9"/>
    <n v="4.6399999999999997"/>
    <n v="2"/>
    <n v="1.52"/>
    <x v="3"/>
  </r>
  <r>
    <x v="0"/>
    <s v="小田郡矢掛町"/>
    <x v="23"/>
    <x v="14"/>
    <n v="4"/>
    <n v="1.19"/>
    <n v="1"/>
    <n v="0.52"/>
    <n v="3"/>
    <n v="2.27"/>
    <x v="0"/>
  </r>
  <r>
    <x v="0"/>
    <s v="真庭郡新庄村"/>
    <x v="24"/>
    <x v="0"/>
    <n v="0"/>
    <n v="0"/>
    <n v="0"/>
    <n v="0"/>
    <n v="0"/>
    <n v="0"/>
    <x v="0"/>
  </r>
  <r>
    <x v="0"/>
    <s v="真庭郡新庄村"/>
    <x v="24"/>
    <x v="1"/>
    <n v="9"/>
    <n v="28.13"/>
    <n v="6"/>
    <n v="28.57"/>
    <n v="3"/>
    <n v="33.33"/>
    <x v="0"/>
  </r>
  <r>
    <x v="0"/>
    <s v="真庭郡新庄村"/>
    <x v="24"/>
    <x v="2"/>
    <n v="2"/>
    <n v="6.25"/>
    <n v="1"/>
    <n v="4.76"/>
    <n v="1"/>
    <n v="11.11"/>
    <x v="0"/>
  </r>
  <r>
    <x v="0"/>
    <s v="真庭郡新庄村"/>
    <x v="24"/>
    <x v="3"/>
    <n v="0"/>
    <n v="0"/>
    <n v="0"/>
    <n v="0"/>
    <n v="0"/>
    <n v="0"/>
    <x v="0"/>
  </r>
  <r>
    <x v="0"/>
    <s v="真庭郡新庄村"/>
    <x v="24"/>
    <x v="4"/>
    <n v="0"/>
    <n v="0"/>
    <n v="0"/>
    <n v="0"/>
    <n v="0"/>
    <n v="0"/>
    <x v="0"/>
  </r>
  <r>
    <x v="0"/>
    <s v="真庭郡新庄村"/>
    <x v="24"/>
    <x v="5"/>
    <n v="1"/>
    <n v="3.13"/>
    <n v="0"/>
    <n v="0"/>
    <n v="1"/>
    <n v="11.11"/>
    <x v="0"/>
  </r>
  <r>
    <x v="0"/>
    <s v="真庭郡新庄村"/>
    <x v="24"/>
    <x v="6"/>
    <n v="10"/>
    <n v="31.25"/>
    <n v="8"/>
    <n v="38.1"/>
    <n v="2"/>
    <n v="22.22"/>
    <x v="0"/>
  </r>
  <r>
    <x v="0"/>
    <s v="真庭郡新庄村"/>
    <x v="24"/>
    <x v="7"/>
    <n v="0"/>
    <n v="0"/>
    <n v="0"/>
    <n v="0"/>
    <n v="0"/>
    <n v="0"/>
    <x v="0"/>
  </r>
  <r>
    <x v="0"/>
    <s v="真庭郡新庄村"/>
    <x v="24"/>
    <x v="8"/>
    <n v="0"/>
    <n v="0"/>
    <n v="0"/>
    <n v="0"/>
    <n v="0"/>
    <n v="0"/>
    <x v="0"/>
  </r>
  <r>
    <x v="0"/>
    <s v="真庭郡新庄村"/>
    <x v="24"/>
    <x v="9"/>
    <n v="2"/>
    <n v="6.25"/>
    <n v="0"/>
    <n v="0"/>
    <n v="2"/>
    <n v="22.22"/>
    <x v="0"/>
  </r>
  <r>
    <x v="0"/>
    <s v="真庭郡新庄村"/>
    <x v="24"/>
    <x v="10"/>
    <n v="2"/>
    <n v="6.25"/>
    <n v="2"/>
    <n v="9.52"/>
    <n v="0"/>
    <n v="0"/>
    <x v="0"/>
  </r>
  <r>
    <x v="0"/>
    <s v="真庭郡新庄村"/>
    <x v="24"/>
    <x v="11"/>
    <n v="3"/>
    <n v="9.3800000000000008"/>
    <n v="2"/>
    <n v="9.52"/>
    <n v="0"/>
    <n v="0"/>
    <x v="3"/>
  </r>
  <r>
    <x v="0"/>
    <s v="真庭郡新庄村"/>
    <x v="24"/>
    <x v="12"/>
    <n v="1"/>
    <n v="3.13"/>
    <n v="1"/>
    <n v="4.76"/>
    <n v="0"/>
    <n v="0"/>
    <x v="0"/>
  </r>
  <r>
    <x v="0"/>
    <s v="真庭郡新庄村"/>
    <x v="24"/>
    <x v="13"/>
    <n v="2"/>
    <n v="6.25"/>
    <n v="1"/>
    <n v="4.76"/>
    <n v="0"/>
    <n v="0"/>
    <x v="0"/>
  </r>
  <r>
    <x v="0"/>
    <s v="真庭郡新庄村"/>
    <x v="24"/>
    <x v="14"/>
    <n v="0"/>
    <n v="0"/>
    <n v="0"/>
    <n v="0"/>
    <n v="0"/>
    <n v="0"/>
    <x v="0"/>
  </r>
  <r>
    <x v="0"/>
    <s v="苫田郡鏡野町"/>
    <x v="25"/>
    <x v="0"/>
    <n v="0"/>
    <n v="0"/>
    <n v="0"/>
    <n v="0"/>
    <n v="0"/>
    <n v="0"/>
    <x v="0"/>
  </r>
  <r>
    <x v="0"/>
    <s v="苫田郡鏡野町"/>
    <x v="25"/>
    <x v="1"/>
    <n v="58"/>
    <n v="21.25"/>
    <n v="21"/>
    <n v="15.79"/>
    <n v="37"/>
    <n v="31.36"/>
    <x v="0"/>
  </r>
  <r>
    <x v="0"/>
    <s v="苫田郡鏡野町"/>
    <x v="25"/>
    <x v="2"/>
    <n v="24"/>
    <n v="8.7899999999999991"/>
    <n v="10"/>
    <n v="7.52"/>
    <n v="14"/>
    <n v="11.86"/>
    <x v="0"/>
  </r>
  <r>
    <x v="0"/>
    <s v="苫田郡鏡野町"/>
    <x v="25"/>
    <x v="3"/>
    <n v="5"/>
    <n v="1.83"/>
    <n v="0"/>
    <n v="0"/>
    <n v="5"/>
    <n v="4.24"/>
    <x v="0"/>
  </r>
  <r>
    <x v="0"/>
    <s v="苫田郡鏡野町"/>
    <x v="25"/>
    <x v="4"/>
    <n v="0"/>
    <n v="0"/>
    <n v="0"/>
    <n v="0"/>
    <n v="0"/>
    <n v="0"/>
    <x v="0"/>
  </r>
  <r>
    <x v="0"/>
    <s v="苫田郡鏡野町"/>
    <x v="25"/>
    <x v="5"/>
    <n v="8"/>
    <n v="2.93"/>
    <n v="1"/>
    <n v="0.75"/>
    <n v="4"/>
    <n v="3.39"/>
    <x v="1"/>
  </r>
  <r>
    <x v="0"/>
    <s v="苫田郡鏡野町"/>
    <x v="25"/>
    <x v="6"/>
    <n v="58"/>
    <n v="21.25"/>
    <n v="28"/>
    <n v="21.05"/>
    <n v="30"/>
    <n v="25.42"/>
    <x v="0"/>
  </r>
  <r>
    <x v="0"/>
    <s v="苫田郡鏡野町"/>
    <x v="25"/>
    <x v="7"/>
    <n v="1"/>
    <n v="0.37"/>
    <n v="0"/>
    <n v="0"/>
    <n v="1"/>
    <n v="0.85"/>
    <x v="0"/>
  </r>
  <r>
    <x v="0"/>
    <s v="苫田郡鏡野町"/>
    <x v="25"/>
    <x v="8"/>
    <n v="7"/>
    <n v="2.56"/>
    <n v="4"/>
    <n v="3.01"/>
    <n v="3"/>
    <n v="2.54"/>
    <x v="0"/>
  </r>
  <r>
    <x v="0"/>
    <s v="苫田郡鏡野町"/>
    <x v="25"/>
    <x v="9"/>
    <n v="12"/>
    <n v="4.4000000000000004"/>
    <n v="7"/>
    <n v="5.26"/>
    <n v="5"/>
    <n v="4.24"/>
    <x v="0"/>
  </r>
  <r>
    <x v="0"/>
    <s v="苫田郡鏡野町"/>
    <x v="25"/>
    <x v="10"/>
    <n v="35"/>
    <n v="12.82"/>
    <n v="28"/>
    <n v="21.05"/>
    <n v="6"/>
    <n v="5.08"/>
    <x v="0"/>
  </r>
  <r>
    <x v="0"/>
    <s v="苫田郡鏡野町"/>
    <x v="25"/>
    <x v="11"/>
    <n v="33"/>
    <n v="12.09"/>
    <n v="24"/>
    <n v="18.05"/>
    <n v="9"/>
    <n v="7.63"/>
    <x v="0"/>
  </r>
  <r>
    <x v="0"/>
    <s v="苫田郡鏡野町"/>
    <x v="25"/>
    <x v="12"/>
    <n v="14"/>
    <n v="5.13"/>
    <n v="1"/>
    <n v="0.75"/>
    <n v="0"/>
    <n v="0"/>
    <x v="0"/>
  </r>
  <r>
    <x v="0"/>
    <s v="苫田郡鏡野町"/>
    <x v="25"/>
    <x v="13"/>
    <n v="12"/>
    <n v="4.4000000000000004"/>
    <n v="4"/>
    <n v="3.01"/>
    <n v="3"/>
    <n v="2.54"/>
    <x v="0"/>
  </r>
  <r>
    <x v="0"/>
    <s v="苫田郡鏡野町"/>
    <x v="25"/>
    <x v="14"/>
    <n v="6"/>
    <n v="2.2000000000000002"/>
    <n v="5"/>
    <n v="3.76"/>
    <n v="1"/>
    <n v="0.85"/>
    <x v="0"/>
  </r>
  <r>
    <x v="0"/>
    <s v="勝田郡勝央町"/>
    <x v="26"/>
    <x v="0"/>
    <n v="0"/>
    <n v="0"/>
    <n v="0"/>
    <n v="0"/>
    <n v="0"/>
    <n v="0"/>
    <x v="0"/>
  </r>
  <r>
    <x v="0"/>
    <s v="勝田郡勝央町"/>
    <x v="26"/>
    <x v="1"/>
    <n v="42"/>
    <n v="16.940000000000001"/>
    <n v="17"/>
    <n v="13.39"/>
    <n v="25"/>
    <n v="21.01"/>
    <x v="0"/>
  </r>
  <r>
    <x v="0"/>
    <s v="勝田郡勝央町"/>
    <x v="26"/>
    <x v="2"/>
    <n v="32"/>
    <n v="12.9"/>
    <n v="11"/>
    <n v="8.66"/>
    <n v="21"/>
    <n v="17.649999999999999"/>
    <x v="0"/>
  </r>
  <r>
    <x v="0"/>
    <s v="勝田郡勝央町"/>
    <x v="26"/>
    <x v="3"/>
    <n v="0"/>
    <n v="0"/>
    <n v="0"/>
    <n v="0"/>
    <n v="0"/>
    <n v="0"/>
    <x v="0"/>
  </r>
  <r>
    <x v="0"/>
    <s v="勝田郡勝央町"/>
    <x v="26"/>
    <x v="4"/>
    <n v="2"/>
    <n v="0.81"/>
    <n v="0"/>
    <n v="0"/>
    <n v="2"/>
    <n v="1.68"/>
    <x v="0"/>
  </r>
  <r>
    <x v="0"/>
    <s v="勝田郡勝央町"/>
    <x v="26"/>
    <x v="5"/>
    <n v="3"/>
    <n v="1.21"/>
    <n v="0"/>
    <n v="0"/>
    <n v="3"/>
    <n v="2.52"/>
    <x v="0"/>
  </r>
  <r>
    <x v="0"/>
    <s v="勝田郡勝央町"/>
    <x v="26"/>
    <x v="6"/>
    <n v="52"/>
    <n v="20.97"/>
    <n v="21"/>
    <n v="16.54"/>
    <n v="31"/>
    <n v="26.05"/>
    <x v="0"/>
  </r>
  <r>
    <x v="0"/>
    <s v="勝田郡勝央町"/>
    <x v="26"/>
    <x v="7"/>
    <n v="1"/>
    <n v="0.4"/>
    <n v="0"/>
    <n v="0"/>
    <n v="1"/>
    <n v="0.84"/>
    <x v="0"/>
  </r>
  <r>
    <x v="0"/>
    <s v="勝田郡勝央町"/>
    <x v="26"/>
    <x v="8"/>
    <n v="7"/>
    <n v="2.82"/>
    <n v="1"/>
    <n v="0.79"/>
    <n v="6"/>
    <n v="5.04"/>
    <x v="0"/>
  </r>
  <r>
    <x v="0"/>
    <s v="勝田郡勝央町"/>
    <x v="26"/>
    <x v="9"/>
    <n v="9"/>
    <n v="3.63"/>
    <n v="5"/>
    <n v="3.94"/>
    <n v="4"/>
    <n v="3.36"/>
    <x v="0"/>
  </r>
  <r>
    <x v="0"/>
    <s v="勝田郡勝央町"/>
    <x v="26"/>
    <x v="10"/>
    <n v="32"/>
    <n v="12.9"/>
    <n v="23"/>
    <n v="18.11"/>
    <n v="9"/>
    <n v="7.56"/>
    <x v="0"/>
  </r>
  <r>
    <x v="0"/>
    <s v="勝田郡勝央町"/>
    <x v="26"/>
    <x v="11"/>
    <n v="34"/>
    <n v="13.71"/>
    <n v="29"/>
    <n v="22.83"/>
    <n v="4"/>
    <n v="3.36"/>
    <x v="0"/>
  </r>
  <r>
    <x v="0"/>
    <s v="勝田郡勝央町"/>
    <x v="26"/>
    <x v="12"/>
    <n v="13"/>
    <n v="5.24"/>
    <n v="9"/>
    <n v="7.09"/>
    <n v="4"/>
    <n v="3.36"/>
    <x v="0"/>
  </r>
  <r>
    <x v="0"/>
    <s v="勝田郡勝央町"/>
    <x v="26"/>
    <x v="13"/>
    <n v="10"/>
    <n v="4.03"/>
    <n v="7"/>
    <n v="5.51"/>
    <n v="3"/>
    <n v="2.52"/>
    <x v="0"/>
  </r>
  <r>
    <x v="0"/>
    <s v="勝田郡勝央町"/>
    <x v="26"/>
    <x v="14"/>
    <n v="11"/>
    <n v="4.4400000000000004"/>
    <n v="4"/>
    <n v="3.15"/>
    <n v="6"/>
    <n v="5.04"/>
    <x v="0"/>
  </r>
  <r>
    <x v="0"/>
    <s v="勝田郡奈義町"/>
    <x v="27"/>
    <x v="0"/>
    <n v="0"/>
    <n v="0"/>
    <n v="0"/>
    <n v="0"/>
    <n v="0"/>
    <n v="0"/>
    <x v="0"/>
  </r>
  <r>
    <x v="0"/>
    <s v="勝田郡奈義町"/>
    <x v="27"/>
    <x v="1"/>
    <n v="24"/>
    <n v="17.14"/>
    <n v="15"/>
    <n v="17.440000000000001"/>
    <n v="9"/>
    <n v="20"/>
    <x v="0"/>
  </r>
  <r>
    <x v="0"/>
    <s v="勝田郡奈義町"/>
    <x v="27"/>
    <x v="2"/>
    <n v="18"/>
    <n v="12.86"/>
    <n v="13"/>
    <n v="15.12"/>
    <n v="5"/>
    <n v="11.11"/>
    <x v="0"/>
  </r>
  <r>
    <x v="0"/>
    <s v="勝田郡奈義町"/>
    <x v="27"/>
    <x v="3"/>
    <n v="4"/>
    <n v="2.86"/>
    <n v="0"/>
    <n v="0"/>
    <n v="3"/>
    <n v="6.67"/>
    <x v="0"/>
  </r>
  <r>
    <x v="0"/>
    <s v="勝田郡奈義町"/>
    <x v="27"/>
    <x v="4"/>
    <n v="0"/>
    <n v="0"/>
    <n v="0"/>
    <n v="0"/>
    <n v="0"/>
    <n v="0"/>
    <x v="0"/>
  </r>
  <r>
    <x v="0"/>
    <s v="勝田郡奈義町"/>
    <x v="27"/>
    <x v="5"/>
    <n v="0"/>
    <n v="0"/>
    <n v="0"/>
    <n v="0"/>
    <n v="0"/>
    <n v="0"/>
    <x v="0"/>
  </r>
  <r>
    <x v="0"/>
    <s v="勝田郡奈義町"/>
    <x v="27"/>
    <x v="6"/>
    <n v="38"/>
    <n v="27.14"/>
    <n v="22"/>
    <n v="25.58"/>
    <n v="15"/>
    <n v="33.33"/>
    <x v="3"/>
  </r>
  <r>
    <x v="0"/>
    <s v="勝田郡奈義町"/>
    <x v="27"/>
    <x v="7"/>
    <n v="0"/>
    <n v="0"/>
    <n v="0"/>
    <n v="0"/>
    <n v="0"/>
    <n v="0"/>
    <x v="0"/>
  </r>
  <r>
    <x v="0"/>
    <s v="勝田郡奈義町"/>
    <x v="27"/>
    <x v="8"/>
    <n v="0"/>
    <n v="0"/>
    <n v="0"/>
    <n v="0"/>
    <n v="0"/>
    <n v="0"/>
    <x v="0"/>
  </r>
  <r>
    <x v="0"/>
    <s v="勝田郡奈義町"/>
    <x v="27"/>
    <x v="9"/>
    <n v="6"/>
    <n v="4.29"/>
    <n v="1"/>
    <n v="1.1599999999999999"/>
    <n v="5"/>
    <n v="11.11"/>
    <x v="0"/>
  </r>
  <r>
    <x v="0"/>
    <s v="勝田郡奈義町"/>
    <x v="27"/>
    <x v="10"/>
    <n v="16"/>
    <n v="11.43"/>
    <n v="10"/>
    <n v="11.63"/>
    <n v="6"/>
    <n v="13.33"/>
    <x v="0"/>
  </r>
  <r>
    <x v="0"/>
    <s v="勝田郡奈義町"/>
    <x v="27"/>
    <x v="11"/>
    <n v="16"/>
    <n v="11.43"/>
    <n v="14"/>
    <n v="16.28"/>
    <n v="1"/>
    <n v="2.2200000000000002"/>
    <x v="0"/>
  </r>
  <r>
    <x v="0"/>
    <s v="勝田郡奈義町"/>
    <x v="27"/>
    <x v="12"/>
    <n v="5"/>
    <n v="3.57"/>
    <n v="3"/>
    <n v="3.49"/>
    <n v="0"/>
    <n v="0"/>
    <x v="0"/>
  </r>
  <r>
    <x v="0"/>
    <s v="勝田郡奈義町"/>
    <x v="27"/>
    <x v="13"/>
    <n v="6"/>
    <n v="4.29"/>
    <n v="2"/>
    <n v="2.33"/>
    <n v="1"/>
    <n v="2.2200000000000002"/>
    <x v="0"/>
  </r>
  <r>
    <x v="0"/>
    <s v="勝田郡奈義町"/>
    <x v="27"/>
    <x v="14"/>
    <n v="7"/>
    <n v="5"/>
    <n v="6"/>
    <n v="6.98"/>
    <n v="0"/>
    <n v="0"/>
    <x v="0"/>
  </r>
  <r>
    <x v="0"/>
    <s v="英田郡西粟倉村"/>
    <x v="28"/>
    <x v="0"/>
    <n v="0"/>
    <n v="0"/>
    <n v="0"/>
    <n v="0"/>
    <n v="0"/>
    <n v="0"/>
    <x v="0"/>
  </r>
  <r>
    <x v="0"/>
    <s v="英田郡西粟倉村"/>
    <x v="28"/>
    <x v="1"/>
    <n v="19"/>
    <n v="32.200000000000003"/>
    <n v="12"/>
    <n v="29.27"/>
    <n v="7"/>
    <n v="38.89"/>
    <x v="0"/>
  </r>
  <r>
    <x v="0"/>
    <s v="英田郡西粟倉村"/>
    <x v="28"/>
    <x v="2"/>
    <n v="13"/>
    <n v="22.03"/>
    <n v="11"/>
    <n v="26.83"/>
    <n v="2"/>
    <n v="11.11"/>
    <x v="0"/>
  </r>
  <r>
    <x v="0"/>
    <s v="英田郡西粟倉村"/>
    <x v="28"/>
    <x v="3"/>
    <n v="1"/>
    <n v="1.69"/>
    <n v="0"/>
    <n v="0"/>
    <n v="1"/>
    <n v="5.56"/>
    <x v="0"/>
  </r>
  <r>
    <x v="0"/>
    <s v="英田郡西粟倉村"/>
    <x v="28"/>
    <x v="4"/>
    <n v="1"/>
    <n v="1.69"/>
    <n v="1"/>
    <n v="2.44"/>
    <n v="0"/>
    <n v="0"/>
    <x v="0"/>
  </r>
  <r>
    <x v="0"/>
    <s v="英田郡西粟倉村"/>
    <x v="28"/>
    <x v="5"/>
    <n v="1"/>
    <n v="1.69"/>
    <n v="1"/>
    <n v="2.44"/>
    <n v="0"/>
    <n v="0"/>
    <x v="0"/>
  </r>
  <r>
    <x v="0"/>
    <s v="英田郡西粟倉村"/>
    <x v="28"/>
    <x v="6"/>
    <n v="10"/>
    <n v="16.95"/>
    <n v="7"/>
    <n v="17.07"/>
    <n v="3"/>
    <n v="16.670000000000002"/>
    <x v="0"/>
  </r>
  <r>
    <x v="0"/>
    <s v="英田郡西粟倉村"/>
    <x v="28"/>
    <x v="7"/>
    <n v="0"/>
    <n v="0"/>
    <n v="0"/>
    <n v="0"/>
    <n v="0"/>
    <n v="0"/>
    <x v="0"/>
  </r>
  <r>
    <x v="0"/>
    <s v="英田郡西粟倉村"/>
    <x v="28"/>
    <x v="8"/>
    <n v="0"/>
    <n v="0"/>
    <n v="0"/>
    <n v="0"/>
    <n v="0"/>
    <n v="0"/>
    <x v="0"/>
  </r>
  <r>
    <x v="0"/>
    <s v="英田郡西粟倉村"/>
    <x v="28"/>
    <x v="9"/>
    <n v="3"/>
    <n v="5.08"/>
    <n v="1"/>
    <n v="2.44"/>
    <n v="2"/>
    <n v="11.11"/>
    <x v="0"/>
  </r>
  <r>
    <x v="0"/>
    <s v="英田郡西粟倉村"/>
    <x v="28"/>
    <x v="10"/>
    <n v="3"/>
    <n v="5.08"/>
    <n v="2"/>
    <n v="4.88"/>
    <n v="1"/>
    <n v="5.56"/>
    <x v="0"/>
  </r>
  <r>
    <x v="0"/>
    <s v="英田郡西粟倉村"/>
    <x v="28"/>
    <x v="11"/>
    <n v="3"/>
    <n v="5.08"/>
    <n v="3"/>
    <n v="7.32"/>
    <n v="0"/>
    <n v="0"/>
    <x v="0"/>
  </r>
  <r>
    <x v="0"/>
    <s v="英田郡西粟倉村"/>
    <x v="28"/>
    <x v="12"/>
    <n v="3"/>
    <n v="5.08"/>
    <n v="2"/>
    <n v="4.88"/>
    <n v="1"/>
    <n v="5.56"/>
    <x v="0"/>
  </r>
  <r>
    <x v="0"/>
    <s v="英田郡西粟倉村"/>
    <x v="28"/>
    <x v="13"/>
    <n v="1"/>
    <n v="1.69"/>
    <n v="1"/>
    <n v="2.44"/>
    <n v="0"/>
    <n v="0"/>
    <x v="0"/>
  </r>
  <r>
    <x v="0"/>
    <s v="英田郡西粟倉村"/>
    <x v="28"/>
    <x v="14"/>
    <n v="1"/>
    <n v="1.69"/>
    <n v="0"/>
    <n v="0"/>
    <n v="1"/>
    <n v="5.56"/>
    <x v="0"/>
  </r>
  <r>
    <x v="0"/>
    <s v="久米郡久米南町"/>
    <x v="29"/>
    <x v="0"/>
    <n v="0"/>
    <n v="0"/>
    <n v="0"/>
    <n v="0"/>
    <n v="0"/>
    <n v="0"/>
    <x v="0"/>
  </r>
  <r>
    <x v="0"/>
    <s v="久米郡久米南町"/>
    <x v="29"/>
    <x v="1"/>
    <n v="19"/>
    <n v="19"/>
    <n v="8"/>
    <n v="16.329999999999998"/>
    <n v="11"/>
    <n v="23.4"/>
    <x v="0"/>
  </r>
  <r>
    <x v="0"/>
    <s v="久米郡久米南町"/>
    <x v="29"/>
    <x v="2"/>
    <n v="11"/>
    <n v="11"/>
    <n v="4"/>
    <n v="8.16"/>
    <n v="7"/>
    <n v="14.89"/>
    <x v="0"/>
  </r>
  <r>
    <x v="0"/>
    <s v="久米郡久米南町"/>
    <x v="29"/>
    <x v="3"/>
    <n v="4"/>
    <n v="4"/>
    <n v="0"/>
    <n v="0"/>
    <n v="3"/>
    <n v="6.38"/>
    <x v="0"/>
  </r>
  <r>
    <x v="0"/>
    <s v="久米郡久米南町"/>
    <x v="29"/>
    <x v="4"/>
    <n v="0"/>
    <n v="0"/>
    <n v="0"/>
    <n v="0"/>
    <n v="0"/>
    <n v="0"/>
    <x v="0"/>
  </r>
  <r>
    <x v="0"/>
    <s v="久米郡久米南町"/>
    <x v="29"/>
    <x v="5"/>
    <n v="0"/>
    <n v="0"/>
    <n v="0"/>
    <n v="0"/>
    <n v="0"/>
    <n v="0"/>
    <x v="0"/>
  </r>
  <r>
    <x v="0"/>
    <s v="久米郡久米南町"/>
    <x v="29"/>
    <x v="6"/>
    <n v="27"/>
    <n v="27"/>
    <n v="13"/>
    <n v="26.53"/>
    <n v="14"/>
    <n v="29.79"/>
    <x v="0"/>
  </r>
  <r>
    <x v="0"/>
    <s v="久米郡久米南町"/>
    <x v="29"/>
    <x v="7"/>
    <n v="0"/>
    <n v="0"/>
    <n v="0"/>
    <n v="0"/>
    <n v="0"/>
    <n v="0"/>
    <x v="0"/>
  </r>
  <r>
    <x v="0"/>
    <s v="久米郡久米南町"/>
    <x v="29"/>
    <x v="8"/>
    <n v="3"/>
    <n v="3"/>
    <n v="1"/>
    <n v="2.04"/>
    <n v="2"/>
    <n v="4.26"/>
    <x v="0"/>
  </r>
  <r>
    <x v="0"/>
    <s v="久米郡久米南町"/>
    <x v="29"/>
    <x v="9"/>
    <n v="7"/>
    <n v="7"/>
    <n v="0"/>
    <n v="0"/>
    <n v="7"/>
    <n v="14.89"/>
    <x v="0"/>
  </r>
  <r>
    <x v="0"/>
    <s v="久米郡久米南町"/>
    <x v="29"/>
    <x v="10"/>
    <n v="11"/>
    <n v="11"/>
    <n v="11"/>
    <n v="22.45"/>
    <n v="0"/>
    <n v="0"/>
    <x v="0"/>
  </r>
  <r>
    <x v="0"/>
    <s v="久米郡久米南町"/>
    <x v="29"/>
    <x v="11"/>
    <n v="8"/>
    <n v="8"/>
    <n v="7"/>
    <n v="14.29"/>
    <n v="1"/>
    <n v="2.13"/>
    <x v="0"/>
  </r>
  <r>
    <x v="0"/>
    <s v="久米郡久米南町"/>
    <x v="29"/>
    <x v="12"/>
    <n v="3"/>
    <n v="3"/>
    <n v="3"/>
    <n v="6.12"/>
    <n v="0"/>
    <n v="0"/>
    <x v="0"/>
  </r>
  <r>
    <x v="0"/>
    <s v="久米郡久米南町"/>
    <x v="29"/>
    <x v="13"/>
    <n v="5"/>
    <n v="5"/>
    <n v="2"/>
    <n v="4.08"/>
    <n v="1"/>
    <n v="2.13"/>
    <x v="3"/>
  </r>
  <r>
    <x v="0"/>
    <s v="久米郡久米南町"/>
    <x v="29"/>
    <x v="14"/>
    <n v="2"/>
    <n v="2"/>
    <n v="0"/>
    <n v="0"/>
    <n v="1"/>
    <n v="2.13"/>
    <x v="0"/>
  </r>
  <r>
    <x v="0"/>
    <s v="久米郡美咲町"/>
    <x v="30"/>
    <x v="0"/>
    <n v="0"/>
    <n v="0"/>
    <n v="0"/>
    <n v="0"/>
    <n v="0"/>
    <n v="0"/>
    <x v="0"/>
  </r>
  <r>
    <x v="0"/>
    <s v="久米郡美咲町"/>
    <x v="30"/>
    <x v="1"/>
    <n v="68"/>
    <n v="20.99"/>
    <n v="26"/>
    <n v="13.9"/>
    <n v="42"/>
    <n v="32.81"/>
    <x v="0"/>
  </r>
  <r>
    <x v="0"/>
    <s v="久米郡美咲町"/>
    <x v="30"/>
    <x v="2"/>
    <n v="48"/>
    <n v="14.81"/>
    <n v="18"/>
    <n v="9.6300000000000008"/>
    <n v="29"/>
    <n v="22.66"/>
    <x v="3"/>
  </r>
  <r>
    <x v="0"/>
    <s v="久米郡美咲町"/>
    <x v="30"/>
    <x v="3"/>
    <n v="2"/>
    <n v="0.62"/>
    <n v="0"/>
    <n v="0"/>
    <n v="0"/>
    <n v="0"/>
    <x v="0"/>
  </r>
  <r>
    <x v="0"/>
    <s v="久米郡美咲町"/>
    <x v="30"/>
    <x v="4"/>
    <n v="0"/>
    <n v="0"/>
    <n v="0"/>
    <n v="0"/>
    <n v="0"/>
    <n v="0"/>
    <x v="0"/>
  </r>
  <r>
    <x v="0"/>
    <s v="久米郡美咲町"/>
    <x v="30"/>
    <x v="5"/>
    <n v="4"/>
    <n v="1.23"/>
    <n v="4"/>
    <n v="2.14"/>
    <n v="0"/>
    <n v="0"/>
    <x v="0"/>
  </r>
  <r>
    <x v="0"/>
    <s v="久米郡美咲町"/>
    <x v="30"/>
    <x v="6"/>
    <n v="79"/>
    <n v="24.38"/>
    <n v="51"/>
    <n v="27.27"/>
    <n v="28"/>
    <n v="21.88"/>
    <x v="0"/>
  </r>
  <r>
    <x v="0"/>
    <s v="久米郡美咲町"/>
    <x v="30"/>
    <x v="7"/>
    <n v="4"/>
    <n v="1.23"/>
    <n v="2"/>
    <n v="1.07"/>
    <n v="2"/>
    <n v="1.56"/>
    <x v="0"/>
  </r>
  <r>
    <x v="0"/>
    <s v="久米郡美咲町"/>
    <x v="30"/>
    <x v="8"/>
    <n v="5"/>
    <n v="1.54"/>
    <n v="4"/>
    <n v="2.14"/>
    <n v="1"/>
    <n v="0.78"/>
    <x v="0"/>
  </r>
  <r>
    <x v="0"/>
    <s v="久米郡美咲町"/>
    <x v="30"/>
    <x v="9"/>
    <n v="8"/>
    <n v="2.4700000000000002"/>
    <n v="5"/>
    <n v="2.67"/>
    <n v="3"/>
    <n v="2.34"/>
    <x v="0"/>
  </r>
  <r>
    <x v="0"/>
    <s v="久米郡美咲町"/>
    <x v="30"/>
    <x v="10"/>
    <n v="19"/>
    <n v="5.86"/>
    <n v="17"/>
    <n v="9.09"/>
    <n v="2"/>
    <n v="1.56"/>
    <x v="0"/>
  </r>
  <r>
    <x v="0"/>
    <s v="久米郡美咲町"/>
    <x v="30"/>
    <x v="11"/>
    <n v="46"/>
    <n v="14.2"/>
    <n v="41"/>
    <n v="21.93"/>
    <n v="5"/>
    <n v="3.91"/>
    <x v="0"/>
  </r>
  <r>
    <x v="0"/>
    <s v="久米郡美咲町"/>
    <x v="30"/>
    <x v="12"/>
    <n v="13"/>
    <n v="4.01"/>
    <n v="9"/>
    <n v="4.8099999999999996"/>
    <n v="2"/>
    <n v="1.56"/>
    <x v="0"/>
  </r>
  <r>
    <x v="0"/>
    <s v="久米郡美咲町"/>
    <x v="30"/>
    <x v="13"/>
    <n v="14"/>
    <n v="4.32"/>
    <n v="5"/>
    <n v="2.67"/>
    <n v="6"/>
    <n v="4.6900000000000004"/>
    <x v="0"/>
  </r>
  <r>
    <x v="0"/>
    <s v="久米郡美咲町"/>
    <x v="30"/>
    <x v="14"/>
    <n v="14"/>
    <n v="4.32"/>
    <n v="5"/>
    <n v="2.67"/>
    <n v="8"/>
    <n v="6.25"/>
    <x v="0"/>
  </r>
  <r>
    <x v="0"/>
    <s v="加賀郡吉備中央町"/>
    <x v="31"/>
    <x v="0"/>
    <n v="0"/>
    <n v="0"/>
    <n v="0"/>
    <n v="0"/>
    <n v="0"/>
    <n v="0"/>
    <x v="0"/>
  </r>
  <r>
    <x v="0"/>
    <s v="加賀郡吉備中央町"/>
    <x v="31"/>
    <x v="1"/>
    <n v="55"/>
    <n v="19.23"/>
    <n v="25"/>
    <n v="17.73"/>
    <n v="30"/>
    <n v="23.44"/>
    <x v="0"/>
  </r>
  <r>
    <x v="0"/>
    <s v="加賀郡吉備中央町"/>
    <x v="31"/>
    <x v="2"/>
    <n v="33"/>
    <n v="11.54"/>
    <n v="10"/>
    <n v="7.09"/>
    <n v="23"/>
    <n v="17.97"/>
    <x v="0"/>
  </r>
  <r>
    <x v="0"/>
    <s v="加賀郡吉備中央町"/>
    <x v="31"/>
    <x v="3"/>
    <n v="0"/>
    <n v="0"/>
    <n v="0"/>
    <n v="0"/>
    <n v="0"/>
    <n v="0"/>
    <x v="0"/>
  </r>
  <r>
    <x v="0"/>
    <s v="加賀郡吉備中央町"/>
    <x v="31"/>
    <x v="4"/>
    <n v="3"/>
    <n v="1.05"/>
    <n v="1"/>
    <n v="0.71"/>
    <n v="2"/>
    <n v="1.56"/>
    <x v="0"/>
  </r>
  <r>
    <x v="0"/>
    <s v="加賀郡吉備中央町"/>
    <x v="31"/>
    <x v="5"/>
    <n v="5"/>
    <n v="1.75"/>
    <n v="1"/>
    <n v="0.71"/>
    <n v="4"/>
    <n v="3.13"/>
    <x v="0"/>
  </r>
  <r>
    <x v="0"/>
    <s v="加賀郡吉備中央町"/>
    <x v="31"/>
    <x v="6"/>
    <n v="77"/>
    <n v="26.92"/>
    <n v="38"/>
    <n v="26.95"/>
    <n v="38"/>
    <n v="29.69"/>
    <x v="3"/>
  </r>
  <r>
    <x v="0"/>
    <s v="加賀郡吉備中央町"/>
    <x v="31"/>
    <x v="7"/>
    <n v="0"/>
    <n v="0"/>
    <n v="0"/>
    <n v="0"/>
    <n v="0"/>
    <n v="0"/>
    <x v="0"/>
  </r>
  <r>
    <x v="0"/>
    <s v="加賀郡吉備中央町"/>
    <x v="31"/>
    <x v="8"/>
    <n v="4"/>
    <n v="1.4"/>
    <n v="0"/>
    <n v="0"/>
    <n v="4"/>
    <n v="3.13"/>
    <x v="0"/>
  </r>
  <r>
    <x v="0"/>
    <s v="加賀郡吉備中央町"/>
    <x v="31"/>
    <x v="9"/>
    <n v="4"/>
    <n v="1.4"/>
    <n v="2"/>
    <n v="1.42"/>
    <n v="2"/>
    <n v="1.56"/>
    <x v="0"/>
  </r>
  <r>
    <x v="0"/>
    <s v="加賀郡吉備中央町"/>
    <x v="31"/>
    <x v="10"/>
    <n v="22"/>
    <n v="7.69"/>
    <n v="13"/>
    <n v="9.2200000000000006"/>
    <n v="7"/>
    <n v="5.47"/>
    <x v="3"/>
  </r>
  <r>
    <x v="0"/>
    <s v="加賀郡吉備中央町"/>
    <x v="31"/>
    <x v="11"/>
    <n v="38"/>
    <n v="13.29"/>
    <n v="33"/>
    <n v="23.4"/>
    <n v="4"/>
    <n v="3.13"/>
    <x v="0"/>
  </r>
  <r>
    <x v="0"/>
    <s v="加賀郡吉備中央町"/>
    <x v="31"/>
    <x v="12"/>
    <n v="17"/>
    <n v="5.94"/>
    <n v="3"/>
    <n v="2.13"/>
    <n v="2"/>
    <n v="1.56"/>
    <x v="0"/>
  </r>
  <r>
    <x v="0"/>
    <s v="加賀郡吉備中央町"/>
    <x v="31"/>
    <x v="13"/>
    <n v="14"/>
    <n v="4.9000000000000004"/>
    <n v="8"/>
    <n v="5.67"/>
    <n v="5"/>
    <n v="3.91"/>
    <x v="0"/>
  </r>
  <r>
    <x v="0"/>
    <s v="加賀郡吉備中央町"/>
    <x v="31"/>
    <x v="14"/>
    <n v="14"/>
    <n v="4.9000000000000004"/>
    <n v="7"/>
    <n v="4.96"/>
    <n v="7"/>
    <n v="5.4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7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3"/>
  </r>
  <r>
    <x v="0"/>
    <x v="0"/>
    <x v="0"/>
    <x v="11"/>
    <x v="11"/>
    <x v="11"/>
    <x v="11"/>
    <x v="11"/>
    <x v="10"/>
    <x v="11"/>
    <x v="11"/>
    <x v="11"/>
    <x v="11"/>
    <x v="6"/>
  </r>
  <r>
    <x v="0"/>
    <x v="0"/>
    <x v="0"/>
    <x v="12"/>
    <x v="12"/>
    <x v="12"/>
    <x v="12"/>
    <x v="12"/>
    <x v="11"/>
    <x v="12"/>
    <x v="12"/>
    <x v="12"/>
    <x v="12"/>
    <x v="6"/>
  </r>
  <r>
    <x v="0"/>
    <x v="0"/>
    <x v="0"/>
    <x v="13"/>
    <x v="13"/>
    <x v="13"/>
    <x v="13"/>
    <x v="13"/>
    <x v="12"/>
    <x v="13"/>
    <x v="13"/>
    <x v="13"/>
    <x v="13"/>
    <x v="5"/>
  </r>
  <r>
    <x v="0"/>
    <x v="0"/>
    <x v="0"/>
    <x v="14"/>
    <x v="14"/>
    <x v="14"/>
    <x v="14"/>
    <x v="14"/>
    <x v="13"/>
    <x v="14"/>
    <x v="14"/>
    <x v="14"/>
    <x v="14"/>
    <x v="4"/>
  </r>
  <r>
    <x v="0"/>
    <x v="0"/>
    <x v="0"/>
    <x v="15"/>
    <x v="15"/>
    <x v="15"/>
    <x v="15"/>
    <x v="15"/>
    <x v="14"/>
    <x v="15"/>
    <x v="15"/>
    <x v="15"/>
    <x v="15"/>
    <x v="3"/>
  </r>
  <r>
    <x v="0"/>
    <x v="0"/>
    <x v="0"/>
    <x v="16"/>
    <x v="16"/>
    <x v="16"/>
    <x v="16"/>
    <x v="16"/>
    <x v="15"/>
    <x v="16"/>
    <x v="16"/>
    <x v="16"/>
    <x v="16"/>
    <x v="3"/>
  </r>
  <r>
    <x v="0"/>
    <x v="0"/>
    <x v="0"/>
    <x v="17"/>
    <x v="17"/>
    <x v="17"/>
    <x v="17"/>
    <x v="17"/>
    <x v="16"/>
    <x v="17"/>
    <x v="17"/>
    <x v="17"/>
    <x v="17"/>
    <x v="5"/>
  </r>
  <r>
    <x v="0"/>
    <x v="0"/>
    <x v="0"/>
    <x v="18"/>
    <x v="18"/>
    <x v="18"/>
    <x v="18"/>
    <x v="18"/>
    <x v="17"/>
    <x v="18"/>
    <x v="18"/>
    <x v="18"/>
    <x v="18"/>
    <x v="3"/>
  </r>
  <r>
    <x v="0"/>
    <x v="0"/>
    <x v="0"/>
    <x v="19"/>
    <x v="19"/>
    <x v="19"/>
    <x v="19"/>
    <x v="19"/>
    <x v="18"/>
    <x v="19"/>
    <x v="19"/>
    <x v="19"/>
    <x v="19"/>
    <x v="3"/>
  </r>
  <r>
    <x v="0"/>
    <x v="1"/>
    <x v="1"/>
    <x v="2"/>
    <x v="2"/>
    <x v="2"/>
    <x v="0"/>
    <x v="20"/>
    <x v="19"/>
    <x v="20"/>
    <x v="20"/>
    <x v="20"/>
    <x v="20"/>
    <x v="7"/>
  </r>
  <r>
    <x v="0"/>
    <x v="1"/>
    <x v="1"/>
    <x v="1"/>
    <x v="1"/>
    <x v="1"/>
    <x v="1"/>
    <x v="21"/>
    <x v="20"/>
    <x v="21"/>
    <x v="21"/>
    <x v="21"/>
    <x v="21"/>
    <x v="3"/>
  </r>
  <r>
    <x v="0"/>
    <x v="1"/>
    <x v="1"/>
    <x v="0"/>
    <x v="0"/>
    <x v="0"/>
    <x v="2"/>
    <x v="22"/>
    <x v="21"/>
    <x v="22"/>
    <x v="22"/>
    <x v="22"/>
    <x v="22"/>
    <x v="3"/>
  </r>
  <r>
    <x v="0"/>
    <x v="1"/>
    <x v="1"/>
    <x v="3"/>
    <x v="3"/>
    <x v="3"/>
    <x v="3"/>
    <x v="23"/>
    <x v="22"/>
    <x v="23"/>
    <x v="23"/>
    <x v="23"/>
    <x v="23"/>
    <x v="8"/>
  </r>
  <r>
    <x v="0"/>
    <x v="1"/>
    <x v="1"/>
    <x v="4"/>
    <x v="4"/>
    <x v="4"/>
    <x v="4"/>
    <x v="24"/>
    <x v="23"/>
    <x v="24"/>
    <x v="24"/>
    <x v="24"/>
    <x v="24"/>
    <x v="3"/>
  </r>
  <r>
    <x v="0"/>
    <x v="1"/>
    <x v="1"/>
    <x v="5"/>
    <x v="5"/>
    <x v="5"/>
    <x v="5"/>
    <x v="25"/>
    <x v="24"/>
    <x v="25"/>
    <x v="19"/>
    <x v="25"/>
    <x v="25"/>
    <x v="3"/>
  </r>
  <r>
    <x v="0"/>
    <x v="1"/>
    <x v="1"/>
    <x v="11"/>
    <x v="11"/>
    <x v="11"/>
    <x v="6"/>
    <x v="26"/>
    <x v="25"/>
    <x v="26"/>
    <x v="25"/>
    <x v="26"/>
    <x v="26"/>
    <x v="5"/>
  </r>
  <r>
    <x v="0"/>
    <x v="1"/>
    <x v="1"/>
    <x v="8"/>
    <x v="8"/>
    <x v="8"/>
    <x v="7"/>
    <x v="27"/>
    <x v="26"/>
    <x v="27"/>
    <x v="26"/>
    <x v="27"/>
    <x v="27"/>
    <x v="5"/>
  </r>
  <r>
    <x v="0"/>
    <x v="1"/>
    <x v="1"/>
    <x v="7"/>
    <x v="7"/>
    <x v="7"/>
    <x v="8"/>
    <x v="28"/>
    <x v="27"/>
    <x v="28"/>
    <x v="27"/>
    <x v="28"/>
    <x v="28"/>
    <x v="7"/>
  </r>
  <r>
    <x v="0"/>
    <x v="1"/>
    <x v="1"/>
    <x v="9"/>
    <x v="9"/>
    <x v="9"/>
    <x v="9"/>
    <x v="29"/>
    <x v="28"/>
    <x v="29"/>
    <x v="28"/>
    <x v="29"/>
    <x v="29"/>
    <x v="3"/>
  </r>
  <r>
    <x v="0"/>
    <x v="1"/>
    <x v="1"/>
    <x v="10"/>
    <x v="10"/>
    <x v="10"/>
    <x v="10"/>
    <x v="30"/>
    <x v="29"/>
    <x v="30"/>
    <x v="29"/>
    <x v="30"/>
    <x v="30"/>
    <x v="3"/>
  </r>
  <r>
    <x v="0"/>
    <x v="1"/>
    <x v="1"/>
    <x v="6"/>
    <x v="6"/>
    <x v="6"/>
    <x v="11"/>
    <x v="31"/>
    <x v="30"/>
    <x v="31"/>
    <x v="30"/>
    <x v="31"/>
    <x v="31"/>
    <x v="6"/>
  </r>
  <r>
    <x v="0"/>
    <x v="1"/>
    <x v="1"/>
    <x v="12"/>
    <x v="12"/>
    <x v="12"/>
    <x v="12"/>
    <x v="32"/>
    <x v="31"/>
    <x v="32"/>
    <x v="31"/>
    <x v="29"/>
    <x v="29"/>
    <x v="0"/>
  </r>
  <r>
    <x v="0"/>
    <x v="1"/>
    <x v="1"/>
    <x v="13"/>
    <x v="13"/>
    <x v="13"/>
    <x v="13"/>
    <x v="33"/>
    <x v="32"/>
    <x v="33"/>
    <x v="32"/>
    <x v="32"/>
    <x v="32"/>
    <x v="5"/>
  </r>
  <r>
    <x v="0"/>
    <x v="1"/>
    <x v="1"/>
    <x v="15"/>
    <x v="15"/>
    <x v="15"/>
    <x v="14"/>
    <x v="34"/>
    <x v="33"/>
    <x v="34"/>
    <x v="33"/>
    <x v="33"/>
    <x v="33"/>
    <x v="3"/>
  </r>
  <r>
    <x v="0"/>
    <x v="1"/>
    <x v="1"/>
    <x v="16"/>
    <x v="16"/>
    <x v="16"/>
    <x v="15"/>
    <x v="35"/>
    <x v="34"/>
    <x v="35"/>
    <x v="34"/>
    <x v="34"/>
    <x v="34"/>
    <x v="3"/>
  </r>
  <r>
    <x v="0"/>
    <x v="1"/>
    <x v="1"/>
    <x v="17"/>
    <x v="17"/>
    <x v="17"/>
    <x v="16"/>
    <x v="36"/>
    <x v="35"/>
    <x v="36"/>
    <x v="35"/>
    <x v="32"/>
    <x v="32"/>
    <x v="3"/>
  </r>
  <r>
    <x v="0"/>
    <x v="1"/>
    <x v="1"/>
    <x v="14"/>
    <x v="14"/>
    <x v="14"/>
    <x v="17"/>
    <x v="37"/>
    <x v="36"/>
    <x v="37"/>
    <x v="36"/>
    <x v="35"/>
    <x v="35"/>
    <x v="7"/>
  </r>
  <r>
    <x v="0"/>
    <x v="1"/>
    <x v="1"/>
    <x v="18"/>
    <x v="18"/>
    <x v="18"/>
    <x v="18"/>
    <x v="38"/>
    <x v="37"/>
    <x v="38"/>
    <x v="37"/>
    <x v="36"/>
    <x v="36"/>
    <x v="3"/>
  </r>
  <r>
    <x v="0"/>
    <x v="1"/>
    <x v="1"/>
    <x v="20"/>
    <x v="20"/>
    <x v="20"/>
    <x v="19"/>
    <x v="39"/>
    <x v="38"/>
    <x v="34"/>
    <x v="33"/>
    <x v="37"/>
    <x v="37"/>
    <x v="8"/>
  </r>
  <r>
    <x v="0"/>
    <x v="2"/>
    <x v="2"/>
    <x v="1"/>
    <x v="1"/>
    <x v="1"/>
    <x v="0"/>
    <x v="40"/>
    <x v="39"/>
    <x v="39"/>
    <x v="38"/>
    <x v="38"/>
    <x v="38"/>
    <x v="3"/>
  </r>
  <r>
    <x v="0"/>
    <x v="2"/>
    <x v="2"/>
    <x v="2"/>
    <x v="2"/>
    <x v="2"/>
    <x v="1"/>
    <x v="41"/>
    <x v="40"/>
    <x v="40"/>
    <x v="39"/>
    <x v="39"/>
    <x v="39"/>
    <x v="7"/>
  </r>
  <r>
    <x v="0"/>
    <x v="2"/>
    <x v="2"/>
    <x v="0"/>
    <x v="0"/>
    <x v="0"/>
    <x v="2"/>
    <x v="42"/>
    <x v="41"/>
    <x v="41"/>
    <x v="40"/>
    <x v="40"/>
    <x v="40"/>
    <x v="3"/>
  </r>
  <r>
    <x v="0"/>
    <x v="2"/>
    <x v="2"/>
    <x v="3"/>
    <x v="3"/>
    <x v="3"/>
    <x v="3"/>
    <x v="43"/>
    <x v="42"/>
    <x v="42"/>
    <x v="6"/>
    <x v="41"/>
    <x v="41"/>
    <x v="6"/>
  </r>
  <r>
    <x v="0"/>
    <x v="2"/>
    <x v="2"/>
    <x v="11"/>
    <x v="11"/>
    <x v="11"/>
    <x v="4"/>
    <x v="44"/>
    <x v="43"/>
    <x v="43"/>
    <x v="41"/>
    <x v="42"/>
    <x v="42"/>
    <x v="5"/>
  </r>
  <r>
    <x v="0"/>
    <x v="2"/>
    <x v="2"/>
    <x v="4"/>
    <x v="4"/>
    <x v="4"/>
    <x v="5"/>
    <x v="45"/>
    <x v="44"/>
    <x v="44"/>
    <x v="42"/>
    <x v="43"/>
    <x v="43"/>
    <x v="3"/>
  </r>
  <r>
    <x v="0"/>
    <x v="2"/>
    <x v="2"/>
    <x v="7"/>
    <x v="7"/>
    <x v="7"/>
    <x v="6"/>
    <x v="46"/>
    <x v="45"/>
    <x v="45"/>
    <x v="43"/>
    <x v="44"/>
    <x v="44"/>
    <x v="7"/>
  </r>
  <r>
    <x v="0"/>
    <x v="2"/>
    <x v="2"/>
    <x v="10"/>
    <x v="10"/>
    <x v="10"/>
    <x v="7"/>
    <x v="47"/>
    <x v="46"/>
    <x v="46"/>
    <x v="44"/>
    <x v="45"/>
    <x v="45"/>
    <x v="3"/>
  </r>
  <r>
    <x v="0"/>
    <x v="2"/>
    <x v="2"/>
    <x v="12"/>
    <x v="12"/>
    <x v="12"/>
    <x v="8"/>
    <x v="48"/>
    <x v="47"/>
    <x v="47"/>
    <x v="45"/>
    <x v="46"/>
    <x v="46"/>
    <x v="3"/>
  </r>
  <r>
    <x v="0"/>
    <x v="2"/>
    <x v="2"/>
    <x v="6"/>
    <x v="6"/>
    <x v="6"/>
    <x v="9"/>
    <x v="49"/>
    <x v="30"/>
    <x v="48"/>
    <x v="46"/>
    <x v="47"/>
    <x v="47"/>
    <x v="7"/>
  </r>
  <r>
    <x v="0"/>
    <x v="2"/>
    <x v="2"/>
    <x v="5"/>
    <x v="5"/>
    <x v="5"/>
    <x v="10"/>
    <x v="50"/>
    <x v="48"/>
    <x v="49"/>
    <x v="47"/>
    <x v="48"/>
    <x v="48"/>
    <x v="3"/>
  </r>
  <r>
    <x v="0"/>
    <x v="2"/>
    <x v="2"/>
    <x v="8"/>
    <x v="8"/>
    <x v="8"/>
    <x v="11"/>
    <x v="51"/>
    <x v="49"/>
    <x v="50"/>
    <x v="48"/>
    <x v="49"/>
    <x v="49"/>
    <x v="5"/>
  </r>
  <r>
    <x v="0"/>
    <x v="2"/>
    <x v="2"/>
    <x v="15"/>
    <x v="15"/>
    <x v="15"/>
    <x v="11"/>
    <x v="51"/>
    <x v="49"/>
    <x v="51"/>
    <x v="49"/>
    <x v="36"/>
    <x v="50"/>
    <x v="3"/>
  </r>
  <r>
    <x v="0"/>
    <x v="2"/>
    <x v="2"/>
    <x v="13"/>
    <x v="13"/>
    <x v="13"/>
    <x v="13"/>
    <x v="52"/>
    <x v="50"/>
    <x v="18"/>
    <x v="50"/>
    <x v="50"/>
    <x v="51"/>
    <x v="5"/>
  </r>
  <r>
    <x v="0"/>
    <x v="2"/>
    <x v="2"/>
    <x v="9"/>
    <x v="9"/>
    <x v="9"/>
    <x v="14"/>
    <x v="53"/>
    <x v="51"/>
    <x v="52"/>
    <x v="51"/>
    <x v="51"/>
    <x v="52"/>
    <x v="3"/>
  </r>
  <r>
    <x v="0"/>
    <x v="2"/>
    <x v="2"/>
    <x v="16"/>
    <x v="16"/>
    <x v="16"/>
    <x v="15"/>
    <x v="54"/>
    <x v="52"/>
    <x v="53"/>
    <x v="52"/>
    <x v="52"/>
    <x v="53"/>
    <x v="3"/>
  </r>
  <r>
    <x v="0"/>
    <x v="2"/>
    <x v="2"/>
    <x v="17"/>
    <x v="17"/>
    <x v="17"/>
    <x v="16"/>
    <x v="55"/>
    <x v="35"/>
    <x v="54"/>
    <x v="53"/>
    <x v="53"/>
    <x v="54"/>
    <x v="3"/>
  </r>
  <r>
    <x v="0"/>
    <x v="2"/>
    <x v="2"/>
    <x v="20"/>
    <x v="20"/>
    <x v="20"/>
    <x v="17"/>
    <x v="56"/>
    <x v="15"/>
    <x v="14"/>
    <x v="15"/>
    <x v="54"/>
    <x v="11"/>
    <x v="8"/>
  </r>
  <r>
    <x v="0"/>
    <x v="2"/>
    <x v="2"/>
    <x v="14"/>
    <x v="14"/>
    <x v="14"/>
    <x v="18"/>
    <x v="57"/>
    <x v="53"/>
    <x v="55"/>
    <x v="54"/>
    <x v="55"/>
    <x v="55"/>
    <x v="7"/>
  </r>
  <r>
    <x v="0"/>
    <x v="2"/>
    <x v="2"/>
    <x v="18"/>
    <x v="18"/>
    <x v="18"/>
    <x v="19"/>
    <x v="58"/>
    <x v="38"/>
    <x v="56"/>
    <x v="55"/>
    <x v="56"/>
    <x v="56"/>
    <x v="3"/>
  </r>
  <r>
    <x v="0"/>
    <x v="3"/>
    <x v="3"/>
    <x v="0"/>
    <x v="0"/>
    <x v="0"/>
    <x v="0"/>
    <x v="59"/>
    <x v="54"/>
    <x v="57"/>
    <x v="56"/>
    <x v="57"/>
    <x v="57"/>
    <x v="3"/>
  </r>
  <r>
    <x v="0"/>
    <x v="3"/>
    <x v="3"/>
    <x v="2"/>
    <x v="2"/>
    <x v="2"/>
    <x v="1"/>
    <x v="60"/>
    <x v="55"/>
    <x v="58"/>
    <x v="57"/>
    <x v="58"/>
    <x v="58"/>
    <x v="3"/>
  </r>
  <r>
    <x v="0"/>
    <x v="3"/>
    <x v="3"/>
    <x v="4"/>
    <x v="4"/>
    <x v="4"/>
    <x v="2"/>
    <x v="56"/>
    <x v="56"/>
    <x v="54"/>
    <x v="58"/>
    <x v="59"/>
    <x v="59"/>
    <x v="3"/>
  </r>
  <r>
    <x v="0"/>
    <x v="3"/>
    <x v="3"/>
    <x v="3"/>
    <x v="3"/>
    <x v="3"/>
    <x v="3"/>
    <x v="61"/>
    <x v="57"/>
    <x v="59"/>
    <x v="59"/>
    <x v="60"/>
    <x v="60"/>
    <x v="3"/>
  </r>
  <r>
    <x v="0"/>
    <x v="3"/>
    <x v="3"/>
    <x v="1"/>
    <x v="1"/>
    <x v="1"/>
    <x v="3"/>
    <x v="61"/>
    <x v="57"/>
    <x v="60"/>
    <x v="60"/>
    <x v="61"/>
    <x v="61"/>
    <x v="3"/>
  </r>
  <r>
    <x v="0"/>
    <x v="3"/>
    <x v="3"/>
    <x v="5"/>
    <x v="5"/>
    <x v="5"/>
    <x v="5"/>
    <x v="62"/>
    <x v="44"/>
    <x v="14"/>
    <x v="61"/>
    <x v="62"/>
    <x v="62"/>
    <x v="3"/>
  </r>
  <r>
    <x v="0"/>
    <x v="3"/>
    <x v="3"/>
    <x v="7"/>
    <x v="7"/>
    <x v="7"/>
    <x v="6"/>
    <x v="63"/>
    <x v="58"/>
    <x v="61"/>
    <x v="62"/>
    <x v="61"/>
    <x v="61"/>
    <x v="3"/>
  </r>
  <r>
    <x v="0"/>
    <x v="3"/>
    <x v="3"/>
    <x v="8"/>
    <x v="8"/>
    <x v="8"/>
    <x v="7"/>
    <x v="64"/>
    <x v="59"/>
    <x v="37"/>
    <x v="63"/>
    <x v="63"/>
    <x v="63"/>
    <x v="3"/>
  </r>
  <r>
    <x v="0"/>
    <x v="3"/>
    <x v="3"/>
    <x v="9"/>
    <x v="9"/>
    <x v="9"/>
    <x v="8"/>
    <x v="65"/>
    <x v="60"/>
    <x v="62"/>
    <x v="64"/>
    <x v="64"/>
    <x v="64"/>
    <x v="3"/>
  </r>
  <r>
    <x v="0"/>
    <x v="3"/>
    <x v="3"/>
    <x v="10"/>
    <x v="10"/>
    <x v="10"/>
    <x v="9"/>
    <x v="66"/>
    <x v="61"/>
    <x v="63"/>
    <x v="65"/>
    <x v="65"/>
    <x v="65"/>
    <x v="3"/>
  </r>
  <r>
    <x v="0"/>
    <x v="3"/>
    <x v="3"/>
    <x v="11"/>
    <x v="11"/>
    <x v="11"/>
    <x v="10"/>
    <x v="67"/>
    <x v="62"/>
    <x v="64"/>
    <x v="66"/>
    <x v="66"/>
    <x v="66"/>
    <x v="3"/>
  </r>
  <r>
    <x v="0"/>
    <x v="3"/>
    <x v="3"/>
    <x v="13"/>
    <x v="13"/>
    <x v="13"/>
    <x v="11"/>
    <x v="68"/>
    <x v="10"/>
    <x v="65"/>
    <x v="67"/>
    <x v="67"/>
    <x v="51"/>
    <x v="3"/>
  </r>
  <r>
    <x v="0"/>
    <x v="3"/>
    <x v="3"/>
    <x v="16"/>
    <x v="16"/>
    <x v="16"/>
    <x v="12"/>
    <x v="69"/>
    <x v="63"/>
    <x v="51"/>
    <x v="68"/>
    <x v="45"/>
    <x v="67"/>
    <x v="3"/>
  </r>
  <r>
    <x v="0"/>
    <x v="3"/>
    <x v="3"/>
    <x v="6"/>
    <x v="6"/>
    <x v="6"/>
    <x v="13"/>
    <x v="70"/>
    <x v="64"/>
    <x v="66"/>
    <x v="69"/>
    <x v="68"/>
    <x v="68"/>
    <x v="3"/>
  </r>
  <r>
    <x v="0"/>
    <x v="3"/>
    <x v="3"/>
    <x v="15"/>
    <x v="15"/>
    <x v="15"/>
    <x v="14"/>
    <x v="71"/>
    <x v="65"/>
    <x v="51"/>
    <x v="68"/>
    <x v="69"/>
    <x v="69"/>
    <x v="3"/>
  </r>
  <r>
    <x v="0"/>
    <x v="3"/>
    <x v="3"/>
    <x v="14"/>
    <x v="14"/>
    <x v="14"/>
    <x v="15"/>
    <x v="72"/>
    <x v="66"/>
    <x v="67"/>
    <x v="70"/>
    <x v="70"/>
    <x v="70"/>
    <x v="3"/>
  </r>
  <r>
    <x v="0"/>
    <x v="3"/>
    <x v="3"/>
    <x v="20"/>
    <x v="20"/>
    <x v="20"/>
    <x v="16"/>
    <x v="73"/>
    <x v="67"/>
    <x v="68"/>
    <x v="71"/>
    <x v="71"/>
    <x v="52"/>
    <x v="3"/>
  </r>
  <r>
    <x v="0"/>
    <x v="3"/>
    <x v="3"/>
    <x v="18"/>
    <x v="18"/>
    <x v="18"/>
    <x v="17"/>
    <x v="74"/>
    <x v="68"/>
    <x v="69"/>
    <x v="54"/>
    <x v="72"/>
    <x v="56"/>
    <x v="3"/>
  </r>
  <r>
    <x v="0"/>
    <x v="3"/>
    <x v="3"/>
    <x v="21"/>
    <x v="21"/>
    <x v="21"/>
    <x v="17"/>
    <x v="74"/>
    <x v="68"/>
    <x v="51"/>
    <x v="68"/>
    <x v="73"/>
    <x v="71"/>
    <x v="3"/>
  </r>
  <r>
    <x v="0"/>
    <x v="3"/>
    <x v="3"/>
    <x v="22"/>
    <x v="22"/>
    <x v="22"/>
    <x v="17"/>
    <x v="74"/>
    <x v="68"/>
    <x v="38"/>
    <x v="72"/>
    <x v="74"/>
    <x v="72"/>
    <x v="5"/>
  </r>
  <r>
    <x v="0"/>
    <x v="4"/>
    <x v="4"/>
    <x v="0"/>
    <x v="0"/>
    <x v="0"/>
    <x v="0"/>
    <x v="75"/>
    <x v="69"/>
    <x v="70"/>
    <x v="73"/>
    <x v="61"/>
    <x v="22"/>
    <x v="3"/>
  </r>
  <r>
    <x v="0"/>
    <x v="4"/>
    <x v="4"/>
    <x v="4"/>
    <x v="4"/>
    <x v="4"/>
    <x v="1"/>
    <x v="76"/>
    <x v="70"/>
    <x v="71"/>
    <x v="74"/>
    <x v="75"/>
    <x v="73"/>
    <x v="3"/>
  </r>
  <r>
    <x v="0"/>
    <x v="4"/>
    <x v="4"/>
    <x v="1"/>
    <x v="1"/>
    <x v="1"/>
    <x v="2"/>
    <x v="77"/>
    <x v="71"/>
    <x v="72"/>
    <x v="75"/>
    <x v="74"/>
    <x v="74"/>
    <x v="3"/>
  </r>
  <r>
    <x v="0"/>
    <x v="4"/>
    <x v="4"/>
    <x v="3"/>
    <x v="3"/>
    <x v="3"/>
    <x v="3"/>
    <x v="78"/>
    <x v="72"/>
    <x v="73"/>
    <x v="76"/>
    <x v="76"/>
    <x v="75"/>
    <x v="5"/>
  </r>
  <r>
    <x v="0"/>
    <x v="4"/>
    <x v="4"/>
    <x v="9"/>
    <x v="9"/>
    <x v="9"/>
    <x v="4"/>
    <x v="79"/>
    <x v="73"/>
    <x v="61"/>
    <x v="77"/>
    <x v="77"/>
    <x v="76"/>
    <x v="3"/>
  </r>
  <r>
    <x v="0"/>
    <x v="4"/>
    <x v="4"/>
    <x v="5"/>
    <x v="5"/>
    <x v="5"/>
    <x v="5"/>
    <x v="63"/>
    <x v="74"/>
    <x v="65"/>
    <x v="78"/>
    <x v="76"/>
    <x v="75"/>
    <x v="3"/>
  </r>
  <r>
    <x v="0"/>
    <x v="4"/>
    <x v="4"/>
    <x v="7"/>
    <x v="7"/>
    <x v="7"/>
    <x v="6"/>
    <x v="80"/>
    <x v="75"/>
    <x v="74"/>
    <x v="79"/>
    <x v="78"/>
    <x v="36"/>
    <x v="3"/>
  </r>
  <r>
    <x v="0"/>
    <x v="4"/>
    <x v="4"/>
    <x v="2"/>
    <x v="2"/>
    <x v="2"/>
    <x v="7"/>
    <x v="81"/>
    <x v="76"/>
    <x v="38"/>
    <x v="80"/>
    <x v="79"/>
    <x v="77"/>
    <x v="3"/>
  </r>
  <r>
    <x v="0"/>
    <x v="4"/>
    <x v="4"/>
    <x v="6"/>
    <x v="6"/>
    <x v="6"/>
    <x v="8"/>
    <x v="82"/>
    <x v="77"/>
    <x v="75"/>
    <x v="81"/>
    <x v="78"/>
    <x v="36"/>
    <x v="5"/>
  </r>
  <r>
    <x v="0"/>
    <x v="4"/>
    <x v="4"/>
    <x v="8"/>
    <x v="8"/>
    <x v="8"/>
    <x v="9"/>
    <x v="83"/>
    <x v="78"/>
    <x v="50"/>
    <x v="82"/>
    <x v="80"/>
    <x v="78"/>
    <x v="3"/>
  </r>
  <r>
    <x v="0"/>
    <x v="4"/>
    <x v="4"/>
    <x v="10"/>
    <x v="10"/>
    <x v="10"/>
    <x v="10"/>
    <x v="84"/>
    <x v="30"/>
    <x v="76"/>
    <x v="83"/>
    <x v="81"/>
    <x v="79"/>
    <x v="3"/>
  </r>
  <r>
    <x v="0"/>
    <x v="4"/>
    <x v="4"/>
    <x v="12"/>
    <x v="12"/>
    <x v="12"/>
    <x v="11"/>
    <x v="85"/>
    <x v="79"/>
    <x v="77"/>
    <x v="84"/>
    <x v="82"/>
    <x v="80"/>
    <x v="3"/>
  </r>
  <r>
    <x v="0"/>
    <x v="4"/>
    <x v="4"/>
    <x v="19"/>
    <x v="19"/>
    <x v="19"/>
    <x v="12"/>
    <x v="86"/>
    <x v="80"/>
    <x v="36"/>
    <x v="85"/>
    <x v="83"/>
    <x v="81"/>
    <x v="3"/>
  </r>
  <r>
    <x v="0"/>
    <x v="4"/>
    <x v="4"/>
    <x v="13"/>
    <x v="13"/>
    <x v="13"/>
    <x v="13"/>
    <x v="87"/>
    <x v="81"/>
    <x v="78"/>
    <x v="86"/>
    <x v="78"/>
    <x v="36"/>
    <x v="3"/>
  </r>
  <r>
    <x v="0"/>
    <x v="4"/>
    <x v="4"/>
    <x v="14"/>
    <x v="14"/>
    <x v="14"/>
    <x v="14"/>
    <x v="88"/>
    <x v="82"/>
    <x v="69"/>
    <x v="87"/>
    <x v="84"/>
    <x v="82"/>
    <x v="3"/>
  </r>
  <r>
    <x v="0"/>
    <x v="4"/>
    <x v="4"/>
    <x v="18"/>
    <x v="18"/>
    <x v="18"/>
    <x v="15"/>
    <x v="89"/>
    <x v="83"/>
    <x v="68"/>
    <x v="34"/>
    <x v="68"/>
    <x v="83"/>
    <x v="3"/>
  </r>
  <r>
    <x v="0"/>
    <x v="4"/>
    <x v="4"/>
    <x v="11"/>
    <x v="11"/>
    <x v="11"/>
    <x v="15"/>
    <x v="89"/>
    <x v="83"/>
    <x v="77"/>
    <x v="84"/>
    <x v="85"/>
    <x v="84"/>
    <x v="3"/>
  </r>
  <r>
    <x v="0"/>
    <x v="4"/>
    <x v="4"/>
    <x v="23"/>
    <x v="23"/>
    <x v="23"/>
    <x v="17"/>
    <x v="90"/>
    <x v="13"/>
    <x v="51"/>
    <x v="88"/>
    <x v="78"/>
    <x v="36"/>
    <x v="3"/>
  </r>
  <r>
    <x v="0"/>
    <x v="4"/>
    <x v="4"/>
    <x v="17"/>
    <x v="17"/>
    <x v="17"/>
    <x v="18"/>
    <x v="91"/>
    <x v="84"/>
    <x v="68"/>
    <x v="34"/>
    <x v="78"/>
    <x v="36"/>
    <x v="3"/>
  </r>
  <r>
    <x v="0"/>
    <x v="4"/>
    <x v="4"/>
    <x v="24"/>
    <x v="24"/>
    <x v="24"/>
    <x v="19"/>
    <x v="92"/>
    <x v="53"/>
    <x v="79"/>
    <x v="53"/>
    <x v="78"/>
    <x v="36"/>
    <x v="3"/>
  </r>
  <r>
    <x v="0"/>
    <x v="4"/>
    <x v="4"/>
    <x v="15"/>
    <x v="15"/>
    <x v="15"/>
    <x v="19"/>
    <x v="92"/>
    <x v="53"/>
    <x v="67"/>
    <x v="89"/>
    <x v="82"/>
    <x v="80"/>
    <x v="3"/>
  </r>
  <r>
    <x v="0"/>
    <x v="5"/>
    <x v="5"/>
    <x v="0"/>
    <x v="0"/>
    <x v="0"/>
    <x v="0"/>
    <x v="93"/>
    <x v="55"/>
    <x v="80"/>
    <x v="90"/>
    <x v="86"/>
    <x v="47"/>
    <x v="3"/>
  </r>
  <r>
    <x v="0"/>
    <x v="5"/>
    <x v="5"/>
    <x v="5"/>
    <x v="5"/>
    <x v="5"/>
    <x v="1"/>
    <x v="94"/>
    <x v="85"/>
    <x v="73"/>
    <x v="91"/>
    <x v="87"/>
    <x v="85"/>
    <x v="3"/>
  </r>
  <r>
    <x v="0"/>
    <x v="5"/>
    <x v="5"/>
    <x v="2"/>
    <x v="2"/>
    <x v="2"/>
    <x v="2"/>
    <x v="95"/>
    <x v="86"/>
    <x v="81"/>
    <x v="92"/>
    <x v="88"/>
    <x v="86"/>
    <x v="3"/>
  </r>
  <r>
    <x v="0"/>
    <x v="5"/>
    <x v="5"/>
    <x v="4"/>
    <x v="4"/>
    <x v="4"/>
    <x v="3"/>
    <x v="96"/>
    <x v="87"/>
    <x v="82"/>
    <x v="31"/>
    <x v="89"/>
    <x v="87"/>
    <x v="3"/>
  </r>
  <r>
    <x v="0"/>
    <x v="5"/>
    <x v="5"/>
    <x v="8"/>
    <x v="8"/>
    <x v="8"/>
    <x v="4"/>
    <x v="97"/>
    <x v="88"/>
    <x v="83"/>
    <x v="45"/>
    <x v="90"/>
    <x v="88"/>
    <x v="3"/>
  </r>
  <r>
    <x v="0"/>
    <x v="5"/>
    <x v="5"/>
    <x v="1"/>
    <x v="1"/>
    <x v="1"/>
    <x v="5"/>
    <x v="98"/>
    <x v="89"/>
    <x v="84"/>
    <x v="93"/>
    <x v="73"/>
    <x v="89"/>
    <x v="3"/>
  </r>
  <r>
    <x v="0"/>
    <x v="5"/>
    <x v="5"/>
    <x v="3"/>
    <x v="3"/>
    <x v="3"/>
    <x v="6"/>
    <x v="99"/>
    <x v="90"/>
    <x v="85"/>
    <x v="94"/>
    <x v="91"/>
    <x v="90"/>
    <x v="3"/>
  </r>
  <r>
    <x v="0"/>
    <x v="5"/>
    <x v="5"/>
    <x v="9"/>
    <x v="9"/>
    <x v="9"/>
    <x v="7"/>
    <x v="100"/>
    <x v="6"/>
    <x v="86"/>
    <x v="95"/>
    <x v="92"/>
    <x v="0"/>
    <x v="3"/>
  </r>
  <r>
    <x v="0"/>
    <x v="5"/>
    <x v="5"/>
    <x v="10"/>
    <x v="10"/>
    <x v="10"/>
    <x v="8"/>
    <x v="101"/>
    <x v="91"/>
    <x v="87"/>
    <x v="96"/>
    <x v="65"/>
    <x v="91"/>
    <x v="3"/>
  </r>
  <r>
    <x v="0"/>
    <x v="5"/>
    <x v="5"/>
    <x v="7"/>
    <x v="7"/>
    <x v="7"/>
    <x v="9"/>
    <x v="79"/>
    <x v="64"/>
    <x v="16"/>
    <x v="97"/>
    <x v="72"/>
    <x v="92"/>
    <x v="3"/>
  </r>
  <r>
    <x v="0"/>
    <x v="5"/>
    <x v="5"/>
    <x v="6"/>
    <x v="6"/>
    <x v="6"/>
    <x v="10"/>
    <x v="102"/>
    <x v="92"/>
    <x v="27"/>
    <x v="98"/>
    <x v="93"/>
    <x v="93"/>
    <x v="3"/>
  </r>
  <r>
    <x v="0"/>
    <x v="5"/>
    <x v="5"/>
    <x v="11"/>
    <x v="11"/>
    <x v="11"/>
    <x v="11"/>
    <x v="103"/>
    <x v="93"/>
    <x v="44"/>
    <x v="99"/>
    <x v="94"/>
    <x v="61"/>
    <x v="3"/>
  </r>
  <r>
    <x v="0"/>
    <x v="5"/>
    <x v="5"/>
    <x v="19"/>
    <x v="19"/>
    <x v="19"/>
    <x v="12"/>
    <x v="67"/>
    <x v="94"/>
    <x v="44"/>
    <x v="99"/>
    <x v="95"/>
    <x v="94"/>
    <x v="3"/>
  </r>
  <r>
    <x v="0"/>
    <x v="5"/>
    <x v="5"/>
    <x v="15"/>
    <x v="15"/>
    <x v="15"/>
    <x v="13"/>
    <x v="104"/>
    <x v="34"/>
    <x v="55"/>
    <x v="100"/>
    <x v="57"/>
    <x v="26"/>
    <x v="3"/>
  </r>
  <r>
    <x v="0"/>
    <x v="5"/>
    <x v="5"/>
    <x v="17"/>
    <x v="17"/>
    <x v="17"/>
    <x v="14"/>
    <x v="105"/>
    <x v="95"/>
    <x v="88"/>
    <x v="34"/>
    <x v="96"/>
    <x v="95"/>
    <x v="3"/>
  </r>
  <r>
    <x v="0"/>
    <x v="5"/>
    <x v="5"/>
    <x v="24"/>
    <x v="24"/>
    <x v="24"/>
    <x v="15"/>
    <x v="106"/>
    <x v="96"/>
    <x v="14"/>
    <x v="26"/>
    <x v="97"/>
    <x v="18"/>
    <x v="3"/>
  </r>
  <r>
    <x v="0"/>
    <x v="5"/>
    <x v="5"/>
    <x v="18"/>
    <x v="18"/>
    <x v="18"/>
    <x v="16"/>
    <x v="107"/>
    <x v="97"/>
    <x v="69"/>
    <x v="101"/>
    <x v="45"/>
    <x v="96"/>
    <x v="3"/>
  </r>
  <r>
    <x v="0"/>
    <x v="5"/>
    <x v="5"/>
    <x v="16"/>
    <x v="16"/>
    <x v="16"/>
    <x v="17"/>
    <x v="83"/>
    <x v="98"/>
    <x v="37"/>
    <x v="102"/>
    <x v="97"/>
    <x v="18"/>
    <x v="3"/>
  </r>
  <r>
    <x v="0"/>
    <x v="5"/>
    <x v="5"/>
    <x v="14"/>
    <x v="14"/>
    <x v="14"/>
    <x v="18"/>
    <x v="108"/>
    <x v="99"/>
    <x v="89"/>
    <x v="103"/>
    <x v="86"/>
    <x v="47"/>
    <x v="3"/>
  </r>
  <r>
    <x v="0"/>
    <x v="5"/>
    <x v="5"/>
    <x v="25"/>
    <x v="25"/>
    <x v="25"/>
    <x v="19"/>
    <x v="109"/>
    <x v="100"/>
    <x v="55"/>
    <x v="100"/>
    <x v="66"/>
    <x v="97"/>
    <x v="3"/>
  </r>
  <r>
    <x v="0"/>
    <x v="5"/>
    <x v="5"/>
    <x v="13"/>
    <x v="13"/>
    <x v="13"/>
    <x v="19"/>
    <x v="109"/>
    <x v="100"/>
    <x v="78"/>
    <x v="104"/>
    <x v="69"/>
    <x v="98"/>
    <x v="3"/>
  </r>
  <r>
    <x v="0"/>
    <x v="6"/>
    <x v="6"/>
    <x v="0"/>
    <x v="0"/>
    <x v="0"/>
    <x v="0"/>
    <x v="110"/>
    <x v="101"/>
    <x v="90"/>
    <x v="105"/>
    <x v="98"/>
    <x v="99"/>
    <x v="3"/>
  </r>
  <r>
    <x v="0"/>
    <x v="6"/>
    <x v="6"/>
    <x v="2"/>
    <x v="2"/>
    <x v="2"/>
    <x v="1"/>
    <x v="111"/>
    <x v="102"/>
    <x v="91"/>
    <x v="106"/>
    <x v="99"/>
    <x v="100"/>
    <x v="3"/>
  </r>
  <r>
    <x v="0"/>
    <x v="6"/>
    <x v="6"/>
    <x v="1"/>
    <x v="1"/>
    <x v="1"/>
    <x v="2"/>
    <x v="112"/>
    <x v="103"/>
    <x v="92"/>
    <x v="107"/>
    <x v="100"/>
    <x v="101"/>
    <x v="3"/>
  </r>
  <r>
    <x v="0"/>
    <x v="6"/>
    <x v="6"/>
    <x v="3"/>
    <x v="3"/>
    <x v="3"/>
    <x v="3"/>
    <x v="28"/>
    <x v="104"/>
    <x v="93"/>
    <x v="108"/>
    <x v="26"/>
    <x v="102"/>
    <x v="3"/>
  </r>
  <r>
    <x v="0"/>
    <x v="6"/>
    <x v="6"/>
    <x v="4"/>
    <x v="4"/>
    <x v="4"/>
    <x v="4"/>
    <x v="113"/>
    <x v="105"/>
    <x v="94"/>
    <x v="109"/>
    <x v="101"/>
    <x v="103"/>
    <x v="3"/>
  </r>
  <r>
    <x v="0"/>
    <x v="6"/>
    <x v="6"/>
    <x v="8"/>
    <x v="8"/>
    <x v="8"/>
    <x v="5"/>
    <x v="114"/>
    <x v="106"/>
    <x v="73"/>
    <x v="110"/>
    <x v="102"/>
    <x v="104"/>
    <x v="3"/>
  </r>
  <r>
    <x v="0"/>
    <x v="6"/>
    <x v="6"/>
    <x v="5"/>
    <x v="5"/>
    <x v="5"/>
    <x v="6"/>
    <x v="115"/>
    <x v="107"/>
    <x v="95"/>
    <x v="111"/>
    <x v="103"/>
    <x v="62"/>
    <x v="3"/>
  </r>
  <r>
    <x v="0"/>
    <x v="6"/>
    <x v="6"/>
    <x v="6"/>
    <x v="6"/>
    <x v="6"/>
    <x v="7"/>
    <x v="116"/>
    <x v="108"/>
    <x v="96"/>
    <x v="112"/>
    <x v="104"/>
    <x v="13"/>
    <x v="5"/>
  </r>
  <r>
    <x v="0"/>
    <x v="6"/>
    <x v="6"/>
    <x v="7"/>
    <x v="7"/>
    <x v="7"/>
    <x v="8"/>
    <x v="117"/>
    <x v="8"/>
    <x v="97"/>
    <x v="113"/>
    <x v="105"/>
    <x v="105"/>
    <x v="3"/>
  </r>
  <r>
    <x v="0"/>
    <x v="6"/>
    <x v="6"/>
    <x v="9"/>
    <x v="9"/>
    <x v="9"/>
    <x v="9"/>
    <x v="118"/>
    <x v="60"/>
    <x v="98"/>
    <x v="98"/>
    <x v="106"/>
    <x v="106"/>
    <x v="3"/>
  </r>
  <r>
    <x v="0"/>
    <x v="6"/>
    <x v="6"/>
    <x v="12"/>
    <x v="12"/>
    <x v="12"/>
    <x v="10"/>
    <x v="119"/>
    <x v="109"/>
    <x v="94"/>
    <x v="109"/>
    <x v="107"/>
    <x v="107"/>
    <x v="0"/>
  </r>
  <r>
    <x v="0"/>
    <x v="6"/>
    <x v="6"/>
    <x v="10"/>
    <x v="10"/>
    <x v="10"/>
    <x v="11"/>
    <x v="120"/>
    <x v="48"/>
    <x v="99"/>
    <x v="114"/>
    <x v="84"/>
    <x v="108"/>
    <x v="3"/>
  </r>
  <r>
    <x v="0"/>
    <x v="6"/>
    <x v="6"/>
    <x v="26"/>
    <x v="26"/>
    <x v="26"/>
    <x v="12"/>
    <x v="121"/>
    <x v="110"/>
    <x v="52"/>
    <x v="115"/>
    <x v="47"/>
    <x v="109"/>
    <x v="3"/>
  </r>
  <r>
    <x v="0"/>
    <x v="6"/>
    <x v="6"/>
    <x v="11"/>
    <x v="11"/>
    <x v="11"/>
    <x v="13"/>
    <x v="122"/>
    <x v="111"/>
    <x v="100"/>
    <x v="78"/>
    <x v="91"/>
    <x v="110"/>
    <x v="5"/>
  </r>
  <r>
    <x v="0"/>
    <x v="6"/>
    <x v="6"/>
    <x v="13"/>
    <x v="13"/>
    <x v="13"/>
    <x v="14"/>
    <x v="123"/>
    <x v="12"/>
    <x v="74"/>
    <x v="116"/>
    <x v="108"/>
    <x v="111"/>
    <x v="3"/>
  </r>
  <r>
    <x v="0"/>
    <x v="6"/>
    <x v="6"/>
    <x v="16"/>
    <x v="16"/>
    <x v="16"/>
    <x v="15"/>
    <x v="100"/>
    <x v="99"/>
    <x v="14"/>
    <x v="15"/>
    <x v="109"/>
    <x v="112"/>
    <x v="3"/>
  </r>
  <r>
    <x v="0"/>
    <x v="6"/>
    <x v="6"/>
    <x v="15"/>
    <x v="15"/>
    <x v="15"/>
    <x v="16"/>
    <x v="124"/>
    <x v="16"/>
    <x v="51"/>
    <x v="117"/>
    <x v="56"/>
    <x v="113"/>
    <x v="3"/>
  </r>
  <r>
    <x v="0"/>
    <x v="6"/>
    <x v="6"/>
    <x v="17"/>
    <x v="17"/>
    <x v="17"/>
    <x v="17"/>
    <x v="125"/>
    <x v="112"/>
    <x v="77"/>
    <x v="35"/>
    <x v="110"/>
    <x v="52"/>
    <x v="3"/>
  </r>
  <r>
    <x v="0"/>
    <x v="6"/>
    <x v="6"/>
    <x v="18"/>
    <x v="18"/>
    <x v="18"/>
    <x v="18"/>
    <x v="78"/>
    <x v="113"/>
    <x v="38"/>
    <x v="18"/>
    <x v="111"/>
    <x v="114"/>
    <x v="3"/>
  </r>
  <r>
    <x v="0"/>
    <x v="6"/>
    <x v="6"/>
    <x v="22"/>
    <x v="22"/>
    <x v="22"/>
    <x v="18"/>
    <x v="78"/>
    <x v="113"/>
    <x v="62"/>
    <x v="118"/>
    <x v="112"/>
    <x v="115"/>
    <x v="3"/>
  </r>
  <r>
    <x v="0"/>
    <x v="7"/>
    <x v="7"/>
    <x v="0"/>
    <x v="0"/>
    <x v="0"/>
    <x v="0"/>
    <x v="126"/>
    <x v="114"/>
    <x v="101"/>
    <x v="119"/>
    <x v="113"/>
    <x v="116"/>
    <x v="5"/>
  </r>
  <r>
    <x v="0"/>
    <x v="7"/>
    <x v="7"/>
    <x v="1"/>
    <x v="1"/>
    <x v="1"/>
    <x v="1"/>
    <x v="95"/>
    <x v="115"/>
    <x v="102"/>
    <x v="120"/>
    <x v="114"/>
    <x v="117"/>
    <x v="3"/>
  </r>
  <r>
    <x v="0"/>
    <x v="7"/>
    <x v="7"/>
    <x v="2"/>
    <x v="2"/>
    <x v="2"/>
    <x v="2"/>
    <x v="127"/>
    <x v="116"/>
    <x v="103"/>
    <x v="121"/>
    <x v="115"/>
    <x v="118"/>
    <x v="3"/>
  </r>
  <r>
    <x v="0"/>
    <x v="7"/>
    <x v="7"/>
    <x v="3"/>
    <x v="3"/>
    <x v="3"/>
    <x v="3"/>
    <x v="128"/>
    <x v="117"/>
    <x v="63"/>
    <x v="122"/>
    <x v="116"/>
    <x v="119"/>
    <x v="5"/>
  </r>
  <r>
    <x v="0"/>
    <x v="7"/>
    <x v="7"/>
    <x v="4"/>
    <x v="4"/>
    <x v="4"/>
    <x v="4"/>
    <x v="99"/>
    <x v="118"/>
    <x v="36"/>
    <x v="123"/>
    <x v="108"/>
    <x v="120"/>
    <x v="3"/>
  </r>
  <r>
    <x v="0"/>
    <x v="7"/>
    <x v="7"/>
    <x v="6"/>
    <x v="6"/>
    <x v="6"/>
    <x v="5"/>
    <x v="129"/>
    <x v="119"/>
    <x v="104"/>
    <x v="124"/>
    <x v="114"/>
    <x v="117"/>
    <x v="5"/>
  </r>
  <r>
    <x v="0"/>
    <x v="7"/>
    <x v="7"/>
    <x v="7"/>
    <x v="7"/>
    <x v="7"/>
    <x v="6"/>
    <x v="62"/>
    <x v="25"/>
    <x v="61"/>
    <x v="69"/>
    <x v="68"/>
    <x v="121"/>
    <x v="3"/>
  </r>
  <r>
    <x v="0"/>
    <x v="7"/>
    <x v="7"/>
    <x v="5"/>
    <x v="5"/>
    <x v="5"/>
    <x v="7"/>
    <x v="130"/>
    <x v="120"/>
    <x v="35"/>
    <x v="125"/>
    <x v="96"/>
    <x v="122"/>
    <x v="3"/>
  </r>
  <r>
    <x v="0"/>
    <x v="7"/>
    <x v="7"/>
    <x v="9"/>
    <x v="9"/>
    <x v="9"/>
    <x v="8"/>
    <x v="131"/>
    <x v="121"/>
    <x v="105"/>
    <x v="126"/>
    <x v="114"/>
    <x v="117"/>
    <x v="3"/>
  </r>
  <r>
    <x v="0"/>
    <x v="7"/>
    <x v="7"/>
    <x v="12"/>
    <x v="12"/>
    <x v="12"/>
    <x v="9"/>
    <x v="132"/>
    <x v="122"/>
    <x v="106"/>
    <x v="127"/>
    <x v="64"/>
    <x v="123"/>
    <x v="3"/>
  </r>
  <r>
    <x v="0"/>
    <x v="7"/>
    <x v="7"/>
    <x v="8"/>
    <x v="8"/>
    <x v="8"/>
    <x v="10"/>
    <x v="133"/>
    <x v="123"/>
    <x v="82"/>
    <x v="128"/>
    <x v="66"/>
    <x v="124"/>
    <x v="3"/>
  </r>
  <r>
    <x v="0"/>
    <x v="7"/>
    <x v="7"/>
    <x v="10"/>
    <x v="10"/>
    <x v="10"/>
    <x v="11"/>
    <x v="68"/>
    <x v="124"/>
    <x v="58"/>
    <x v="129"/>
    <x v="65"/>
    <x v="125"/>
    <x v="3"/>
  </r>
  <r>
    <x v="0"/>
    <x v="7"/>
    <x v="7"/>
    <x v="11"/>
    <x v="11"/>
    <x v="11"/>
    <x v="12"/>
    <x v="83"/>
    <x v="125"/>
    <x v="62"/>
    <x v="5"/>
    <x v="117"/>
    <x v="126"/>
    <x v="5"/>
  </r>
  <r>
    <x v="0"/>
    <x v="7"/>
    <x v="7"/>
    <x v="14"/>
    <x v="14"/>
    <x v="14"/>
    <x v="13"/>
    <x v="108"/>
    <x v="32"/>
    <x v="89"/>
    <x v="103"/>
    <x v="118"/>
    <x v="127"/>
    <x v="7"/>
  </r>
  <r>
    <x v="0"/>
    <x v="7"/>
    <x v="7"/>
    <x v="18"/>
    <x v="18"/>
    <x v="18"/>
    <x v="14"/>
    <x v="84"/>
    <x v="126"/>
    <x v="88"/>
    <x v="130"/>
    <x v="114"/>
    <x v="117"/>
    <x v="3"/>
  </r>
  <r>
    <x v="0"/>
    <x v="7"/>
    <x v="7"/>
    <x v="13"/>
    <x v="13"/>
    <x v="13"/>
    <x v="15"/>
    <x v="134"/>
    <x v="127"/>
    <x v="107"/>
    <x v="86"/>
    <x v="78"/>
    <x v="128"/>
    <x v="3"/>
  </r>
  <r>
    <x v="0"/>
    <x v="7"/>
    <x v="7"/>
    <x v="17"/>
    <x v="17"/>
    <x v="17"/>
    <x v="16"/>
    <x v="135"/>
    <x v="128"/>
    <x v="51"/>
    <x v="131"/>
    <x v="95"/>
    <x v="54"/>
    <x v="3"/>
  </r>
  <r>
    <x v="0"/>
    <x v="7"/>
    <x v="7"/>
    <x v="15"/>
    <x v="15"/>
    <x v="15"/>
    <x v="17"/>
    <x v="136"/>
    <x v="129"/>
    <x v="88"/>
    <x v="130"/>
    <x v="119"/>
    <x v="129"/>
    <x v="3"/>
  </r>
  <r>
    <x v="0"/>
    <x v="7"/>
    <x v="7"/>
    <x v="19"/>
    <x v="19"/>
    <x v="19"/>
    <x v="17"/>
    <x v="136"/>
    <x v="129"/>
    <x v="107"/>
    <x v="86"/>
    <x v="65"/>
    <x v="125"/>
    <x v="3"/>
  </r>
  <r>
    <x v="0"/>
    <x v="7"/>
    <x v="7"/>
    <x v="27"/>
    <x v="27"/>
    <x v="27"/>
    <x v="19"/>
    <x v="87"/>
    <x v="38"/>
    <x v="69"/>
    <x v="101"/>
    <x v="95"/>
    <x v="54"/>
    <x v="3"/>
  </r>
  <r>
    <x v="0"/>
    <x v="8"/>
    <x v="8"/>
    <x v="0"/>
    <x v="0"/>
    <x v="0"/>
    <x v="0"/>
    <x v="57"/>
    <x v="130"/>
    <x v="108"/>
    <x v="132"/>
    <x v="117"/>
    <x v="130"/>
    <x v="3"/>
  </r>
  <r>
    <x v="0"/>
    <x v="8"/>
    <x v="8"/>
    <x v="2"/>
    <x v="2"/>
    <x v="2"/>
    <x v="1"/>
    <x v="137"/>
    <x v="131"/>
    <x v="109"/>
    <x v="133"/>
    <x v="120"/>
    <x v="131"/>
    <x v="3"/>
  </r>
  <r>
    <x v="0"/>
    <x v="8"/>
    <x v="8"/>
    <x v="3"/>
    <x v="3"/>
    <x v="3"/>
    <x v="2"/>
    <x v="102"/>
    <x v="132"/>
    <x v="44"/>
    <x v="134"/>
    <x v="97"/>
    <x v="132"/>
    <x v="3"/>
  </r>
  <r>
    <x v="0"/>
    <x v="8"/>
    <x v="8"/>
    <x v="1"/>
    <x v="1"/>
    <x v="1"/>
    <x v="3"/>
    <x v="138"/>
    <x v="133"/>
    <x v="110"/>
    <x v="135"/>
    <x v="65"/>
    <x v="133"/>
    <x v="3"/>
  </r>
  <r>
    <x v="0"/>
    <x v="8"/>
    <x v="8"/>
    <x v="4"/>
    <x v="4"/>
    <x v="4"/>
    <x v="4"/>
    <x v="133"/>
    <x v="134"/>
    <x v="34"/>
    <x v="67"/>
    <x v="121"/>
    <x v="134"/>
    <x v="5"/>
  </r>
  <r>
    <x v="0"/>
    <x v="8"/>
    <x v="8"/>
    <x v="6"/>
    <x v="6"/>
    <x v="6"/>
    <x v="5"/>
    <x v="139"/>
    <x v="135"/>
    <x v="105"/>
    <x v="136"/>
    <x v="122"/>
    <x v="135"/>
    <x v="3"/>
  </r>
  <r>
    <x v="0"/>
    <x v="8"/>
    <x v="8"/>
    <x v="9"/>
    <x v="9"/>
    <x v="9"/>
    <x v="6"/>
    <x v="140"/>
    <x v="136"/>
    <x v="111"/>
    <x v="137"/>
    <x v="123"/>
    <x v="136"/>
    <x v="3"/>
  </r>
  <r>
    <x v="0"/>
    <x v="8"/>
    <x v="8"/>
    <x v="8"/>
    <x v="8"/>
    <x v="8"/>
    <x v="7"/>
    <x v="109"/>
    <x v="137"/>
    <x v="78"/>
    <x v="138"/>
    <x v="69"/>
    <x v="137"/>
    <x v="3"/>
  </r>
  <r>
    <x v="0"/>
    <x v="8"/>
    <x v="8"/>
    <x v="10"/>
    <x v="10"/>
    <x v="10"/>
    <x v="8"/>
    <x v="141"/>
    <x v="138"/>
    <x v="75"/>
    <x v="139"/>
    <x v="124"/>
    <x v="138"/>
    <x v="3"/>
  </r>
  <r>
    <x v="0"/>
    <x v="8"/>
    <x v="8"/>
    <x v="5"/>
    <x v="5"/>
    <x v="5"/>
    <x v="9"/>
    <x v="84"/>
    <x v="139"/>
    <x v="54"/>
    <x v="140"/>
    <x v="95"/>
    <x v="139"/>
    <x v="3"/>
  </r>
  <r>
    <x v="0"/>
    <x v="8"/>
    <x v="8"/>
    <x v="7"/>
    <x v="7"/>
    <x v="7"/>
    <x v="10"/>
    <x v="134"/>
    <x v="140"/>
    <x v="112"/>
    <x v="141"/>
    <x v="125"/>
    <x v="140"/>
    <x v="3"/>
  </r>
  <r>
    <x v="0"/>
    <x v="8"/>
    <x v="8"/>
    <x v="12"/>
    <x v="12"/>
    <x v="12"/>
    <x v="11"/>
    <x v="90"/>
    <x v="141"/>
    <x v="14"/>
    <x v="142"/>
    <x v="65"/>
    <x v="133"/>
    <x v="3"/>
  </r>
  <r>
    <x v="0"/>
    <x v="8"/>
    <x v="8"/>
    <x v="11"/>
    <x v="11"/>
    <x v="11"/>
    <x v="12"/>
    <x v="142"/>
    <x v="142"/>
    <x v="14"/>
    <x v="142"/>
    <x v="126"/>
    <x v="141"/>
    <x v="5"/>
  </r>
  <r>
    <x v="0"/>
    <x v="8"/>
    <x v="8"/>
    <x v="13"/>
    <x v="13"/>
    <x v="13"/>
    <x v="12"/>
    <x v="142"/>
    <x v="142"/>
    <x v="88"/>
    <x v="143"/>
    <x v="127"/>
    <x v="101"/>
    <x v="3"/>
  </r>
  <r>
    <x v="0"/>
    <x v="8"/>
    <x v="8"/>
    <x v="14"/>
    <x v="14"/>
    <x v="14"/>
    <x v="14"/>
    <x v="143"/>
    <x v="143"/>
    <x v="89"/>
    <x v="103"/>
    <x v="82"/>
    <x v="42"/>
    <x v="3"/>
  </r>
  <r>
    <x v="0"/>
    <x v="8"/>
    <x v="8"/>
    <x v="28"/>
    <x v="28"/>
    <x v="28"/>
    <x v="15"/>
    <x v="144"/>
    <x v="144"/>
    <x v="68"/>
    <x v="144"/>
    <x v="74"/>
    <x v="142"/>
    <x v="3"/>
  </r>
  <r>
    <x v="0"/>
    <x v="8"/>
    <x v="8"/>
    <x v="25"/>
    <x v="25"/>
    <x v="25"/>
    <x v="16"/>
    <x v="145"/>
    <x v="67"/>
    <x v="68"/>
    <x v="144"/>
    <x v="128"/>
    <x v="129"/>
    <x v="3"/>
  </r>
  <r>
    <x v="0"/>
    <x v="8"/>
    <x v="8"/>
    <x v="24"/>
    <x v="24"/>
    <x v="24"/>
    <x v="17"/>
    <x v="146"/>
    <x v="38"/>
    <x v="69"/>
    <x v="145"/>
    <x v="127"/>
    <x v="101"/>
    <x v="3"/>
  </r>
  <r>
    <x v="0"/>
    <x v="8"/>
    <x v="8"/>
    <x v="18"/>
    <x v="18"/>
    <x v="18"/>
    <x v="17"/>
    <x v="146"/>
    <x v="38"/>
    <x v="68"/>
    <x v="144"/>
    <x v="129"/>
    <x v="143"/>
    <x v="3"/>
  </r>
  <r>
    <x v="0"/>
    <x v="8"/>
    <x v="8"/>
    <x v="15"/>
    <x v="15"/>
    <x v="15"/>
    <x v="19"/>
    <x v="147"/>
    <x v="145"/>
    <x v="79"/>
    <x v="131"/>
    <x v="129"/>
    <x v="143"/>
    <x v="3"/>
  </r>
  <r>
    <x v="0"/>
    <x v="8"/>
    <x v="8"/>
    <x v="19"/>
    <x v="19"/>
    <x v="19"/>
    <x v="19"/>
    <x v="147"/>
    <x v="145"/>
    <x v="14"/>
    <x v="142"/>
    <x v="125"/>
    <x v="140"/>
    <x v="3"/>
  </r>
  <r>
    <x v="0"/>
    <x v="9"/>
    <x v="9"/>
    <x v="0"/>
    <x v="0"/>
    <x v="0"/>
    <x v="0"/>
    <x v="148"/>
    <x v="146"/>
    <x v="113"/>
    <x v="146"/>
    <x v="130"/>
    <x v="144"/>
    <x v="3"/>
  </r>
  <r>
    <x v="0"/>
    <x v="9"/>
    <x v="9"/>
    <x v="1"/>
    <x v="1"/>
    <x v="1"/>
    <x v="1"/>
    <x v="149"/>
    <x v="147"/>
    <x v="114"/>
    <x v="147"/>
    <x v="128"/>
    <x v="95"/>
    <x v="3"/>
  </r>
  <r>
    <x v="0"/>
    <x v="9"/>
    <x v="9"/>
    <x v="3"/>
    <x v="3"/>
    <x v="3"/>
    <x v="2"/>
    <x v="65"/>
    <x v="148"/>
    <x v="76"/>
    <x v="148"/>
    <x v="67"/>
    <x v="145"/>
    <x v="3"/>
  </r>
  <r>
    <x v="0"/>
    <x v="9"/>
    <x v="9"/>
    <x v="4"/>
    <x v="4"/>
    <x v="4"/>
    <x v="3"/>
    <x v="70"/>
    <x v="149"/>
    <x v="38"/>
    <x v="149"/>
    <x v="131"/>
    <x v="146"/>
    <x v="3"/>
  </r>
  <r>
    <x v="0"/>
    <x v="9"/>
    <x v="9"/>
    <x v="6"/>
    <x v="6"/>
    <x v="6"/>
    <x v="3"/>
    <x v="70"/>
    <x v="149"/>
    <x v="73"/>
    <x v="150"/>
    <x v="74"/>
    <x v="147"/>
    <x v="5"/>
  </r>
  <r>
    <x v="0"/>
    <x v="9"/>
    <x v="9"/>
    <x v="7"/>
    <x v="7"/>
    <x v="7"/>
    <x v="5"/>
    <x v="84"/>
    <x v="150"/>
    <x v="115"/>
    <x v="151"/>
    <x v="124"/>
    <x v="148"/>
    <x v="5"/>
  </r>
  <r>
    <x v="0"/>
    <x v="9"/>
    <x v="9"/>
    <x v="5"/>
    <x v="5"/>
    <x v="5"/>
    <x v="6"/>
    <x v="150"/>
    <x v="151"/>
    <x v="116"/>
    <x v="152"/>
    <x v="123"/>
    <x v="149"/>
    <x v="3"/>
  </r>
  <r>
    <x v="0"/>
    <x v="9"/>
    <x v="9"/>
    <x v="2"/>
    <x v="2"/>
    <x v="2"/>
    <x v="7"/>
    <x v="151"/>
    <x v="152"/>
    <x v="53"/>
    <x v="66"/>
    <x v="78"/>
    <x v="150"/>
    <x v="5"/>
  </r>
  <r>
    <x v="0"/>
    <x v="9"/>
    <x v="9"/>
    <x v="10"/>
    <x v="10"/>
    <x v="10"/>
    <x v="8"/>
    <x v="136"/>
    <x v="62"/>
    <x v="117"/>
    <x v="153"/>
    <x v="132"/>
    <x v="151"/>
    <x v="3"/>
  </r>
  <r>
    <x v="0"/>
    <x v="9"/>
    <x v="9"/>
    <x v="9"/>
    <x v="9"/>
    <x v="9"/>
    <x v="9"/>
    <x v="73"/>
    <x v="153"/>
    <x v="53"/>
    <x v="66"/>
    <x v="130"/>
    <x v="144"/>
    <x v="3"/>
  </r>
  <r>
    <x v="0"/>
    <x v="9"/>
    <x v="9"/>
    <x v="8"/>
    <x v="8"/>
    <x v="8"/>
    <x v="10"/>
    <x v="91"/>
    <x v="154"/>
    <x v="68"/>
    <x v="154"/>
    <x v="78"/>
    <x v="150"/>
    <x v="3"/>
  </r>
  <r>
    <x v="0"/>
    <x v="9"/>
    <x v="9"/>
    <x v="18"/>
    <x v="18"/>
    <x v="18"/>
    <x v="10"/>
    <x v="91"/>
    <x v="154"/>
    <x v="89"/>
    <x v="103"/>
    <x v="68"/>
    <x v="152"/>
    <x v="3"/>
  </r>
  <r>
    <x v="0"/>
    <x v="9"/>
    <x v="9"/>
    <x v="11"/>
    <x v="11"/>
    <x v="11"/>
    <x v="12"/>
    <x v="142"/>
    <x v="34"/>
    <x v="71"/>
    <x v="155"/>
    <x v="81"/>
    <x v="153"/>
    <x v="3"/>
  </r>
  <r>
    <x v="0"/>
    <x v="9"/>
    <x v="9"/>
    <x v="13"/>
    <x v="13"/>
    <x v="13"/>
    <x v="13"/>
    <x v="143"/>
    <x v="155"/>
    <x v="88"/>
    <x v="156"/>
    <x v="128"/>
    <x v="95"/>
    <x v="3"/>
  </r>
  <r>
    <x v="0"/>
    <x v="9"/>
    <x v="9"/>
    <x v="14"/>
    <x v="14"/>
    <x v="14"/>
    <x v="13"/>
    <x v="143"/>
    <x v="155"/>
    <x v="69"/>
    <x v="157"/>
    <x v="117"/>
    <x v="99"/>
    <x v="3"/>
  </r>
  <r>
    <x v="0"/>
    <x v="9"/>
    <x v="9"/>
    <x v="29"/>
    <x v="29"/>
    <x v="29"/>
    <x v="15"/>
    <x v="152"/>
    <x v="156"/>
    <x v="56"/>
    <x v="158"/>
    <x v="85"/>
    <x v="36"/>
    <x v="3"/>
  </r>
  <r>
    <x v="0"/>
    <x v="9"/>
    <x v="9"/>
    <x v="12"/>
    <x v="12"/>
    <x v="12"/>
    <x v="16"/>
    <x v="153"/>
    <x v="157"/>
    <x v="14"/>
    <x v="159"/>
    <x v="133"/>
    <x v="154"/>
    <x v="3"/>
  </r>
  <r>
    <x v="0"/>
    <x v="9"/>
    <x v="9"/>
    <x v="22"/>
    <x v="22"/>
    <x v="22"/>
    <x v="17"/>
    <x v="145"/>
    <x v="158"/>
    <x v="88"/>
    <x v="156"/>
    <x v="85"/>
    <x v="36"/>
    <x v="3"/>
  </r>
  <r>
    <x v="0"/>
    <x v="9"/>
    <x v="9"/>
    <x v="30"/>
    <x v="30"/>
    <x v="30"/>
    <x v="18"/>
    <x v="154"/>
    <x v="17"/>
    <x v="37"/>
    <x v="160"/>
    <x v="133"/>
    <x v="154"/>
    <x v="3"/>
  </r>
  <r>
    <x v="0"/>
    <x v="9"/>
    <x v="9"/>
    <x v="26"/>
    <x v="26"/>
    <x v="26"/>
    <x v="18"/>
    <x v="154"/>
    <x v="17"/>
    <x v="68"/>
    <x v="154"/>
    <x v="85"/>
    <x v="36"/>
    <x v="3"/>
  </r>
  <r>
    <x v="0"/>
    <x v="9"/>
    <x v="9"/>
    <x v="17"/>
    <x v="17"/>
    <x v="17"/>
    <x v="18"/>
    <x v="154"/>
    <x v="17"/>
    <x v="67"/>
    <x v="161"/>
    <x v="129"/>
    <x v="15"/>
    <x v="3"/>
  </r>
  <r>
    <x v="0"/>
    <x v="10"/>
    <x v="10"/>
    <x v="0"/>
    <x v="0"/>
    <x v="0"/>
    <x v="0"/>
    <x v="62"/>
    <x v="159"/>
    <x v="118"/>
    <x v="162"/>
    <x v="127"/>
    <x v="155"/>
    <x v="3"/>
  </r>
  <r>
    <x v="0"/>
    <x v="10"/>
    <x v="10"/>
    <x v="3"/>
    <x v="3"/>
    <x v="3"/>
    <x v="1"/>
    <x v="132"/>
    <x v="160"/>
    <x v="66"/>
    <x v="163"/>
    <x v="114"/>
    <x v="156"/>
    <x v="3"/>
  </r>
  <r>
    <x v="0"/>
    <x v="10"/>
    <x v="10"/>
    <x v="4"/>
    <x v="4"/>
    <x v="4"/>
    <x v="2"/>
    <x v="155"/>
    <x v="161"/>
    <x v="119"/>
    <x v="164"/>
    <x v="69"/>
    <x v="157"/>
    <x v="3"/>
  </r>
  <r>
    <x v="0"/>
    <x v="10"/>
    <x v="10"/>
    <x v="26"/>
    <x v="26"/>
    <x v="26"/>
    <x v="3"/>
    <x v="108"/>
    <x v="105"/>
    <x v="111"/>
    <x v="165"/>
    <x v="84"/>
    <x v="158"/>
    <x v="3"/>
  </r>
  <r>
    <x v="0"/>
    <x v="10"/>
    <x v="10"/>
    <x v="1"/>
    <x v="1"/>
    <x v="1"/>
    <x v="4"/>
    <x v="140"/>
    <x v="162"/>
    <x v="120"/>
    <x v="166"/>
    <x v="133"/>
    <x v="159"/>
    <x v="3"/>
  </r>
  <r>
    <x v="0"/>
    <x v="10"/>
    <x v="10"/>
    <x v="2"/>
    <x v="2"/>
    <x v="2"/>
    <x v="5"/>
    <x v="156"/>
    <x v="163"/>
    <x v="115"/>
    <x v="167"/>
    <x v="71"/>
    <x v="160"/>
    <x v="3"/>
  </r>
  <r>
    <x v="0"/>
    <x v="10"/>
    <x v="10"/>
    <x v="6"/>
    <x v="6"/>
    <x v="6"/>
    <x v="6"/>
    <x v="157"/>
    <x v="164"/>
    <x v="64"/>
    <x v="168"/>
    <x v="78"/>
    <x v="161"/>
    <x v="3"/>
  </r>
  <r>
    <x v="0"/>
    <x v="10"/>
    <x v="10"/>
    <x v="5"/>
    <x v="5"/>
    <x v="5"/>
    <x v="7"/>
    <x v="141"/>
    <x v="165"/>
    <x v="83"/>
    <x v="169"/>
    <x v="122"/>
    <x v="162"/>
    <x v="3"/>
  </r>
  <r>
    <x v="0"/>
    <x v="10"/>
    <x v="10"/>
    <x v="9"/>
    <x v="9"/>
    <x v="9"/>
    <x v="8"/>
    <x v="84"/>
    <x v="106"/>
    <x v="112"/>
    <x v="97"/>
    <x v="122"/>
    <x v="162"/>
    <x v="3"/>
  </r>
  <r>
    <x v="0"/>
    <x v="10"/>
    <x v="10"/>
    <x v="7"/>
    <x v="7"/>
    <x v="7"/>
    <x v="9"/>
    <x v="73"/>
    <x v="62"/>
    <x v="34"/>
    <x v="170"/>
    <x v="81"/>
    <x v="163"/>
    <x v="3"/>
  </r>
  <r>
    <x v="0"/>
    <x v="10"/>
    <x v="10"/>
    <x v="10"/>
    <x v="10"/>
    <x v="10"/>
    <x v="10"/>
    <x v="158"/>
    <x v="166"/>
    <x v="36"/>
    <x v="171"/>
    <x v="134"/>
    <x v="164"/>
    <x v="3"/>
  </r>
  <r>
    <x v="0"/>
    <x v="10"/>
    <x v="10"/>
    <x v="8"/>
    <x v="8"/>
    <x v="8"/>
    <x v="11"/>
    <x v="88"/>
    <x v="167"/>
    <x v="37"/>
    <x v="13"/>
    <x v="122"/>
    <x v="162"/>
    <x v="3"/>
  </r>
  <r>
    <x v="0"/>
    <x v="10"/>
    <x v="10"/>
    <x v="14"/>
    <x v="14"/>
    <x v="14"/>
    <x v="12"/>
    <x v="143"/>
    <x v="33"/>
    <x v="89"/>
    <x v="103"/>
    <x v="74"/>
    <x v="165"/>
    <x v="5"/>
  </r>
  <r>
    <x v="0"/>
    <x v="10"/>
    <x v="10"/>
    <x v="12"/>
    <x v="12"/>
    <x v="12"/>
    <x v="13"/>
    <x v="153"/>
    <x v="168"/>
    <x v="78"/>
    <x v="172"/>
    <x v="124"/>
    <x v="166"/>
    <x v="3"/>
  </r>
  <r>
    <x v="0"/>
    <x v="10"/>
    <x v="10"/>
    <x v="17"/>
    <x v="17"/>
    <x v="17"/>
    <x v="14"/>
    <x v="146"/>
    <x v="157"/>
    <x v="88"/>
    <x v="47"/>
    <x v="83"/>
    <x v="28"/>
    <x v="5"/>
  </r>
  <r>
    <x v="0"/>
    <x v="10"/>
    <x v="10"/>
    <x v="24"/>
    <x v="24"/>
    <x v="24"/>
    <x v="15"/>
    <x v="147"/>
    <x v="99"/>
    <x v="56"/>
    <x v="173"/>
    <x v="133"/>
    <x v="159"/>
    <x v="3"/>
  </r>
  <r>
    <x v="0"/>
    <x v="10"/>
    <x v="10"/>
    <x v="23"/>
    <x v="23"/>
    <x v="23"/>
    <x v="15"/>
    <x v="147"/>
    <x v="99"/>
    <x v="55"/>
    <x v="174"/>
    <x v="85"/>
    <x v="167"/>
    <x v="3"/>
  </r>
  <r>
    <x v="0"/>
    <x v="10"/>
    <x v="10"/>
    <x v="25"/>
    <x v="25"/>
    <x v="25"/>
    <x v="17"/>
    <x v="159"/>
    <x v="53"/>
    <x v="51"/>
    <x v="42"/>
    <x v="133"/>
    <x v="159"/>
    <x v="5"/>
  </r>
  <r>
    <x v="0"/>
    <x v="10"/>
    <x v="10"/>
    <x v="13"/>
    <x v="13"/>
    <x v="13"/>
    <x v="18"/>
    <x v="160"/>
    <x v="112"/>
    <x v="51"/>
    <x v="42"/>
    <x v="133"/>
    <x v="159"/>
    <x v="3"/>
  </r>
  <r>
    <x v="0"/>
    <x v="10"/>
    <x v="10"/>
    <x v="19"/>
    <x v="19"/>
    <x v="19"/>
    <x v="18"/>
    <x v="160"/>
    <x v="112"/>
    <x v="121"/>
    <x v="175"/>
    <x v="134"/>
    <x v="164"/>
    <x v="3"/>
  </r>
  <r>
    <x v="0"/>
    <x v="11"/>
    <x v="11"/>
    <x v="0"/>
    <x v="0"/>
    <x v="0"/>
    <x v="0"/>
    <x v="161"/>
    <x v="169"/>
    <x v="122"/>
    <x v="176"/>
    <x v="78"/>
    <x v="168"/>
    <x v="3"/>
  </r>
  <r>
    <x v="0"/>
    <x v="11"/>
    <x v="11"/>
    <x v="5"/>
    <x v="5"/>
    <x v="5"/>
    <x v="1"/>
    <x v="162"/>
    <x v="170"/>
    <x v="58"/>
    <x v="177"/>
    <x v="69"/>
    <x v="169"/>
    <x v="3"/>
  </r>
  <r>
    <x v="0"/>
    <x v="11"/>
    <x v="11"/>
    <x v="2"/>
    <x v="2"/>
    <x v="2"/>
    <x v="1"/>
    <x v="162"/>
    <x v="170"/>
    <x v="49"/>
    <x v="178"/>
    <x v="67"/>
    <x v="170"/>
    <x v="3"/>
  </r>
  <r>
    <x v="0"/>
    <x v="11"/>
    <x v="11"/>
    <x v="3"/>
    <x v="3"/>
    <x v="3"/>
    <x v="3"/>
    <x v="163"/>
    <x v="171"/>
    <x v="62"/>
    <x v="179"/>
    <x v="97"/>
    <x v="171"/>
    <x v="3"/>
  </r>
  <r>
    <x v="0"/>
    <x v="11"/>
    <x v="11"/>
    <x v="4"/>
    <x v="4"/>
    <x v="4"/>
    <x v="4"/>
    <x v="164"/>
    <x v="172"/>
    <x v="117"/>
    <x v="180"/>
    <x v="121"/>
    <x v="172"/>
    <x v="3"/>
  </r>
  <r>
    <x v="0"/>
    <x v="11"/>
    <x v="11"/>
    <x v="1"/>
    <x v="1"/>
    <x v="1"/>
    <x v="5"/>
    <x v="165"/>
    <x v="173"/>
    <x v="110"/>
    <x v="181"/>
    <x v="128"/>
    <x v="35"/>
    <x v="3"/>
  </r>
  <r>
    <x v="0"/>
    <x v="11"/>
    <x v="11"/>
    <x v="7"/>
    <x v="7"/>
    <x v="7"/>
    <x v="6"/>
    <x v="83"/>
    <x v="174"/>
    <x v="106"/>
    <x v="182"/>
    <x v="133"/>
    <x v="173"/>
    <x v="5"/>
  </r>
  <r>
    <x v="0"/>
    <x v="11"/>
    <x v="11"/>
    <x v="8"/>
    <x v="8"/>
    <x v="8"/>
    <x v="7"/>
    <x v="140"/>
    <x v="175"/>
    <x v="116"/>
    <x v="183"/>
    <x v="70"/>
    <x v="174"/>
    <x v="3"/>
  </r>
  <r>
    <x v="0"/>
    <x v="11"/>
    <x v="11"/>
    <x v="6"/>
    <x v="6"/>
    <x v="6"/>
    <x v="7"/>
    <x v="140"/>
    <x v="175"/>
    <x v="123"/>
    <x v="27"/>
    <x v="117"/>
    <x v="26"/>
    <x v="3"/>
  </r>
  <r>
    <x v="0"/>
    <x v="11"/>
    <x v="11"/>
    <x v="9"/>
    <x v="9"/>
    <x v="9"/>
    <x v="9"/>
    <x v="166"/>
    <x v="26"/>
    <x v="124"/>
    <x v="184"/>
    <x v="78"/>
    <x v="168"/>
    <x v="3"/>
  </r>
  <r>
    <x v="0"/>
    <x v="11"/>
    <x v="11"/>
    <x v="10"/>
    <x v="10"/>
    <x v="10"/>
    <x v="10"/>
    <x v="72"/>
    <x v="176"/>
    <x v="125"/>
    <x v="185"/>
    <x v="135"/>
    <x v="92"/>
    <x v="3"/>
  </r>
  <r>
    <x v="0"/>
    <x v="11"/>
    <x v="11"/>
    <x v="11"/>
    <x v="11"/>
    <x v="11"/>
    <x v="11"/>
    <x v="73"/>
    <x v="177"/>
    <x v="124"/>
    <x v="184"/>
    <x v="133"/>
    <x v="173"/>
    <x v="3"/>
  </r>
  <r>
    <x v="0"/>
    <x v="11"/>
    <x v="11"/>
    <x v="12"/>
    <x v="12"/>
    <x v="12"/>
    <x v="12"/>
    <x v="158"/>
    <x v="178"/>
    <x v="121"/>
    <x v="13"/>
    <x v="78"/>
    <x v="168"/>
    <x v="3"/>
  </r>
  <r>
    <x v="0"/>
    <x v="11"/>
    <x v="11"/>
    <x v="13"/>
    <x v="13"/>
    <x v="13"/>
    <x v="13"/>
    <x v="89"/>
    <x v="141"/>
    <x v="38"/>
    <x v="186"/>
    <x v="128"/>
    <x v="35"/>
    <x v="3"/>
  </r>
  <r>
    <x v="0"/>
    <x v="11"/>
    <x v="11"/>
    <x v="22"/>
    <x v="22"/>
    <x v="22"/>
    <x v="14"/>
    <x v="142"/>
    <x v="97"/>
    <x v="54"/>
    <x v="187"/>
    <x v="81"/>
    <x v="175"/>
    <x v="3"/>
  </r>
  <r>
    <x v="0"/>
    <x v="11"/>
    <x v="11"/>
    <x v="16"/>
    <x v="16"/>
    <x v="16"/>
    <x v="15"/>
    <x v="144"/>
    <x v="179"/>
    <x v="68"/>
    <x v="188"/>
    <x v="74"/>
    <x v="176"/>
    <x v="3"/>
  </r>
  <r>
    <x v="0"/>
    <x v="11"/>
    <x v="11"/>
    <x v="19"/>
    <x v="19"/>
    <x v="19"/>
    <x v="16"/>
    <x v="153"/>
    <x v="180"/>
    <x v="78"/>
    <x v="189"/>
    <x v="124"/>
    <x v="177"/>
    <x v="3"/>
  </r>
  <r>
    <x v="0"/>
    <x v="11"/>
    <x v="11"/>
    <x v="27"/>
    <x v="27"/>
    <x v="27"/>
    <x v="17"/>
    <x v="145"/>
    <x v="181"/>
    <x v="68"/>
    <x v="188"/>
    <x v="128"/>
    <x v="35"/>
    <x v="3"/>
  </r>
  <r>
    <x v="0"/>
    <x v="11"/>
    <x v="11"/>
    <x v="29"/>
    <x v="29"/>
    <x v="29"/>
    <x v="18"/>
    <x v="147"/>
    <x v="182"/>
    <x v="68"/>
    <x v="188"/>
    <x v="130"/>
    <x v="178"/>
    <x v="3"/>
  </r>
  <r>
    <x v="0"/>
    <x v="11"/>
    <x v="11"/>
    <x v="20"/>
    <x v="20"/>
    <x v="20"/>
    <x v="18"/>
    <x v="147"/>
    <x v="182"/>
    <x v="79"/>
    <x v="190"/>
    <x v="129"/>
    <x v="61"/>
    <x v="3"/>
  </r>
  <r>
    <x v="0"/>
    <x v="12"/>
    <x v="12"/>
    <x v="2"/>
    <x v="2"/>
    <x v="2"/>
    <x v="0"/>
    <x v="167"/>
    <x v="183"/>
    <x v="109"/>
    <x v="191"/>
    <x v="61"/>
    <x v="179"/>
    <x v="3"/>
  </r>
  <r>
    <x v="0"/>
    <x v="12"/>
    <x v="12"/>
    <x v="3"/>
    <x v="3"/>
    <x v="3"/>
    <x v="1"/>
    <x v="163"/>
    <x v="184"/>
    <x v="126"/>
    <x v="192"/>
    <x v="136"/>
    <x v="180"/>
    <x v="3"/>
  </r>
  <r>
    <x v="0"/>
    <x v="12"/>
    <x v="12"/>
    <x v="0"/>
    <x v="0"/>
    <x v="0"/>
    <x v="2"/>
    <x v="65"/>
    <x v="185"/>
    <x v="109"/>
    <x v="191"/>
    <x v="126"/>
    <x v="181"/>
    <x v="3"/>
  </r>
  <r>
    <x v="0"/>
    <x v="12"/>
    <x v="12"/>
    <x v="1"/>
    <x v="1"/>
    <x v="1"/>
    <x v="3"/>
    <x v="168"/>
    <x v="186"/>
    <x v="61"/>
    <x v="193"/>
    <x v="85"/>
    <x v="182"/>
    <x v="3"/>
  </r>
  <r>
    <x v="0"/>
    <x v="12"/>
    <x v="12"/>
    <x v="6"/>
    <x v="6"/>
    <x v="6"/>
    <x v="4"/>
    <x v="68"/>
    <x v="70"/>
    <x v="127"/>
    <x v="194"/>
    <x v="130"/>
    <x v="168"/>
    <x v="5"/>
  </r>
  <r>
    <x v="0"/>
    <x v="12"/>
    <x v="12"/>
    <x v="4"/>
    <x v="4"/>
    <x v="4"/>
    <x v="5"/>
    <x v="140"/>
    <x v="187"/>
    <x v="124"/>
    <x v="195"/>
    <x v="84"/>
    <x v="183"/>
    <x v="5"/>
  </r>
  <r>
    <x v="0"/>
    <x v="12"/>
    <x v="12"/>
    <x v="9"/>
    <x v="9"/>
    <x v="9"/>
    <x v="6"/>
    <x v="85"/>
    <x v="188"/>
    <x v="82"/>
    <x v="196"/>
    <x v="65"/>
    <x v="184"/>
    <x v="3"/>
  </r>
  <r>
    <x v="0"/>
    <x v="12"/>
    <x v="12"/>
    <x v="7"/>
    <x v="7"/>
    <x v="7"/>
    <x v="7"/>
    <x v="158"/>
    <x v="61"/>
    <x v="38"/>
    <x v="197"/>
    <x v="135"/>
    <x v="35"/>
    <x v="3"/>
  </r>
  <r>
    <x v="0"/>
    <x v="12"/>
    <x v="12"/>
    <x v="5"/>
    <x v="5"/>
    <x v="5"/>
    <x v="8"/>
    <x v="88"/>
    <x v="189"/>
    <x v="71"/>
    <x v="198"/>
    <x v="128"/>
    <x v="185"/>
    <x v="3"/>
  </r>
  <r>
    <x v="0"/>
    <x v="12"/>
    <x v="12"/>
    <x v="10"/>
    <x v="10"/>
    <x v="10"/>
    <x v="9"/>
    <x v="144"/>
    <x v="178"/>
    <x v="34"/>
    <x v="199"/>
    <x v="134"/>
    <x v="186"/>
    <x v="3"/>
  </r>
  <r>
    <x v="0"/>
    <x v="12"/>
    <x v="12"/>
    <x v="8"/>
    <x v="8"/>
    <x v="8"/>
    <x v="10"/>
    <x v="152"/>
    <x v="52"/>
    <x v="37"/>
    <x v="200"/>
    <x v="130"/>
    <x v="168"/>
    <x v="3"/>
  </r>
  <r>
    <x v="0"/>
    <x v="12"/>
    <x v="12"/>
    <x v="12"/>
    <x v="12"/>
    <x v="12"/>
    <x v="11"/>
    <x v="147"/>
    <x v="156"/>
    <x v="79"/>
    <x v="201"/>
    <x v="129"/>
    <x v="187"/>
    <x v="3"/>
  </r>
  <r>
    <x v="0"/>
    <x v="12"/>
    <x v="12"/>
    <x v="13"/>
    <x v="13"/>
    <x v="13"/>
    <x v="11"/>
    <x v="147"/>
    <x v="156"/>
    <x v="79"/>
    <x v="201"/>
    <x v="129"/>
    <x v="187"/>
    <x v="3"/>
  </r>
  <r>
    <x v="0"/>
    <x v="12"/>
    <x v="12"/>
    <x v="11"/>
    <x v="11"/>
    <x v="11"/>
    <x v="13"/>
    <x v="154"/>
    <x v="35"/>
    <x v="121"/>
    <x v="202"/>
    <x v="125"/>
    <x v="173"/>
    <x v="3"/>
  </r>
  <r>
    <x v="0"/>
    <x v="12"/>
    <x v="12"/>
    <x v="14"/>
    <x v="14"/>
    <x v="14"/>
    <x v="13"/>
    <x v="154"/>
    <x v="35"/>
    <x v="89"/>
    <x v="103"/>
    <x v="133"/>
    <x v="105"/>
    <x v="3"/>
  </r>
  <r>
    <x v="0"/>
    <x v="12"/>
    <x v="12"/>
    <x v="17"/>
    <x v="17"/>
    <x v="17"/>
    <x v="15"/>
    <x v="160"/>
    <x v="84"/>
    <x v="67"/>
    <x v="53"/>
    <x v="85"/>
    <x v="182"/>
    <x v="3"/>
  </r>
  <r>
    <x v="0"/>
    <x v="12"/>
    <x v="12"/>
    <x v="18"/>
    <x v="18"/>
    <x v="18"/>
    <x v="16"/>
    <x v="169"/>
    <x v="190"/>
    <x v="55"/>
    <x v="203"/>
    <x v="81"/>
    <x v="188"/>
    <x v="3"/>
  </r>
  <r>
    <x v="0"/>
    <x v="12"/>
    <x v="12"/>
    <x v="19"/>
    <x v="19"/>
    <x v="19"/>
    <x v="16"/>
    <x v="169"/>
    <x v="190"/>
    <x v="56"/>
    <x v="204"/>
    <x v="134"/>
    <x v="186"/>
    <x v="3"/>
  </r>
  <r>
    <x v="0"/>
    <x v="12"/>
    <x v="12"/>
    <x v="22"/>
    <x v="22"/>
    <x v="22"/>
    <x v="18"/>
    <x v="170"/>
    <x v="191"/>
    <x v="68"/>
    <x v="205"/>
    <x v="124"/>
    <x v="94"/>
    <x v="3"/>
  </r>
  <r>
    <x v="0"/>
    <x v="12"/>
    <x v="12"/>
    <x v="30"/>
    <x v="30"/>
    <x v="30"/>
    <x v="19"/>
    <x v="171"/>
    <x v="192"/>
    <x v="79"/>
    <x v="201"/>
    <x v="81"/>
    <x v="188"/>
    <x v="3"/>
  </r>
  <r>
    <x v="0"/>
    <x v="12"/>
    <x v="12"/>
    <x v="31"/>
    <x v="31"/>
    <x v="31"/>
    <x v="19"/>
    <x v="171"/>
    <x v="192"/>
    <x v="51"/>
    <x v="206"/>
    <x v="134"/>
    <x v="186"/>
    <x v="5"/>
  </r>
  <r>
    <x v="0"/>
    <x v="13"/>
    <x v="13"/>
    <x v="0"/>
    <x v="0"/>
    <x v="0"/>
    <x v="0"/>
    <x v="63"/>
    <x v="193"/>
    <x v="47"/>
    <x v="207"/>
    <x v="133"/>
    <x v="189"/>
    <x v="5"/>
  </r>
  <r>
    <x v="0"/>
    <x v="13"/>
    <x v="13"/>
    <x v="3"/>
    <x v="3"/>
    <x v="3"/>
    <x v="1"/>
    <x v="133"/>
    <x v="194"/>
    <x v="128"/>
    <x v="208"/>
    <x v="119"/>
    <x v="190"/>
    <x v="5"/>
  </r>
  <r>
    <x v="0"/>
    <x v="13"/>
    <x v="13"/>
    <x v="1"/>
    <x v="1"/>
    <x v="1"/>
    <x v="2"/>
    <x v="106"/>
    <x v="195"/>
    <x v="49"/>
    <x v="209"/>
    <x v="126"/>
    <x v="191"/>
    <x v="5"/>
  </r>
  <r>
    <x v="0"/>
    <x v="13"/>
    <x v="13"/>
    <x v="4"/>
    <x v="4"/>
    <x v="4"/>
    <x v="3"/>
    <x v="108"/>
    <x v="196"/>
    <x v="107"/>
    <x v="210"/>
    <x v="70"/>
    <x v="192"/>
    <x v="3"/>
  </r>
  <r>
    <x v="0"/>
    <x v="13"/>
    <x v="13"/>
    <x v="6"/>
    <x v="6"/>
    <x v="6"/>
    <x v="4"/>
    <x v="172"/>
    <x v="197"/>
    <x v="76"/>
    <x v="211"/>
    <x v="85"/>
    <x v="193"/>
    <x v="3"/>
  </r>
  <r>
    <x v="0"/>
    <x v="13"/>
    <x v="13"/>
    <x v="9"/>
    <x v="9"/>
    <x v="9"/>
    <x v="5"/>
    <x v="135"/>
    <x v="198"/>
    <x v="107"/>
    <x v="210"/>
    <x v="117"/>
    <x v="194"/>
    <x v="3"/>
  </r>
  <r>
    <x v="0"/>
    <x v="13"/>
    <x v="13"/>
    <x v="5"/>
    <x v="5"/>
    <x v="5"/>
    <x v="6"/>
    <x v="86"/>
    <x v="199"/>
    <x v="124"/>
    <x v="212"/>
    <x v="130"/>
    <x v="195"/>
    <x v="3"/>
  </r>
  <r>
    <x v="0"/>
    <x v="13"/>
    <x v="13"/>
    <x v="7"/>
    <x v="7"/>
    <x v="7"/>
    <x v="7"/>
    <x v="74"/>
    <x v="200"/>
    <x v="34"/>
    <x v="213"/>
    <x v="125"/>
    <x v="196"/>
    <x v="3"/>
  </r>
  <r>
    <x v="0"/>
    <x v="13"/>
    <x v="13"/>
    <x v="2"/>
    <x v="2"/>
    <x v="2"/>
    <x v="8"/>
    <x v="142"/>
    <x v="201"/>
    <x v="50"/>
    <x v="214"/>
    <x v="83"/>
    <x v="12"/>
    <x v="5"/>
  </r>
  <r>
    <x v="0"/>
    <x v="13"/>
    <x v="13"/>
    <x v="8"/>
    <x v="8"/>
    <x v="8"/>
    <x v="9"/>
    <x v="144"/>
    <x v="202"/>
    <x v="14"/>
    <x v="140"/>
    <x v="83"/>
    <x v="12"/>
    <x v="3"/>
  </r>
  <r>
    <x v="0"/>
    <x v="13"/>
    <x v="13"/>
    <x v="12"/>
    <x v="12"/>
    <x v="12"/>
    <x v="10"/>
    <x v="152"/>
    <x v="11"/>
    <x v="38"/>
    <x v="215"/>
    <x v="124"/>
    <x v="197"/>
    <x v="3"/>
  </r>
  <r>
    <x v="0"/>
    <x v="13"/>
    <x v="13"/>
    <x v="11"/>
    <x v="11"/>
    <x v="11"/>
    <x v="10"/>
    <x v="152"/>
    <x v="11"/>
    <x v="77"/>
    <x v="216"/>
    <x v="134"/>
    <x v="198"/>
    <x v="3"/>
  </r>
  <r>
    <x v="0"/>
    <x v="13"/>
    <x v="13"/>
    <x v="14"/>
    <x v="14"/>
    <x v="14"/>
    <x v="12"/>
    <x v="145"/>
    <x v="203"/>
    <x v="89"/>
    <x v="103"/>
    <x v="127"/>
    <x v="199"/>
    <x v="3"/>
  </r>
  <r>
    <x v="0"/>
    <x v="13"/>
    <x v="13"/>
    <x v="30"/>
    <x v="30"/>
    <x v="30"/>
    <x v="13"/>
    <x v="146"/>
    <x v="34"/>
    <x v="37"/>
    <x v="82"/>
    <x v="83"/>
    <x v="12"/>
    <x v="3"/>
  </r>
  <r>
    <x v="0"/>
    <x v="13"/>
    <x v="13"/>
    <x v="13"/>
    <x v="13"/>
    <x v="13"/>
    <x v="14"/>
    <x v="147"/>
    <x v="204"/>
    <x v="37"/>
    <x v="82"/>
    <x v="135"/>
    <x v="200"/>
    <x v="3"/>
  </r>
  <r>
    <x v="0"/>
    <x v="13"/>
    <x v="13"/>
    <x v="10"/>
    <x v="10"/>
    <x v="10"/>
    <x v="14"/>
    <x v="147"/>
    <x v="204"/>
    <x v="78"/>
    <x v="217"/>
    <x v="134"/>
    <x v="198"/>
    <x v="3"/>
  </r>
  <r>
    <x v="0"/>
    <x v="13"/>
    <x v="13"/>
    <x v="29"/>
    <x v="29"/>
    <x v="29"/>
    <x v="16"/>
    <x v="169"/>
    <x v="205"/>
    <x v="69"/>
    <x v="37"/>
    <x v="126"/>
    <x v="191"/>
    <x v="3"/>
  </r>
  <r>
    <x v="0"/>
    <x v="13"/>
    <x v="13"/>
    <x v="25"/>
    <x v="25"/>
    <x v="25"/>
    <x v="17"/>
    <x v="170"/>
    <x v="113"/>
    <x v="69"/>
    <x v="37"/>
    <x v="83"/>
    <x v="12"/>
    <x v="3"/>
  </r>
  <r>
    <x v="0"/>
    <x v="13"/>
    <x v="13"/>
    <x v="26"/>
    <x v="26"/>
    <x v="26"/>
    <x v="18"/>
    <x v="171"/>
    <x v="206"/>
    <x v="51"/>
    <x v="218"/>
    <x v="132"/>
    <x v="201"/>
    <x v="3"/>
  </r>
  <r>
    <x v="0"/>
    <x v="13"/>
    <x v="13"/>
    <x v="32"/>
    <x v="32"/>
    <x v="32"/>
    <x v="18"/>
    <x v="171"/>
    <x v="206"/>
    <x v="37"/>
    <x v="82"/>
    <x v="137"/>
    <x v="202"/>
    <x v="3"/>
  </r>
  <r>
    <x v="0"/>
    <x v="13"/>
    <x v="13"/>
    <x v="33"/>
    <x v="33"/>
    <x v="33"/>
    <x v="18"/>
    <x v="171"/>
    <x v="206"/>
    <x v="89"/>
    <x v="103"/>
    <x v="83"/>
    <x v="12"/>
    <x v="3"/>
  </r>
  <r>
    <x v="0"/>
    <x v="13"/>
    <x v="13"/>
    <x v="18"/>
    <x v="18"/>
    <x v="18"/>
    <x v="18"/>
    <x v="171"/>
    <x v="206"/>
    <x v="67"/>
    <x v="35"/>
    <x v="133"/>
    <x v="189"/>
    <x v="3"/>
  </r>
  <r>
    <x v="0"/>
    <x v="14"/>
    <x v="14"/>
    <x v="3"/>
    <x v="3"/>
    <x v="3"/>
    <x v="0"/>
    <x v="58"/>
    <x v="207"/>
    <x v="129"/>
    <x v="120"/>
    <x v="114"/>
    <x v="203"/>
    <x v="3"/>
  </r>
  <r>
    <x v="0"/>
    <x v="14"/>
    <x v="14"/>
    <x v="29"/>
    <x v="29"/>
    <x v="29"/>
    <x v="1"/>
    <x v="132"/>
    <x v="208"/>
    <x v="130"/>
    <x v="219"/>
    <x v="113"/>
    <x v="204"/>
    <x v="3"/>
  </r>
  <r>
    <x v="0"/>
    <x v="14"/>
    <x v="14"/>
    <x v="1"/>
    <x v="1"/>
    <x v="1"/>
    <x v="2"/>
    <x v="173"/>
    <x v="103"/>
    <x v="131"/>
    <x v="220"/>
    <x v="128"/>
    <x v="21"/>
    <x v="3"/>
  </r>
  <r>
    <x v="0"/>
    <x v="14"/>
    <x v="14"/>
    <x v="4"/>
    <x v="4"/>
    <x v="4"/>
    <x v="3"/>
    <x v="70"/>
    <x v="88"/>
    <x v="50"/>
    <x v="221"/>
    <x v="97"/>
    <x v="205"/>
    <x v="3"/>
  </r>
  <r>
    <x v="0"/>
    <x v="14"/>
    <x v="14"/>
    <x v="0"/>
    <x v="0"/>
    <x v="0"/>
    <x v="4"/>
    <x v="107"/>
    <x v="105"/>
    <x v="132"/>
    <x v="222"/>
    <x v="125"/>
    <x v="138"/>
    <x v="3"/>
  </r>
  <r>
    <x v="0"/>
    <x v="14"/>
    <x v="14"/>
    <x v="7"/>
    <x v="7"/>
    <x v="7"/>
    <x v="5"/>
    <x v="141"/>
    <x v="198"/>
    <x v="124"/>
    <x v="195"/>
    <x v="81"/>
    <x v="196"/>
    <x v="5"/>
  </r>
  <r>
    <x v="0"/>
    <x v="14"/>
    <x v="14"/>
    <x v="6"/>
    <x v="6"/>
    <x v="6"/>
    <x v="6"/>
    <x v="174"/>
    <x v="209"/>
    <x v="130"/>
    <x v="219"/>
    <x v="130"/>
    <x v="200"/>
    <x v="3"/>
  </r>
  <r>
    <x v="0"/>
    <x v="14"/>
    <x v="14"/>
    <x v="9"/>
    <x v="9"/>
    <x v="9"/>
    <x v="7"/>
    <x v="85"/>
    <x v="210"/>
    <x v="107"/>
    <x v="223"/>
    <x v="74"/>
    <x v="206"/>
    <x v="3"/>
  </r>
  <r>
    <x v="0"/>
    <x v="14"/>
    <x v="14"/>
    <x v="2"/>
    <x v="2"/>
    <x v="2"/>
    <x v="7"/>
    <x v="85"/>
    <x v="210"/>
    <x v="121"/>
    <x v="202"/>
    <x v="84"/>
    <x v="207"/>
    <x v="3"/>
  </r>
  <r>
    <x v="0"/>
    <x v="14"/>
    <x v="14"/>
    <x v="8"/>
    <x v="8"/>
    <x v="8"/>
    <x v="9"/>
    <x v="175"/>
    <x v="211"/>
    <x v="68"/>
    <x v="205"/>
    <x v="123"/>
    <x v="208"/>
    <x v="3"/>
  </r>
  <r>
    <x v="0"/>
    <x v="14"/>
    <x v="14"/>
    <x v="5"/>
    <x v="5"/>
    <x v="5"/>
    <x v="10"/>
    <x v="176"/>
    <x v="177"/>
    <x v="133"/>
    <x v="224"/>
    <x v="127"/>
    <x v="209"/>
    <x v="3"/>
  </r>
  <r>
    <x v="0"/>
    <x v="14"/>
    <x v="14"/>
    <x v="10"/>
    <x v="10"/>
    <x v="10"/>
    <x v="10"/>
    <x v="176"/>
    <x v="177"/>
    <x v="115"/>
    <x v="225"/>
    <x v="137"/>
    <x v="210"/>
    <x v="3"/>
  </r>
  <r>
    <x v="0"/>
    <x v="14"/>
    <x v="14"/>
    <x v="12"/>
    <x v="12"/>
    <x v="12"/>
    <x v="12"/>
    <x v="92"/>
    <x v="212"/>
    <x v="38"/>
    <x v="197"/>
    <x v="83"/>
    <x v="121"/>
    <x v="3"/>
  </r>
  <r>
    <x v="0"/>
    <x v="14"/>
    <x v="14"/>
    <x v="11"/>
    <x v="11"/>
    <x v="11"/>
    <x v="12"/>
    <x v="92"/>
    <x v="212"/>
    <x v="77"/>
    <x v="226"/>
    <x v="81"/>
    <x v="196"/>
    <x v="3"/>
  </r>
  <r>
    <x v="0"/>
    <x v="14"/>
    <x v="14"/>
    <x v="18"/>
    <x v="18"/>
    <x v="18"/>
    <x v="14"/>
    <x v="145"/>
    <x v="213"/>
    <x v="79"/>
    <x v="201"/>
    <x v="65"/>
    <x v="191"/>
    <x v="3"/>
  </r>
  <r>
    <x v="0"/>
    <x v="14"/>
    <x v="14"/>
    <x v="34"/>
    <x v="34"/>
    <x v="34"/>
    <x v="15"/>
    <x v="147"/>
    <x v="36"/>
    <x v="89"/>
    <x v="103"/>
    <x v="127"/>
    <x v="209"/>
    <x v="3"/>
  </r>
  <r>
    <x v="0"/>
    <x v="14"/>
    <x v="14"/>
    <x v="31"/>
    <x v="31"/>
    <x v="31"/>
    <x v="16"/>
    <x v="154"/>
    <x v="214"/>
    <x v="133"/>
    <x v="224"/>
    <x v="124"/>
    <x v="211"/>
    <x v="3"/>
  </r>
  <r>
    <x v="0"/>
    <x v="14"/>
    <x v="14"/>
    <x v="19"/>
    <x v="19"/>
    <x v="19"/>
    <x v="16"/>
    <x v="154"/>
    <x v="214"/>
    <x v="56"/>
    <x v="204"/>
    <x v="81"/>
    <x v="196"/>
    <x v="3"/>
  </r>
  <r>
    <x v="0"/>
    <x v="14"/>
    <x v="14"/>
    <x v="23"/>
    <x v="23"/>
    <x v="23"/>
    <x v="18"/>
    <x v="160"/>
    <x v="18"/>
    <x v="79"/>
    <x v="201"/>
    <x v="126"/>
    <x v="212"/>
    <x v="3"/>
  </r>
  <r>
    <x v="0"/>
    <x v="14"/>
    <x v="14"/>
    <x v="35"/>
    <x v="35"/>
    <x v="35"/>
    <x v="19"/>
    <x v="177"/>
    <x v="215"/>
    <x v="69"/>
    <x v="227"/>
    <x v="85"/>
    <x v="213"/>
    <x v="3"/>
  </r>
  <r>
    <x v="0"/>
    <x v="14"/>
    <x v="14"/>
    <x v="27"/>
    <x v="27"/>
    <x v="27"/>
    <x v="19"/>
    <x v="177"/>
    <x v="215"/>
    <x v="55"/>
    <x v="203"/>
    <x v="133"/>
    <x v="214"/>
    <x v="3"/>
  </r>
  <r>
    <x v="0"/>
    <x v="14"/>
    <x v="14"/>
    <x v="14"/>
    <x v="14"/>
    <x v="14"/>
    <x v="19"/>
    <x v="177"/>
    <x v="215"/>
    <x v="89"/>
    <x v="103"/>
    <x v="83"/>
    <x v="121"/>
    <x v="3"/>
  </r>
  <r>
    <x v="0"/>
    <x v="15"/>
    <x v="15"/>
    <x v="0"/>
    <x v="0"/>
    <x v="0"/>
    <x v="0"/>
    <x v="133"/>
    <x v="216"/>
    <x v="134"/>
    <x v="228"/>
    <x v="126"/>
    <x v="215"/>
    <x v="3"/>
  </r>
  <r>
    <x v="0"/>
    <x v="15"/>
    <x v="15"/>
    <x v="4"/>
    <x v="4"/>
    <x v="4"/>
    <x v="1"/>
    <x v="155"/>
    <x v="217"/>
    <x v="56"/>
    <x v="229"/>
    <x v="97"/>
    <x v="216"/>
    <x v="3"/>
  </r>
  <r>
    <x v="0"/>
    <x v="15"/>
    <x v="15"/>
    <x v="1"/>
    <x v="1"/>
    <x v="1"/>
    <x v="2"/>
    <x v="157"/>
    <x v="218"/>
    <x v="128"/>
    <x v="230"/>
    <x v="126"/>
    <x v="215"/>
    <x v="3"/>
  </r>
  <r>
    <x v="0"/>
    <x v="15"/>
    <x v="15"/>
    <x v="6"/>
    <x v="6"/>
    <x v="6"/>
    <x v="3"/>
    <x v="71"/>
    <x v="219"/>
    <x v="83"/>
    <x v="231"/>
    <x v="117"/>
    <x v="217"/>
    <x v="3"/>
  </r>
  <r>
    <x v="0"/>
    <x v="15"/>
    <x v="15"/>
    <x v="3"/>
    <x v="3"/>
    <x v="3"/>
    <x v="4"/>
    <x v="178"/>
    <x v="220"/>
    <x v="82"/>
    <x v="177"/>
    <x v="74"/>
    <x v="218"/>
    <x v="3"/>
  </r>
  <r>
    <x v="0"/>
    <x v="15"/>
    <x v="15"/>
    <x v="7"/>
    <x v="7"/>
    <x v="7"/>
    <x v="5"/>
    <x v="74"/>
    <x v="221"/>
    <x v="116"/>
    <x v="92"/>
    <x v="126"/>
    <x v="215"/>
    <x v="3"/>
  </r>
  <r>
    <x v="0"/>
    <x v="15"/>
    <x v="15"/>
    <x v="29"/>
    <x v="29"/>
    <x v="29"/>
    <x v="6"/>
    <x v="88"/>
    <x v="222"/>
    <x v="107"/>
    <x v="96"/>
    <x v="135"/>
    <x v="219"/>
    <x v="3"/>
  </r>
  <r>
    <x v="0"/>
    <x v="15"/>
    <x v="15"/>
    <x v="9"/>
    <x v="9"/>
    <x v="9"/>
    <x v="7"/>
    <x v="92"/>
    <x v="26"/>
    <x v="121"/>
    <x v="232"/>
    <x v="129"/>
    <x v="49"/>
    <x v="3"/>
  </r>
  <r>
    <x v="0"/>
    <x v="15"/>
    <x v="15"/>
    <x v="5"/>
    <x v="5"/>
    <x v="5"/>
    <x v="8"/>
    <x v="142"/>
    <x v="223"/>
    <x v="133"/>
    <x v="233"/>
    <x v="129"/>
    <x v="49"/>
    <x v="3"/>
  </r>
  <r>
    <x v="0"/>
    <x v="15"/>
    <x v="15"/>
    <x v="31"/>
    <x v="31"/>
    <x v="31"/>
    <x v="9"/>
    <x v="152"/>
    <x v="224"/>
    <x v="50"/>
    <x v="234"/>
    <x v="133"/>
    <x v="97"/>
    <x v="3"/>
  </r>
  <r>
    <x v="0"/>
    <x v="15"/>
    <x v="15"/>
    <x v="13"/>
    <x v="13"/>
    <x v="13"/>
    <x v="10"/>
    <x v="154"/>
    <x v="225"/>
    <x v="79"/>
    <x v="26"/>
    <x v="130"/>
    <x v="220"/>
    <x v="3"/>
  </r>
  <r>
    <x v="0"/>
    <x v="15"/>
    <x v="15"/>
    <x v="8"/>
    <x v="8"/>
    <x v="8"/>
    <x v="11"/>
    <x v="160"/>
    <x v="168"/>
    <x v="55"/>
    <x v="13"/>
    <x v="135"/>
    <x v="219"/>
    <x v="3"/>
  </r>
  <r>
    <x v="0"/>
    <x v="15"/>
    <x v="15"/>
    <x v="36"/>
    <x v="36"/>
    <x v="36"/>
    <x v="11"/>
    <x v="160"/>
    <x v="168"/>
    <x v="88"/>
    <x v="235"/>
    <x v="125"/>
    <x v="221"/>
    <x v="3"/>
  </r>
  <r>
    <x v="0"/>
    <x v="15"/>
    <x v="15"/>
    <x v="10"/>
    <x v="10"/>
    <x v="10"/>
    <x v="11"/>
    <x v="160"/>
    <x v="168"/>
    <x v="121"/>
    <x v="232"/>
    <x v="134"/>
    <x v="222"/>
    <x v="3"/>
  </r>
  <r>
    <x v="0"/>
    <x v="15"/>
    <x v="15"/>
    <x v="14"/>
    <x v="14"/>
    <x v="14"/>
    <x v="11"/>
    <x v="160"/>
    <x v="168"/>
    <x v="89"/>
    <x v="103"/>
    <x v="85"/>
    <x v="223"/>
    <x v="5"/>
  </r>
  <r>
    <x v="0"/>
    <x v="15"/>
    <x v="15"/>
    <x v="19"/>
    <x v="19"/>
    <x v="19"/>
    <x v="11"/>
    <x v="160"/>
    <x v="168"/>
    <x v="133"/>
    <x v="233"/>
    <x v="132"/>
    <x v="224"/>
    <x v="3"/>
  </r>
  <r>
    <x v="0"/>
    <x v="15"/>
    <x v="15"/>
    <x v="24"/>
    <x v="24"/>
    <x v="24"/>
    <x v="16"/>
    <x v="177"/>
    <x v="226"/>
    <x v="79"/>
    <x v="26"/>
    <x v="83"/>
    <x v="69"/>
    <x v="3"/>
  </r>
  <r>
    <x v="0"/>
    <x v="15"/>
    <x v="15"/>
    <x v="18"/>
    <x v="18"/>
    <x v="18"/>
    <x v="16"/>
    <x v="177"/>
    <x v="226"/>
    <x v="68"/>
    <x v="236"/>
    <x v="135"/>
    <x v="219"/>
    <x v="3"/>
  </r>
  <r>
    <x v="0"/>
    <x v="15"/>
    <x v="15"/>
    <x v="2"/>
    <x v="2"/>
    <x v="2"/>
    <x v="16"/>
    <x v="177"/>
    <x v="226"/>
    <x v="69"/>
    <x v="237"/>
    <x v="126"/>
    <x v="215"/>
    <x v="5"/>
  </r>
  <r>
    <x v="0"/>
    <x v="15"/>
    <x v="15"/>
    <x v="12"/>
    <x v="12"/>
    <x v="12"/>
    <x v="19"/>
    <x v="169"/>
    <x v="99"/>
    <x v="51"/>
    <x v="32"/>
    <x v="124"/>
    <x v="225"/>
    <x v="3"/>
  </r>
  <r>
    <x v="0"/>
    <x v="15"/>
    <x v="15"/>
    <x v="27"/>
    <x v="27"/>
    <x v="27"/>
    <x v="19"/>
    <x v="169"/>
    <x v="99"/>
    <x v="68"/>
    <x v="236"/>
    <x v="133"/>
    <x v="97"/>
    <x v="3"/>
  </r>
  <r>
    <x v="0"/>
    <x v="16"/>
    <x v="16"/>
    <x v="0"/>
    <x v="0"/>
    <x v="0"/>
    <x v="0"/>
    <x v="179"/>
    <x v="227"/>
    <x v="135"/>
    <x v="238"/>
    <x v="138"/>
    <x v="226"/>
    <x v="3"/>
  </r>
  <r>
    <x v="0"/>
    <x v="16"/>
    <x v="16"/>
    <x v="4"/>
    <x v="4"/>
    <x v="4"/>
    <x v="1"/>
    <x v="165"/>
    <x v="228"/>
    <x v="50"/>
    <x v="239"/>
    <x v="139"/>
    <x v="227"/>
    <x v="3"/>
  </r>
  <r>
    <x v="0"/>
    <x v="16"/>
    <x v="16"/>
    <x v="1"/>
    <x v="1"/>
    <x v="1"/>
    <x v="2"/>
    <x v="172"/>
    <x v="229"/>
    <x v="73"/>
    <x v="240"/>
    <x v="135"/>
    <x v="212"/>
    <x v="3"/>
  </r>
  <r>
    <x v="0"/>
    <x v="16"/>
    <x v="16"/>
    <x v="3"/>
    <x v="3"/>
    <x v="3"/>
    <x v="3"/>
    <x v="141"/>
    <x v="230"/>
    <x v="65"/>
    <x v="241"/>
    <x v="123"/>
    <x v="228"/>
    <x v="3"/>
  </r>
  <r>
    <x v="0"/>
    <x v="16"/>
    <x v="16"/>
    <x v="5"/>
    <x v="5"/>
    <x v="5"/>
    <x v="4"/>
    <x v="178"/>
    <x v="231"/>
    <x v="119"/>
    <x v="6"/>
    <x v="82"/>
    <x v="229"/>
    <x v="3"/>
  </r>
  <r>
    <x v="0"/>
    <x v="16"/>
    <x v="16"/>
    <x v="9"/>
    <x v="9"/>
    <x v="9"/>
    <x v="5"/>
    <x v="180"/>
    <x v="232"/>
    <x v="54"/>
    <x v="69"/>
    <x v="78"/>
    <x v="162"/>
    <x v="3"/>
  </r>
  <r>
    <x v="0"/>
    <x v="16"/>
    <x v="16"/>
    <x v="8"/>
    <x v="8"/>
    <x v="8"/>
    <x v="6"/>
    <x v="74"/>
    <x v="233"/>
    <x v="37"/>
    <x v="123"/>
    <x v="68"/>
    <x v="230"/>
    <x v="3"/>
  </r>
  <r>
    <x v="0"/>
    <x v="16"/>
    <x v="16"/>
    <x v="7"/>
    <x v="7"/>
    <x v="7"/>
    <x v="7"/>
    <x v="158"/>
    <x v="234"/>
    <x v="78"/>
    <x v="242"/>
    <x v="81"/>
    <x v="93"/>
    <x v="3"/>
  </r>
  <r>
    <x v="0"/>
    <x v="16"/>
    <x v="16"/>
    <x v="10"/>
    <x v="10"/>
    <x v="10"/>
    <x v="8"/>
    <x v="88"/>
    <x v="151"/>
    <x v="124"/>
    <x v="243"/>
    <x v="125"/>
    <x v="175"/>
    <x v="3"/>
  </r>
  <r>
    <x v="0"/>
    <x v="16"/>
    <x v="16"/>
    <x v="6"/>
    <x v="6"/>
    <x v="6"/>
    <x v="9"/>
    <x v="91"/>
    <x v="235"/>
    <x v="54"/>
    <x v="69"/>
    <x v="83"/>
    <x v="36"/>
    <x v="3"/>
  </r>
  <r>
    <x v="0"/>
    <x v="16"/>
    <x v="16"/>
    <x v="14"/>
    <x v="14"/>
    <x v="14"/>
    <x v="10"/>
    <x v="146"/>
    <x v="125"/>
    <x v="89"/>
    <x v="103"/>
    <x v="74"/>
    <x v="231"/>
    <x v="3"/>
  </r>
  <r>
    <x v="0"/>
    <x v="16"/>
    <x v="16"/>
    <x v="11"/>
    <x v="11"/>
    <x v="11"/>
    <x v="11"/>
    <x v="147"/>
    <x v="236"/>
    <x v="56"/>
    <x v="244"/>
    <x v="133"/>
    <x v="188"/>
    <x v="3"/>
  </r>
  <r>
    <x v="0"/>
    <x v="16"/>
    <x v="16"/>
    <x v="12"/>
    <x v="12"/>
    <x v="12"/>
    <x v="12"/>
    <x v="160"/>
    <x v="96"/>
    <x v="37"/>
    <x v="123"/>
    <x v="124"/>
    <x v="232"/>
    <x v="3"/>
  </r>
  <r>
    <x v="0"/>
    <x v="16"/>
    <x v="16"/>
    <x v="17"/>
    <x v="17"/>
    <x v="17"/>
    <x v="13"/>
    <x v="177"/>
    <x v="237"/>
    <x v="55"/>
    <x v="13"/>
    <x v="133"/>
    <x v="188"/>
    <x v="3"/>
  </r>
  <r>
    <x v="0"/>
    <x v="16"/>
    <x v="16"/>
    <x v="2"/>
    <x v="2"/>
    <x v="2"/>
    <x v="13"/>
    <x v="177"/>
    <x v="237"/>
    <x v="69"/>
    <x v="237"/>
    <x v="85"/>
    <x v="51"/>
    <x v="3"/>
  </r>
  <r>
    <x v="0"/>
    <x v="16"/>
    <x v="16"/>
    <x v="15"/>
    <x v="15"/>
    <x v="15"/>
    <x v="15"/>
    <x v="169"/>
    <x v="100"/>
    <x v="79"/>
    <x v="26"/>
    <x v="135"/>
    <x v="212"/>
    <x v="3"/>
  </r>
  <r>
    <x v="0"/>
    <x v="16"/>
    <x v="16"/>
    <x v="13"/>
    <x v="13"/>
    <x v="13"/>
    <x v="15"/>
    <x v="169"/>
    <x v="100"/>
    <x v="68"/>
    <x v="236"/>
    <x v="133"/>
    <x v="188"/>
    <x v="3"/>
  </r>
  <r>
    <x v="0"/>
    <x v="16"/>
    <x v="16"/>
    <x v="23"/>
    <x v="23"/>
    <x v="23"/>
    <x v="17"/>
    <x v="171"/>
    <x v="238"/>
    <x v="67"/>
    <x v="102"/>
    <x v="133"/>
    <x v="188"/>
    <x v="3"/>
  </r>
  <r>
    <x v="0"/>
    <x v="16"/>
    <x v="16"/>
    <x v="36"/>
    <x v="36"/>
    <x v="36"/>
    <x v="17"/>
    <x v="171"/>
    <x v="238"/>
    <x v="69"/>
    <x v="237"/>
    <x v="133"/>
    <x v="188"/>
    <x v="3"/>
  </r>
  <r>
    <x v="0"/>
    <x v="16"/>
    <x v="16"/>
    <x v="19"/>
    <x v="19"/>
    <x v="19"/>
    <x v="17"/>
    <x v="171"/>
    <x v="238"/>
    <x v="37"/>
    <x v="123"/>
    <x v="137"/>
    <x v="233"/>
    <x v="3"/>
  </r>
  <r>
    <x v="0"/>
    <x v="17"/>
    <x v="17"/>
    <x v="0"/>
    <x v="0"/>
    <x v="0"/>
    <x v="0"/>
    <x v="56"/>
    <x v="239"/>
    <x v="25"/>
    <x v="245"/>
    <x v="128"/>
    <x v="234"/>
    <x v="3"/>
  </r>
  <r>
    <x v="0"/>
    <x v="17"/>
    <x v="17"/>
    <x v="3"/>
    <x v="3"/>
    <x v="3"/>
    <x v="1"/>
    <x v="76"/>
    <x v="41"/>
    <x v="131"/>
    <x v="246"/>
    <x v="140"/>
    <x v="235"/>
    <x v="3"/>
  </r>
  <r>
    <x v="0"/>
    <x v="17"/>
    <x v="17"/>
    <x v="4"/>
    <x v="4"/>
    <x v="4"/>
    <x v="2"/>
    <x v="181"/>
    <x v="240"/>
    <x v="136"/>
    <x v="247"/>
    <x v="141"/>
    <x v="236"/>
    <x v="3"/>
  </r>
  <r>
    <x v="0"/>
    <x v="17"/>
    <x v="17"/>
    <x v="1"/>
    <x v="1"/>
    <x v="1"/>
    <x v="3"/>
    <x v="182"/>
    <x v="241"/>
    <x v="24"/>
    <x v="248"/>
    <x v="74"/>
    <x v="237"/>
    <x v="3"/>
  </r>
  <r>
    <x v="0"/>
    <x v="17"/>
    <x v="17"/>
    <x v="6"/>
    <x v="6"/>
    <x v="6"/>
    <x v="4"/>
    <x v="183"/>
    <x v="242"/>
    <x v="104"/>
    <x v="249"/>
    <x v="123"/>
    <x v="238"/>
    <x v="3"/>
  </r>
  <r>
    <x v="0"/>
    <x v="17"/>
    <x v="17"/>
    <x v="5"/>
    <x v="5"/>
    <x v="5"/>
    <x v="5"/>
    <x v="184"/>
    <x v="243"/>
    <x v="137"/>
    <x v="250"/>
    <x v="65"/>
    <x v="29"/>
    <x v="3"/>
  </r>
  <r>
    <x v="0"/>
    <x v="17"/>
    <x v="17"/>
    <x v="9"/>
    <x v="9"/>
    <x v="9"/>
    <x v="6"/>
    <x v="70"/>
    <x v="188"/>
    <x v="123"/>
    <x v="251"/>
    <x v="73"/>
    <x v="239"/>
    <x v="3"/>
  </r>
  <r>
    <x v="0"/>
    <x v="17"/>
    <x v="17"/>
    <x v="8"/>
    <x v="8"/>
    <x v="8"/>
    <x v="7"/>
    <x v="185"/>
    <x v="244"/>
    <x v="82"/>
    <x v="252"/>
    <x v="142"/>
    <x v="240"/>
    <x v="3"/>
  </r>
  <r>
    <x v="0"/>
    <x v="17"/>
    <x v="17"/>
    <x v="2"/>
    <x v="2"/>
    <x v="2"/>
    <x v="7"/>
    <x v="185"/>
    <x v="244"/>
    <x v="138"/>
    <x v="253"/>
    <x v="129"/>
    <x v="241"/>
    <x v="3"/>
  </r>
  <r>
    <x v="0"/>
    <x v="17"/>
    <x v="17"/>
    <x v="7"/>
    <x v="7"/>
    <x v="7"/>
    <x v="9"/>
    <x v="150"/>
    <x v="245"/>
    <x v="125"/>
    <x v="239"/>
    <x v="81"/>
    <x v="242"/>
    <x v="3"/>
  </r>
  <r>
    <x v="0"/>
    <x v="17"/>
    <x v="17"/>
    <x v="31"/>
    <x v="31"/>
    <x v="31"/>
    <x v="10"/>
    <x v="72"/>
    <x v="246"/>
    <x v="112"/>
    <x v="215"/>
    <x v="128"/>
    <x v="234"/>
    <x v="3"/>
  </r>
  <r>
    <x v="0"/>
    <x v="17"/>
    <x v="17"/>
    <x v="12"/>
    <x v="12"/>
    <x v="12"/>
    <x v="11"/>
    <x v="87"/>
    <x v="111"/>
    <x v="107"/>
    <x v="172"/>
    <x v="129"/>
    <x v="241"/>
    <x v="3"/>
  </r>
  <r>
    <x v="0"/>
    <x v="17"/>
    <x v="17"/>
    <x v="30"/>
    <x v="30"/>
    <x v="30"/>
    <x v="12"/>
    <x v="88"/>
    <x v="247"/>
    <x v="78"/>
    <x v="254"/>
    <x v="74"/>
    <x v="237"/>
    <x v="3"/>
  </r>
  <r>
    <x v="0"/>
    <x v="17"/>
    <x v="17"/>
    <x v="10"/>
    <x v="10"/>
    <x v="10"/>
    <x v="13"/>
    <x v="89"/>
    <x v="12"/>
    <x v="115"/>
    <x v="51"/>
    <x v="124"/>
    <x v="243"/>
    <x v="3"/>
  </r>
  <r>
    <x v="0"/>
    <x v="17"/>
    <x v="17"/>
    <x v="11"/>
    <x v="11"/>
    <x v="11"/>
    <x v="14"/>
    <x v="186"/>
    <x v="168"/>
    <x v="77"/>
    <x v="255"/>
    <x v="126"/>
    <x v="244"/>
    <x v="3"/>
  </r>
  <r>
    <x v="0"/>
    <x v="17"/>
    <x v="17"/>
    <x v="37"/>
    <x v="37"/>
    <x v="37"/>
    <x v="15"/>
    <x v="92"/>
    <x v="98"/>
    <x v="79"/>
    <x v="161"/>
    <x v="78"/>
    <x v="155"/>
    <x v="3"/>
  </r>
  <r>
    <x v="0"/>
    <x v="17"/>
    <x v="17"/>
    <x v="13"/>
    <x v="13"/>
    <x v="13"/>
    <x v="16"/>
    <x v="143"/>
    <x v="248"/>
    <x v="121"/>
    <x v="256"/>
    <x v="85"/>
    <x v="245"/>
    <x v="3"/>
  </r>
  <r>
    <x v="0"/>
    <x v="17"/>
    <x v="17"/>
    <x v="14"/>
    <x v="14"/>
    <x v="14"/>
    <x v="17"/>
    <x v="144"/>
    <x v="67"/>
    <x v="89"/>
    <x v="103"/>
    <x v="74"/>
    <x v="237"/>
    <x v="3"/>
  </r>
  <r>
    <x v="0"/>
    <x v="17"/>
    <x v="17"/>
    <x v="25"/>
    <x v="25"/>
    <x v="25"/>
    <x v="18"/>
    <x v="146"/>
    <x v="249"/>
    <x v="68"/>
    <x v="257"/>
    <x v="129"/>
    <x v="241"/>
    <x v="3"/>
  </r>
  <r>
    <x v="0"/>
    <x v="17"/>
    <x v="17"/>
    <x v="22"/>
    <x v="22"/>
    <x v="22"/>
    <x v="18"/>
    <x v="146"/>
    <x v="249"/>
    <x v="37"/>
    <x v="258"/>
    <x v="83"/>
    <x v="246"/>
    <x v="3"/>
  </r>
  <r>
    <x v="0"/>
    <x v="18"/>
    <x v="18"/>
    <x v="0"/>
    <x v="0"/>
    <x v="0"/>
    <x v="0"/>
    <x v="187"/>
    <x v="250"/>
    <x v="139"/>
    <x v="259"/>
    <x v="81"/>
    <x v="247"/>
    <x v="3"/>
  </r>
  <r>
    <x v="0"/>
    <x v="18"/>
    <x v="18"/>
    <x v="1"/>
    <x v="1"/>
    <x v="1"/>
    <x v="1"/>
    <x v="80"/>
    <x v="251"/>
    <x v="110"/>
    <x v="260"/>
    <x v="133"/>
    <x v="36"/>
    <x v="3"/>
  </r>
  <r>
    <x v="0"/>
    <x v="18"/>
    <x v="18"/>
    <x v="4"/>
    <x v="4"/>
    <x v="4"/>
    <x v="2"/>
    <x v="69"/>
    <x v="252"/>
    <x v="50"/>
    <x v="215"/>
    <x v="121"/>
    <x v="248"/>
    <x v="3"/>
  </r>
  <r>
    <x v="0"/>
    <x v="18"/>
    <x v="18"/>
    <x v="3"/>
    <x v="3"/>
    <x v="3"/>
    <x v="3"/>
    <x v="83"/>
    <x v="253"/>
    <x v="124"/>
    <x v="261"/>
    <x v="143"/>
    <x v="249"/>
    <x v="3"/>
  </r>
  <r>
    <x v="0"/>
    <x v="18"/>
    <x v="18"/>
    <x v="5"/>
    <x v="5"/>
    <x v="5"/>
    <x v="4"/>
    <x v="85"/>
    <x v="254"/>
    <x v="53"/>
    <x v="262"/>
    <x v="117"/>
    <x v="25"/>
    <x v="3"/>
  </r>
  <r>
    <x v="0"/>
    <x v="18"/>
    <x v="18"/>
    <x v="6"/>
    <x v="6"/>
    <x v="6"/>
    <x v="5"/>
    <x v="180"/>
    <x v="255"/>
    <x v="124"/>
    <x v="261"/>
    <x v="135"/>
    <x v="250"/>
    <x v="5"/>
  </r>
  <r>
    <x v="0"/>
    <x v="18"/>
    <x v="18"/>
    <x v="9"/>
    <x v="9"/>
    <x v="9"/>
    <x v="6"/>
    <x v="74"/>
    <x v="136"/>
    <x v="107"/>
    <x v="122"/>
    <x v="126"/>
    <x v="209"/>
    <x v="3"/>
  </r>
  <r>
    <x v="0"/>
    <x v="18"/>
    <x v="18"/>
    <x v="2"/>
    <x v="2"/>
    <x v="2"/>
    <x v="7"/>
    <x v="142"/>
    <x v="256"/>
    <x v="88"/>
    <x v="263"/>
    <x v="127"/>
    <x v="251"/>
    <x v="3"/>
  </r>
  <r>
    <x v="0"/>
    <x v="18"/>
    <x v="18"/>
    <x v="7"/>
    <x v="7"/>
    <x v="7"/>
    <x v="7"/>
    <x v="142"/>
    <x v="256"/>
    <x v="14"/>
    <x v="125"/>
    <x v="134"/>
    <x v="79"/>
    <x v="3"/>
  </r>
  <r>
    <x v="0"/>
    <x v="18"/>
    <x v="18"/>
    <x v="14"/>
    <x v="14"/>
    <x v="14"/>
    <x v="9"/>
    <x v="152"/>
    <x v="257"/>
    <x v="89"/>
    <x v="103"/>
    <x v="144"/>
    <x v="252"/>
    <x v="3"/>
  </r>
  <r>
    <x v="0"/>
    <x v="18"/>
    <x v="18"/>
    <x v="13"/>
    <x v="13"/>
    <x v="13"/>
    <x v="10"/>
    <x v="145"/>
    <x v="111"/>
    <x v="14"/>
    <x v="125"/>
    <x v="81"/>
    <x v="247"/>
    <x v="3"/>
  </r>
  <r>
    <x v="0"/>
    <x v="18"/>
    <x v="18"/>
    <x v="12"/>
    <x v="12"/>
    <x v="12"/>
    <x v="11"/>
    <x v="147"/>
    <x v="258"/>
    <x v="37"/>
    <x v="80"/>
    <x v="135"/>
    <x v="250"/>
    <x v="3"/>
  </r>
  <r>
    <x v="0"/>
    <x v="18"/>
    <x v="18"/>
    <x v="8"/>
    <x v="8"/>
    <x v="8"/>
    <x v="12"/>
    <x v="160"/>
    <x v="259"/>
    <x v="88"/>
    <x v="263"/>
    <x v="81"/>
    <x v="247"/>
    <x v="3"/>
  </r>
  <r>
    <x v="0"/>
    <x v="18"/>
    <x v="18"/>
    <x v="10"/>
    <x v="10"/>
    <x v="10"/>
    <x v="12"/>
    <x v="160"/>
    <x v="259"/>
    <x v="14"/>
    <x v="125"/>
    <x v="137"/>
    <x v="253"/>
    <x v="3"/>
  </r>
  <r>
    <x v="0"/>
    <x v="18"/>
    <x v="18"/>
    <x v="26"/>
    <x v="26"/>
    <x v="26"/>
    <x v="14"/>
    <x v="177"/>
    <x v="98"/>
    <x v="88"/>
    <x v="263"/>
    <x v="124"/>
    <x v="159"/>
    <x v="3"/>
  </r>
  <r>
    <x v="0"/>
    <x v="18"/>
    <x v="18"/>
    <x v="19"/>
    <x v="19"/>
    <x v="19"/>
    <x v="14"/>
    <x v="177"/>
    <x v="98"/>
    <x v="133"/>
    <x v="264"/>
    <x v="134"/>
    <x v="79"/>
    <x v="3"/>
  </r>
  <r>
    <x v="0"/>
    <x v="18"/>
    <x v="18"/>
    <x v="31"/>
    <x v="31"/>
    <x v="31"/>
    <x v="16"/>
    <x v="170"/>
    <x v="260"/>
    <x v="88"/>
    <x v="263"/>
    <x v="137"/>
    <x v="253"/>
    <x v="5"/>
  </r>
  <r>
    <x v="0"/>
    <x v="18"/>
    <x v="18"/>
    <x v="36"/>
    <x v="36"/>
    <x v="36"/>
    <x v="16"/>
    <x v="170"/>
    <x v="260"/>
    <x v="51"/>
    <x v="24"/>
    <x v="125"/>
    <x v="254"/>
    <x v="3"/>
  </r>
  <r>
    <x v="0"/>
    <x v="18"/>
    <x v="18"/>
    <x v="30"/>
    <x v="30"/>
    <x v="30"/>
    <x v="18"/>
    <x v="171"/>
    <x v="261"/>
    <x v="51"/>
    <x v="24"/>
    <x v="132"/>
    <x v="255"/>
    <x v="3"/>
  </r>
  <r>
    <x v="0"/>
    <x v="18"/>
    <x v="18"/>
    <x v="22"/>
    <x v="22"/>
    <x v="22"/>
    <x v="18"/>
    <x v="171"/>
    <x v="261"/>
    <x v="68"/>
    <x v="265"/>
    <x v="124"/>
    <x v="159"/>
    <x v="3"/>
  </r>
  <r>
    <x v="0"/>
    <x v="19"/>
    <x v="19"/>
    <x v="0"/>
    <x v="0"/>
    <x v="0"/>
    <x v="0"/>
    <x v="168"/>
    <x v="262"/>
    <x v="131"/>
    <x v="266"/>
    <x v="133"/>
    <x v="256"/>
    <x v="3"/>
  </r>
  <r>
    <x v="0"/>
    <x v="19"/>
    <x v="19"/>
    <x v="6"/>
    <x v="6"/>
    <x v="6"/>
    <x v="1"/>
    <x v="151"/>
    <x v="263"/>
    <x v="117"/>
    <x v="267"/>
    <x v="83"/>
    <x v="257"/>
    <x v="3"/>
  </r>
  <r>
    <x v="0"/>
    <x v="19"/>
    <x v="19"/>
    <x v="3"/>
    <x v="3"/>
    <x v="3"/>
    <x v="2"/>
    <x v="135"/>
    <x v="264"/>
    <x v="119"/>
    <x v="268"/>
    <x v="144"/>
    <x v="258"/>
    <x v="3"/>
  </r>
  <r>
    <x v="0"/>
    <x v="19"/>
    <x v="19"/>
    <x v="4"/>
    <x v="4"/>
    <x v="4"/>
    <x v="3"/>
    <x v="73"/>
    <x v="243"/>
    <x v="88"/>
    <x v="109"/>
    <x v="73"/>
    <x v="259"/>
    <x v="3"/>
  </r>
  <r>
    <x v="0"/>
    <x v="19"/>
    <x v="19"/>
    <x v="7"/>
    <x v="7"/>
    <x v="7"/>
    <x v="4"/>
    <x v="89"/>
    <x v="135"/>
    <x v="34"/>
    <x v="76"/>
    <x v="135"/>
    <x v="260"/>
    <x v="3"/>
  </r>
  <r>
    <x v="0"/>
    <x v="19"/>
    <x v="19"/>
    <x v="9"/>
    <x v="9"/>
    <x v="9"/>
    <x v="5"/>
    <x v="176"/>
    <x v="265"/>
    <x v="71"/>
    <x v="269"/>
    <x v="83"/>
    <x v="257"/>
    <x v="3"/>
  </r>
  <r>
    <x v="0"/>
    <x v="19"/>
    <x v="19"/>
    <x v="5"/>
    <x v="5"/>
    <x v="5"/>
    <x v="6"/>
    <x v="91"/>
    <x v="222"/>
    <x v="14"/>
    <x v="270"/>
    <x v="129"/>
    <x v="261"/>
    <x v="3"/>
  </r>
  <r>
    <x v="0"/>
    <x v="19"/>
    <x v="19"/>
    <x v="1"/>
    <x v="1"/>
    <x v="1"/>
    <x v="7"/>
    <x v="92"/>
    <x v="266"/>
    <x v="107"/>
    <x v="148"/>
    <x v="137"/>
    <x v="262"/>
    <x v="3"/>
  </r>
  <r>
    <x v="0"/>
    <x v="19"/>
    <x v="19"/>
    <x v="10"/>
    <x v="10"/>
    <x v="10"/>
    <x v="8"/>
    <x v="142"/>
    <x v="267"/>
    <x v="116"/>
    <x v="271"/>
    <x v="132"/>
    <x v="263"/>
    <x v="3"/>
  </r>
  <r>
    <x v="0"/>
    <x v="19"/>
    <x v="19"/>
    <x v="8"/>
    <x v="8"/>
    <x v="8"/>
    <x v="9"/>
    <x v="147"/>
    <x v="268"/>
    <x v="55"/>
    <x v="272"/>
    <x v="85"/>
    <x v="264"/>
    <x v="3"/>
  </r>
  <r>
    <x v="0"/>
    <x v="19"/>
    <x v="19"/>
    <x v="11"/>
    <x v="11"/>
    <x v="11"/>
    <x v="9"/>
    <x v="147"/>
    <x v="268"/>
    <x v="88"/>
    <x v="109"/>
    <x v="83"/>
    <x v="257"/>
    <x v="3"/>
  </r>
  <r>
    <x v="0"/>
    <x v="19"/>
    <x v="19"/>
    <x v="30"/>
    <x v="30"/>
    <x v="30"/>
    <x v="11"/>
    <x v="154"/>
    <x v="48"/>
    <x v="56"/>
    <x v="217"/>
    <x v="81"/>
    <x v="265"/>
    <x v="3"/>
  </r>
  <r>
    <x v="0"/>
    <x v="19"/>
    <x v="19"/>
    <x v="2"/>
    <x v="2"/>
    <x v="2"/>
    <x v="11"/>
    <x v="154"/>
    <x v="48"/>
    <x v="56"/>
    <x v="217"/>
    <x v="81"/>
    <x v="265"/>
    <x v="3"/>
  </r>
  <r>
    <x v="0"/>
    <x v="19"/>
    <x v="19"/>
    <x v="12"/>
    <x v="12"/>
    <x v="12"/>
    <x v="13"/>
    <x v="160"/>
    <x v="50"/>
    <x v="51"/>
    <x v="19"/>
    <x v="133"/>
    <x v="256"/>
    <x v="3"/>
  </r>
  <r>
    <x v="0"/>
    <x v="19"/>
    <x v="19"/>
    <x v="14"/>
    <x v="14"/>
    <x v="14"/>
    <x v="14"/>
    <x v="177"/>
    <x v="203"/>
    <x v="89"/>
    <x v="103"/>
    <x v="83"/>
    <x v="257"/>
    <x v="3"/>
  </r>
  <r>
    <x v="0"/>
    <x v="19"/>
    <x v="19"/>
    <x v="36"/>
    <x v="36"/>
    <x v="36"/>
    <x v="15"/>
    <x v="170"/>
    <x v="82"/>
    <x v="68"/>
    <x v="273"/>
    <x v="81"/>
    <x v="265"/>
    <x v="3"/>
  </r>
  <r>
    <x v="0"/>
    <x v="19"/>
    <x v="19"/>
    <x v="35"/>
    <x v="35"/>
    <x v="35"/>
    <x v="16"/>
    <x v="188"/>
    <x v="37"/>
    <x v="67"/>
    <x v="274"/>
    <x v="81"/>
    <x v="265"/>
    <x v="3"/>
  </r>
  <r>
    <x v="0"/>
    <x v="19"/>
    <x v="19"/>
    <x v="26"/>
    <x v="26"/>
    <x v="26"/>
    <x v="17"/>
    <x v="189"/>
    <x v="269"/>
    <x v="68"/>
    <x v="273"/>
    <x v="134"/>
    <x v="266"/>
    <x v="3"/>
  </r>
  <r>
    <x v="0"/>
    <x v="19"/>
    <x v="19"/>
    <x v="23"/>
    <x v="23"/>
    <x v="23"/>
    <x v="17"/>
    <x v="189"/>
    <x v="269"/>
    <x v="79"/>
    <x v="118"/>
    <x v="132"/>
    <x v="263"/>
    <x v="3"/>
  </r>
  <r>
    <x v="0"/>
    <x v="19"/>
    <x v="19"/>
    <x v="18"/>
    <x v="18"/>
    <x v="18"/>
    <x v="17"/>
    <x v="189"/>
    <x v="269"/>
    <x v="69"/>
    <x v="275"/>
    <x v="124"/>
    <x v="189"/>
    <x v="3"/>
  </r>
  <r>
    <x v="0"/>
    <x v="19"/>
    <x v="19"/>
    <x v="15"/>
    <x v="15"/>
    <x v="15"/>
    <x v="17"/>
    <x v="189"/>
    <x v="269"/>
    <x v="69"/>
    <x v="275"/>
    <x v="124"/>
    <x v="189"/>
    <x v="3"/>
  </r>
  <r>
    <x v="0"/>
    <x v="19"/>
    <x v="19"/>
    <x v="17"/>
    <x v="17"/>
    <x v="17"/>
    <x v="17"/>
    <x v="189"/>
    <x v="269"/>
    <x v="69"/>
    <x v="275"/>
    <x v="124"/>
    <x v="189"/>
    <x v="3"/>
  </r>
  <r>
    <x v="0"/>
    <x v="19"/>
    <x v="19"/>
    <x v="22"/>
    <x v="22"/>
    <x v="22"/>
    <x v="17"/>
    <x v="189"/>
    <x v="269"/>
    <x v="79"/>
    <x v="118"/>
    <x v="132"/>
    <x v="263"/>
    <x v="3"/>
  </r>
  <r>
    <x v="0"/>
    <x v="19"/>
    <x v="19"/>
    <x v="19"/>
    <x v="19"/>
    <x v="19"/>
    <x v="17"/>
    <x v="189"/>
    <x v="269"/>
    <x v="68"/>
    <x v="273"/>
    <x v="134"/>
    <x v="266"/>
    <x v="3"/>
  </r>
  <r>
    <x v="0"/>
    <x v="20"/>
    <x v="20"/>
    <x v="0"/>
    <x v="0"/>
    <x v="0"/>
    <x v="0"/>
    <x v="73"/>
    <x v="270"/>
    <x v="36"/>
    <x v="276"/>
    <x v="125"/>
    <x v="69"/>
    <x v="3"/>
  </r>
  <r>
    <x v="0"/>
    <x v="20"/>
    <x v="20"/>
    <x v="3"/>
    <x v="3"/>
    <x v="3"/>
    <x v="1"/>
    <x v="175"/>
    <x v="271"/>
    <x v="77"/>
    <x v="277"/>
    <x v="130"/>
    <x v="267"/>
    <x v="3"/>
  </r>
  <r>
    <x v="0"/>
    <x v="20"/>
    <x v="20"/>
    <x v="4"/>
    <x v="4"/>
    <x v="4"/>
    <x v="2"/>
    <x v="186"/>
    <x v="272"/>
    <x v="37"/>
    <x v="278"/>
    <x v="144"/>
    <x v="268"/>
    <x v="3"/>
  </r>
  <r>
    <x v="0"/>
    <x v="20"/>
    <x v="20"/>
    <x v="1"/>
    <x v="1"/>
    <x v="1"/>
    <x v="3"/>
    <x v="147"/>
    <x v="273"/>
    <x v="50"/>
    <x v="279"/>
    <x v="132"/>
    <x v="212"/>
    <x v="3"/>
  </r>
  <r>
    <x v="0"/>
    <x v="20"/>
    <x v="20"/>
    <x v="6"/>
    <x v="6"/>
    <x v="6"/>
    <x v="4"/>
    <x v="154"/>
    <x v="274"/>
    <x v="121"/>
    <x v="280"/>
    <x v="132"/>
    <x v="212"/>
    <x v="5"/>
  </r>
  <r>
    <x v="0"/>
    <x v="20"/>
    <x v="20"/>
    <x v="7"/>
    <x v="7"/>
    <x v="7"/>
    <x v="4"/>
    <x v="154"/>
    <x v="274"/>
    <x v="37"/>
    <x v="278"/>
    <x v="132"/>
    <x v="212"/>
    <x v="3"/>
  </r>
  <r>
    <x v="0"/>
    <x v="20"/>
    <x v="20"/>
    <x v="5"/>
    <x v="5"/>
    <x v="5"/>
    <x v="6"/>
    <x v="159"/>
    <x v="275"/>
    <x v="37"/>
    <x v="278"/>
    <x v="81"/>
    <x v="269"/>
    <x v="3"/>
  </r>
  <r>
    <x v="0"/>
    <x v="20"/>
    <x v="20"/>
    <x v="9"/>
    <x v="9"/>
    <x v="9"/>
    <x v="6"/>
    <x v="159"/>
    <x v="275"/>
    <x v="133"/>
    <x v="6"/>
    <x v="125"/>
    <x v="69"/>
    <x v="3"/>
  </r>
  <r>
    <x v="0"/>
    <x v="20"/>
    <x v="20"/>
    <x v="8"/>
    <x v="8"/>
    <x v="8"/>
    <x v="8"/>
    <x v="160"/>
    <x v="276"/>
    <x v="68"/>
    <x v="281"/>
    <x v="83"/>
    <x v="270"/>
    <x v="3"/>
  </r>
  <r>
    <x v="0"/>
    <x v="20"/>
    <x v="20"/>
    <x v="29"/>
    <x v="29"/>
    <x v="29"/>
    <x v="9"/>
    <x v="177"/>
    <x v="277"/>
    <x v="88"/>
    <x v="282"/>
    <x v="124"/>
    <x v="271"/>
    <x v="3"/>
  </r>
  <r>
    <x v="0"/>
    <x v="20"/>
    <x v="20"/>
    <x v="14"/>
    <x v="14"/>
    <x v="14"/>
    <x v="10"/>
    <x v="170"/>
    <x v="245"/>
    <x v="89"/>
    <x v="103"/>
    <x v="81"/>
    <x v="269"/>
    <x v="3"/>
  </r>
  <r>
    <x v="0"/>
    <x v="20"/>
    <x v="20"/>
    <x v="2"/>
    <x v="2"/>
    <x v="2"/>
    <x v="11"/>
    <x v="171"/>
    <x v="278"/>
    <x v="79"/>
    <x v="283"/>
    <x v="81"/>
    <x v="269"/>
    <x v="3"/>
  </r>
  <r>
    <x v="0"/>
    <x v="20"/>
    <x v="20"/>
    <x v="10"/>
    <x v="10"/>
    <x v="10"/>
    <x v="12"/>
    <x v="188"/>
    <x v="279"/>
    <x v="88"/>
    <x v="282"/>
    <x v="137"/>
    <x v="19"/>
    <x v="3"/>
  </r>
  <r>
    <x v="0"/>
    <x v="20"/>
    <x v="20"/>
    <x v="11"/>
    <x v="11"/>
    <x v="11"/>
    <x v="13"/>
    <x v="190"/>
    <x v="94"/>
    <x v="79"/>
    <x v="283"/>
    <x v="125"/>
    <x v="69"/>
    <x v="3"/>
  </r>
  <r>
    <x v="0"/>
    <x v="20"/>
    <x v="20"/>
    <x v="18"/>
    <x v="18"/>
    <x v="18"/>
    <x v="14"/>
    <x v="189"/>
    <x v="280"/>
    <x v="89"/>
    <x v="103"/>
    <x v="81"/>
    <x v="269"/>
    <x v="3"/>
  </r>
  <r>
    <x v="0"/>
    <x v="20"/>
    <x v="20"/>
    <x v="12"/>
    <x v="12"/>
    <x v="12"/>
    <x v="14"/>
    <x v="189"/>
    <x v="280"/>
    <x v="68"/>
    <x v="281"/>
    <x v="134"/>
    <x v="272"/>
    <x v="3"/>
  </r>
  <r>
    <x v="0"/>
    <x v="20"/>
    <x v="20"/>
    <x v="30"/>
    <x v="30"/>
    <x v="30"/>
    <x v="16"/>
    <x v="191"/>
    <x v="281"/>
    <x v="79"/>
    <x v="283"/>
    <x v="134"/>
    <x v="272"/>
    <x v="3"/>
  </r>
  <r>
    <x v="0"/>
    <x v="20"/>
    <x v="20"/>
    <x v="38"/>
    <x v="38"/>
    <x v="38"/>
    <x v="17"/>
    <x v="192"/>
    <x v="282"/>
    <x v="89"/>
    <x v="103"/>
    <x v="125"/>
    <x v="69"/>
    <x v="3"/>
  </r>
  <r>
    <x v="0"/>
    <x v="20"/>
    <x v="20"/>
    <x v="24"/>
    <x v="24"/>
    <x v="24"/>
    <x v="17"/>
    <x v="192"/>
    <x v="282"/>
    <x v="69"/>
    <x v="284"/>
    <x v="132"/>
    <x v="212"/>
    <x v="3"/>
  </r>
  <r>
    <x v="0"/>
    <x v="20"/>
    <x v="20"/>
    <x v="23"/>
    <x v="23"/>
    <x v="23"/>
    <x v="17"/>
    <x v="192"/>
    <x v="282"/>
    <x v="67"/>
    <x v="256"/>
    <x v="134"/>
    <x v="272"/>
    <x v="3"/>
  </r>
  <r>
    <x v="0"/>
    <x v="20"/>
    <x v="20"/>
    <x v="15"/>
    <x v="15"/>
    <x v="15"/>
    <x v="17"/>
    <x v="192"/>
    <x v="282"/>
    <x v="69"/>
    <x v="284"/>
    <x v="132"/>
    <x v="212"/>
    <x v="3"/>
  </r>
  <r>
    <x v="0"/>
    <x v="20"/>
    <x v="20"/>
    <x v="17"/>
    <x v="17"/>
    <x v="17"/>
    <x v="17"/>
    <x v="192"/>
    <x v="282"/>
    <x v="67"/>
    <x v="256"/>
    <x v="134"/>
    <x v="272"/>
    <x v="3"/>
  </r>
  <r>
    <x v="0"/>
    <x v="20"/>
    <x v="20"/>
    <x v="13"/>
    <x v="13"/>
    <x v="13"/>
    <x v="17"/>
    <x v="192"/>
    <x v="282"/>
    <x v="69"/>
    <x v="284"/>
    <x v="132"/>
    <x v="212"/>
    <x v="3"/>
  </r>
  <r>
    <x v="0"/>
    <x v="21"/>
    <x v="21"/>
    <x v="0"/>
    <x v="0"/>
    <x v="0"/>
    <x v="0"/>
    <x v="92"/>
    <x v="283"/>
    <x v="107"/>
    <x v="285"/>
    <x v="137"/>
    <x v="91"/>
    <x v="3"/>
  </r>
  <r>
    <x v="0"/>
    <x v="21"/>
    <x v="21"/>
    <x v="4"/>
    <x v="4"/>
    <x v="4"/>
    <x v="1"/>
    <x v="147"/>
    <x v="284"/>
    <x v="67"/>
    <x v="229"/>
    <x v="128"/>
    <x v="273"/>
    <x v="3"/>
  </r>
  <r>
    <x v="0"/>
    <x v="21"/>
    <x v="21"/>
    <x v="5"/>
    <x v="5"/>
    <x v="5"/>
    <x v="2"/>
    <x v="154"/>
    <x v="285"/>
    <x v="67"/>
    <x v="229"/>
    <x v="129"/>
    <x v="274"/>
    <x v="3"/>
  </r>
  <r>
    <x v="0"/>
    <x v="21"/>
    <x v="21"/>
    <x v="8"/>
    <x v="8"/>
    <x v="8"/>
    <x v="3"/>
    <x v="159"/>
    <x v="134"/>
    <x v="67"/>
    <x v="229"/>
    <x v="130"/>
    <x v="275"/>
    <x v="3"/>
  </r>
  <r>
    <x v="0"/>
    <x v="21"/>
    <x v="21"/>
    <x v="2"/>
    <x v="2"/>
    <x v="2"/>
    <x v="3"/>
    <x v="159"/>
    <x v="134"/>
    <x v="89"/>
    <x v="103"/>
    <x v="128"/>
    <x v="273"/>
    <x v="3"/>
  </r>
  <r>
    <x v="0"/>
    <x v="21"/>
    <x v="21"/>
    <x v="9"/>
    <x v="9"/>
    <x v="9"/>
    <x v="5"/>
    <x v="160"/>
    <x v="286"/>
    <x v="68"/>
    <x v="94"/>
    <x v="83"/>
    <x v="276"/>
    <x v="3"/>
  </r>
  <r>
    <x v="0"/>
    <x v="21"/>
    <x v="21"/>
    <x v="3"/>
    <x v="3"/>
    <x v="3"/>
    <x v="6"/>
    <x v="171"/>
    <x v="287"/>
    <x v="68"/>
    <x v="94"/>
    <x v="124"/>
    <x v="277"/>
    <x v="3"/>
  </r>
  <r>
    <x v="0"/>
    <x v="21"/>
    <x v="21"/>
    <x v="1"/>
    <x v="1"/>
    <x v="1"/>
    <x v="6"/>
    <x v="171"/>
    <x v="287"/>
    <x v="51"/>
    <x v="286"/>
    <x v="132"/>
    <x v="278"/>
    <x v="3"/>
  </r>
  <r>
    <x v="0"/>
    <x v="21"/>
    <x v="21"/>
    <x v="7"/>
    <x v="7"/>
    <x v="7"/>
    <x v="6"/>
    <x v="171"/>
    <x v="287"/>
    <x v="55"/>
    <x v="287"/>
    <x v="132"/>
    <x v="278"/>
    <x v="3"/>
  </r>
  <r>
    <x v="0"/>
    <x v="21"/>
    <x v="21"/>
    <x v="35"/>
    <x v="35"/>
    <x v="35"/>
    <x v="9"/>
    <x v="188"/>
    <x v="288"/>
    <x v="69"/>
    <x v="288"/>
    <x v="133"/>
    <x v="184"/>
    <x v="3"/>
  </r>
  <r>
    <x v="0"/>
    <x v="21"/>
    <x v="21"/>
    <x v="17"/>
    <x v="17"/>
    <x v="17"/>
    <x v="9"/>
    <x v="188"/>
    <x v="288"/>
    <x v="89"/>
    <x v="103"/>
    <x v="135"/>
    <x v="279"/>
    <x v="3"/>
  </r>
  <r>
    <x v="0"/>
    <x v="21"/>
    <x v="21"/>
    <x v="6"/>
    <x v="6"/>
    <x v="6"/>
    <x v="9"/>
    <x v="188"/>
    <x v="288"/>
    <x v="55"/>
    <x v="287"/>
    <x v="132"/>
    <x v="278"/>
    <x v="3"/>
  </r>
  <r>
    <x v="0"/>
    <x v="21"/>
    <x v="21"/>
    <x v="10"/>
    <x v="10"/>
    <x v="10"/>
    <x v="12"/>
    <x v="190"/>
    <x v="289"/>
    <x v="68"/>
    <x v="94"/>
    <x v="132"/>
    <x v="278"/>
    <x v="3"/>
  </r>
  <r>
    <x v="0"/>
    <x v="21"/>
    <x v="21"/>
    <x v="23"/>
    <x v="23"/>
    <x v="23"/>
    <x v="13"/>
    <x v="191"/>
    <x v="81"/>
    <x v="67"/>
    <x v="229"/>
    <x v="132"/>
    <x v="278"/>
    <x v="3"/>
  </r>
  <r>
    <x v="0"/>
    <x v="21"/>
    <x v="21"/>
    <x v="18"/>
    <x v="18"/>
    <x v="18"/>
    <x v="13"/>
    <x v="191"/>
    <x v="81"/>
    <x v="89"/>
    <x v="103"/>
    <x v="124"/>
    <x v="277"/>
    <x v="3"/>
  </r>
  <r>
    <x v="0"/>
    <x v="21"/>
    <x v="21"/>
    <x v="15"/>
    <x v="15"/>
    <x v="15"/>
    <x v="13"/>
    <x v="191"/>
    <x v="81"/>
    <x v="89"/>
    <x v="103"/>
    <x v="124"/>
    <x v="277"/>
    <x v="3"/>
  </r>
  <r>
    <x v="0"/>
    <x v="21"/>
    <x v="21"/>
    <x v="24"/>
    <x v="24"/>
    <x v="24"/>
    <x v="16"/>
    <x v="192"/>
    <x v="97"/>
    <x v="89"/>
    <x v="103"/>
    <x v="125"/>
    <x v="47"/>
    <x v="3"/>
  </r>
  <r>
    <x v="0"/>
    <x v="21"/>
    <x v="21"/>
    <x v="16"/>
    <x v="16"/>
    <x v="16"/>
    <x v="16"/>
    <x v="192"/>
    <x v="97"/>
    <x v="89"/>
    <x v="103"/>
    <x v="125"/>
    <x v="47"/>
    <x v="3"/>
  </r>
  <r>
    <x v="0"/>
    <x v="21"/>
    <x v="21"/>
    <x v="11"/>
    <x v="11"/>
    <x v="11"/>
    <x v="16"/>
    <x v="192"/>
    <x v="97"/>
    <x v="69"/>
    <x v="288"/>
    <x v="132"/>
    <x v="278"/>
    <x v="3"/>
  </r>
  <r>
    <x v="0"/>
    <x v="21"/>
    <x v="21"/>
    <x v="19"/>
    <x v="19"/>
    <x v="19"/>
    <x v="16"/>
    <x v="192"/>
    <x v="97"/>
    <x v="68"/>
    <x v="94"/>
    <x v="145"/>
    <x v="280"/>
    <x v="3"/>
  </r>
  <r>
    <x v="0"/>
    <x v="22"/>
    <x v="22"/>
    <x v="0"/>
    <x v="0"/>
    <x v="0"/>
    <x v="0"/>
    <x v="152"/>
    <x v="290"/>
    <x v="77"/>
    <x v="289"/>
    <x v="134"/>
    <x v="17"/>
    <x v="3"/>
  </r>
  <r>
    <x v="0"/>
    <x v="22"/>
    <x v="22"/>
    <x v="4"/>
    <x v="4"/>
    <x v="4"/>
    <x v="1"/>
    <x v="145"/>
    <x v="291"/>
    <x v="67"/>
    <x v="159"/>
    <x v="127"/>
    <x v="281"/>
    <x v="3"/>
  </r>
  <r>
    <x v="0"/>
    <x v="22"/>
    <x v="22"/>
    <x v="3"/>
    <x v="3"/>
    <x v="3"/>
    <x v="1"/>
    <x v="145"/>
    <x v="291"/>
    <x v="51"/>
    <x v="290"/>
    <x v="130"/>
    <x v="282"/>
    <x v="3"/>
  </r>
  <r>
    <x v="0"/>
    <x v="22"/>
    <x v="22"/>
    <x v="2"/>
    <x v="2"/>
    <x v="2"/>
    <x v="3"/>
    <x v="147"/>
    <x v="292"/>
    <x v="133"/>
    <x v="291"/>
    <x v="81"/>
    <x v="283"/>
    <x v="3"/>
  </r>
  <r>
    <x v="0"/>
    <x v="22"/>
    <x v="22"/>
    <x v="1"/>
    <x v="1"/>
    <x v="1"/>
    <x v="4"/>
    <x v="177"/>
    <x v="293"/>
    <x v="14"/>
    <x v="292"/>
    <x v="145"/>
    <x v="280"/>
    <x v="3"/>
  </r>
  <r>
    <x v="0"/>
    <x v="22"/>
    <x v="22"/>
    <x v="9"/>
    <x v="9"/>
    <x v="9"/>
    <x v="5"/>
    <x v="170"/>
    <x v="165"/>
    <x v="37"/>
    <x v="293"/>
    <x v="134"/>
    <x v="17"/>
    <x v="3"/>
  </r>
  <r>
    <x v="0"/>
    <x v="22"/>
    <x v="22"/>
    <x v="22"/>
    <x v="22"/>
    <x v="22"/>
    <x v="6"/>
    <x v="190"/>
    <x v="294"/>
    <x v="68"/>
    <x v="294"/>
    <x v="132"/>
    <x v="123"/>
    <x v="3"/>
  </r>
  <r>
    <x v="0"/>
    <x v="22"/>
    <x v="22"/>
    <x v="5"/>
    <x v="5"/>
    <x v="5"/>
    <x v="7"/>
    <x v="189"/>
    <x v="256"/>
    <x v="67"/>
    <x v="159"/>
    <x v="125"/>
    <x v="284"/>
    <x v="3"/>
  </r>
  <r>
    <x v="0"/>
    <x v="22"/>
    <x v="22"/>
    <x v="8"/>
    <x v="8"/>
    <x v="8"/>
    <x v="7"/>
    <x v="189"/>
    <x v="256"/>
    <x v="69"/>
    <x v="295"/>
    <x v="124"/>
    <x v="60"/>
    <x v="3"/>
  </r>
  <r>
    <x v="0"/>
    <x v="22"/>
    <x v="22"/>
    <x v="6"/>
    <x v="6"/>
    <x v="6"/>
    <x v="7"/>
    <x v="189"/>
    <x v="256"/>
    <x v="67"/>
    <x v="159"/>
    <x v="125"/>
    <x v="284"/>
    <x v="3"/>
  </r>
  <r>
    <x v="0"/>
    <x v="22"/>
    <x v="22"/>
    <x v="7"/>
    <x v="7"/>
    <x v="7"/>
    <x v="7"/>
    <x v="189"/>
    <x v="256"/>
    <x v="51"/>
    <x v="290"/>
    <x v="145"/>
    <x v="280"/>
    <x v="3"/>
  </r>
  <r>
    <x v="0"/>
    <x v="22"/>
    <x v="22"/>
    <x v="10"/>
    <x v="10"/>
    <x v="10"/>
    <x v="7"/>
    <x v="189"/>
    <x v="256"/>
    <x v="51"/>
    <x v="290"/>
    <x v="145"/>
    <x v="280"/>
    <x v="3"/>
  </r>
  <r>
    <x v="0"/>
    <x v="22"/>
    <x v="22"/>
    <x v="14"/>
    <x v="14"/>
    <x v="14"/>
    <x v="12"/>
    <x v="191"/>
    <x v="295"/>
    <x v="89"/>
    <x v="103"/>
    <x v="125"/>
    <x v="284"/>
    <x v="3"/>
  </r>
  <r>
    <x v="0"/>
    <x v="22"/>
    <x v="22"/>
    <x v="17"/>
    <x v="17"/>
    <x v="17"/>
    <x v="13"/>
    <x v="192"/>
    <x v="296"/>
    <x v="89"/>
    <x v="103"/>
    <x v="125"/>
    <x v="284"/>
    <x v="3"/>
  </r>
  <r>
    <x v="0"/>
    <x v="22"/>
    <x v="22"/>
    <x v="39"/>
    <x v="39"/>
    <x v="39"/>
    <x v="14"/>
    <x v="193"/>
    <x v="14"/>
    <x v="69"/>
    <x v="295"/>
    <x v="134"/>
    <x v="17"/>
    <x v="3"/>
  </r>
  <r>
    <x v="0"/>
    <x v="22"/>
    <x v="22"/>
    <x v="16"/>
    <x v="16"/>
    <x v="16"/>
    <x v="14"/>
    <x v="193"/>
    <x v="14"/>
    <x v="89"/>
    <x v="103"/>
    <x v="132"/>
    <x v="123"/>
    <x v="3"/>
  </r>
  <r>
    <x v="0"/>
    <x v="22"/>
    <x v="22"/>
    <x v="11"/>
    <x v="11"/>
    <x v="11"/>
    <x v="14"/>
    <x v="193"/>
    <x v="14"/>
    <x v="79"/>
    <x v="296"/>
    <x v="145"/>
    <x v="280"/>
    <x v="3"/>
  </r>
  <r>
    <x v="0"/>
    <x v="22"/>
    <x v="22"/>
    <x v="36"/>
    <x v="36"/>
    <x v="36"/>
    <x v="14"/>
    <x v="193"/>
    <x v="14"/>
    <x v="67"/>
    <x v="159"/>
    <x v="137"/>
    <x v="125"/>
    <x v="3"/>
  </r>
  <r>
    <x v="0"/>
    <x v="22"/>
    <x v="22"/>
    <x v="40"/>
    <x v="40"/>
    <x v="40"/>
    <x v="18"/>
    <x v="194"/>
    <x v="297"/>
    <x v="69"/>
    <x v="295"/>
    <x v="137"/>
    <x v="125"/>
    <x v="3"/>
  </r>
  <r>
    <x v="0"/>
    <x v="22"/>
    <x v="22"/>
    <x v="24"/>
    <x v="24"/>
    <x v="24"/>
    <x v="18"/>
    <x v="194"/>
    <x v="297"/>
    <x v="89"/>
    <x v="103"/>
    <x v="134"/>
    <x v="17"/>
    <x v="3"/>
  </r>
  <r>
    <x v="0"/>
    <x v="22"/>
    <x v="22"/>
    <x v="41"/>
    <x v="41"/>
    <x v="41"/>
    <x v="18"/>
    <x v="194"/>
    <x v="297"/>
    <x v="89"/>
    <x v="103"/>
    <x v="134"/>
    <x v="17"/>
    <x v="3"/>
  </r>
  <r>
    <x v="0"/>
    <x v="22"/>
    <x v="22"/>
    <x v="28"/>
    <x v="28"/>
    <x v="28"/>
    <x v="18"/>
    <x v="194"/>
    <x v="297"/>
    <x v="89"/>
    <x v="103"/>
    <x v="134"/>
    <x v="17"/>
    <x v="3"/>
  </r>
  <r>
    <x v="0"/>
    <x v="22"/>
    <x v="22"/>
    <x v="15"/>
    <x v="15"/>
    <x v="15"/>
    <x v="18"/>
    <x v="194"/>
    <x v="297"/>
    <x v="89"/>
    <x v="103"/>
    <x v="134"/>
    <x v="17"/>
    <x v="3"/>
  </r>
  <r>
    <x v="0"/>
    <x v="22"/>
    <x v="22"/>
    <x v="12"/>
    <x v="12"/>
    <x v="12"/>
    <x v="18"/>
    <x v="194"/>
    <x v="297"/>
    <x v="67"/>
    <x v="159"/>
    <x v="145"/>
    <x v="280"/>
    <x v="3"/>
  </r>
  <r>
    <x v="0"/>
    <x v="22"/>
    <x v="22"/>
    <x v="13"/>
    <x v="13"/>
    <x v="13"/>
    <x v="18"/>
    <x v="194"/>
    <x v="297"/>
    <x v="67"/>
    <x v="159"/>
    <x v="145"/>
    <x v="280"/>
    <x v="3"/>
  </r>
  <r>
    <x v="0"/>
    <x v="22"/>
    <x v="22"/>
    <x v="19"/>
    <x v="19"/>
    <x v="19"/>
    <x v="18"/>
    <x v="194"/>
    <x v="297"/>
    <x v="67"/>
    <x v="159"/>
    <x v="145"/>
    <x v="280"/>
    <x v="3"/>
  </r>
  <r>
    <x v="0"/>
    <x v="23"/>
    <x v="23"/>
    <x v="0"/>
    <x v="0"/>
    <x v="0"/>
    <x v="0"/>
    <x v="135"/>
    <x v="298"/>
    <x v="138"/>
    <x v="297"/>
    <x v="124"/>
    <x v="285"/>
    <x v="3"/>
  </r>
  <r>
    <x v="0"/>
    <x v="23"/>
    <x v="23"/>
    <x v="3"/>
    <x v="3"/>
    <x v="3"/>
    <x v="1"/>
    <x v="136"/>
    <x v="299"/>
    <x v="65"/>
    <x v="298"/>
    <x v="130"/>
    <x v="286"/>
    <x v="3"/>
  </r>
  <r>
    <x v="0"/>
    <x v="23"/>
    <x v="23"/>
    <x v="6"/>
    <x v="6"/>
    <x v="6"/>
    <x v="2"/>
    <x v="158"/>
    <x v="102"/>
    <x v="124"/>
    <x v="299"/>
    <x v="124"/>
    <x v="285"/>
    <x v="3"/>
  </r>
  <r>
    <x v="0"/>
    <x v="23"/>
    <x v="23"/>
    <x v="4"/>
    <x v="4"/>
    <x v="4"/>
    <x v="3"/>
    <x v="176"/>
    <x v="300"/>
    <x v="51"/>
    <x v="300"/>
    <x v="144"/>
    <x v="287"/>
    <x v="3"/>
  </r>
  <r>
    <x v="0"/>
    <x v="23"/>
    <x v="23"/>
    <x v="9"/>
    <x v="9"/>
    <x v="9"/>
    <x v="4"/>
    <x v="153"/>
    <x v="301"/>
    <x v="78"/>
    <x v="301"/>
    <x v="124"/>
    <x v="285"/>
    <x v="3"/>
  </r>
  <r>
    <x v="0"/>
    <x v="23"/>
    <x v="23"/>
    <x v="1"/>
    <x v="1"/>
    <x v="1"/>
    <x v="5"/>
    <x v="145"/>
    <x v="302"/>
    <x v="71"/>
    <x v="302"/>
    <x v="137"/>
    <x v="288"/>
    <x v="3"/>
  </r>
  <r>
    <x v="0"/>
    <x v="23"/>
    <x v="23"/>
    <x v="5"/>
    <x v="5"/>
    <x v="5"/>
    <x v="6"/>
    <x v="147"/>
    <x v="303"/>
    <x v="55"/>
    <x v="303"/>
    <x v="85"/>
    <x v="86"/>
    <x v="3"/>
  </r>
  <r>
    <x v="0"/>
    <x v="23"/>
    <x v="23"/>
    <x v="7"/>
    <x v="7"/>
    <x v="7"/>
    <x v="7"/>
    <x v="169"/>
    <x v="304"/>
    <x v="55"/>
    <x v="303"/>
    <x v="125"/>
    <x v="237"/>
    <x v="3"/>
  </r>
  <r>
    <x v="0"/>
    <x v="23"/>
    <x v="23"/>
    <x v="24"/>
    <x v="24"/>
    <x v="24"/>
    <x v="8"/>
    <x v="170"/>
    <x v="289"/>
    <x v="67"/>
    <x v="304"/>
    <x v="135"/>
    <x v="289"/>
    <x v="3"/>
  </r>
  <r>
    <x v="0"/>
    <x v="23"/>
    <x v="23"/>
    <x v="10"/>
    <x v="10"/>
    <x v="10"/>
    <x v="8"/>
    <x v="170"/>
    <x v="289"/>
    <x v="56"/>
    <x v="185"/>
    <x v="137"/>
    <x v="288"/>
    <x v="3"/>
  </r>
  <r>
    <x v="0"/>
    <x v="23"/>
    <x v="23"/>
    <x v="30"/>
    <x v="30"/>
    <x v="30"/>
    <x v="10"/>
    <x v="188"/>
    <x v="50"/>
    <x v="37"/>
    <x v="305"/>
    <x v="145"/>
    <x v="280"/>
    <x v="3"/>
  </r>
  <r>
    <x v="0"/>
    <x v="23"/>
    <x v="23"/>
    <x v="14"/>
    <x v="14"/>
    <x v="14"/>
    <x v="11"/>
    <x v="190"/>
    <x v="34"/>
    <x v="89"/>
    <x v="103"/>
    <x v="137"/>
    <x v="288"/>
    <x v="5"/>
  </r>
  <r>
    <x v="0"/>
    <x v="23"/>
    <x v="23"/>
    <x v="8"/>
    <x v="8"/>
    <x v="8"/>
    <x v="12"/>
    <x v="189"/>
    <x v="259"/>
    <x v="67"/>
    <x v="304"/>
    <x v="125"/>
    <x v="237"/>
    <x v="3"/>
  </r>
  <r>
    <x v="0"/>
    <x v="23"/>
    <x v="23"/>
    <x v="2"/>
    <x v="2"/>
    <x v="2"/>
    <x v="12"/>
    <x v="189"/>
    <x v="259"/>
    <x v="79"/>
    <x v="306"/>
    <x v="132"/>
    <x v="290"/>
    <x v="3"/>
  </r>
  <r>
    <x v="0"/>
    <x v="23"/>
    <x v="23"/>
    <x v="22"/>
    <x v="22"/>
    <x v="22"/>
    <x v="12"/>
    <x v="189"/>
    <x v="259"/>
    <x v="79"/>
    <x v="306"/>
    <x v="132"/>
    <x v="290"/>
    <x v="3"/>
  </r>
  <r>
    <x v="0"/>
    <x v="23"/>
    <x v="23"/>
    <x v="37"/>
    <x v="37"/>
    <x v="37"/>
    <x v="15"/>
    <x v="191"/>
    <x v="100"/>
    <x v="69"/>
    <x v="307"/>
    <x v="125"/>
    <x v="237"/>
    <x v="3"/>
  </r>
  <r>
    <x v="0"/>
    <x v="23"/>
    <x v="23"/>
    <x v="29"/>
    <x v="29"/>
    <x v="29"/>
    <x v="15"/>
    <x v="191"/>
    <x v="100"/>
    <x v="69"/>
    <x v="307"/>
    <x v="125"/>
    <x v="237"/>
    <x v="3"/>
  </r>
  <r>
    <x v="0"/>
    <x v="23"/>
    <x v="23"/>
    <x v="12"/>
    <x v="12"/>
    <x v="12"/>
    <x v="15"/>
    <x v="191"/>
    <x v="100"/>
    <x v="55"/>
    <x v="303"/>
    <x v="145"/>
    <x v="280"/>
    <x v="3"/>
  </r>
  <r>
    <x v="0"/>
    <x v="23"/>
    <x v="23"/>
    <x v="26"/>
    <x v="26"/>
    <x v="26"/>
    <x v="18"/>
    <x v="192"/>
    <x v="182"/>
    <x v="67"/>
    <x v="304"/>
    <x v="134"/>
    <x v="225"/>
    <x v="3"/>
  </r>
  <r>
    <x v="0"/>
    <x v="23"/>
    <x v="23"/>
    <x v="42"/>
    <x v="42"/>
    <x v="42"/>
    <x v="18"/>
    <x v="192"/>
    <x v="182"/>
    <x v="67"/>
    <x v="304"/>
    <x v="134"/>
    <x v="225"/>
    <x v="3"/>
  </r>
  <r>
    <x v="0"/>
    <x v="23"/>
    <x v="23"/>
    <x v="23"/>
    <x v="23"/>
    <x v="23"/>
    <x v="18"/>
    <x v="192"/>
    <x v="182"/>
    <x v="69"/>
    <x v="307"/>
    <x v="132"/>
    <x v="290"/>
    <x v="3"/>
  </r>
  <r>
    <x v="0"/>
    <x v="23"/>
    <x v="23"/>
    <x v="17"/>
    <x v="17"/>
    <x v="17"/>
    <x v="18"/>
    <x v="192"/>
    <x v="182"/>
    <x v="67"/>
    <x v="304"/>
    <x v="134"/>
    <x v="225"/>
    <x v="3"/>
  </r>
  <r>
    <x v="0"/>
    <x v="23"/>
    <x v="23"/>
    <x v="11"/>
    <x v="11"/>
    <x v="11"/>
    <x v="18"/>
    <x v="192"/>
    <x v="182"/>
    <x v="68"/>
    <x v="255"/>
    <x v="145"/>
    <x v="280"/>
    <x v="3"/>
  </r>
  <r>
    <x v="0"/>
    <x v="23"/>
    <x v="23"/>
    <x v="36"/>
    <x v="36"/>
    <x v="36"/>
    <x v="18"/>
    <x v="192"/>
    <x v="182"/>
    <x v="89"/>
    <x v="103"/>
    <x v="125"/>
    <x v="237"/>
    <x v="3"/>
  </r>
  <r>
    <x v="0"/>
    <x v="24"/>
    <x v="24"/>
    <x v="6"/>
    <x v="6"/>
    <x v="6"/>
    <x v="0"/>
    <x v="189"/>
    <x v="305"/>
    <x v="55"/>
    <x v="308"/>
    <x v="137"/>
    <x v="291"/>
    <x v="3"/>
  </r>
  <r>
    <x v="0"/>
    <x v="24"/>
    <x v="24"/>
    <x v="4"/>
    <x v="4"/>
    <x v="4"/>
    <x v="1"/>
    <x v="191"/>
    <x v="306"/>
    <x v="79"/>
    <x v="309"/>
    <x v="134"/>
    <x v="292"/>
    <x v="3"/>
  </r>
  <r>
    <x v="0"/>
    <x v="24"/>
    <x v="24"/>
    <x v="5"/>
    <x v="5"/>
    <x v="5"/>
    <x v="2"/>
    <x v="192"/>
    <x v="307"/>
    <x v="79"/>
    <x v="309"/>
    <x v="137"/>
    <x v="291"/>
    <x v="3"/>
  </r>
  <r>
    <x v="0"/>
    <x v="24"/>
    <x v="24"/>
    <x v="3"/>
    <x v="3"/>
    <x v="3"/>
    <x v="3"/>
    <x v="193"/>
    <x v="308"/>
    <x v="67"/>
    <x v="310"/>
    <x v="137"/>
    <x v="291"/>
    <x v="3"/>
  </r>
  <r>
    <x v="0"/>
    <x v="24"/>
    <x v="24"/>
    <x v="11"/>
    <x v="11"/>
    <x v="11"/>
    <x v="4"/>
    <x v="194"/>
    <x v="309"/>
    <x v="89"/>
    <x v="103"/>
    <x v="134"/>
    <x v="292"/>
    <x v="3"/>
  </r>
  <r>
    <x v="0"/>
    <x v="24"/>
    <x v="24"/>
    <x v="1"/>
    <x v="1"/>
    <x v="1"/>
    <x v="4"/>
    <x v="194"/>
    <x v="309"/>
    <x v="67"/>
    <x v="310"/>
    <x v="145"/>
    <x v="280"/>
    <x v="3"/>
  </r>
  <r>
    <x v="0"/>
    <x v="24"/>
    <x v="24"/>
    <x v="0"/>
    <x v="0"/>
    <x v="0"/>
    <x v="4"/>
    <x v="194"/>
    <x v="309"/>
    <x v="67"/>
    <x v="310"/>
    <x v="145"/>
    <x v="280"/>
    <x v="3"/>
  </r>
  <r>
    <x v="0"/>
    <x v="24"/>
    <x v="24"/>
    <x v="10"/>
    <x v="10"/>
    <x v="10"/>
    <x v="4"/>
    <x v="194"/>
    <x v="309"/>
    <x v="69"/>
    <x v="311"/>
    <x v="145"/>
    <x v="280"/>
    <x v="3"/>
  </r>
  <r>
    <x v="0"/>
    <x v="24"/>
    <x v="24"/>
    <x v="37"/>
    <x v="37"/>
    <x v="37"/>
    <x v="8"/>
    <x v="195"/>
    <x v="310"/>
    <x v="89"/>
    <x v="103"/>
    <x v="137"/>
    <x v="291"/>
    <x v="3"/>
  </r>
  <r>
    <x v="0"/>
    <x v="24"/>
    <x v="24"/>
    <x v="32"/>
    <x v="32"/>
    <x v="32"/>
    <x v="8"/>
    <x v="195"/>
    <x v="310"/>
    <x v="69"/>
    <x v="311"/>
    <x v="145"/>
    <x v="280"/>
    <x v="3"/>
  </r>
  <r>
    <x v="0"/>
    <x v="24"/>
    <x v="24"/>
    <x v="35"/>
    <x v="35"/>
    <x v="35"/>
    <x v="8"/>
    <x v="195"/>
    <x v="310"/>
    <x v="89"/>
    <x v="103"/>
    <x v="137"/>
    <x v="291"/>
    <x v="3"/>
  </r>
  <r>
    <x v="0"/>
    <x v="24"/>
    <x v="24"/>
    <x v="18"/>
    <x v="18"/>
    <x v="18"/>
    <x v="8"/>
    <x v="195"/>
    <x v="310"/>
    <x v="69"/>
    <x v="311"/>
    <x v="145"/>
    <x v="280"/>
    <x v="3"/>
  </r>
  <r>
    <x v="0"/>
    <x v="24"/>
    <x v="24"/>
    <x v="43"/>
    <x v="43"/>
    <x v="43"/>
    <x v="8"/>
    <x v="195"/>
    <x v="310"/>
    <x v="89"/>
    <x v="103"/>
    <x v="145"/>
    <x v="280"/>
    <x v="5"/>
  </r>
  <r>
    <x v="0"/>
    <x v="24"/>
    <x v="24"/>
    <x v="7"/>
    <x v="7"/>
    <x v="7"/>
    <x v="8"/>
    <x v="195"/>
    <x v="310"/>
    <x v="69"/>
    <x v="311"/>
    <x v="145"/>
    <x v="280"/>
    <x v="3"/>
  </r>
  <r>
    <x v="0"/>
    <x v="25"/>
    <x v="25"/>
    <x v="4"/>
    <x v="4"/>
    <x v="4"/>
    <x v="0"/>
    <x v="74"/>
    <x v="311"/>
    <x v="55"/>
    <x v="312"/>
    <x v="146"/>
    <x v="293"/>
    <x v="3"/>
  </r>
  <r>
    <x v="0"/>
    <x v="25"/>
    <x v="25"/>
    <x v="0"/>
    <x v="0"/>
    <x v="0"/>
    <x v="1"/>
    <x v="90"/>
    <x v="312"/>
    <x v="53"/>
    <x v="313"/>
    <x v="124"/>
    <x v="294"/>
    <x v="3"/>
  </r>
  <r>
    <x v="0"/>
    <x v="25"/>
    <x v="25"/>
    <x v="1"/>
    <x v="1"/>
    <x v="1"/>
    <x v="2"/>
    <x v="153"/>
    <x v="313"/>
    <x v="77"/>
    <x v="314"/>
    <x v="137"/>
    <x v="177"/>
    <x v="3"/>
  </r>
  <r>
    <x v="0"/>
    <x v="25"/>
    <x v="25"/>
    <x v="6"/>
    <x v="6"/>
    <x v="6"/>
    <x v="3"/>
    <x v="146"/>
    <x v="314"/>
    <x v="50"/>
    <x v="315"/>
    <x v="125"/>
    <x v="295"/>
    <x v="3"/>
  </r>
  <r>
    <x v="0"/>
    <x v="25"/>
    <x v="25"/>
    <x v="5"/>
    <x v="5"/>
    <x v="5"/>
    <x v="4"/>
    <x v="154"/>
    <x v="163"/>
    <x v="133"/>
    <x v="316"/>
    <x v="124"/>
    <x v="294"/>
    <x v="3"/>
  </r>
  <r>
    <x v="0"/>
    <x v="25"/>
    <x v="25"/>
    <x v="7"/>
    <x v="7"/>
    <x v="7"/>
    <x v="5"/>
    <x v="159"/>
    <x v="315"/>
    <x v="69"/>
    <x v="317"/>
    <x v="145"/>
    <x v="280"/>
    <x v="3"/>
  </r>
  <r>
    <x v="0"/>
    <x v="25"/>
    <x v="25"/>
    <x v="3"/>
    <x v="3"/>
    <x v="3"/>
    <x v="6"/>
    <x v="160"/>
    <x v="107"/>
    <x v="55"/>
    <x v="312"/>
    <x v="135"/>
    <x v="158"/>
    <x v="3"/>
  </r>
  <r>
    <x v="0"/>
    <x v="25"/>
    <x v="25"/>
    <x v="8"/>
    <x v="8"/>
    <x v="8"/>
    <x v="7"/>
    <x v="170"/>
    <x v="316"/>
    <x v="51"/>
    <x v="167"/>
    <x v="125"/>
    <x v="295"/>
    <x v="3"/>
  </r>
  <r>
    <x v="0"/>
    <x v="25"/>
    <x v="25"/>
    <x v="9"/>
    <x v="9"/>
    <x v="9"/>
    <x v="8"/>
    <x v="171"/>
    <x v="317"/>
    <x v="55"/>
    <x v="312"/>
    <x v="125"/>
    <x v="295"/>
    <x v="3"/>
  </r>
  <r>
    <x v="0"/>
    <x v="25"/>
    <x v="25"/>
    <x v="31"/>
    <x v="31"/>
    <x v="31"/>
    <x v="9"/>
    <x v="188"/>
    <x v="318"/>
    <x v="55"/>
    <x v="312"/>
    <x v="132"/>
    <x v="296"/>
    <x v="3"/>
  </r>
  <r>
    <x v="0"/>
    <x v="25"/>
    <x v="25"/>
    <x v="36"/>
    <x v="36"/>
    <x v="36"/>
    <x v="9"/>
    <x v="188"/>
    <x v="318"/>
    <x v="55"/>
    <x v="312"/>
    <x v="134"/>
    <x v="297"/>
    <x v="3"/>
  </r>
  <r>
    <x v="0"/>
    <x v="25"/>
    <x v="25"/>
    <x v="30"/>
    <x v="30"/>
    <x v="30"/>
    <x v="11"/>
    <x v="189"/>
    <x v="258"/>
    <x v="67"/>
    <x v="13"/>
    <x v="125"/>
    <x v="295"/>
    <x v="3"/>
  </r>
  <r>
    <x v="0"/>
    <x v="25"/>
    <x v="25"/>
    <x v="25"/>
    <x v="25"/>
    <x v="25"/>
    <x v="11"/>
    <x v="189"/>
    <x v="258"/>
    <x v="79"/>
    <x v="318"/>
    <x v="132"/>
    <x v="296"/>
    <x v="3"/>
  </r>
  <r>
    <x v="0"/>
    <x v="25"/>
    <x v="25"/>
    <x v="2"/>
    <x v="2"/>
    <x v="2"/>
    <x v="11"/>
    <x v="189"/>
    <x v="258"/>
    <x v="68"/>
    <x v="319"/>
    <x v="134"/>
    <x v="297"/>
    <x v="3"/>
  </r>
  <r>
    <x v="0"/>
    <x v="25"/>
    <x v="25"/>
    <x v="13"/>
    <x v="13"/>
    <x v="13"/>
    <x v="11"/>
    <x v="189"/>
    <x v="258"/>
    <x v="68"/>
    <x v="319"/>
    <x v="134"/>
    <x v="297"/>
    <x v="3"/>
  </r>
  <r>
    <x v="0"/>
    <x v="25"/>
    <x v="25"/>
    <x v="10"/>
    <x v="10"/>
    <x v="10"/>
    <x v="11"/>
    <x v="189"/>
    <x v="258"/>
    <x v="68"/>
    <x v="319"/>
    <x v="145"/>
    <x v="280"/>
    <x v="3"/>
  </r>
  <r>
    <x v="0"/>
    <x v="25"/>
    <x v="25"/>
    <x v="14"/>
    <x v="14"/>
    <x v="14"/>
    <x v="11"/>
    <x v="189"/>
    <x v="258"/>
    <x v="89"/>
    <x v="103"/>
    <x v="132"/>
    <x v="296"/>
    <x v="3"/>
  </r>
  <r>
    <x v="0"/>
    <x v="25"/>
    <x v="25"/>
    <x v="24"/>
    <x v="24"/>
    <x v="24"/>
    <x v="17"/>
    <x v="191"/>
    <x v="142"/>
    <x v="79"/>
    <x v="318"/>
    <x v="134"/>
    <x v="297"/>
    <x v="3"/>
  </r>
  <r>
    <x v="0"/>
    <x v="25"/>
    <x v="25"/>
    <x v="33"/>
    <x v="33"/>
    <x v="33"/>
    <x v="17"/>
    <x v="191"/>
    <x v="142"/>
    <x v="89"/>
    <x v="103"/>
    <x v="124"/>
    <x v="294"/>
    <x v="3"/>
  </r>
  <r>
    <x v="0"/>
    <x v="25"/>
    <x v="25"/>
    <x v="35"/>
    <x v="35"/>
    <x v="35"/>
    <x v="17"/>
    <x v="191"/>
    <x v="142"/>
    <x v="69"/>
    <x v="317"/>
    <x v="125"/>
    <x v="295"/>
    <x v="3"/>
  </r>
  <r>
    <x v="0"/>
    <x v="25"/>
    <x v="25"/>
    <x v="22"/>
    <x v="22"/>
    <x v="22"/>
    <x v="17"/>
    <x v="191"/>
    <x v="142"/>
    <x v="67"/>
    <x v="13"/>
    <x v="132"/>
    <x v="296"/>
    <x v="3"/>
  </r>
  <r>
    <x v="0"/>
    <x v="26"/>
    <x v="26"/>
    <x v="0"/>
    <x v="0"/>
    <x v="0"/>
    <x v="0"/>
    <x v="90"/>
    <x v="319"/>
    <x v="82"/>
    <x v="320"/>
    <x v="134"/>
    <x v="298"/>
    <x v="3"/>
  </r>
  <r>
    <x v="0"/>
    <x v="26"/>
    <x v="26"/>
    <x v="1"/>
    <x v="1"/>
    <x v="1"/>
    <x v="1"/>
    <x v="176"/>
    <x v="320"/>
    <x v="119"/>
    <x v="313"/>
    <x v="124"/>
    <x v="299"/>
    <x v="3"/>
  </r>
  <r>
    <x v="0"/>
    <x v="26"/>
    <x v="26"/>
    <x v="4"/>
    <x v="4"/>
    <x v="4"/>
    <x v="2"/>
    <x v="153"/>
    <x v="321"/>
    <x v="68"/>
    <x v="321"/>
    <x v="65"/>
    <x v="300"/>
    <x v="3"/>
  </r>
  <r>
    <x v="0"/>
    <x v="26"/>
    <x v="26"/>
    <x v="3"/>
    <x v="3"/>
    <x v="3"/>
    <x v="2"/>
    <x v="153"/>
    <x v="321"/>
    <x v="88"/>
    <x v="322"/>
    <x v="130"/>
    <x v="301"/>
    <x v="3"/>
  </r>
  <r>
    <x v="0"/>
    <x v="26"/>
    <x v="26"/>
    <x v="5"/>
    <x v="5"/>
    <x v="5"/>
    <x v="4"/>
    <x v="159"/>
    <x v="322"/>
    <x v="56"/>
    <x v="247"/>
    <x v="124"/>
    <x v="299"/>
    <x v="3"/>
  </r>
  <r>
    <x v="0"/>
    <x v="26"/>
    <x v="26"/>
    <x v="7"/>
    <x v="7"/>
    <x v="7"/>
    <x v="5"/>
    <x v="160"/>
    <x v="323"/>
    <x v="56"/>
    <x v="247"/>
    <x v="125"/>
    <x v="302"/>
    <x v="3"/>
  </r>
  <r>
    <x v="0"/>
    <x v="26"/>
    <x v="26"/>
    <x v="6"/>
    <x v="6"/>
    <x v="6"/>
    <x v="6"/>
    <x v="170"/>
    <x v="324"/>
    <x v="51"/>
    <x v="43"/>
    <x v="125"/>
    <x v="302"/>
    <x v="3"/>
  </r>
  <r>
    <x v="0"/>
    <x v="26"/>
    <x v="26"/>
    <x v="8"/>
    <x v="8"/>
    <x v="8"/>
    <x v="7"/>
    <x v="171"/>
    <x v="61"/>
    <x v="68"/>
    <x v="321"/>
    <x v="124"/>
    <x v="299"/>
    <x v="3"/>
  </r>
  <r>
    <x v="0"/>
    <x v="26"/>
    <x v="26"/>
    <x v="10"/>
    <x v="10"/>
    <x v="10"/>
    <x v="8"/>
    <x v="190"/>
    <x v="123"/>
    <x v="88"/>
    <x v="322"/>
    <x v="145"/>
    <x v="280"/>
    <x v="3"/>
  </r>
  <r>
    <x v="0"/>
    <x v="26"/>
    <x v="26"/>
    <x v="24"/>
    <x v="24"/>
    <x v="24"/>
    <x v="9"/>
    <x v="189"/>
    <x v="325"/>
    <x v="69"/>
    <x v="88"/>
    <x v="124"/>
    <x v="299"/>
    <x v="3"/>
  </r>
  <r>
    <x v="0"/>
    <x v="26"/>
    <x v="26"/>
    <x v="9"/>
    <x v="9"/>
    <x v="9"/>
    <x v="9"/>
    <x v="189"/>
    <x v="325"/>
    <x v="68"/>
    <x v="321"/>
    <x v="134"/>
    <x v="298"/>
    <x v="3"/>
  </r>
  <r>
    <x v="0"/>
    <x v="26"/>
    <x v="26"/>
    <x v="13"/>
    <x v="13"/>
    <x v="13"/>
    <x v="11"/>
    <x v="191"/>
    <x v="326"/>
    <x v="79"/>
    <x v="323"/>
    <x v="134"/>
    <x v="298"/>
    <x v="3"/>
  </r>
  <r>
    <x v="0"/>
    <x v="26"/>
    <x v="26"/>
    <x v="19"/>
    <x v="19"/>
    <x v="19"/>
    <x v="11"/>
    <x v="191"/>
    <x v="326"/>
    <x v="68"/>
    <x v="321"/>
    <x v="137"/>
    <x v="303"/>
    <x v="3"/>
  </r>
  <r>
    <x v="0"/>
    <x v="26"/>
    <x v="26"/>
    <x v="27"/>
    <x v="27"/>
    <x v="27"/>
    <x v="13"/>
    <x v="192"/>
    <x v="327"/>
    <x v="67"/>
    <x v="324"/>
    <x v="134"/>
    <x v="298"/>
    <x v="3"/>
  </r>
  <r>
    <x v="0"/>
    <x v="26"/>
    <x v="26"/>
    <x v="11"/>
    <x v="11"/>
    <x v="11"/>
    <x v="13"/>
    <x v="192"/>
    <x v="327"/>
    <x v="67"/>
    <x v="324"/>
    <x v="134"/>
    <x v="298"/>
    <x v="3"/>
  </r>
  <r>
    <x v="0"/>
    <x v="26"/>
    <x v="26"/>
    <x v="22"/>
    <x v="22"/>
    <x v="22"/>
    <x v="13"/>
    <x v="192"/>
    <x v="327"/>
    <x v="67"/>
    <x v="324"/>
    <x v="137"/>
    <x v="303"/>
    <x v="3"/>
  </r>
  <r>
    <x v="0"/>
    <x v="26"/>
    <x v="26"/>
    <x v="20"/>
    <x v="20"/>
    <x v="20"/>
    <x v="13"/>
    <x v="192"/>
    <x v="327"/>
    <x v="89"/>
    <x v="103"/>
    <x v="125"/>
    <x v="302"/>
    <x v="3"/>
  </r>
  <r>
    <x v="0"/>
    <x v="26"/>
    <x v="26"/>
    <x v="37"/>
    <x v="37"/>
    <x v="37"/>
    <x v="17"/>
    <x v="193"/>
    <x v="328"/>
    <x v="67"/>
    <x v="324"/>
    <x v="137"/>
    <x v="303"/>
    <x v="3"/>
  </r>
  <r>
    <x v="0"/>
    <x v="26"/>
    <x v="26"/>
    <x v="44"/>
    <x v="44"/>
    <x v="44"/>
    <x v="17"/>
    <x v="193"/>
    <x v="328"/>
    <x v="69"/>
    <x v="88"/>
    <x v="134"/>
    <x v="298"/>
    <x v="3"/>
  </r>
  <r>
    <x v="0"/>
    <x v="26"/>
    <x v="26"/>
    <x v="18"/>
    <x v="18"/>
    <x v="18"/>
    <x v="17"/>
    <x v="193"/>
    <x v="328"/>
    <x v="69"/>
    <x v="88"/>
    <x v="134"/>
    <x v="298"/>
    <x v="3"/>
  </r>
  <r>
    <x v="0"/>
    <x v="26"/>
    <x v="26"/>
    <x v="15"/>
    <x v="15"/>
    <x v="15"/>
    <x v="17"/>
    <x v="193"/>
    <x v="328"/>
    <x v="89"/>
    <x v="103"/>
    <x v="132"/>
    <x v="111"/>
    <x v="3"/>
  </r>
  <r>
    <x v="0"/>
    <x v="26"/>
    <x v="26"/>
    <x v="2"/>
    <x v="2"/>
    <x v="2"/>
    <x v="17"/>
    <x v="193"/>
    <x v="328"/>
    <x v="89"/>
    <x v="103"/>
    <x v="132"/>
    <x v="111"/>
    <x v="3"/>
  </r>
  <r>
    <x v="0"/>
    <x v="26"/>
    <x v="26"/>
    <x v="31"/>
    <x v="31"/>
    <x v="31"/>
    <x v="17"/>
    <x v="193"/>
    <x v="328"/>
    <x v="69"/>
    <x v="88"/>
    <x v="134"/>
    <x v="298"/>
    <x v="3"/>
  </r>
  <r>
    <x v="0"/>
    <x v="26"/>
    <x v="26"/>
    <x v="36"/>
    <x v="36"/>
    <x v="36"/>
    <x v="17"/>
    <x v="193"/>
    <x v="328"/>
    <x v="69"/>
    <x v="88"/>
    <x v="134"/>
    <x v="298"/>
    <x v="3"/>
  </r>
  <r>
    <x v="0"/>
    <x v="26"/>
    <x v="26"/>
    <x v="43"/>
    <x v="43"/>
    <x v="43"/>
    <x v="17"/>
    <x v="193"/>
    <x v="328"/>
    <x v="67"/>
    <x v="324"/>
    <x v="137"/>
    <x v="303"/>
    <x v="3"/>
  </r>
  <r>
    <x v="0"/>
    <x v="26"/>
    <x v="26"/>
    <x v="14"/>
    <x v="14"/>
    <x v="14"/>
    <x v="17"/>
    <x v="193"/>
    <x v="328"/>
    <x v="89"/>
    <x v="103"/>
    <x v="132"/>
    <x v="111"/>
    <x v="3"/>
  </r>
  <r>
    <x v="0"/>
    <x v="27"/>
    <x v="27"/>
    <x v="0"/>
    <x v="0"/>
    <x v="0"/>
    <x v="0"/>
    <x v="159"/>
    <x v="329"/>
    <x v="50"/>
    <x v="325"/>
    <x v="137"/>
    <x v="17"/>
    <x v="3"/>
  </r>
  <r>
    <x v="0"/>
    <x v="27"/>
    <x v="27"/>
    <x v="6"/>
    <x v="6"/>
    <x v="6"/>
    <x v="1"/>
    <x v="160"/>
    <x v="330"/>
    <x v="37"/>
    <x v="326"/>
    <x v="124"/>
    <x v="291"/>
    <x v="3"/>
  </r>
  <r>
    <x v="0"/>
    <x v="27"/>
    <x v="27"/>
    <x v="1"/>
    <x v="1"/>
    <x v="1"/>
    <x v="1"/>
    <x v="160"/>
    <x v="330"/>
    <x v="133"/>
    <x v="267"/>
    <x v="132"/>
    <x v="283"/>
    <x v="3"/>
  </r>
  <r>
    <x v="0"/>
    <x v="27"/>
    <x v="27"/>
    <x v="4"/>
    <x v="4"/>
    <x v="4"/>
    <x v="3"/>
    <x v="170"/>
    <x v="331"/>
    <x v="55"/>
    <x v="327"/>
    <x v="124"/>
    <x v="291"/>
    <x v="3"/>
  </r>
  <r>
    <x v="0"/>
    <x v="27"/>
    <x v="27"/>
    <x v="5"/>
    <x v="5"/>
    <x v="5"/>
    <x v="4"/>
    <x v="171"/>
    <x v="332"/>
    <x v="51"/>
    <x v="268"/>
    <x v="132"/>
    <x v="283"/>
    <x v="3"/>
  </r>
  <r>
    <x v="0"/>
    <x v="27"/>
    <x v="27"/>
    <x v="3"/>
    <x v="3"/>
    <x v="3"/>
    <x v="5"/>
    <x v="188"/>
    <x v="333"/>
    <x v="68"/>
    <x v="328"/>
    <x v="132"/>
    <x v="283"/>
    <x v="5"/>
  </r>
  <r>
    <x v="0"/>
    <x v="27"/>
    <x v="27"/>
    <x v="9"/>
    <x v="9"/>
    <x v="9"/>
    <x v="6"/>
    <x v="190"/>
    <x v="232"/>
    <x v="68"/>
    <x v="328"/>
    <x v="132"/>
    <x v="283"/>
    <x v="3"/>
  </r>
  <r>
    <x v="0"/>
    <x v="27"/>
    <x v="27"/>
    <x v="13"/>
    <x v="13"/>
    <x v="13"/>
    <x v="7"/>
    <x v="189"/>
    <x v="334"/>
    <x v="69"/>
    <x v="206"/>
    <x v="124"/>
    <x v="291"/>
    <x v="3"/>
  </r>
  <r>
    <x v="0"/>
    <x v="27"/>
    <x v="27"/>
    <x v="19"/>
    <x v="19"/>
    <x v="19"/>
    <x v="7"/>
    <x v="189"/>
    <x v="334"/>
    <x v="51"/>
    <x v="268"/>
    <x v="145"/>
    <x v="280"/>
    <x v="3"/>
  </r>
  <r>
    <x v="0"/>
    <x v="27"/>
    <x v="27"/>
    <x v="8"/>
    <x v="8"/>
    <x v="8"/>
    <x v="9"/>
    <x v="191"/>
    <x v="335"/>
    <x v="68"/>
    <x v="328"/>
    <x v="137"/>
    <x v="17"/>
    <x v="3"/>
  </r>
  <r>
    <x v="0"/>
    <x v="27"/>
    <x v="27"/>
    <x v="18"/>
    <x v="18"/>
    <x v="18"/>
    <x v="9"/>
    <x v="191"/>
    <x v="335"/>
    <x v="79"/>
    <x v="329"/>
    <x v="134"/>
    <x v="284"/>
    <x v="3"/>
  </r>
  <r>
    <x v="0"/>
    <x v="27"/>
    <x v="27"/>
    <x v="7"/>
    <x v="7"/>
    <x v="7"/>
    <x v="9"/>
    <x v="191"/>
    <x v="335"/>
    <x v="79"/>
    <x v="329"/>
    <x v="145"/>
    <x v="280"/>
    <x v="3"/>
  </r>
  <r>
    <x v="0"/>
    <x v="27"/>
    <x v="27"/>
    <x v="32"/>
    <x v="32"/>
    <x v="32"/>
    <x v="12"/>
    <x v="192"/>
    <x v="336"/>
    <x v="79"/>
    <x v="329"/>
    <x v="137"/>
    <x v="17"/>
    <x v="3"/>
  </r>
  <r>
    <x v="0"/>
    <x v="27"/>
    <x v="27"/>
    <x v="14"/>
    <x v="14"/>
    <x v="14"/>
    <x v="12"/>
    <x v="192"/>
    <x v="336"/>
    <x v="89"/>
    <x v="103"/>
    <x v="137"/>
    <x v="17"/>
    <x v="3"/>
  </r>
  <r>
    <x v="0"/>
    <x v="27"/>
    <x v="27"/>
    <x v="33"/>
    <x v="33"/>
    <x v="33"/>
    <x v="14"/>
    <x v="193"/>
    <x v="81"/>
    <x v="89"/>
    <x v="103"/>
    <x v="132"/>
    <x v="283"/>
    <x v="3"/>
  </r>
  <r>
    <x v="0"/>
    <x v="27"/>
    <x v="27"/>
    <x v="12"/>
    <x v="12"/>
    <x v="12"/>
    <x v="14"/>
    <x v="193"/>
    <x v="81"/>
    <x v="67"/>
    <x v="109"/>
    <x v="137"/>
    <x v="17"/>
    <x v="3"/>
  </r>
  <r>
    <x v="0"/>
    <x v="27"/>
    <x v="27"/>
    <x v="29"/>
    <x v="29"/>
    <x v="29"/>
    <x v="16"/>
    <x v="194"/>
    <x v="129"/>
    <x v="69"/>
    <x v="206"/>
    <x v="137"/>
    <x v="17"/>
    <x v="3"/>
  </r>
  <r>
    <x v="0"/>
    <x v="27"/>
    <x v="27"/>
    <x v="24"/>
    <x v="24"/>
    <x v="24"/>
    <x v="16"/>
    <x v="194"/>
    <x v="129"/>
    <x v="69"/>
    <x v="206"/>
    <x v="137"/>
    <x v="17"/>
    <x v="3"/>
  </r>
  <r>
    <x v="0"/>
    <x v="27"/>
    <x v="27"/>
    <x v="39"/>
    <x v="39"/>
    <x v="39"/>
    <x v="16"/>
    <x v="194"/>
    <x v="129"/>
    <x v="67"/>
    <x v="109"/>
    <x v="145"/>
    <x v="280"/>
    <x v="3"/>
  </r>
  <r>
    <x v="0"/>
    <x v="27"/>
    <x v="27"/>
    <x v="44"/>
    <x v="44"/>
    <x v="44"/>
    <x v="16"/>
    <x v="194"/>
    <x v="129"/>
    <x v="67"/>
    <x v="109"/>
    <x v="145"/>
    <x v="280"/>
    <x v="3"/>
  </r>
  <r>
    <x v="0"/>
    <x v="27"/>
    <x v="27"/>
    <x v="27"/>
    <x v="27"/>
    <x v="27"/>
    <x v="16"/>
    <x v="194"/>
    <x v="129"/>
    <x v="69"/>
    <x v="206"/>
    <x v="137"/>
    <x v="17"/>
    <x v="3"/>
  </r>
  <r>
    <x v="0"/>
    <x v="27"/>
    <x v="27"/>
    <x v="31"/>
    <x v="31"/>
    <x v="31"/>
    <x v="16"/>
    <x v="194"/>
    <x v="129"/>
    <x v="89"/>
    <x v="103"/>
    <x v="134"/>
    <x v="284"/>
    <x v="3"/>
  </r>
  <r>
    <x v="0"/>
    <x v="27"/>
    <x v="27"/>
    <x v="10"/>
    <x v="10"/>
    <x v="10"/>
    <x v="16"/>
    <x v="194"/>
    <x v="129"/>
    <x v="67"/>
    <x v="109"/>
    <x v="145"/>
    <x v="280"/>
    <x v="3"/>
  </r>
  <r>
    <x v="0"/>
    <x v="28"/>
    <x v="28"/>
    <x v="5"/>
    <x v="5"/>
    <x v="5"/>
    <x v="0"/>
    <x v="169"/>
    <x v="337"/>
    <x v="133"/>
    <x v="330"/>
    <x v="137"/>
    <x v="60"/>
    <x v="3"/>
  </r>
  <r>
    <x v="0"/>
    <x v="28"/>
    <x v="28"/>
    <x v="4"/>
    <x v="4"/>
    <x v="4"/>
    <x v="1"/>
    <x v="188"/>
    <x v="338"/>
    <x v="67"/>
    <x v="331"/>
    <x v="81"/>
    <x v="304"/>
    <x v="3"/>
  </r>
  <r>
    <x v="0"/>
    <x v="28"/>
    <x v="28"/>
    <x v="3"/>
    <x v="3"/>
    <x v="3"/>
    <x v="2"/>
    <x v="191"/>
    <x v="292"/>
    <x v="79"/>
    <x v="332"/>
    <x v="134"/>
    <x v="291"/>
    <x v="3"/>
  </r>
  <r>
    <x v="0"/>
    <x v="28"/>
    <x v="28"/>
    <x v="44"/>
    <x v="44"/>
    <x v="44"/>
    <x v="3"/>
    <x v="192"/>
    <x v="339"/>
    <x v="68"/>
    <x v="333"/>
    <x v="145"/>
    <x v="280"/>
    <x v="3"/>
  </r>
  <r>
    <x v="0"/>
    <x v="28"/>
    <x v="28"/>
    <x v="37"/>
    <x v="37"/>
    <x v="37"/>
    <x v="4"/>
    <x v="193"/>
    <x v="340"/>
    <x v="67"/>
    <x v="331"/>
    <x v="137"/>
    <x v="60"/>
    <x v="3"/>
  </r>
  <r>
    <x v="0"/>
    <x v="28"/>
    <x v="28"/>
    <x v="6"/>
    <x v="6"/>
    <x v="6"/>
    <x v="4"/>
    <x v="193"/>
    <x v="340"/>
    <x v="67"/>
    <x v="331"/>
    <x v="137"/>
    <x v="60"/>
    <x v="3"/>
  </r>
  <r>
    <x v="0"/>
    <x v="28"/>
    <x v="28"/>
    <x v="7"/>
    <x v="7"/>
    <x v="7"/>
    <x v="4"/>
    <x v="193"/>
    <x v="340"/>
    <x v="67"/>
    <x v="331"/>
    <x v="137"/>
    <x v="60"/>
    <x v="3"/>
  </r>
  <r>
    <x v="0"/>
    <x v="28"/>
    <x v="28"/>
    <x v="26"/>
    <x v="26"/>
    <x v="26"/>
    <x v="7"/>
    <x v="194"/>
    <x v="45"/>
    <x v="67"/>
    <x v="331"/>
    <x v="145"/>
    <x v="280"/>
    <x v="3"/>
  </r>
  <r>
    <x v="0"/>
    <x v="28"/>
    <x v="28"/>
    <x v="32"/>
    <x v="32"/>
    <x v="32"/>
    <x v="7"/>
    <x v="194"/>
    <x v="45"/>
    <x v="67"/>
    <x v="331"/>
    <x v="145"/>
    <x v="280"/>
    <x v="3"/>
  </r>
  <r>
    <x v="0"/>
    <x v="28"/>
    <x v="28"/>
    <x v="12"/>
    <x v="12"/>
    <x v="12"/>
    <x v="7"/>
    <x v="194"/>
    <x v="45"/>
    <x v="67"/>
    <x v="331"/>
    <x v="145"/>
    <x v="280"/>
    <x v="3"/>
  </r>
  <r>
    <x v="0"/>
    <x v="28"/>
    <x v="28"/>
    <x v="11"/>
    <x v="11"/>
    <x v="11"/>
    <x v="7"/>
    <x v="194"/>
    <x v="45"/>
    <x v="69"/>
    <x v="334"/>
    <x v="137"/>
    <x v="60"/>
    <x v="3"/>
  </r>
  <r>
    <x v="0"/>
    <x v="28"/>
    <x v="28"/>
    <x v="31"/>
    <x v="31"/>
    <x v="31"/>
    <x v="7"/>
    <x v="194"/>
    <x v="45"/>
    <x v="69"/>
    <x v="334"/>
    <x v="137"/>
    <x v="60"/>
    <x v="3"/>
  </r>
  <r>
    <x v="0"/>
    <x v="28"/>
    <x v="28"/>
    <x v="0"/>
    <x v="0"/>
    <x v="0"/>
    <x v="7"/>
    <x v="194"/>
    <x v="45"/>
    <x v="67"/>
    <x v="331"/>
    <x v="145"/>
    <x v="280"/>
    <x v="3"/>
  </r>
  <r>
    <x v="0"/>
    <x v="28"/>
    <x v="28"/>
    <x v="30"/>
    <x v="30"/>
    <x v="30"/>
    <x v="13"/>
    <x v="195"/>
    <x v="127"/>
    <x v="69"/>
    <x v="334"/>
    <x v="145"/>
    <x v="280"/>
    <x v="3"/>
  </r>
  <r>
    <x v="0"/>
    <x v="28"/>
    <x v="28"/>
    <x v="24"/>
    <x v="24"/>
    <x v="24"/>
    <x v="13"/>
    <x v="195"/>
    <x v="127"/>
    <x v="89"/>
    <x v="103"/>
    <x v="137"/>
    <x v="60"/>
    <x v="3"/>
  </r>
  <r>
    <x v="0"/>
    <x v="28"/>
    <x v="28"/>
    <x v="33"/>
    <x v="33"/>
    <x v="33"/>
    <x v="13"/>
    <x v="195"/>
    <x v="127"/>
    <x v="89"/>
    <x v="103"/>
    <x v="137"/>
    <x v="60"/>
    <x v="3"/>
  </r>
  <r>
    <x v="0"/>
    <x v="28"/>
    <x v="28"/>
    <x v="45"/>
    <x v="45"/>
    <x v="45"/>
    <x v="13"/>
    <x v="195"/>
    <x v="127"/>
    <x v="69"/>
    <x v="334"/>
    <x v="145"/>
    <x v="280"/>
    <x v="3"/>
  </r>
  <r>
    <x v="0"/>
    <x v="28"/>
    <x v="28"/>
    <x v="35"/>
    <x v="35"/>
    <x v="35"/>
    <x v="13"/>
    <x v="195"/>
    <x v="127"/>
    <x v="69"/>
    <x v="334"/>
    <x v="145"/>
    <x v="280"/>
    <x v="3"/>
  </r>
  <r>
    <x v="0"/>
    <x v="28"/>
    <x v="28"/>
    <x v="46"/>
    <x v="46"/>
    <x v="46"/>
    <x v="13"/>
    <x v="195"/>
    <x v="127"/>
    <x v="89"/>
    <x v="103"/>
    <x v="137"/>
    <x v="60"/>
    <x v="3"/>
  </r>
  <r>
    <x v="0"/>
    <x v="28"/>
    <x v="28"/>
    <x v="1"/>
    <x v="1"/>
    <x v="1"/>
    <x v="13"/>
    <x v="195"/>
    <x v="127"/>
    <x v="69"/>
    <x v="334"/>
    <x v="145"/>
    <x v="280"/>
    <x v="3"/>
  </r>
  <r>
    <x v="0"/>
    <x v="28"/>
    <x v="28"/>
    <x v="22"/>
    <x v="22"/>
    <x v="22"/>
    <x v="13"/>
    <x v="195"/>
    <x v="127"/>
    <x v="69"/>
    <x v="334"/>
    <x v="145"/>
    <x v="280"/>
    <x v="3"/>
  </r>
  <r>
    <x v="0"/>
    <x v="28"/>
    <x v="28"/>
    <x v="10"/>
    <x v="10"/>
    <x v="10"/>
    <x v="13"/>
    <x v="195"/>
    <x v="127"/>
    <x v="69"/>
    <x v="334"/>
    <x v="145"/>
    <x v="280"/>
    <x v="3"/>
  </r>
  <r>
    <x v="0"/>
    <x v="28"/>
    <x v="28"/>
    <x v="47"/>
    <x v="47"/>
    <x v="47"/>
    <x v="13"/>
    <x v="195"/>
    <x v="127"/>
    <x v="89"/>
    <x v="103"/>
    <x v="137"/>
    <x v="60"/>
    <x v="3"/>
  </r>
  <r>
    <x v="0"/>
    <x v="29"/>
    <x v="29"/>
    <x v="4"/>
    <x v="4"/>
    <x v="4"/>
    <x v="0"/>
    <x v="177"/>
    <x v="341"/>
    <x v="79"/>
    <x v="290"/>
    <x v="83"/>
    <x v="305"/>
    <x v="3"/>
  </r>
  <r>
    <x v="0"/>
    <x v="29"/>
    <x v="29"/>
    <x v="3"/>
    <x v="3"/>
    <x v="3"/>
    <x v="1"/>
    <x v="171"/>
    <x v="342"/>
    <x v="68"/>
    <x v="293"/>
    <x v="124"/>
    <x v="306"/>
    <x v="3"/>
  </r>
  <r>
    <x v="0"/>
    <x v="29"/>
    <x v="29"/>
    <x v="1"/>
    <x v="1"/>
    <x v="1"/>
    <x v="1"/>
    <x v="171"/>
    <x v="342"/>
    <x v="56"/>
    <x v="289"/>
    <x v="145"/>
    <x v="280"/>
    <x v="3"/>
  </r>
  <r>
    <x v="0"/>
    <x v="29"/>
    <x v="29"/>
    <x v="0"/>
    <x v="0"/>
    <x v="0"/>
    <x v="3"/>
    <x v="188"/>
    <x v="195"/>
    <x v="88"/>
    <x v="309"/>
    <x v="137"/>
    <x v="97"/>
    <x v="3"/>
  </r>
  <r>
    <x v="0"/>
    <x v="29"/>
    <x v="29"/>
    <x v="12"/>
    <x v="12"/>
    <x v="12"/>
    <x v="4"/>
    <x v="190"/>
    <x v="343"/>
    <x v="79"/>
    <x v="290"/>
    <x v="125"/>
    <x v="307"/>
    <x v="3"/>
  </r>
  <r>
    <x v="0"/>
    <x v="29"/>
    <x v="29"/>
    <x v="6"/>
    <x v="6"/>
    <x v="6"/>
    <x v="4"/>
    <x v="190"/>
    <x v="343"/>
    <x v="68"/>
    <x v="293"/>
    <x v="132"/>
    <x v="308"/>
    <x v="3"/>
  </r>
  <r>
    <x v="0"/>
    <x v="29"/>
    <x v="29"/>
    <x v="13"/>
    <x v="13"/>
    <x v="13"/>
    <x v="6"/>
    <x v="191"/>
    <x v="232"/>
    <x v="89"/>
    <x v="103"/>
    <x v="124"/>
    <x v="306"/>
    <x v="3"/>
  </r>
  <r>
    <x v="0"/>
    <x v="29"/>
    <x v="29"/>
    <x v="8"/>
    <x v="8"/>
    <x v="8"/>
    <x v="7"/>
    <x v="192"/>
    <x v="344"/>
    <x v="67"/>
    <x v="294"/>
    <x v="134"/>
    <x v="309"/>
    <x v="3"/>
  </r>
  <r>
    <x v="0"/>
    <x v="29"/>
    <x v="29"/>
    <x v="9"/>
    <x v="9"/>
    <x v="9"/>
    <x v="7"/>
    <x v="192"/>
    <x v="344"/>
    <x v="67"/>
    <x v="294"/>
    <x v="134"/>
    <x v="309"/>
    <x v="3"/>
  </r>
  <r>
    <x v="0"/>
    <x v="29"/>
    <x v="29"/>
    <x v="5"/>
    <x v="5"/>
    <x v="5"/>
    <x v="9"/>
    <x v="193"/>
    <x v="345"/>
    <x v="79"/>
    <x v="290"/>
    <x v="145"/>
    <x v="280"/>
    <x v="3"/>
  </r>
  <r>
    <x v="0"/>
    <x v="29"/>
    <x v="29"/>
    <x v="33"/>
    <x v="33"/>
    <x v="33"/>
    <x v="9"/>
    <x v="193"/>
    <x v="345"/>
    <x v="89"/>
    <x v="103"/>
    <x v="132"/>
    <x v="308"/>
    <x v="3"/>
  </r>
  <r>
    <x v="0"/>
    <x v="29"/>
    <x v="29"/>
    <x v="2"/>
    <x v="2"/>
    <x v="2"/>
    <x v="9"/>
    <x v="193"/>
    <x v="345"/>
    <x v="69"/>
    <x v="159"/>
    <x v="134"/>
    <x v="309"/>
    <x v="3"/>
  </r>
  <r>
    <x v="0"/>
    <x v="29"/>
    <x v="29"/>
    <x v="7"/>
    <x v="7"/>
    <x v="7"/>
    <x v="9"/>
    <x v="193"/>
    <x v="345"/>
    <x v="79"/>
    <x v="290"/>
    <x v="145"/>
    <x v="280"/>
    <x v="3"/>
  </r>
  <r>
    <x v="0"/>
    <x v="29"/>
    <x v="29"/>
    <x v="14"/>
    <x v="14"/>
    <x v="14"/>
    <x v="9"/>
    <x v="193"/>
    <x v="345"/>
    <x v="89"/>
    <x v="103"/>
    <x v="137"/>
    <x v="97"/>
    <x v="5"/>
  </r>
  <r>
    <x v="0"/>
    <x v="29"/>
    <x v="29"/>
    <x v="26"/>
    <x v="26"/>
    <x v="26"/>
    <x v="14"/>
    <x v="194"/>
    <x v="155"/>
    <x v="69"/>
    <x v="159"/>
    <x v="137"/>
    <x v="97"/>
    <x v="3"/>
  </r>
  <r>
    <x v="0"/>
    <x v="29"/>
    <x v="29"/>
    <x v="37"/>
    <x v="37"/>
    <x v="37"/>
    <x v="14"/>
    <x v="194"/>
    <x v="155"/>
    <x v="89"/>
    <x v="103"/>
    <x v="134"/>
    <x v="309"/>
    <x v="3"/>
  </r>
  <r>
    <x v="0"/>
    <x v="29"/>
    <x v="29"/>
    <x v="48"/>
    <x v="48"/>
    <x v="48"/>
    <x v="14"/>
    <x v="194"/>
    <x v="155"/>
    <x v="69"/>
    <x v="159"/>
    <x v="137"/>
    <x v="97"/>
    <x v="3"/>
  </r>
  <r>
    <x v="0"/>
    <x v="29"/>
    <x v="29"/>
    <x v="31"/>
    <x v="31"/>
    <x v="31"/>
    <x v="14"/>
    <x v="194"/>
    <x v="155"/>
    <x v="67"/>
    <x v="294"/>
    <x v="145"/>
    <x v="280"/>
    <x v="3"/>
  </r>
  <r>
    <x v="0"/>
    <x v="29"/>
    <x v="29"/>
    <x v="10"/>
    <x v="10"/>
    <x v="10"/>
    <x v="14"/>
    <x v="194"/>
    <x v="155"/>
    <x v="67"/>
    <x v="294"/>
    <x v="145"/>
    <x v="280"/>
    <x v="3"/>
  </r>
  <r>
    <x v="0"/>
    <x v="29"/>
    <x v="29"/>
    <x v="30"/>
    <x v="30"/>
    <x v="30"/>
    <x v="19"/>
    <x v="195"/>
    <x v="346"/>
    <x v="69"/>
    <x v="159"/>
    <x v="145"/>
    <x v="280"/>
    <x v="3"/>
  </r>
  <r>
    <x v="0"/>
    <x v="29"/>
    <x v="29"/>
    <x v="49"/>
    <x v="49"/>
    <x v="49"/>
    <x v="19"/>
    <x v="195"/>
    <x v="346"/>
    <x v="89"/>
    <x v="103"/>
    <x v="137"/>
    <x v="97"/>
    <x v="3"/>
  </r>
  <r>
    <x v="0"/>
    <x v="29"/>
    <x v="29"/>
    <x v="50"/>
    <x v="50"/>
    <x v="50"/>
    <x v="19"/>
    <x v="195"/>
    <x v="346"/>
    <x v="89"/>
    <x v="103"/>
    <x v="137"/>
    <x v="97"/>
    <x v="3"/>
  </r>
  <r>
    <x v="0"/>
    <x v="29"/>
    <x v="29"/>
    <x v="40"/>
    <x v="40"/>
    <x v="40"/>
    <x v="19"/>
    <x v="195"/>
    <x v="346"/>
    <x v="89"/>
    <x v="103"/>
    <x v="137"/>
    <x v="97"/>
    <x v="3"/>
  </r>
  <r>
    <x v="0"/>
    <x v="29"/>
    <x v="29"/>
    <x v="44"/>
    <x v="44"/>
    <x v="44"/>
    <x v="19"/>
    <x v="195"/>
    <x v="346"/>
    <x v="69"/>
    <x v="159"/>
    <x v="145"/>
    <x v="280"/>
    <x v="3"/>
  </r>
  <r>
    <x v="0"/>
    <x v="29"/>
    <x v="29"/>
    <x v="51"/>
    <x v="51"/>
    <x v="51"/>
    <x v="19"/>
    <x v="195"/>
    <x v="346"/>
    <x v="89"/>
    <x v="103"/>
    <x v="145"/>
    <x v="280"/>
    <x v="3"/>
  </r>
  <r>
    <x v="0"/>
    <x v="29"/>
    <x v="29"/>
    <x v="11"/>
    <x v="11"/>
    <x v="11"/>
    <x v="19"/>
    <x v="195"/>
    <x v="346"/>
    <x v="89"/>
    <x v="103"/>
    <x v="137"/>
    <x v="97"/>
    <x v="3"/>
  </r>
  <r>
    <x v="0"/>
    <x v="29"/>
    <x v="29"/>
    <x v="52"/>
    <x v="52"/>
    <x v="52"/>
    <x v="19"/>
    <x v="195"/>
    <x v="346"/>
    <x v="89"/>
    <x v="103"/>
    <x v="137"/>
    <x v="97"/>
    <x v="3"/>
  </r>
  <r>
    <x v="0"/>
    <x v="29"/>
    <x v="29"/>
    <x v="20"/>
    <x v="20"/>
    <x v="20"/>
    <x v="19"/>
    <x v="195"/>
    <x v="346"/>
    <x v="89"/>
    <x v="103"/>
    <x v="137"/>
    <x v="97"/>
    <x v="3"/>
  </r>
  <r>
    <x v="0"/>
    <x v="29"/>
    <x v="29"/>
    <x v="53"/>
    <x v="53"/>
    <x v="53"/>
    <x v="19"/>
    <x v="195"/>
    <x v="346"/>
    <x v="89"/>
    <x v="103"/>
    <x v="145"/>
    <x v="280"/>
    <x v="3"/>
  </r>
  <r>
    <x v="0"/>
    <x v="30"/>
    <x v="30"/>
    <x v="4"/>
    <x v="4"/>
    <x v="4"/>
    <x v="0"/>
    <x v="178"/>
    <x v="347"/>
    <x v="50"/>
    <x v="124"/>
    <x v="71"/>
    <x v="310"/>
    <x v="3"/>
  </r>
  <r>
    <x v="0"/>
    <x v="30"/>
    <x v="30"/>
    <x v="0"/>
    <x v="0"/>
    <x v="0"/>
    <x v="1"/>
    <x v="85"/>
    <x v="348"/>
    <x v="123"/>
    <x v="335"/>
    <x v="137"/>
    <x v="10"/>
    <x v="3"/>
  </r>
  <r>
    <x v="0"/>
    <x v="30"/>
    <x v="30"/>
    <x v="6"/>
    <x v="6"/>
    <x v="6"/>
    <x v="2"/>
    <x v="186"/>
    <x v="349"/>
    <x v="119"/>
    <x v="336"/>
    <x v="133"/>
    <x v="217"/>
    <x v="3"/>
  </r>
  <r>
    <x v="0"/>
    <x v="30"/>
    <x v="30"/>
    <x v="3"/>
    <x v="3"/>
    <x v="3"/>
    <x v="3"/>
    <x v="152"/>
    <x v="350"/>
    <x v="50"/>
    <x v="124"/>
    <x v="133"/>
    <x v="217"/>
    <x v="3"/>
  </r>
  <r>
    <x v="0"/>
    <x v="30"/>
    <x v="30"/>
    <x v="5"/>
    <x v="5"/>
    <x v="5"/>
    <x v="4"/>
    <x v="153"/>
    <x v="351"/>
    <x v="121"/>
    <x v="337"/>
    <x v="135"/>
    <x v="311"/>
    <x v="3"/>
  </r>
  <r>
    <x v="0"/>
    <x v="30"/>
    <x v="30"/>
    <x v="9"/>
    <x v="9"/>
    <x v="9"/>
    <x v="5"/>
    <x v="146"/>
    <x v="352"/>
    <x v="133"/>
    <x v="338"/>
    <x v="133"/>
    <x v="217"/>
    <x v="3"/>
  </r>
  <r>
    <x v="0"/>
    <x v="30"/>
    <x v="30"/>
    <x v="1"/>
    <x v="1"/>
    <x v="1"/>
    <x v="6"/>
    <x v="160"/>
    <x v="152"/>
    <x v="50"/>
    <x v="124"/>
    <x v="145"/>
    <x v="280"/>
    <x v="3"/>
  </r>
  <r>
    <x v="0"/>
    <x v="30"/>
    <x v="30"/>
    <x v="7"/>
    <x v="7"/>
    <x v="7"/>
    <x v="6"/>
    <x v="160"/>
    <x v="152"/>
    <x v="56"/>
    <x v="339"/>
    <x v="134"/>
    <x v="312"/>
    <x v="3"/>
  </r>
  <r>
    <x v="0"/>
    <x v="30"/>
    <x v="30"/>
    <x v="30"/>
    <x v="30"/>
    <x v="30"/>
    <x v="8"/>
    <x v="171"/>
    <x v="353"/>
    <x v="79"/>
    <x v="254"/>
    <x v="124"/>
    <x v="313"/>
    <x v="5"/>
  </r>
  <r>
    <x v="0"/>
    <x v="30"/>
    <x v="30"/>
    <x v="14"/>
    <x v="14"/>
    <x v="14"/>
    <x v="9"/>
    <x v="188"/>
    <x v="354"/>
    <x v="89"/>
    <x v="103"/>
    <x v="124"/>
    <x v="313"/>
    <x v="3"/>
  </r>
  <r>
    <x v="0"/>
    <x v="30"/>
    <x v="30"/>
    <x v="32"/>
    <x v="32"/>
    <x v="32"/>
    <x v="10"/>
    <x v="190"/>
    <x v="236"/>
    <x v="51"/>
    <x v="340"/>
    <x v="137"/>
    <x v="10"/>
    <x v="3"/>
  </r>
  <r>
    <x v="0"/>
    <x v="30"/>
    <x v="30"/>
    <x v="18"/>
    <x v="18"/>
    <x v="18"/>
    <x v="10"/>
    <x v="190"/>
    <x v="236"/>
    <x v="68"/>
    <x v="12"/>
    <x v="132"/>
    <x v="314"/>
    <x v="3"/>
  </r>
  <r>
    <x v="0"/>
    <x v="30"/>
    <x v="30"/>
    <x v="8"/>
    <x v="8"/>
    <x v="8"/>
    <x v="12"/>
    <x v="189"/>
    <x v="355"/>
    <x v="67"/>
    <x v="341"/>
    <x v="125"/>
    <x v="9"/>
    <x v="3"/>
  </r>
  <r>
    <x v="0"/>
    <x v="30"/>
    <x v="30"/>
    <x v="36"/>
    <x v="36"/>
    <x v="36"/>
    <x v="12"/>
    <x v="189"/>
    <x v="355"/>
    <x v="68"/>
    <x v="12"/>
    <x v="134"/>
    <x v="312"/>
    <x v="3"/>
  </r>
  <r>
    <x v="0"/>
    <x v="30"/>
    <x v="30"/>
    <x v="10"/>
    <x v="10"/>
    <x v="10"/>
    <x v="12"/>
    <x v="189"/>
    <x v="355"/>
    <x v="55"/>
    <x v="342"/>
    <x v="137"/>
    <x v="10"/>
    <x v="3"/>
  </r>
  <r>
    <x v="0"/>
    <x v="30"/>
    <x v="30"/>
    <x v="24"/>
    <x v="24"/>
    <x v="24"/>
    <x v="15"/>
    <x v="191"/>
    <x v="128"/>
    <x v="69"/>
    <x v="34"/>
    <x v="125"/>
    <x v="9"/>
    <x v="3"/>
  </r>
  <r>
    <x v="0"/>
    <x v="30"/>
    <x v="30"/>
    <x v="11"/>
    <x v="11"/>
    <x v="11"/>
    <x v="15"/>
    <x v="191"/>
    <x v="128"/>
    <x v="79"/>
    <x v="254"/>
    <x v="134"/>
    <x v="312"/>
    <x v="3"/>
  </r>
  <r>
    <x v="0"/>
    <x v="30"/>
    <x v="30"/>
    <x v="19"/>
    <x v="19"/>
    <x v="19"/>
    <x v="15"/>
    <x v="191"/>
    <x v="128"/>
    <x v="55"/>
    <x v="342"/>
    <x v="145"/>
    <x v="280"/>
    <x v="3"/>
  </r>
  <r>
    <x v="0"/>
    <x v="30"/>
    <x v="30"/>
    <x v="37"/>
    <x v="37"/>
    <x v="37"/>
    <x v="18"/>
    <x v="192"/>
    <x v="113"/>
    <x v="89"/>
    <x v="103"/>
    <x v="125"/>
    <x v="9"/>
    <x v="3"/>
  </r>
  <r>
    <x v="0"/>
    <x v="30"/>
    <x v="30"/>
    <x v="40"/>
    <x v="40"/>
    <x v="40"/>
    <x v="18"/>
    <x v="192"/>
    <x v="113"/>
    <x v="69"/>
    <x v="34"/>
    <x v="132"/>
    <x v="314"/>
    <x v="3"/>
  </r>
  <r>
    <x v="0"/>
    <x v="30"/>
    <x v="30"/>
    <x v="21"/>
    <x v="21"/>
    <x v="21"/>
    <x v="18"/>
    <x v="192"/>
    <x v="113"/>
    <x v="67"/>
    <x v="341"/>
    <x v="134"/>
    <x v="312"/>
    <x v="3"/>
  </r>
  <r>
    <x v="0"/>
    <x v="30"/>
    <x v="30"/>
    <x v="2"/>
    <x v="2"/>
    <x v="2"/>
    <x v="18"/>
    <x v="192"/>
    <x v="113"/>
    <x v="79"/>
    <x v="254"/>
    <x v="137"/>
    <x v="10"/>
    <x v="3"/>
  </r>
  <r>
    <x v="0"/>
    <x v="30"/>
    <x v="30"/>
    <x v="22"/>
    <x v="22"/>
    <x v="22"/>
    <x v="18"/>
    <x v="192"/>
    <x v="113"/>
    <x v="69"/>
    <x v="34"/>
    <x v="132"/>
    <x v="314"/>
    <x v="3"/>
  </r>
  <r>
    <x v="0"/>
    <x v="30"/>
    <x v="30"/>
    <x v="20"/>
    <x v="20"/>
    <x v="20"/>
    <x v="18"/>
    <x v="192"/>
    <x v="113"/>
    <x v="89"/>
    <x v="103"/>
    <x v="125"/>
    <x v="9"/>
    <x v="3"/>
  </r>
  <r>
    <x v="0"/>
    <x v="31"/>
    <x v="31"/>
    <x v="0"/>
    <x v="0"/>
    <x v="0"/>
    <x v="0"/>
    <x v="73"/>
    <x v="356"/>
    <x v="64"/>
    <x v="343"/>
    <x v="134"/>
    <x v="312"/>
    <x v="3"/>
  </r>
  <r>
    <x v="0"/>
    <x v="31"/>
    <x v="31"/>
    <x v="4"/>
    <x v="4"/>
    <x v="4"/>
    <x v="1"/>
    <x v="158"/>
    <x v="357"/>
    <x v="121"/>
    <x v="344"/>
    <x v="78"/>
    <x v="315"/>
    <x v="3"/>
  </r>
  <r>
    <x v="0"/>
    <x v="31"/>
    <x v="31"/>
    <x v="3"/>
    <x v="3"/>
    <x v="3"/>
    <x v="2"/>
    <x v="92"/>
    <x v="358"/>
    <x v="56"/>
    <x v="345"/>
    <x v="65"/>
    <x v="316"/>
    <x v="3"/>
  </r>
  <r>
    <x v="0"/>
    <x v="31"/>
    <x v="31"/>
    <x v="6"/>
    <x v="6"/>
    <x v="6"/>
    <x v="3"/>
    <x v="143"/>
    <x v="359"/>
    <x v="50"/>
    <x v="346"/>
    <x v="135"/>
    <x v="311"/>
    <x v="5"/>
  </r>
  <r>
    <x v="0"/>
    <x v="31"/>
    <x v="31"/>
    <x v="5"/>
    <x v="5"/>
    <x v="5"/>
    <x v="4"/>
    <x v="146"/>
    <x v="173"/>
    <x v="121"/>
    <x v="344"/>
    <x v="81"/>
    <x v="317"/>
    <x v="3"/>
  </r>
  <r>
    <x v="0"/>
    <x v="31"/>
    <x v="31"/>
    <x v="7"/>
    <x v="7"/>
    <x v="7"/>
    <x v="4"/>
    <x v="146"/>
    <x v="173"/>
    <x v="79"/>
    <x v="347"/>
    <x v="134"/>
    <x v="312"/>
    <x v="3"/>
  </r>
  <r>
    <x v="0"/>
    <x v="31"/>
    <x v="31"/>
    <x v="1"/>
    <x v="1"/>
    <x v="1"/>
    <x v="6"/>
    <x v="154"/>
    <x v="323"/>
    <x v="37"/>
    <x v="122"/>
    <x v="81"/>
    <x v="317"/>
    <x v="5"/>
  </r>
  <r>
    <x v="0"/>
    <x v="31"/>
    <x v="31"/>
    <x v="9"/>
    <x v="9"/>
    <x v="9"/>
    <x v="7"/>
    <x v="159"/>
    <x v="221"/>
    <x v="56"/>
    <x v="345"/>
    <x v="124"/>
    <x v="313"/>
    <x v="3"/>
  </r>
  <r>
    <x v="0"/>
    <x v="31"/>
    <x v="31"/>
    <x v="10"/>
    <x v="10"/>
    <x v="10"/>
    <x v="8"/>
    <x v="188"/>
    <x v="360"/>
    <x v="37"/>
    <x v="122"/>
    <x v="145"/>
    <x v="280"/>
    <x v="3"/>
  </r>
  <r>
    <x v="0"/>
    <x v="31"/>
    <x v="31"/>
    <x v="19"/>
    <x v="19"/>
    <x v="19"/>
    <x v="8"/>
    <x v="188"/>
    <x v="360"/>
    <x v="88"/>
    <x v="348"/>
    <x v="137"/>
    <x v="10"/>
    <x v="3"/>
  </r>
  <r>
    <x v="0"/>
    <x v="31"/>
    <x v="31"/>
    <x v="8"/>
    <x v="8"/>
    <x v="8"/>
    <x v="10"/>
    <x v="189"/>
    <x v="361"/>
    <x v="79"/>
    <x v="347"/>
    <x v="132"/>
    <x v="314"/>
    <x v="3"/>
  </r>
  <r>
    <x v="0"/>
    <x v="31"/>
    <x v="31"/>
    <x v="30"/>
    <x v="30"/>
    <x v="30"/>
    <x v="10"/>
    <x v="189"/>
    <x v="361"/>
    <x v="67"/>
    <x v="349"/>
    <x v="125"/>
    <x v="9"/>
    <x v="3"/>
  </r>
  <r>
    <x v="0"/>
    <x v="31"/>
    <x v="31"/>
    <x v="14"/>
    <x v="14"/>
    <x v="14"/>
    <x v="10"/>
    <x v="189"/>
    <x v="361"/>
    <x v="89"/>
    <x v="103"/>
    <x v="124"/>
    <x v="313"/>
    <x v="3"/>
  </r>
  <r>
    <x v="0"/>
    <x v="31"/>
    <x v="31"/>
    <x v="29"/>
    <x v="29"/>
    <x v="29"/>
    <x v="13"/>
    <x v="191"/>
    <x v="143"/>
    <x v="79"/>
    <x v="347"/>
    <x v="134"/>
    <x v="312"/>
    <x v="3"/>
  </r>
  <r>
    <x v="0"/>
    <x v="31"/>
    <x v="31"/>
    <x v="23"/>
    <x v="23"/>
    <x v="23"/>
    <x v="14"/>
    <x v="192"/>
    <x v="16"/>
    <x v="89"/>
    <x v="103"/>
    <x v="125"/>
    <x v="9"/>
    <x v="3"/>
  </r>
  <r>
    <x v="0"/>
    <x v="31"/>
    <x v="31"/>
    <x v="44"/>
    <x v="44"/>
    <x v="44"/>
    <x v="14"/>
    <x v="192"/>
    <x v="16"/>
    <x v="69"/>
    <x v="350"/>
    <x v="132"/>
    <x v="314"/>
    <x v="3"/>
  </r>
  <r>
    <x v="0"/>
    <x v="31"/>
    <x v="31"/>
    <x v="17"/>
    <x v="17"/>
    <x v="17"/>
    <x v="14"/>
    <x v="192"/>
    <x v="16"/>
    <x v="69"/>
    <x v="350"/>
    <x v="132"/>
    <x v="314"/>
    <x v="3"/>
  </r>
  <r>
    <x v="0"/>
    <x v="31"/>
    <x v="31"/>
    <x v="12"/>
    <x v="12"/>
    <x v="12"/>
    <x v="14"/>
    <x v="192"/>
    <x v="16"/>
    <x v="79"/>
    <x v="347"/>
    <x v="137"/>
    <x v="10"/>
    <x v="3"/>
  </r>
  <r>
    <x v="0"/>
    <x v="31"/>
    <x v="31"/>
    <x v="2"/>
    <x v="2"/>
    <x v="2"/>
    <x v="14"/>
    <x v="192"/>
    <x v="16"/>
    <x v="89"/>
    <x v="103"/>
    <x v="125"/>
    <x v="9"/>
    <x v="3"/>
  </r>
  <r>
    <x v="0"/>
    <x v="31"/>
    <x v="31"/>
    <x v="36"/>
    <x v="36"/>
    <x v="36"/>
    <x v="14"/>
    <x v="192"/>
    <x v="16"/>
    <x v="67"/>
    <x v="349"/>
    <x v="137"/>
    <x v="10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3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5"/>
    <x v="16"/>
    <x v="16"/>
    <x v="16"/>
    <x v="16"/>
    <x v="0"/>
  </r>
  <r>
    <x v="0"/>
    <x v="0"/>
    <x v="0"/>
    <x v="17"/>
    <x v="17"/>
    <x v="17"/>
    <x v="17"/>
    <x v="17"/>
    <x v="16"/>
    <x v="17"/>
    <x v="17"/>
    <x v="17"/>
    <x v="17"/>
    <x v="0"/>
  </r>
  <r>
    <x v="0"/>
    <x v="0"/>
    <x v="0"/>
    <x v="18"/>
    <x v="18"/>
    <x v="18"/>
    <x v="18"/>
    <x v="18"/>
    <x v="17"/>
    <x v="18"/>
    <x v="18"/>
    <x v="18"/>
    <x v="18"/>
    <x v="0"/>
  </r>
  <r>
    <x v="0"/>
    <x v="0"/>
    <x v="0"/>
    <x v="19"/>
    <x v="19"/>
    <x v="19"/>
    <x v="19"/>
    <x v="19"/>
    <x v="18"/>
    <x v="19"/>
    <x v="19"/>
    <x v="19"/>
    <x v="19"/>
    <x v="1"/>
  </r>
  <r>
    <x v="0"/>
    <x v="1"/>
    <x v="1"/>
    <x v="1"/>
    <x v="1"/>
    <x v="1"/>
    <x v="0"/>
    <x v="20"/>
    <x v="19"/>
    <x v="20"/>
    <x v="20"/>
    <x v="20"/>
    <x v="20"/>
    <x v="0"/>
  </r>
  <r>
    <x v="0"/>
    <x v="1"/>
    <x v="1"/>
    <x v="0"/>
    <x v="0"/>
    <x v="0"/>
    <x v="1"/>
    <x v="21"/>
    <x v="20"/>
    <x v="21"/>
    <x v="21"/>
    <x v="21"/>
    <x v="21"/>
    <x v="0"/>
  </r>
  <r>
    <x v="0"/>
    <x v="1"/>
    <x v="1"/>
    <x v="2"/>
    <x v="2"/>
    <x v="2"/>
    <x v="2"/>
    <x v="22"/>
    <x v="21"/>
    <x v="22"/>
    <x v="22"/>
    <x v="22"/>
    <x v="22"/>
    <x v="0"/>
  </r>
  <r>
    <x v="0"/>
    <x v="1"/>
    <x v="1"/>
    <x v="10"/>
    <x v="10"/>
    <x v="10"/>
    <x v="3"/>
    <x v="23"/>
    <x v="22"/>
    <x v="23"/>
    <x v="3"/>
    <x v="23"/>
    <x v="23"/>
    <x v="3"/>
  </r>
  <r>
    <x v="0"/>
    <x v="1"/>
    <x v="1"/>
    <x v="11"/>
    <x v="11"/>
    <x v="11"/>
    <x v="4"/>
    <x v="24"/>
    <x v="23"/>
    <x v="24"/>
    <x v="23"/>
    <x v="24"/>
    <x v="24"/>
    <x v="0"/>
  </r>
  <r>
    <x v="0"/>
    <x v="1"/>
    <x v="1"/>
    <x v="5"/>
    <x v="5"/>
    <x v="5"/>
    <x v="5"/>
    <x v="25"/>
    <x v="24"/>
    <x v="25"/>
    <x v="24"/>
    <x v="25"/>
    <x v="25"/>
    <x v="0"/>
  </r>
  <r>
    <x v="0"/>
    <x v="1"/>
    <x v="1"/>
    <x v="6"/>
    <x v="6"/>
    <x v="6"/>
    <x v="6"/>
    <x v="26"/>
    <x v="25"/>
    <x v="26"/>
    <x v="25"/>
    <x v="26"/>
    <x v="26"/>
    <x v="0"/>
  </r>
  <r>
    <x v="0"/>
    <x v="1"/>
    <x v="1"/>
    <x v="3"/>
    <x v="3"/>
    <x v="3"/>
    <x v="7"/>
    <x v="27"/>
    <x v="26"/>
    <x v="27"/>
    <x v="26"/>
    <x v="27"/>
    <x v="27"/>
    <x v="0"/>
  </r>
  <r>
    <x v="0"/>
    <x v="1"/>
    <x v="1"/>
    <x v="4"/>
    <x v="4"/>
    <x v="4"/>
    <x v="8"/>
    <x v="28"/>
    <x v="27"/>
    <x v="28"/>
    <x v="27"/>
    <x v="28"/>
    <x v="28"/>
    <x v="0"/>
  </r>
  <r>
    <x v="0"/>
    <x v="1"/>
    <x v="1"/>
    <x v="7"/>
    <x v="7"/>
    <x v="7"/>
    <x v="9"/>
    <x v="29"/>
    <x v="28"/>
    <x v="29"/>
    <x v="28"/>
    <x v="29"/>
    <x v="29"/>
    <x v="0"/>
  </r>
  <r>
    <x v="0"/>
    <x v="1"/>
    <x v="1"/>
    <x v="8"/>
    <x v="8"/>
    <x v="8"/>
    <x v="9"/>
    <x v="29"/>
    <x v="28"/>
    <x v="30"/>
    <x v="29"/>
    <x v="30"/>
    <x v="30"/>
    <x v="1"/>
  </r>
  <r>
    <x v="0"/>
    <x v="1"/>
    <x v="1"/>
    <x v="9"/>
    <x v="9"/>
    <x v="9"/>
    <x v="11"/>
    <x v="30"/>
    <x v="29"/>
    <x v="31"/>
    <x v="30"/>
    <x v="31"/>
    <x v="31"/>
    <x v="0"/>
  </r>
  <r>
    <x v="0"/>
    <x v="1"/>
    <x v="1"/>
    <x v="12"/>
    <x v="12"/>
    <x v="12"/>
    <x v="12"/>
    <x v="31"/>
    <x v="30"/>
    <x v="32"/>
    <x v="31"/>
    <x v="32"/>
    <x v="32"/>
    <x v="0"/>
  </r>
  <r>
    <x v="0"/>
    <x v="1"/>
    <x v="1"/>
    <x v="20"/>
    <x v="20"/>
    <x v="20"/>
    <x v="13"/>
    <x v="32"/>
    <x v="31"/>
    <x v="33"/>
    <x v="12"/>
    <x v="15"/>
    <x v="33"/>
    <x v="0"/>
  </r>
  <r>
    <x v="0"/>
    <x v="1"/>
    <x v="1"/>
    <x v="21"/>
    <x v="21"/>
    <x v="21"/>
    <x v="14"/>
    <x v="33"/>
    <x v="32"/>
    <x v="34"/>
    <x v="32"/>
    <x v="33"/>
    <x v="34"/>
    <x v="0"/>
  </r>
  <r>
    <x v="0"/>
    <x v="1"/>
    <x v="1"/>
    <x v="14"/>
    <x v="14"/>
    <x v="14"/>
    <x v="15"/>
    <x v="34"/>
    <x v="13"/>
    <x v="35"/>
    <x v="33"/>
    <x v="34"/>
    <x v="35"/>
    <x v="0"/>
  </r>
  <r>
    <x v="0"/>
    <x v="1"/>
    <x v="1"/>
    <x v="16"/>
    <x v="16"/>
    <x v="16"/>
    <x v="16"/>
    <x v="35"/>
    <x v="15"/>
    <x v="36"/>
    <x v="34"/>
    <x v="35"/>
    <x v="36"/>
    <x v="0"/>
  </r>
  <r>
    <x v="0"/>
    <x v="1"/>
    <x v="1"/>
    <x v="22"/>
    <x v="22"/>
    <x v="22"/>
    <x v="17"/>
    <x v="36"/>
    <x v="33"/>
    <x v="37"/>
    <x v="35"/>
    <x v="36"/>
    <x v="37"/>
    <x v="1"/>
  </r>
  <r>
    <x v="0"/>
    <x v="1"/>
    <x v="1"/>
    <x v="13"/>
    <x v="13"/>
    <x v="13"/>
    <x v="18"/>
    <x v="37"/>
    <x v="34"/>
    <x v="38"/>
    <x v="36"/>
    <x v="37"/>
    <x v="38"/>
    <x v="0"/>
  </r>
  <r>
    <x v="0"/>
    <x v="1"/>
    <x v="1"/>
    <x v="18"/>
    <x v="18"/>
    <x v="18"/>
    <x v="19"/>
    <x v="38"/>
    <x v="35"/>
    <x v="39"/>
    <x v="37"/>
    <x v="38"/>
    <x v="39"/>
    <x v="0"/>
  </r>
  <r>
    <x v="0"/>
    <x v="2"/>
    <x v="2"/>
    <x v="1"/>
    <x v="1"/>
    <x v="1"/>
    <x v="0"/>
    <x v="12"/>
    <x v="36"/>
    <x v="40"/>
    <x v="38"/>
    <x v="39"/>
    <x v="40"/>
    <x v="0"/>
  </r>
  <r>
    <x v="0"/>
    <x v="2"/>
    <x v="2"/>
    <x v="0"/>
    <x v="0"/>
    <x v="0"/>
    <x v="1"/>
    <x v="39"/>
    <x v="1"/>
    <x v="41"/>
    <x v="39"/>
    <x v="40"/>
    <x v="17"/>
    <x v="0"/>
  </r>
  <r>
    <x v="0"/>
    <x v="2"/>
    <x v="2"/>
    <x v="11"/>
    <x v="11"/>
    <x v="11"/>
    <x v="2"/>
    <x v="40"/>
    <x v="37"/>
    <x v="42"/>
    <x v="40"/>
    <x v="41"/>
    <x v="41"/>
    <x v="0"/>
  </r>
  <r>
    <x v="0"/>
    <x v="2"/>
    <x v="2"/>
    <x v="5"/>
    <x v="5"/>
    <x v="5"/>
    <x v="3"/>
    <x v="41"/>
    <x v="38"/>
    <x v="43"/>
    <x v="41"/>
    <x v="42"/>
    <x v="42"/>
    <x v="0"/>
  </r>
  <r>
    <x v="0"/>
    <x v="2"/>
    <x v="2"/>
    <x v="10"/>
    <x v="10"/>
    <x v="10"/>
    <x v="4"/>
    <x v="42"/>
    <x v="39"/>
    <x v="44"/>
    <x v="42"/>
    <x v="43"/>
    <x v="43"/>
    <x v="3"/>
  </r>
  <r>
    <x v="0"/>
    <x v="2"/>
    <x v="2"/>
    <x v="21"/>
    <x v="21"/>
    <x v="21"/>
    <x v="5"/>
    <x v="43"/>
    <x v="40"/>
    <x v="45"/>
    <x v="43"/>
    <x v="44"/>
    <x v="44"/>
    <x v="0"/>
  </r>
  <r>
    <x v="0"/>
    <x v="2"/>
    <x v="2"/>
    <x v="2"/>
    <x v="2"/>
    <x v="2"/>
    <x v="6"/>
    <x v="44"/>
    <x v="41"/>
    <x v="46"/>
    <x v="44"/>
    <x v="45"/>
    <x v="24"/>
    <x v="0"/>
  </r>
  <r>
    <x v="0"/>
    <x v="2"/>
    <x v="2"/>
    <x v="6"/>
    <x v="6"/>
    <x v="6"/>
    <x v="7"/>
    <x v="45"/>
    <x v="42"/>
    <x v="47"/>
    <x v="45"/>
    <x v="24"/>
    <x v="45"/>
    <x v="0"/>
  </r>
  <r>
    <x v="0"/>
    <x v="2"/>
    <x v="2"/>
    <x v="7"/>
    <x v="7"/>
    <x v="7"/>
    <x v="8"/>
    <x v="46"/>
    <x v="43"/>
    <x v="48"/>
    <x v="46"/>
    <x v="46"/>
    <x v="46"/>
    <x v="0"/>
  </r>
  <r>
    <x v="0"/>
    <x v="2"/>
    <x v="2"/>
    <x v="9"/>
    <x v="9"/>
    <x v="9"/>
    <x v="9"/>
    <x v="47"/>
    <x v="44"/>
    <x v="49"/>
    <x v="47"/>
    <x v="47"/>
    <x v="47"/>
    <x v="0"/>
  </r>
  <r>
    <x v="0"/>
    <x v="2"/>
    <x v="2"/>
    <x v="8"/>
    <x v="8"/>
    <x v="8"/>
    <x v="10"/>
    <x v="48"/>
    <x v="9"/>
    <x v="50"/>
    <x v="8"/>
    <x v="48"/>
    <x v="48"/>
    <x v="1"/>
  </r>
  <r>
    <x v="0"/>
    <x v="2"/>
    <x v="2"/>
    <x v="3"/>
    <x v="3"/>
    <x v="3"/>
    <x v="11"/>
    <x v="49"/>
    <x v="45"/>
    <x v="51"/>
    <x v="48"/>
    <x v="49"/>
    <x v="49"/>
    <x v="0"/>
  </r>
  <r>
    <x v="0"/>
    <x v="2"/>
    <x v="2"/>
    <x v="20"/>
    <x v="20"/>
    <x v="20"/>
    <x v="12"/>
    <x v="50"/>
    <x v="11"/>
    <x v="52"/>
    <x v="49"/>
    <x v="29"/>
    <x v="50"/>
    <x v="0"/>
  </r>
  <r>
    <x v="0"/>
    <x v="2"/>
    <x v="2"/>
    <x v="14"/>
    <x v="14"/>
    <x v="14"/>
    <x v="13"/>
    <x v="51"/>
    <x v="46"/>
    <x v="53"/>
    <x v="17"/>
    <x v="50"/>
    <x v="51"/>
    <x v="0"/>
  </r>
  <r>
    <x v="0"/>
    <x v="2"/>
    <x v="2"/>
    <x v="23"/>
    <x v="23"/>
    <x v="23"/>
    <x v="14"/>
    <x v="52"/>
    <x v="31"/>
    <x v="54"/>
    <x v="50"/>
    <x v="51"/>
    <x v="52"/>
    <x v="1"/>
  </r>
  <r>
    <x v="0"/>
    <x v="2"/>
    <x v="2"/>
    <x v="24"/>
    <x v="24"/>
    <x v="24"/>
    <x v="15"/>
    <x v="53"/>
    <x v="47"/>
    <x v="55"/>
    <x v="51"/>
    <x v="52"/>
    <x v="53"/>
    <x v="0"/>
  </r>
  <r>
    <x v="0"/>
    <x v="2"/>
    <x v="2"/>
    <x v="22"/>
    <x v="22"/>
    <x v="22"/>
    <x v="15"/>
    <x v="53"/>
    <x v="47"/>
    <x v="56"/>
    <x v="52"/>
    <x v="53"/>
    <x v="54"/>
    <x v="1"/>
  </r>
  <r>
    <x v="0"/>
    <x v="2"/>
    <x v="2"/>
    <x v="25"/>
    <x v="25"/>
    <x v="25"/>
    <x v="17"/>
    <x v="54"/>
    <x v="48"/>
    <x v="57"/>
    <x v="53"/>
    <x v="54"/>
    <x v="55"/>
    <x v="0"/>
  </r>
  <r>
    <x v="0"/>
    <x v="2"/>
    <x v="2"/>
    <x v="12"/>
    <x v="12"/>
    <x v="12"/>
    <x v="18"/>
    <x v="55"/>
    <x v="49"/>
    <x v="58"/>
    <x v="54"/>
    <x v="55"/>
    <x v="56"/>
    <x v="0"/>
  </r>
  <r>
    <x v="0"/>
    <x v="2"/>
    <x v="2"/>
    <x v="4"/>
    <x v="4"/>
    <x v="4"/>
    <x v="19"/>
    <x v="56"/>
    <x v="50"/>
    <x v="59"/>
    <x v="55"/>
    <x v="56"/>
    <x v="57"/>
    <x v="0"/>
  </r>
  <r>
    <x v="0"/>
    <x v="3"/>
    <x v="3"/>
    <x v="0"/>
    <x v="0"/>
    <x v="0"/>
    <x v="0"/>
    <x v="57"/>
    <x v="51"/>
    <x v="60"/>
    <x v="56"/>
    <x v="41"/>
    <x v="58"/>
    <x v="0"/>
  </r>
  <r>
    <x v="0"/>
    <x v="3"/>
    <x v="3"/>
    <x v="1"/>
    <x v="1"/>
    <x v="1"/>
    <x v="1"/>
    <x v="58"/>
    <x v="52"/>
    <x v="61"/>
    <x v="57"/>
    <x v="57"/>
    <x v="59"/>
    <x v="0"/>
  </r>
  <r>
    <x v="0"/>
    <x v="3"/>
    <x v="3"/>
    <x v="2"/>
    <x v="2"/>
    <x v="2"/>
    <x v="2"/>
    <x v="59"/>
    <x v="53"/>
    <x v="62"/>
    <x v="58"/>
    <x v="58"/>
    <x v="60"/>
    <x v="0"/>
  </r>
  <r>
    <x v="0"/>
    <x v="3"/>
    <x v="3"/>
    <x v="6"/>
    <x v="6"/>
    <x v="6"/>
    <x v="3"/>
    <x v="60"/>
    <x v="54"/>
    <x v="53"/>
    <x v="59"/>
    <x v="59"/>
    <x v="61"/>
    <x v="0"/>
  </r>
  <r>
    <x v="0"/>
    <x v="3"/>
    <x v="3"/>
    <x v="3"/>
    <x v="3"/>
    <x v="3"/>
    <x v="4"/>
    <x v="61"/>
    <x v="55"/>
    <x v="63"/>
    <x v="13"/>
    <x v="60"/>
    <x v="62"/>
    <x v="0"/>
  </r>
  <r>
    <x v="0"/>
    <x v="3"/>
    <x v="3"/>
    <x v="8"/>
    <x v="8"/>
    <x v="8"/>
    <x v="4"/>
    <x v="61"/>
    <x v="55"/>
    <x v="64"/>
    <x v="60"/>
    <x v="61"/>
    <x v="63"/>
    <x v="0"/>
  </r>
  <r>
    <x v="0"/>
    <x v="3"/>
    <x v="3"/>
    <x v="12"/>
    <x v="12"/>
    <x v="12"/>
    <x v="6"/>
    <x v="62"/>
    <x v="41"/>
    <x v="65"/>
    <x v="61"/>
    <x v="62"/>
    <x v="64"/>
    <x v="0"/>
  </r>
  <r>
    <x v="0"/>
    <x v="3"/>
    <x v="3"/>
    <x v="20"/>
    <x v="20"/>
    <x v="20"/>
    <x v="7"/>
    <x v="63"/>
    <x v="43"/>
    <x v="63"/>
    <x v="13"/>
    <x v="63"/>
    <x v="65"/>
    <x v="0"/>
  </r>
  <r>
    <x v="0"/>
    <x v="3"/>
    <x v="3"/>
    <x v="4"/>
    <x v="4"/>
    <x v="4"/>
    <x v="8"/>
    <x v="64"/>
    <x v="56"/>
    <x v="66"/>
    <x v="62"/>
    <x v="64"/>
    <x v="66"/>
    <x v="0"/>
  </r>
  <r>
    <x v="0"/>
    <x v="3"/>
    <x v="3"/>
    <x v="7"/>
    <x v="7"/>
    <x v="7"/>
    <x v="8"/>
    <x v="64"/>
    <x v="56"/>
    <x v="67"/>
    <x v="63"/>
    <x v="65"/>
    <x v="67"/>
    <x v="0"/>
  </r>
  <r>
    <x v="0"/>
    <x v="3"/>
    <x v="3"/>
    <x v="5"/>
    <x v="5"/>
    <x v="5"/>
    <x v="10"/>
    <x v="65"/>
    <x v="57"/>
    <x v="68"/>
    <x v="64"/>
    <x v="66"/>
    <x v="68"/>
    <x v="0"/>
  </r>
  <r>
    <x v="0"/>
    <x v="3"/>
    <x v="3"/>
    <x v="22"/>
    <x v="22"/>
    <x v="22"/>
    <x v="11"/>
    <x v="66"/>
    <x v="9"/>
    <x v="58"/>
    <x v="14"/>
    <x v="67"/>
    <x v="56"/>
    <x v="0"/>
  </r>
  <r>
    <x v="0"/>
    <x v="3"/>
    <x v="3"/>
    <x v="14"/>
    <x v="14"/>
    <x v="14"/>
    <x v="12"/>
    <x v="67"/>
    <x v="58"/>
    <x v="69"/>
    <x v="65"/>
    <x v="68"/>
    <x v="69"/>
    <x v="0"/>
  </r>
  <r>
    <x v="0"/>
    <x v="3"/>
    <x v="3"/>
    <x v="10"/>
    <x v="10"/>
    <x v="10"/>
    <x v="12"/>
    <x v="67"/>
    <x v="58"/>
    <x v="70"/>
    <x v="66"/>
    <x v="22"/>
    <x v="70"/>
    <x v="0"/>
  </r>
  <r>
    <x v="0"/>
    <x v="3"/>
    <x v="3"/>
    <x v="26"/>
    <x v="26"/>
    <x v="26"/>
    <x v="12"/>
    <x v="67"/>
    <x v="58"/>
    <x v="32"/>
    <x v="67"/>
    <x v="64"/>
    <x v="66"/>
    <x v="0"/>
  </r>
  <r>
    <x v="0"/>
    <x v="3"/>
    <x v="3"/>
    <x v="13"/>
    <x v="13"/>
    <x v="13"/>
    <x v="15"/>
    <x v="68"/>
    <x v="59"/>
    <x v="54"/>
    <x v="34"/>
    <x v="69"/>
    <x v="71"/>
    <x v="0"/>
  </r>
  <r>
    <x v="0"/>
    <x v="3"/>
    <x v="3"/>
    <x v="19"/>
    <x v="19"/>
    <x v="19"/>
    <x v="16"/>
    <x v="69"/>
    <x v="31"/>
    <x v="71"/>
    <x v="18"/>
    <x v="65"/>
    <x v="67"/>
    <x v="0"/>
  </r>
  <r>
    <x v="0"/>
    <x v="3"/>
    <x v="3"/>
    <x v="16"/>
    <x v="16"/>
    <x v="16"/>
    <x v="17"/>
    <x v="70"/>
    <x v="60"/>
    <x v="72"/>
    <x v="68"/>
    <x v="41"/>
    <x v="58"/>
    <x v="0"/>
  </r>
  <r>
    <x v="0"/>
    <x v="3"/>
    <x v="3"/>
    <x v="9"/>
    <x v="9"/>
    <x v="9"/>
    <x v="18"/>
    <x v="71"/>
    <x v="13"/>
    <x v="56"/>
    <x v="69"/>
    <x v="70"/>
    <x v="72"/>
    <x v="0"/>
  </r>
  <r>
    <x v="0"/>
    <x v="3"/>
    <x v="3"/>
    <x v="27"/>
    <x v="27"/>
    <x v="27"/>
    <x v="19"/>
    <x v="72"/>
    <x v="33"/>
    <x v="63"/>
    <x v="13"/>
    <x v="64"/>
    <x v="66"/>
    <x v="0"/>
  </r>
  <r>
    <x v="0"/>
    <x v="4"/>
    <x v="4"/>
    <x v="0"/>
    <x v="0"/>
    <x v="0"/>
    <x v="0"/>
    <x v="73"/>
    <x v="61"/>
    <x v="73"/>
    <x v="70"/>
    <x v="59"/>
    <x v="73"/>
    <x v="0"/>
  </r>
  <r>
    <x v="0"/>
    <x v="4"/>
    <x v="4"/>
    <x v="4"/>
    <x v="4"/>
    <x v="4"/>
    <x v="1"/>
    <x v="74"/>
    <x v="62"/>
    <x v="74"/>
    <x v="71"/>
    <x v="71"/>
    <x v="74"/>
    <x v="0"/>
  </r>
  <r>
    <x v="0"/>
    <x v="4"/>
    <x v="4"/>
    <x v="3"/>
    <x v="3"/>
    <x v="3"/>
    <x v="2"/>
    <x v="75"/>
    <x v="63"/>
    <x v="72"/>
    <x v="72"/>
    <x v="72"/>
    <x v="75"/>
    <x v="0"/>
  </r>
  <r>
    <x v="0"/>
    <x v="4"/>
    <x v="4"/>
    <x v="2"/>
    <x v="2"/>
    <x v="2"/>
    <x v="3"/>
    <x v="76"/>
    <x v="64"/>
    <x v="75"/>
    <x v="73"/>
    <x v="73"/>
    <x v="26"/>
    <x v="0"/>
  </r>
  <r>
    <x v="0"/>
    <x v="4"/>
    <x v="4"/>
    <x v="1"/>
    <x v="1"/>
    <x v="1"/>
    <x v="4"/>
    <x v="66"/>
    <x v="65"/>
    <x v="69"/>
    <x v="74"/>
    <x v="67"/>
    <x v="76"/>
    <x v="0"/>
  </r>
  <r>
    <x v="0"/>
    <x v="4"/>
    <x v="4"/>
    <x v="9"/>
    <x v="9"/>
    <x v="9"/>
    <x v="5"/>
    <x v="67"/>
    <x v="66"/>
    <x v="76"/>
    <x v="75"/>
    <x v="74"/>
    <x v="24"/>
    <x v="0"/>
  </r>
  <r>
    <x v="0"/>
    <x v="4"/>
    <x v="4"/>
    <x v="18"/>
    <x v="18"/>
    <x v="18"/>
    <x v="6"/>
    <x v="77"/>
    <x v="67"/>
    <x v="68"/>
    <x v="76"/>
    <x v="75"/>
    <x v="25"/>
    <x v="0"/>
  </r>
  <r>
    <x v="0"/>
    <x v="4"/>
    <x v="4"/>
    <x v="8"/>
    <x v="8"/>
    <x v="8"/>
    <x v="7"/>
    <x v="78"/>
    <x v="68"/>
    <x v="77"/>
    <x v="77"/>
    <x v="76"/>
    <x v="77"/>
    <x v="0"/>
  </r>
  <r>
    <x v="0"/>
    <x v="4"/>
    <x v="4"/>
    <x v="19"/>
    <x v="19"/>
    <x v="19"/>
    <x v="8"/>
    <x v="79"/>
    <x v="69"/>
    <x v="38"/>
    <x v="78"/>
    <x v="75"/>
    <x v="25"/>
    <x v="0"/>
  </r>
  <r>
    <x v="0"/>
    <x v="4"/>
    <x v="4"/>
    <x v="6"/>
    <x v="6"/>
    <x v="6"/>
    <x v="8"/>
    <x v="79"/>
    <x v="69"/>
    <x v="78"/>
    <x v="79"/>
    <x v="70"/>
    <x v="78"/>
    <x v="0"/>
  </r>
  <r>
    <x v="0"/>
    <x v="4"/>
    <x v="4"/>
    <x v="15"/>
    <x v="15"/>
    <x v="15"/>
    <x v="10"/>
    <x v="80"/>
    <x v="70"/>
    <x v="79"/>
    <x v="80"/>
    <x v="75"/>
    <x v="25"/>
    <x v="0"/>
  </r>
  <r>
    <x v="0"/>
    <x v="4"/>
    <x v="4"/>
    <x v="14"/>
    <x v="14"/>
    <x v="14"/>
    <x v="10"/>
    <x v="80"/>
    <x v="70"/>
    <x v="80"/>
    <x v="81"/>
    <x v="45"/>
    <x v="33"/>
    <x v="0"/>
  </r>
  <r>
    <x v="0"/>
    <x v="4"/>
    <x v="4"/>
    <x v="13"/>
    <x v="13"/>
    <x v="13"/>
    <x v="12"/>
    <x v="81"/>
    <x v="46"/>
    <x v="54"/>
    <x v="82"/>
    <x v="77"/>
    <x v="32"/>
    <x v="0"/>
  </r>
  <r>
    <x v="0"/>
    <x v="4"/>
    <x v="4"/>
    <x v="7"/>
    <x v="7"/>
    <x v="7"/>
    <x v="12"/>
    <x v="81"/>
    <x v="46"/>
    <x v="71"/>
    <x v="83"/>
    <x v="75"/>
    <x v="25"/>
    <x v="0"/>
  </r>
  <r>
    <x v="0"/>
    <x v="4"/>
    <x v="4"/>
    <x v="12"/>
    <x v="12"/>
    <x v="12"/>
    <x v="14"/>
    <x v="82"/>
    <x v="47"/>
    <x v="81"/>
    <x v="84"/>
    <x v="77"/>
    <x v="32"/>
    <x v="0"/>
  </r>
  <r>
    <x v="0"/>
    <x v="4"/>
    <x v="4"/>
    <x v="16"/>
    <x v="16"/>
    <x v="16"/>
    <x v="14"/>
    <x v="82"/>
    <x v="47"/>
    <x v="80"/>
    <x v="81"/>
    <x v="78"/>
    <x v="79"/>
    <x v="0"/>
  </r>
  <r>
    <x v="0"/>
    <x v="4"/>
    <x v="4"/>
    <x v="28"/>
    <x v="28"/>
    <x v="28"/>
    <x v="14"/>
    <x v="82"/>
    <x v="47"/>
    <x v="58"/>
    <x v="85"/>
    <x v="79"/>
    <x v="80"/>
    <x v="0"/>
  </r>
  <r>
    <x v="0"/>
    <x v="4"/>
    <x v="4"/>
    <x v="5"/>
    <x v="5"/>
    <x v="5"/>
    <x v="17"/>
    <x v="83"/>
    <x v="71"/>
    <x v="52"/>
    <x v="86"/>
    <x v="74"/>
    <x v="24"/>
    <x v="0"/>
  </r>
  <r>
    <x v="0"/>
    <x v="4"/>
    <x v="4"/>
    <x v="22"/>
    <x v="22"/>
    <x v="22"/>
    <x v="18"/>
    <x v="84"/>
    <x v="48"/>
    <x v="82"/>
    <x v="87"/>
    <x v="80"/>
    <x v="0"/>
    <x v="0"/>
  </r>
  <r>
    <x v="0"/>
    <x v="4"/>
    <x v="4"/>
    <x v="26"/>
    <x v="26"/>
    <x v="26"/>
    <x v="19"/>
    <x v="85"/>
    <x v="72"/>
    <x v="51"/>
    <x v="88"/>
    <x v="79"/>
    <x v="80"/>
    <x v="0"/>
  </r>
  <r>
    <x v="0"/>
    <x v="5"/>
    <x v="5"/>
    <x v="0"/>
    <x v="0"/>
    <x v="0"/>
    <x v="0"/>
    <x v="86"/>
    <x v="73"/>
    <x v="28"/>
    <x v="89"/>
    <x v="65"/>
    <x v="81"/>
    <x v="0"/>
  </r>
  <r>
    <x v="0"/>
    <x v="5"/>
    <x v="5"/>
    <x v="1"/>
    <x v="1"/>
    <x v="1"/>
    <x v="1"/>
    <x v="87"/>
    <x v="74"/>
    <x v="83"/>
    <x v="90"/>
    <x v="81"/>
    <x v="82"/>
    <x v="0"/>
  </r>
  <r>
    <x v="0"/>
    <x v="5"/>
    <x v="5"/>
    <x v="4"/>
    <x v="4"/>
    <x v="4"/>
    <x v="2"/>
    <x v="88"/>
    <x v="75"/>
    <x v="84"/>
    <x v="91"/>
    <x v="56"/>
    <x v="83"/>
    <x v="0"/>
  </r>
  <r>
    <x v="0"/>
    <x v="5"/>
    <x v="5"/>
    <x v="2"/>
    <x v="2"/>
    <x v="2"/>
    <x v="3"/>
    <x v="89"/>
    <x v="76"/>
    <x v="85"/>
    <x v="92"/>
    <x v="61"/>
    <x v="84"/>
    <x v="0"/>
  </r>
  <r>
    <x v="0"/>
    <x v="5"/>
    <x v="5"/>
    <x v="16"/>
    <x v="16"/>
    <x v="16"/>
    <x v="4"/>
    <x v="90"/>
    <x v="77"/>
    <x v="32"/>
    <x v="81"/>
    <x v="82"/>
    <x v="85"/>
    <x v="0"/>
  </r>
  <r>
    <x v="0"/>
    <x v="5"/>
    <x v="5"/>
    <x v="3"/>
    <x v="3"/>
    <x v="3"/>
    <x v="5"/>
    <x v="91"/>
    <x v="78"/>
    <x v="63"/>
    <x v="93"/>
    <x v="42"/>
    <x v="86"/>
    <x v="0"/>
  </r>
  <r>
    <x v="0"/>
    <x v="5"/>
    <x v="5"/>
    <x v="18"/>
    <x v="18"/>
    <x v="18"/>
    <x v="6"/>
    <x v="92"/>
    <x v="79"/>
    <x v="86"/>
    <x v="94"/>
    <x v="31"/>
    <x v="87"/>
    <x v="0"/>
  </r>
  <r>
    <x v="0"/>
    <x v="5"/>
    <x v="5"/>
    <x v="13"/>
    <x v="13"/>
    <x v="13"/>
    <x v="7"/>
    <x v="93"/>
    <x v="80"/>
    <x v="87"/>
    <x v="95"/>
    <x v="83"/>
    <x v="65"/>
    <x v="0"/>
  </r>
  <r>
    <x v="0"/>
    <x v="5"/>
    <x v="5"/>
    <x v="10"/>
    <x v="10"/>
    <x v="10"/>
    <x v="8"/>
    <x v="74"/>
    <x v="81"/>
    <x v="80"/>
    <x v="96"/>
    <x v="84"/>
    <x v="88"/>
    <x v="0"/>
  </r>
  <r>
    <x v="0"/>
    <x v="5"/>
    <x v="5"/>
    <x v="6"/>
    <x v="6"/>
    <x v="6"/>
    <x v="9"/>
    <x v="94"/>
    <x v="82"/>
    <x v="88"/>
    <x v="97"/>
    <x v="59"/>
    <x v="34"/>
    <x v="0"/>
  </r>
  <r>
    <x v="0"/>
    <x v="5"/>
    <x v="5"/>
    <x v="12"/>
    <x v="12"/>
    <x v="12"/>
    <x v="10"/>
    <x v="59"/>
    <x v="83"/>
    <x v="81"/>
    <x v="98"/>
    <x v="83"/>
    <x v="65"/>
    <x v="0"/>
  </r>
  <r>
    <x v="0"/>
    <x v="5"/>
    <x v="5"/>
    <x v="29"/>
    <x v="29"/>
    <x v="29"/>
    <x v="11"/>
    <x v="60"/>
    <x v="84"/>
    <x v="32"/>
    <x v="81"/>
    <x v="85"/>
    <x v="36"/>
    <x v="0"/>
  </r>
  <r>
    <x v="0"/>
    <x v="5"/>
    <x v="5"/>
    <x v="30"/>
    <x v="30"/>
    <x v="30"/>
    <x v="12"/>
    <x v="95"/>
    <x v="85"/>
    <x v="63"/>
    <x v="93"/>
    <x v="86"/>
    <x v="89"/>
    <x v="0"/>
  </r>
  <r>
    <x v="0"/>
    <x v="5"/>
    <x v="5"/>
    <x v="8"/>
    <x v="8"/>
    <x v="8"/>
    <x v="13"/>
    <x v="96"/>
    <x v="86"/>
    <x v="55"/>
    <x v="99"/>
    <x v="79"/>
    <x v="90"/>
    <x v="0"/>
  </r>
  <r>
    <x v="0"/>
    <x v="5"/>
    <x v="5"/>
    <x v="31"/>
    <x v="31"/>
    <x v="31"/>
    <x v="14"/>
    <x v="97"/>
    <x v="87"/>
    <x v="70"/>
    <x v="100"/>
    <x v="86"/>
    <x v="89"/>
    <x v="0"/>
  </r>
  <r>
    <x v="0"/>
    <x v="5"/>
    <x v="5"/>
    <x v="32"/>
    <x v="32"/>
    <x v="32"/>
    <x v="15"/>
    <x v="98"/>
    <x v="88"/>
    <x v="72"/>
    <x v="101"/>
    <x v="87"/>
    <x v="13"/>
    <x v="0"/>
  </r>
  <r>
    <x v="0"/>
    <x v="5"/>
    <x v="5"/>
    <x v="7"/>
    <x v="7"/>
    <x v="7"/>
    <x v="16"/>
    <x v="62"/>
    <x v="71"/>
    <x v="89"/>
    <x v="102"/>
    <x v="88"/>
    <x v="91"/>
    <x v="0"/>
  </r>
  <r>
    <x v="0"/>
    <x v="5"/>
    <x v="5"/>
    <x v="20"/>
    <x v="20"/>
    <x v="20"/>
    <x v="16"/>
    <x v="62"/>
    <x v="71"/>
    <x v="51"/>
    <x v="82"/>
    <x v="89"/>
    <x v="92"/>
    <x v="0"/>
  </r>
  <r>
    <x v="0"/>
    <x v="5"/>
    <x v="5"/>
    <x v="17"/>
    <x v="17"/>
    <x v="17"/>
    <x v="18"/>
    <x v="99"/>
    <x v="89"/>
    <x v="82"/>
    <x v="103"/>
    <x v="90"/>
    <x v="28"/>
    <x v="0"/>
  </r>
  <r>
    <x v="0"/>
    <x v="5"/>
    <x v="5"/>
    <x v="5"/>
    <x v="5"/>
    <x v="5"/>
    <x v="18"/>
    <x v="99"/>
    <x v="89"/>
    <x v="64"/>
    <x v="104"/>
    <x v="58"/>
    <x v="93"/>
    <x v="0"/>
  </r>
  <r>
    <x v="0"/>
    <x v="6"/>
    <x v="6"/>
    <x v="1"/>
    <x v="1"/>
    <x v="1"/>
    <x v="0"/>
    <x v="100"/>
    <x v="90"/>
    <x v="90"/>
    <x v="105"/>
    <x v="91"/>
    <x v="94"/>
    <x v="0"/>
  </r>
  <r>
    <x v="0"/>
    <x v="6"/>
    <x v="6"/>
    <x v="0"/>
    <x v="0"/>
    <x v="0"/>
    <x v="1"/>
    <x v="101"/>
    <x v="91"/>
    <x v="91"/>
    <x v="106"/>
    <x v="92"/>
    <x v="95"/>
    <x v="0"/>
  </r>
  <r>
    <x v="0"/>
    <x v="6"/>
    <x v="6"/>
    <x v="2"/>
    <x v="2"/>
    <x v="2"/>
    <x v="2"/>
    <x v="102"/>
    <x v="92"/>
    <x v="92"/>
    <x v="107"/>
    <x v="93"/>
    <x v="24"/>
    <x v="0"/>
  </r>
  <r>
    <x v="0"/>
    <x v="6"/>
    <x v="6"/>
    <x v="3"/>
    <x v="3"/>
    <x v="3"/>
    <x v="3"/>
    <x v="103"/>
    <x v="93"/>
    <x v="93"/>
    <x v="3"/>
    <x v="94"/>
    <x v="96"/>
    <x v="0"/>
  </r>
  <r>
    <x v="0"/>
    <x v="6"/>
    <x v="6"/>
    <x v="10"/>
    <x v="10"/>
    <x v="10"/>
    <x v="4"/>
    <x v="46"/>
    <x v="80"/>
    <x v="93"/>
    <x v="3"/>
    <x v="95"/>
    <x v="97"/>
    <x v="0"/>
  </r>
  <r>
    <x v="0"/>
    <x v="6"/>
    <x v="6"/>
    <x v="4"/>
    <x v="4"/>
    <x v="4"/>
    <x v="5"/>
    <x v="104"/>
    <x v="25"/>
    <x v="94"/>
    <x v="108"/>
    <x v="96"/>
    <x v="66"/>
    <x v="0"/>
  </r>
  <r>
    <x v="0"/>
    <x v="6"/>
    <x v="6"/>
    <x v="8"/>
    <x v="8"/>
    <x v="8"/>
    <x v="6"/>
    <x v="105"/>
    <x v="94"/>
    <x v="95"/>
    <x v="109"/>
    <x v="44"/>
    <x v="30"/>
    <x v="0"/>
  </r>
  <r>
    <x v="0"/>
    <x v="6"/>
    <x v="6"/>
    <x v="6"/>
    <x v="6"/>
    <x v="6"/>
    <x v="7"/>
    <x v="106"/>
    <x v="82"/>
    <x v="96"/>
    <x v="110"/>
    <x v="88"/>
    <x v="98"/>
    <x v="0"/>
  </r>
  <r>
    <x v="0"/>
    <x v="6"/>
    <x v="6"/>
    <x v="16"/>
    <x v="16"/>
    <x v="16"/>
    <x v="8"/>
    <x v="86"/>
    <x v="95"/>
    <x v="97"/>
    <x v="10"/>
    <x v="97"/>
    <x v="99"/>
    <x v="0"/>
  </r>
  <r>
    <x v="0"/>
    <x v="6"/>
    <x v="6"/>
    <x v="13"/>
    <x v="13"/>
    <x v="13"/>
    <x v="9"/>
    <x v="107"/>
    <x v="96"/>
    <x v="67"/>
    <x v="16"/>
    <x v="98"/>
    <x v="100"/>
    <x v="0"/>
  </r>
  <r>
    <x v="0"/>
    <x v="6"/>
    <x v="6"/>
    <x v="7"/>
    <x v="7"/>
    <x v="7"/>
    <x v="9"/>
    <x v="107"/>
    <x v="96"/>
    <x v="98"/>
    <x v="111"/>
    <x v="99"/>
    <x v="101"/>
    <x v="0"/>
  </r>
  <r>
    <x v="0"/>
    <x v="6"/>
    <x v="6"/>
    <x v="5"/>
    <x v="5"/>
    <x v="5"/>
    <x v="11"/>
    <x v="108"/>
    <x v="45"/>
    <x v="99"/>
    <x v="112"/>
    <x v="63"/>
    <x v="102"/>
    <x v="0"/>
  </r>
  <r>
    <x v="0"/>
    <x v="6"/>
    <x v="6"/>
    <x v="11"/>
    <x v="11"/>
    <x v="11"/>
    <x v="12"/>
    <x v="109"/>
    <x v="97"/>
    <x v="100"/>
    <x v="29"/>
    <x v="59"/>
    <x v="103"/>
    <x v="0"/>
  </r>
  <r>
    <x v="0"/>
    <x v="6"/>
    <x v="6"/>
    <x v="12"/>
    <x v="12"/>
    <x v="12"/>
    <x v="13"/>
    <x v="53"/>
    <x v="98"/>
    <x v="71"/>
    <x v="113"/>
    <x v="100"/>
    <x v="104"/>
    <x v="0"/>
  </r>
  <r>
    <x v="0"/>
    <x v="6"/>
    <x v="6"/>
    <x v="21"/>
    <x v="21"/>
    <x v="21"/>
    <x v="14"/>
    <x v="110"/>
    <x v="99"/>
    <x v="101"/>
    <x v="114"/>
    <x v="64"/>
    <x v="34"/>
    <x v="0"/>
  </r>
  <r>
    <x v="0"/>
    <x v="6"/>
    <x v="6"/>
    <x v="9"/>
    <x v="9"/>
    <x v="9"/>
    <x v="15"/>
    <x v="111"/>
    <x v="88"/>
    <x v="102"/>
    <x v="115"/>
    <x v="101"/>
    <x v="105"/>
    <x v="0"/>
  </r>
  <r>
    <x v="0"/>
    <x v="6"/>
    <x v="6"/>
    <x v="24"/>
    <x v="24"/>
    <x v="24"/>
    <x v="16"/>
    <x v="112"/>
    <x v="100"/>
    <x v="103"/>
    <x v="116"/>
    <x v="102"/>
    <x v="21"/>
    <x v="1"/>
  </r>
  <r>
    <x v="0"/>
    <x v="6"/>
    <x v="6"/>
    <x v="14"/>
    <x v="14"/>
    <x v="14"/>
    <x v="16"/>
    <x v="112"/>
    <x v="100"/>
    <x v="104"/>
    <x v="117"/>
    <x v="2"/>
    <x v="67"/>
    <x v="0"/>
  </r>
  <r>
    <x v="0"/>
    <x v="6"/>
    <x v="6"/>
    <x v="19"/>
    <x v="19"/>
    <x v="19"/>
    <x v="18"/>
    <x v="113"/>
    <x v="101"/>
    <x v="105"/>
    <x v="118"/>
    <x v="11"/>
    <x v="106"/>
    <x v="0"/>
  </r>
  <r>
    <x v="0"/>
    <x v="6"/>
    <x v="6"/>
    <x v="33"/>
    <x v="33"/>
    <x v="33"/>
    <x v="19"/>
    <x v="114"/>
    <x v="34"/>
    <x v="106"/>
    <x v="85"/>
    <x v="103"/>
    <x v="107"/>
    <x v="0"/>
  </r>
  <r>
    <x v="0"/>
    <x v="6"/>
    <x v="6"/>
    <x v="15"/>
    <x v="15"/>
    <x v="15"/>
    <x v="19"/>
    <x v="114"/>
    <x v="34"/>
    <x v="107"/>
    <x v="119"/>
    <x v="104"/>
    <x v="68"/>
    <x v="0"/>
  </r>
  <r>
    <x v="0"/>
    <x v="7"/>
    <x v="7"/>
    <x v="0"/>
    <x v="0"/>
    <x v="0"/>
    <x v="0"/>
    <x v="115"/>
    <x v="102"/>
    <x v="108"/>
    <x v="120"/>
    <x v="105"/>
    <x v="28"/>
    <x v="0"/>
  </r>
  <r>
    <x v="0"/>
    <x v="7"/>
    <x v="7"/>
    <x v="1"/>
    <x v="1"/>
    <x v="1"/>
    <x v="1"/>
    <x v="116"/>
    <x v="103"/>
    <x v="109"/>
    <x v="121"/>
    <x v="106"/>
    <x v="99"/>
    <x v="0"/>
  </r>
  <r>
    <x v="0"/>
    <x v="7"/>
    <x v="7"/>
    <x v="2"/>
    <x v="2"/>
    <x v="2"/>
    <x v="2"/>
    <x v="117"/>
    <x v="104"/>
    <x v="110"/>
    <x v="122"/>
    <x v="70"/>
    <x v="108"/>
    <x v="1"/>
  </r>
  <r>
    <x v="0"/>
    <x v="7"/>
    <x v="7"/>
    <x v="9"/>
    <x v="9"/>
    <x v="9"/>
    <x v="3"/>
    <x v="74"/>
    <x v="105"/>
    <x v="111"/>
    <x v="123"/>
    <x v="58"/>
    <x v="47"/>
    <x v="0"/>
  </r>
  <r>
    <x v="0"/>
    <x v="7"/>
    <x v="7"/>
    <x v="3"/>
    <x v="3"/>
    <x v="3"/>
    <x v="4"/>
    <x v="118"/>
    <x v="77"/>
    <x v="81"/>
    <x v="124"/>
    <x v="107"/>
    <x v="109"/>
    <x v="0"/>
  </r>
  <r>
    <x v="0"/>
    <x v="7"/>
    <x v="7"/>
    <x v="14"/>
    <x v="14"/>
    <x v="14"/>
    <x v="5"/>
    <x v="96"/>
    <x v="106"/>
    <x v="87"/>
    <x v="125"/>
    <x v="60"/>
    <x v="110"/>
    <x v="0"/>
  </r>
  <r>
    <x v="0"/>
    <x v="7"/>
    <x v="7"/>
    <x v="5"/>
    <x v="5"/>
    <x v="5"/>
    <x v="5"/>
    <x v="96"/>
    <x v="106"/>
    <x v="112"/>
    <x v="6"/>
    <x v="59"/>
    <x v="81"/>
    <x v="0"/>
  </r>
  <r>
    <x v="0"/>
    <x v="7"/>
    <x v="7"/>
    <x v="4"/>
    <x v="4"/>
    <x v="4"/>
    <x v="7"/>
    <x v="119"/>
    <x v="41"/>
    <x v="89"/>
    <x v="126"/>
    <x v="47"/>
    <x v="36"/>
    <x v="0"/>
  </r>
  <r>
    <x v="0"/>
    <x v="7"/>
    <x v="7"/>
    <x v="6"/>
    <x v="6"/>
    <x v="6"/>
    <x v="8"/>
    <x v="120"/>
    <x v="107"/>
    <x v="74"/>
    <x v="127"/>
    <x v="59"/>
    <x v="81"/>
    <x v="0"/>
  </r>
  <r>
    <x v="0"/>
    <x v="7"/>
    <x v="7"/>
    <x v="7"/>
    <x v="7"/>
    <x v="7"/>
    <x v="9"/>
    <x v="61"/>
    <x v="108"/>
    <x v="113"/>
    <x v="128"/>
    <x v="108"/>
    <x v="111"/>
    <x v="0"/>
  </r>
  <r>
    <x v="0"/>
    <x v="7"/>
    <x v="7"/>
    <x v="24"/>
    <x v="24"/>
    <x v="24"/>
    <x v="10"/>
    <x v="99"/>
    <x v="44"/>
    <x v="38"/>
    <x v="129"/>
    <x v="109"/>
    <x v="112"/>
    <x v="0"/>
  </r>
  <r>
    <x v="0"/>
    <x v="7"/>
    <x v="7"/>
    <x v="21"/>
    <x v="21"/>
    <x v="21"/>
    <x v="11"/>
    <x v="121"/>
    <x v="109"/>
    <x v="114"/>
    <x v="130"/>
    <x v="58"/>
    <x v="47"/>
    <x v="0"/>
  </r>
  <r>
    <x v="0"/>
    <x v="7"/>
    <x v="7"/>
    <x v="17"/>
    <x v="17"/>
    <x v="17"/>
    <x v="12"/>
    <x v="64"/>
    <x v="70"/>
    <x v="97"/>
    <x v="131"/>
    <x v="68"/>
    <x v="113"/>
    <x v="0"/>
  </r>
  <r>
    <x v="0"/>
    <x v="7"/>
    <x v="7"/>
    <x v="8"/>
    <x v="8"/>
    <x v="8"/>
    <x v="13"/>
    <x v="66"/>
    <x v="110"/>
    <x v="78"/>
    <x v="132"/>
    <x v="59"/>
    <x v="81"/>
    <x v="0"/>
  </r>
  <r>
    <x v="0"/>
    <x v="7"/>
    <x v="7"/>
    <x v="13"/>
    <x v="13"/>
    <x v="13"/>
    <x v="14"/>
    <x v="122"/>
    <x v="46"/>
    <x v="71"/>
    <x v="116"/>
    <x v="108"/>
    <x v="111"/>
    <x v="0"/>
  </r>
  <r>
    <x v="0"/>
    <x v="7"/>
    <x v="7"/>
    <x v="10"/>
    <x v="10"/>
    <x v="10"/>
    <x v="15"/>
    <x v="67"/>
    <x v="111"/>
    <x v="115"/>
    <x v="113"/>
    <x v="31"/>
    <x v="114"/>
    <x v="0"/>
  </r>
  <r>
    <x v="0"/>
    <x v="7"/>
    <x v="7"/>
    <x v="11"/>
    <x v="11"/>
    <x v="11"/>
    <x v="15"/>
    <x v="67"/>
    <x v="111"/>
    <x v="36"/>
    <x v="133"/>
    <x v="110"/>
    <x v="41"/>
    <x v="0"/>
  </r>
  <r>
    <x v="0"/>
    <x v="7"/>
    <x v="7"/>
    <x v="18"/>
    <x v="18"/>
    <x v="18"/>
    <x v="17"/>
    <x v="78"/>
    <x v="99"/>
    <x v="116"/>
    <x v="134"/>
    <x v="111"/>
    <x v="115"/>
    <x v="0"/>
  </r>
  <r>
    <x v="0"/>
    <x v="7"/>
    <x v="7"/>
    <x v="19"/>
    <x v="19"/>
    <x v="19"/>
    <x v="18"/>
    <x v="69"/>
    <x v="71"/>
    <x v="113"/>
    <x v="128"/>
    <x v="75"/>
    <x v="116"/>
    <x v="0"/>
  </r>
  <r>
    <x v="0"/>
    <x v="7"/>
    <x v="7"/>
    <x v="12"/>
    <x v="12"/>
    <x v="12"/>
    <x v="19"/>
    <x v="70"/>
    <x v="16"/>
    <x v="51"/>
    <x v="135"/>
    <x v="68"/>
    <x v="113"/>
    <x v="0"/>
  </r>
  <r>
    <x v="0"/>
    <x v="8"/>
    <x v="8"/>
    <x v="0"/>
    <x v="0"/>
    <x v="0"/>
    <x v="0"/>
    <x v="92"/>
    <x v="112"/>
    <x v="117"/>
    <x v="136"/>
    <x v="110"/>
    <x v="117"/>
    <x v="0"/>
  </r>
  <r>
    <x v="0"/>
    <x v="8"/>
    <x v="8"/>
    <x v="1"/>
    <x v="1"/>
    <x v="1"/>
    <x v="1"/>
    <x v="123"/>
    <x v="113"/>
    <x v="74"/>
    <x v="137"/>
    <x v="66"/>
    <x v="118"/>
    <x v="0"/>
  </r>
  <r>
    <x v="0"/>
    <x v="8"/>
    <x v="8"/>
    <x v="2"/>
    <x v="2"/>
    <x v="2"/>
    <x v="2"/>
    <x v="61"/>
    <x v="114"/>
    <x v="61"/>
    <x v="138"/>
    <x v="70"/>
    <x v="24"/>
    <x v="0"/>
  </r>
  <r>
    <x v="0"/>
    <x v="8"/>
    <x v="8"/>
    <x v="34"/>
    <x v="34"/>
    <x v="34"/>
    <x v="3"/>
    <x v="77"/>
    <x v="115"/>
    <x v="56"/>
    <x v="139"/>
    <x v="110"/>
    <x v="117"/>
    <x v="0"/>
  </r>
  <r>
    <x v="0"/>
    <x v="8"/>
    <x v="8"/>
    <x v="6"/>
    <x v="6"/>
    <x v="6"/>
    <x v="4"/>
    <x v="72"/>
    <x v="116"/>
    <x v="78"/>
    <x v="140"/>
    <x v="112"/>
    <x v="119"/>
    <x v="0"/>
  </r>
  <r>
    <x v="0"/>
    <x v="8"/>
    <x v="8"/>
    <x v="3"/>
    <x v="3"/>
    <x v="3"/>
    <x v="5"/>
    <x v="124"/>
    <x v="55"/>
    <x v="70"/>
    <x v="124"/>
    <x v="64"/>
    <x v="120"/>
    <x v="0"/>
  </r>
  <r>
    <x v="0"/>
    <x v="8"/>
    <x v="8"/>
    <x v="4"/>
    <x v="4"/>
    <x v="4"/>
    <x v="6"/>
    <x v="81"/>
    <x v="117"/>
    <x v="118"/>
    <x v="141"/>
    <x v="111"/>
    <x v="121"/>
    <x v="0"/>
  </r>
  <r>
    <x v="0"/>
    <x v="8"/>
    <x v="8"/>
    <x v="7"/>
    <x v="7"/>
    <x v="7"/>
    <x v="7"/>
    <x v="125"/>
    <x v="5"/>
    <x v="97"/>
    <x v="142"/>
    <x v="75"/>
    <x v="122"/>
    <x v="0"/>
  </r>
  <r>
    <x v="0"/>
    <x v="8"/>
    <x v="8"/>
    <x v="9"/>
    <x v="9"/>
    <x v="9"/>
    <x v="7"/>
    <x v="125"/>
    <x v="5"/>
    <x v="27"/>
    <x v="143"/>
    <x v="74"/>
    <x v="6"/>
    <x v="0"/>
  </r>
  <r>
    <x v="0"/>
    <x v="8"/>
    <x v="8"/>
    <x v="15"/>
    <x v="15"/>
    <x v="15"/>
    <x v="9"/>
    <x v="82"/>
    <x v="118"/>
    <x v="87"/>
    <x v="144"/>
    <x v="59"/>
    <x v="123"/>
    <x v="0"/>
  </r>
  <r>
    <x v="0"/>
    <x v="8"/>
    <x v="8"/>
    <x v="16"/>
    <x v="16"/>
    <x v="16"/>
    <x v="10"/>
    <x v="83"/>
    <x v="28"/>
    <x v="58"/>
    <x v="145"/>
    <x v="66"/>
    <x v="118"/>
    <x v="0"/>
  </r>
  <r>
    <x v="0"/>
    <x v="8"/>
    <x v="8"/>
    <x v="35"/>
    <x v="35"/>
    <x v="35"/>
    <x v="11"/>
    <x v="126"/>
    <x v="97"/>
    <x v="54"/>
    <x v="42"/>
    <x v="78"/>
    <x v="70"/>
    <x v="0"/>
  </r>
  <r>
    <x v="0"/>
    <x v="8"/>
    <x v="8"/>
    <x v="28"/>
    <x v="28"/>
    <x v="28"/>
    <x v="11"/>
    <x v="126"/>
    <x v="97"/>
    <x v="82"/>
    <x v="146"/>
    <x v="59"/>
    <x v="123"/>
    <x v="0"/>
  </r>
  <r>
    <x v="0"/>
    <x v="8"/>
    <x v="8"/>
    <x v="8"/>
    <x v="8"/>
    <x v="8"/>
    <x v="11"/>
    <x v="126"/>
    <x v="97"/>
    <x v="66"/>
    <x v="115"/>
    <x v="70"/>
    <x v="24"/>
    <x v="0"/>
  </r>
  <r>
    <x v="0"/>
    <x v="8"/>
    <x v="8"/>
    <x v="14"/>
    <x v="14"/>
    <x v="14"/>
    <x v="14"/>
    <x v="127"/>
    <x v="71"/>
    <x v="115"/>
    <x v="147"/>
    <x v="80"/>
    <x v="124"/>
    <x v="0"/>
  </r>
  <r>
    <x v="0"/>
    <x v="8"/>
    <x v="8"/>
    <x v="13"/>
    <x v="13"/>
    <x v="13"/>
    <x v="15"/>
    <x v="128"/>
    <x v="35"/>
    <x v="72"/>
    <x v="12"/>
    <x v="66"/>
    <x v="118"/>
    <x v="0"/>
  </r>
  <r>
    <x v="0"/>
    <x v="8"/>
    <x v="8"/>
    <x v="18"/>
    <x v="18"/>
    <x v="18"/>
    <x v="15"/>
    <x v="128"/>
    <x v="35"/>
    <x v="69"/>
    <x v="129"/>
    <x v="113"/>
    <x v="125"/>
    <x v="0"/>
  </r>
  <r>
    <x v="0"/>
    <x v="8"/>
    <x v="8"/>
    <x v="12"/>
    <x v="12"/>
    <x v="12"/>
    <x v="17"/>
    <x v="129"/>
    <x v="119"/>
    <x v="54"/>
    <x v="42"/>
    <x v="59"/>
    <x v="123"/>
    <x v="0"/>
  </r>
  <r>
    <x v="0"/>
    <x v="8"/>
    <x v="8"/>
    <x v="36"/>
    <x v="36"/>
    <x v="36"/>
    <x v="17"/>
    <x v="129"/>
    <x v="119"/>
    <x v="80"/>
    <x v="131"/>
    <x v="110"/>
    <x v="117"/>
    <x v="0"/>
  </r>
  <r>
    <x v="0"/>
    <x v="8"/>
    <x v="8"/>
    <x v="17"/>
    <x v="17"/>
    <x v="17"/>
    <x v="19"/>
    <x v="130"/>
    <x v="120"/>
    <x v="63"/>
    <x v="148"/>
    <x v="61"/>
    <x v="0"/>
    <x v="0"/>
  </r>
  <r>
    <x v="0"/>
    <x v="8"/>
    <x v="8"/>
    <x v="37"/>
    <x v="37"/>
    <x v="37"/>
    <x v="19"/>
    <x v="130"/>
    <x v="120"/>
    <x v="70"/>
    <x v="124"/>
    <x v="66"/>
    <x v="118"/>
    <x v="0"/>
  </r>
  <r>
    <x v="0"/>
    <x v="8"/>
    <x v="8"/>
    <x v="38"/>
    <x v="38"/>
    <x v="38"/>
    <x v="19"/>
    <x v="130"/>
    <x v="120"/>
    <x v="118"/>
    <x v="141"/>
    <x v="74"/>
    <x v="6"/>
    <x v="0"/>
  </r>
  <r>
    <x v="0"/>
    <x v="8"/>
    <x v="8"/>
    <x v="39"/>
    <x v="39"/>
    <x v="39"/>
    <x v="19"/>
    <x v="130"/>
    <x v="120"/>
    <x v="87"/>
    <x v="144"/>
    <x v="112"/>
    <x v="119"/>
    <x v="0"/>
  </r>
  <r>
    <x v="0"/>
    <x v="9"/>
    <x v="9"/>
    <x v="0"/>
    <x v="0"/>
    <x v="0"/>
    <x v="0"/>
    <x v="131"/>
    <x v="121"/>
    <x v="119"/>
    <x v="149"/>
    <x v="113"/>
    <x v="126"/>
    <x v="0"/>
  </r>
  <r>
    <x v="0"/>
    <x v="9"/>
    <x v="9"/>
    <x v="2"/>
    <x v="2"/>
    <x v="2"/>
    <x v="1"/>
    <x v="71"/>
    <x v="122"/>
    <x v="36"/>
    <x v="150"/>
    <x v="112"/>
    <x v="127"/>
    <x v="0"/>
  </r>
  <r>
    <x v="0"/>
    <x v="9"/>
    <x v="9"/>
    <x v="1"/>
    <x v="1"/>
    <x v="1"/>
    <x v="2"/>
    <x v="132"/>
    <x v="123"/>
    <x v="97"/>
    <x v="151"/>
    <x v="111"/>
    <x v="128"/>
    <x v="0"/>
  </r>
  <r>
    <x v="0"/>
    <x v="9"/>
    <x v="9"/>
    <x v="11"/>
    <x v="11"/>
    <x v="11"/>
    <x v="3"/>
    <x v="80"/>
    <x v="116"/>
    <x v="77"/>
    <x v="152"/>
    <x v="114"/>
    <x v="129"/>
    <x v="0"/>
  </r>
  <r>
    <x v="0"/>
    <x v="9"/>
    <x v="9"/>
    <x v="9"/>
    <x v="9"/>
    <x v="9"/>
    <x v="3"/>
    <x v="80"/>
    <x v="116"/>
    <x v="67"/>
    <x v="153"/>
    <x v="74"/>
    <x v="130"/>
    <x v="0"/>
  </r>
  <r>
    <x v="0"/>
    <x v="9"/>
    <x v="9"/>
    <x v="5"/>
    <x v="5"/>
    <x v="5"/>
    <x v="5"/>
    <x v="81"/>
    <x v="66"/>
    <x v="79"/>
    <x v="104"/>
    <x v="110"/>
    <x v="131"/>
    <x v="0"/>
  </r>
  <r>
    <x v="0"/>
    <x v="9"/>
    <x v="9"/>
    <x v="3"/>
    <x v="3"/>
    <x v="3"/>
    <x v="6"/>
    <x v="125"/>
    <x v="124"/>
    <x v="54"/>
    <x v="103"/>
    <x v="88"/>
    <x v="132"/>
    <x v="0"/>
  </r>
  <r>
    <x v="0"/>
    <x v="9"/>
    <x v="9"/>
    <x v="7"/>
    <x v="7"/>
    <x v="7"/>
    <x v="7"/>
    <x v="82"/>
    <x v="125"/>
    <x v="87"/>
    <x v="154"/>
    <x v="59"/>
    <x v="133"/>
    <x v="0"/>
  </r>
  <r>
    <x v="0"/>
    <x v="9"/>
    <x v="9"/>
    <x v="40"/>
    <x v="40"/>
    <x v="40"/>
    <x v="8"/>
    <x v="85"/>
    <x v="118"/>
    <x v="65"/>
    <x v="61"/>
    <x v="114"/>
    <x v="129"/>
    <x v="0"/>
  </r>
  <r>
    <x v="0"/>
    <x v="9"/>
    <x v="9"/>
    <x v="28"/>
    <x v="28"/>
    <x v="28"/>
    <x v="9"/>
    <x v="126"/>
    <x v="57"/>
    <x v="58"/>
    <x v="155"/>
    <x v="76"/>
    <x v="16"/>
    <x v="0"/>
  </r>
  <r>
    <x v="0"/>
    <x v="9"/>
    <x v="9"/>
    <x v="6"/>
    <x v="6"/>
    <x v="6"/>
    <x v="9"/>
    <x v="126"/>
    <x v="57"/>
    <x v="79"/>
    <x v="104"/>
    <x v="112"/>
    <x v="127"/>
    <x v="0"/>
  </r>
  <r>
    <x v="0"/>
    <x v="9"/>
    <x v="9"/>
    <x v="41"/>
    <x v="41"/>
    <x v="41"/>
    <x v="11"/>
    <x v="133"/>
    <x v="109"/>
    <x v="80"/>
    <x v="116"/>
    <x v="59"/>
    <x v="133"/>
    <x v="0"/>
  </r>
  <r>
    <x v="0"/>
    <x v="9"/>
    <x v="9"/>
    <x v="15"/>
    <x v="15"/>
    <x v="15"/>
    <x v="11"/>
    <x v="133"/>
    <x v="109"/>
    <x v="87"/>
    <x v="154"/>
    <x v="58"/>
    <x v="134"/>
    <x v="0"/>
  </r>
  <r>
    <x v="0"/>
    <x v="9"/>
    <x v="9"/>
    <x v="42"/>
    <x v="42"/>
    <x v="42"/>
    <x v="13"/>
    <x v="134"/>
    <x v="45"/>
    <x v="97"/>
    <x v="151"/>
    <x v="70"/>
    <x v="135"/>
    <x v="0"/>
  </r>
  <r>
    <x v="0"/>
    <x v="9"/>
    <x v="9"/>
    <x v="39"/>
    <x v="39"/>
    <x v="39"/>
    <x v="14"/>
    <x v="127"/>
    <x v="126"/>
    <x v="97"/>
    <x v="151"/>
    <x v="112"/>
    <x v="127"/>
    <x v="0"/>
  </r>
  <r>
    <x v="0"/>
    <x v="9"/>
    <x v="9"/>
    <x v="8"/>
    <x v="8"/>
    <x v="8"/>
    <x v="15"/>
    <x v="128"/>
    <x v="87"/>
    <x v="87"/>
    <x v="154"/>
    <x v="70"/>
    <x v="135"/>
    <x v="1"/>
  </r>
  <r>
    <x v="0"/>
    <x v="9"/>
    <x v="9"/>
    <x v="12"/>
    <x v="12"/>
    <x v="12"/>
    <x v="16"/>
    <x v="129"/>
    <x v="100"/>
    <x v="72"/>
    <x v="156"/>
    <x v="80"/>
    <x v="136"/>
    <x v="0"/>
  </r>
  <r>
    <x v="0"/>
    <x v="9"/>
    <x v="9"/>
    <x v="38"/>
    <x v="38"/>
    <x v="38"/>
    <x v="16"/>
    <x v="129"/>
    <x v="100"/>
    <x v="82"/>
    <x v="157"/>
    <x v="73"/>
    <x v="106"/>
    <x v="1"/>
  </r>
  <r>
    <x v="0"/>
    <x v="9"/>
    <x v="9"/>
    <x v="22"/>
    <x v="22"/>
    <x v="22"/>
    <x v="16"/>
    <x v="129"/>
    <x v="100"/>
    <x v="54"/>
    <x v="103"/>
    <x v="76"/>
    <x v="16"/>
    <x v="0"/>
  </r>
  <r>
    <x v="0"/>
    <x v="9"/>
    <x v="9"/>
    <x v="43"/>
    <x v="43"/>
    <x v="43"/>
    <x v="19"/>
    <x v="130"/>
    <x v="35"/>
    <x v="115"/>
    <x v="158"/>
    <x v="75"/>
    <x v="137"/>
    <x v="0"/>
  </r>
  <r>
    <x v="0"/>
    <x v="10"/>
    <x v="10"/>
    <x v="0"/>
    <x v="0"/>
    <x v="0"/>
    <x v="0"/>
    <x v="59"/>
    <x v="127"/>
    <x v="37"/>
    <x v="159"/>
    <x v="76"/>
    <x v="104"/>
    <x v="0"/>
  </r>
  <r>
    <x v="0"/>
    <x v="10"/>
    <x v="10"/>
    <x v="1"/>
    <x v="1"/>
    <x v="1"/>
    <x v="1"/>
    <x v="69"/>
    <x v="128"/>
    <x v="52"/>
    <x v="160"/>
    <x v="78"/>
    <x v="138"/>
    <x v="0"/>
  </r>
  <r>
    <x v="0"/>
    <x v="10"/>
    <x v="10"/>
    <x v="4"/>
    <x v="4"/>
    <x v="4"/>
    <x v="2"/>
    <x v="72"/>
    <x v="129"/>
    <x v="97"/>
    <x v="161"/>
    <x v="78"/>
    <x v="138"/>
    <x v="0"/>
  </r>
  <r>
    <x v="0"/>
    <x v="10"/>
    <x v="10"/>
    <x v="2"/>
    <x v="2"/>
    <x v="2"/>
    <x v="2"/>
    <x v="72"/>
    <x v="129"/>
    <x v="56"/>
    <x v="162"/>
    <x v="114"/>
    <x v="129"/>
    <x v="0"/>
  </r>
  <r>
    <x v="0"/>
    <x v="10"/>
    <x v="10"/>
    <x v="33"/>
    <x v="33"/>
    <x v="33"/>
    <x v="4"/>
    <x v="81"/>
    <x v="130"/>
    <x v="69"/>
    <x v="163"/>
    <x v="79"/>
    <x v="139"/>
    <x v="0"/>
  </r>
  <r>
    <x v="0"/>
    <x v="10"/>
    <x v="10"/>
    <x v="6"/>
    <x v="6"/>
    <x v="6"/>
    <x v="5"/>
    <x v="85"/>
    <x v="80"/>
    <x v="79"/>
    <x v="164"/>
    <x v="70"/>
    <x v="34"/>
    <x v="0"/>
  </r>
  <r>
    <x v="0"/>
    <x v="10"/>
    <x v="10"/>
    <x v="43"/>
    <x v="43"/>
    <x v="43"/>
    <x v="6"/>
    <x v="126"/>
    <x v="43"/>
    <x v="115"/>
    <x v="165"/>
    <x v="111"/>
    <x v="140"/>
    <x v="0"/>
  </r>
  <r>
    <x v="0"/>
    <x v="10"/>
    <x v="10"/>
    <x v="7"/>
    <x v="7"/>
    <x v="7"/>
    <x v="7"/>
    <x v="133"/>
    <x v="81"/>
    <x v="87"/>
    <x v="166"/>
    <x v="58"/>
    <x v="141"/>
    <x v="0"/>
  </r>
  <r>
    <x v="0"/>
    <x v="10"/>
    <x v="10"/>
    <x v="3"/>
    <x v="3"/>
    <x v="3"/>
    <x v="8"/>
    <x v="134"/>
    <x v="28"/>
    <x v="63"/>
    <x v="167"/>
    <x v="80"/>
    <x v="142"/>
    <x v="0"/>
  </r>
  <r>
    <x v="0"/>
    <x v="10"/>
    <x v="10"/>
    <x v="17"/>
    <x v="17"/>
    <x v="17"/>
    <x v="9"/>
    <x v="127"/>
    <x v="109"/>
    <x v="82"/>
    <x v="168"/>
    <x v="61"/>
    <x v="69"/>
    <x v="0"/>
  </r>
  <r>
    <x v="0"/>
    <x v="10"/>
    <x v="10"/>
    <x v="14"/>
    <x v="14"/>
    <x v="14"/>
    <x v="10"/>
    <x v="128"/>
    <x v="131"/>
    <x v="82"/>
    <x v="168"/>
    <x v="110"/>
    <x v="143"/>
    <x v="0"/>
  </r>
  <r>
    <x v="0"/>
    <x v="10"/>
    <x v="10"/>
    <x v="16"/>
    <x v="16"/>
    <x v="16"/>
    <x v="11"/>
    <x v="129"/>
    <x v="30"/>
    <x v="54"/>
    <x v="169"/>
    <x v="59"/>
    <x v="144"/>
    <x v="0"/>
  </r>
  <r>
    <x v="0"/>
    <x v="10"/>
    <x v="10"/>
    <x v="12"/>
    <x v="12"/>
    <x v="12"/>
    <x v="12"/>
    <x v="130"/>
    <x v="47"/>
    <x v="72"/>
    <x v="135"/>
    <x v="59"/>
    <x v="144"/>
    <x v="0"/>
  </r>
  <r>
    <x v="0"/>
    <x v="10"/>
    <x v="10"/>
    <x v="38"/>
    <x v="38"/>
    <x v="38"/>
    <x v="12"/>
    <x v="130"/>
    <x v="47"/>
    <x v="80"/>
    <x v="170"/>
    <x v="58"/>
    <x v="141"/>
    <x v="0"/>
  </r>
  <r>
    <x v="0"/>
    <x v="10"/>
    <x v="10"/>
    <x v="28"/>
    <x v="28"/>
    <x v="28"/>
    <x v="12"/>
    <x v="130"/>
    <x v="47"/>
    <x v="51"/>
    <x v="171"/>
    <x v="110"/>
    <x v="143"/>
    <x v="0"/>
  </r>
  <r>
    <x v="0"/>
    <x v="10"/>
    <x v="10"/>
    <x v="9"/>
    <x v="9"/>
    <x v="9"/>
    <x v="12"/>
    <x v="130"/>
    <x v="47"/>
    <x v="87"/>
    <x v="166"/>
    <x v="112"/>
    <x v="145"/>
    <x v="0"/>
  </r>
  <r>
    <x v="0"/>
    <x v="10"/>
    <x v="10"/>
    <x v="8"/>
    <x v="8"/>
    <x v="8"/>
    <x v="12"/>
    <x v="130"/>
    <x v="47"/>
    <x v="118"/>
    <x v="172"/>
    <x v="74"/>
    <x v="146"/>
    <x v="0"/>
  </r>
  <r>
    <x v="0"/>
    <x v="10"/>
    <x v="10"/>
    <x v="13"/>
    <x v="13"/>
    <x v="13"/>
    <x v="17"/>
    <x v="135"/>
    <x v="16"/>
    <x v="72"/>
    <x v="135"/>
    <x v="76"/>
    <x v="104"/>
    <x v="0"/>
  </r>
  <r>
    <x v="0"/>
    <x v="10"/>
    <x v="10"/>
    <x v="44"/>
    <x v="44"/>
    <x v="44"/>
    <x v="17"/>
    <x v="135"/>
    <x v="16"/>
    <x v="58"/>
    <x v="119"/>
    <x v="74"/>
    <x v="146"/>
    <x v="0"/>
  </r>
  <r>
    <x v="0"/>
    <x v="10"/>
    <x v="10"/>
    <x v="42"/>
    <x v="42"/>
    <x v="42"/>
    <x v="17"/>
    <x v="135"/>
    <x v="16"/>
    <x v="58"/>
    <x v="119"/>
    <x v="74"/>
    <x v="146"/>
    <x v="0"/>
  </r>
  <r>
    <x v="0"/>
    <x v="10"/>
    <x v="10"/>
    <x v="15"/>
    <x v="15"/>
    <x v="15"/>
    <x v="17"/>
    <x v="135"/>
    <x v="16"/>
    <x v="51"/>
    <x v="171"/>
    <x v="58"/>
    <x v="141"/>
    <x v="0"/>
  </r>
  <r>
    <x v="0"/>
    <x v="10"/>
    <x v="10"/>
    <x v="5"/>
    <x v="5"/>
    <x v="5"/>
    <x v="17"/>
    <x v="135"/>
    <x v="16"/>
    <x v="87"/>
    <x v="166"/>
    <x v="114"/>
    <x v="129"/>
    <x v="0"/>
  </r>
  <r>
    <x v="0"/>
    <x v="10"/>
    <x v="10"/>
    <x v="18"/>
    <x v="18"/>
    <x v="18"/>
    <x v="17"/>
    <x v="135"/>
    <x v="16"/>
    <x v="118"/>
    <x v="172"/>
    <x v="70"/>
    <x v="34"/>
    <x v="0"/>
  </r>
  <r>
    <x v="0"/>
    <x v="11"/>
    <x v="11"/>
    <x v="0"/>
    <x v="0"/>
    <x v="0"/>
    <x v="0"/>
    <x v="136"/>
    <x v="132"/>
    <x v="120"/>
    <x v="173"/>
    <x v="110"/>
    <x v="147"/>
    <x v="0"/>
  </r>
  <r>
    <x v="0"/>
    <x v="11"/>
    <x v="11"/>
    <x v="1"/>
    <x v="1"/>
    <x v="1"/>
    <x v="1"/>
    <x v="118"/>
    <x v="133"/>
    <x v="86"/>
    <x v="174"/>
    <x v="105"/>
    <x v="148"/>
    <x v="0"/>
  </r>
  <r>
    <x v="0"/>
    <x v="11"/>
    <x v="11"/>
    <x v="2"/>
    <x v="2"/>
    <x v="2"/>
    <x v="2"/>
    <x v="120"/>
    <x v="134"/>
    <x v="75"/>
    <x v="175"/>
    <x v="112"/>
    <x v="149"/>
    <x v="0"/>
  </r>
  <r>
    <x v="0"/>
    <x v="11"/>
    <x v="11"/>
    <x v="8"/>
    <x v="8"/>
    <x v="8"/>
    <x v="3"/>
    <x v="132"/>
    <x v="135"/>
    <x v="44"/>
    <x v="176"/>
    <x v="113"/>
    <x v="18"/>
    <x v="1"/>
  </r>
  <r>
    <x v="0"/>
    <x v="11"/>
    <x v="11"/>
    <x v="6"/>
    <x v="6"/>
    <x v="6"/>
    <x v="4"/>
    <x v="137"/>
    <x v="136"/>
    <x v="67"/>
    <x v="29"/>
    <x v="73"/>
    <x v="150"/>
    <x v="0"/>
  </r>
  <r>
    <x v="0"/>
    <x v="11"/>
    <x v="11"/>
    <x v="12"/>
    <x v="12"/>
    <x v="12"/>
    <x v="5"/>
    <x v="80"/>
    <x v="26"/>
    <x v="69"/>
    <x v="67"/>
    <x v="78"/>
    <x v="151"/>
    <x v="0"/>
  </r>
  <r>
    <x v="0"/>
    <x v="11"/>
    <x v="11"/>
    <x v="4"/>
    <x v="4"/>
    <x v="4"/>
    <x v="5"/>
    <x v="80"/>
    <x v="26"/>
    <x v="97"/>
    <x v="177"/>
    <x v="80"/>
    <x v="152"/>
    <x v="0"/>
  </r>
  <r>
    <x v="0"/>
    <x v="11"/>
    <x v="11"/>
    <x v="7"/>
    <x v="7"/>
    <x v="7"/>
    <x v="5"/>
    <x v="80"/>
    <x v="26"/>
    <x v="71"/>
    <x v="126"/>
    <x v="59"/>
    <x v="69"/>
    <x v="0"/>
  </r>
  <r>
    <x v="0"/>
    <x v="11"/>
    <x v="11"/>
    <x v="3"/>
    <x v="3"/>
    <x v="3"/>
    <x v="8"/>
    <x v="124"/>
    <x v="107"/>
    <x v="63"/>
    <x v="35"/>
    <x v="88"/>
    <x v="153"/>
    <x v="0"/>
  </r>
  <r>
    <x v="0"/>
    <x v="11"/>
    <x v="11"/>
    <x v="13"/>
    <x v="13"/>
    <x v="13"/>
    <x v="9"/>
    <x v="82"/>
    <x v="137"/>
    <x v="80"/>
    <x v="178"/>
    <x v="78"/>
    <x v="151"/>
    <x v="0"/>
  </r>
  <r>
    <x v="0"/>
    <x v="11"/>
    <x v="11"/>
    <x v="15"/>
    <x v="15"/>
    <x v="15"/>
    <x v="9"/>
    <x v="82"/>
    <x v="137"/>
    <x v="87"/>
    <x v="19"/>
    <x v="59"/>
    <x v="69"/>
    <x v="0"/>
  </r>
  <r>
    <x v="0"/>
    <x v="11"/>
    <x v="11"/>
    <x v="16"/>
    <x v="16"/>
    <x v="16"/>
    <x v="11"/>
    <x v="83"/>
    <x v="138"/>
    <x v="58"/>
    <x v="179"/>
    <x v="66"/>
    <x v="71"/>
    <x v="0"/>
  </r>
  <r>
    <x v="0"/>
    <x v="11"/>
    <x v="11"/>
    <x v="5"/>
    <x v="5"/>
    <x v="5"/>
    <x v="12"/>
    <x v="85"/>
    <x v="59"/>
    <x v="71"/>
    <x v="126"/>
    <x v="113"/>
    <x v="18"/>
    <x v="0"/>
  </r>
  <r>
    <x v="0"/>
    <x v="11"/>
    <x v="11"/>
    <x v="9"/>
    <x v="9"/>
    <x v="9"/>
    <x v="12"/>
    <x v="85"/>
    <x v="59"/>
    <x v="71"/>
    <x v="126"/>
    <x v="113"/>
    <x v="18"/>
    <x v="0"/>
  </r>
  <r>
    <x v="0"/>
    <x v="11"/>
    <x v="11"/>
    <x v="17"/>
    <x v="17"/>
    <x v="17"/>
    <x v="14"/>
    <x v="126"/>
    <x v="60"/>
    <x v="69"/>
    <x v="67"/>
    <x v="61"/>
    <x v="154"/>
    <x v="0"/>
  </r>
  <r>
    <x v="0"/>
    <x v="11"/>
    <x v="11"/>
    <x v="18"/>
    <x v="18"/>
    <x v="18"/>
    <x v="15"/>
    <x v="133"/>
    <x v="88"/>
    <x v="32"/>
    <x v="180"/>
    <x v="73"/>
    <x v="150"/>
    <x v="0"/>
  </r>
  <r>
    <x v="0"/>
    <x v="11"/>
    <x v="11"/>
    <x v="26"/>
    <x v="26"/>
    <x v="26"/>
    <x v="16"/>
    <x v="134"/>
    <x v="101"/>
    <x v="63"/>
    <x v="35"/>
    <x v="80"/>
    <x v="152"/>
    <x v="0"/>
  </r>
  <r>
    <x v="0"/>
    <x v="11"/>
    <x v="11"/>
    <x v="30"/>
    <x v="30"/>
    <x v="30"/>
    <x v="17"/>
    <x v="127"/>
    <x v="17"/>
    <x v="87"/>
    <x v="19"/>
    <x v="113"/>
    <x v="18"/>
    <x v="0"/>
  </r>
  <r>
    <x v="0"/>
    <x v="11"/>
    <x v="11"/>
    <x v="10"/>
    <x v="10"/>
    <x v="10"/>
    <x v="17"/>
    <x v="127"/>
    <x v="17"/>
    <x v="115"/>
    <x v="103"/>
    <x v="80"/>
    <x v="152"/>
    <x v="0"/>
  </r>
  <r>
    <x v="0"/>
    <x v="11"/>
    <x v="11"/>
    <x v="22"/>
    <x v="22"/>
    <x v="22"/>
    <x v="17"/>
    <x v="127"/>
    <x v="17"/>
    <x v="80"/>
    <x v="178"/>
    <x v="75"/>
    <x v="80"/>
    <x v="0"/>
  </r>
  <r>
    <x v="0"/>
    <x v="11"/>
    <x v="11"/>
    <x v="19"/>
    <x v="19"/>
    <x v="19"/>
    <x v="17"/>
    <x v="127"/>
    <x v="17"/>
    <x v="32"/>
    <x v="180"/>
    <x v="74"/>
    <x v="155"/>
    <x v="0"/>
  </r>
  <r>
    <x v="0"/>
    <x v="12"/>
    <x v="12"/>
    <x v="1"/>
    <x v="1"/>
    <x v="1"/>
    <x v="0"/>
    <x v="117"/>
    <x v="139"/>
    <x v="62"/>
    <x v="181"/>
    <x v="65"/>
    <x v="156"/>
    <x v="0"/>
  </r>
  <r>
    <x v="0"/>
    <x v="12"/>
    <x v="12"/>
    <x v="0"/>
    <x v="0"/>
    <x v="0"/>
    <x v="1"/>
    <x v="138"/>
    <x v="140"/>
    <x v="55"/>
    <x v="182"/>
    <x v="74"/>
    <x v="91"/>
    <x v="0"/>
  </r>
  <r>
    <x v="0"/>
    <x v="12"/>
    <x v="12"/>
    <x v="2"/>
    <x v="2"/>
    <x v="2"/>
    <x v="2"/>
    <x v="71"/>
    <x v="63"/>
    <x v="36"/>
    <x v="183"/>
    <x v="112"/>
    <x v="157"/>
    <x v="0"/>
  </r>
  <r>
    <x v="0"/>
    <x v="12"/>
    <x v="12"/>
    <x v="3"/>
    <x v="3"/>
    <x v="3"/>
    <x v="3"/>
    <x v="84"/>
    <x v="3"/>
    <x v="54"/>
    <x v="184"/>
    <x v="93"/>
    <x v="158"/>
    <x v="0"/>
  </r>
  <r>
    <x v="0"/>
    <x v="12"/>
    <x v="12"/>
    <x v="7"/>
    <x v="7"/>
    <x v="7"/>
    <x v="3"/>
    <x v="84"/>
    <x v="3"/>
    <x v="97"/>
    <x v="185"/>
    <x v="58"/>
    <x v="159"/>
    <x v="0"/>
  </r>
  <r>
    <x v="0"/>
    <x v="12"/>
    <x v="12"/>
    <x v="4"/>
    <x v="4"/>
    <x v="4"/>
    <x v="5"/>
    <x v="85"/>
    <x v="93"/>
    <x v="118"/>
    <x v="186"/>
    <x v="76"/>
    <x v="160"/>
    <x v="0"/>
  </r>
  <r>
    <x v="0"/>
    <x v="12"/>
    <x v="12"/>
    <x v="5"/>
    <x v="5"/>
    <x v="5"/>
    <x v="5"/>
    <x v="85"/>
    <x v="93"/>
    <x v="71"/>
    <x v="187"/>
    <x v="113"/>
    <x v="147"/>
    <x v="0"/>
  </r>
  <r>
    <x v="0"/>
    <x v="12"/>
    <x v="12"/>
    <x v="15"/>
    <x v="15"/>
    <x v="15"/>
    <x v="7"/>
    <x v="133"/>
    <x v="141"/>
    <x v="32"/>
    <x v="188"/>
    <x v="73"/>
    <x v="87"/>
    <x v="0"/>
  </r>
  <r>
    <x v="0"/>
    <x v="12"/>
    <x v="12"/>
    <x v="43"/>
    <x v="43"/>
    <x v="43"/>
    <x v="7"/>
    <x v="133"/>
    <x v="141"/>
    <x v="72"/>
    <x v="189"/>
    <x v="78"/>
    <x v="161"/>
    <x v="0"/>
  </r>
  <r>
    <x v="0"/>
    <x v="12"/>
    <x v="12"/>
    <x v="17"/>
    <x v="17"/>
    <x v="17"/>
    <x v="9"/>
    <x v="127"/>
    <x v="81"/>
    <x v="87"/>
    <x v="4"/>
    <x v="113"/>
    <x v="147"/>
    <x v="0"/>
  </r>
  <r>
    <x v="0"/>
    <x v="12"/>
    <x v="12"/>
    <x v="34"/>
    <x v="34"/>
    <x v="34"/>
    <x v="9"/>
    <x v="127"/>
    <x v="81"/>
    <x v="32"/>
    <x v="188"/>
    <x v="74"/>
    <x v="91"/>
    <x v="0"/>
  </r>
  <r>
    <x v="0"/>
    <x v="12"/>
    <x v="12"/>
    <x v="42"/>
    <x v="42"/>
    <x v="42"/>
    <x v="11"/>
    <x v="128"/>
    <x v="57"/>
    <x v="87"/>
    <x v="4"/>
    <x v="74"/>
    <x v="91"/>
    <x v="0"/>
  </r>
  <r>
    <x v="0"/>
    <x v="12"/>
    <x v="12"/>
    <x v="28"/>
    <x v="28"/>
    <x v="28"/>
    <x v="11"/>
    <x v="128"/>
    <x v="57"/>
    <x v="118"/>
    <x v="186"/>
    <x v="73"/>
    <x v="87"/>
    <x v="0"/>
  </r>
  <r>
    <x v="0"/>
    <x v="12"/>
    <x v="12"/>
    <x v="8"/>
    <x v="8"/>
    <x v="8"/>
    <x v="11"/>
    <x v="128"/>
    <x v="57"/>
    <x v="118"/>
    <x v="186"/>
    <x v="73"/>
    <x v="87"/>
    <x v="0"/>
  </r>
  <r>
    <x v="0"/>
    <x v="12"/>
    <x v="12"/>
    <x v="9"/>
    <x v="9"/>
    <x v="9"/>
    <x v="14"/>
    <x v="129"/>
    <x v="29"/>
    <x v="69"/>
    <x v="126"/>
    <x v="74"/>
    <x v="91"/>
    <x v="0"/>
  </r>
  <r>
    <x v="0"/>
    <x v="12"/>
    <x v="12"/>
    <x v="13"/>
    <x v="13"/>
    <x v="13"/>
    <x v="15"/>
    <x v="139"/>
    <x v="71"/>
    <x v="63"/>
    <x v="190"/>
    <x v="58"/>
    <x v="159"/>
    <x v="0"/>
  </r>
  <r>
    <x v="0"/>
    <x v="12"/>
    <x v="12"/>
    <x v="45"/>
    <x v="45"/>
    <x v="45"/>
    <x v="15"/>
    <x v="139"/>
    <x v="71"/>
    <x v="115"/>
    <x v="191"/>
    <x v="110"/>
    <x v="13"/>
    <x v="0"/>
  </r>
  <r>
    <x v="0"/>
    <x v="12"/>
    <x v="12"/>
    <x v="22"/>
    <x v="22"/>
    <x v="22"/>
    <x v="15"/>
    <x v="139"/>
    <x v="71"/>
    <x v="81"/>
    <x v="72"/>
    <x v="76"/>
    <x v="160"/>
    <x v="0"/>
  </r>
  <r>
    <x v="0"/>
    <x v="12"/>
    <x v="12"/>
    <x v="6"/>
    <x v="6"/>
    <x v="6"/>
    <x v="15"/>
    <x v="139"/>
    <x v="71"/>
    <x v="118"/>
    <x v="186"/>
    <x v="112"/>
    <x v="157"/>
    <x v="0"/>
  </r>
  <r>
    <x v="0"/>
    <x v="12"/>
    <x v="12"/>
    <x v="12"/>
    <x v="12"/>
    <x v="12"/>
    <x v="19"/>
    <x v="140"/>
    <x v="72"/>
    <x v="63"/>
    <x v="190"/>
    <x v="113"/>
    <x v="147"/>
    <x v="1"/>
  </r>
  <r>
    <x v="0"/>
    <x v="12"/>
    <x v="12"/>
    <x v="46"/>
    <x v="46"/>
    <x v="46"/>
    <x v="19"/>
    <x v="140"/>
    <x v="72"/>
    <x v="118"/>
    <x v="186"/>
    <x v="114"/>
    <x v="129"/>
    <x v="0"/>
  </r>
  <r>
    <x v="0"/>
    <x v="12"/>
    <x v="12"/>
    <x v="38"/>
    <x v="38"/>
    <x v="38"/>
    <x v="19"/>
    <x v="140"/>
    <x v="72"/>
    <x v="80"/>
    <x v="192"/>
    <x v="74"/>
    <x v="91"/>
    <x v="0"/>
  </r>
  <r>
    <x v="0"/>
    <x v="12"/>
    <x v="12"/>
    <x v="10"/>
    <x v="10"/>
    <x v="10"/>
    <x v="19"/>
    <x v="140"/>
    <x v="72"/>
    <x v="70"/>
    <x v="193"/>
    <x v="76"/>
    <x v="160"/>
    <x v="0"/>
  </r>
  <r>
    <x v="0"/>
    <x v="12"/>
    <x v="12"/>
    <x v="18"/>
    <x v="18"/>
    <x v="18"/>
    <x v="19"/>
    <x v="140"/>
    <x v="72"/>
    <x v="82"/>
    <x v="118"/>
    <x v="70"/>
    <x v="90"/>
    <x v="0"/>
  </r>
  <r>
    <x v="0"/>
    <x v="13"/>
    <x v="13"/>
    <x v="0"/>
    <x v="0"/>
    <x v="0"/>
    <x v="0"/>
    <x v="62"/>
    <x v="142"/>
    <x v="112"/>
    <x v="194"/>
    <x v="74"/>
    <x v="162"/>
    <x v="0"/>
  </r>
  <r>
    <x v="0"/>
    <x v="13"/>
    <x v="13"/>
    <x v="2"/>
    <x v="2"/>
    <x v="2"/>
    <x v="1"/>
    <x v="122"/>
    <x v="143"/>
    <x v="114"/>
    <x v="195"/>
    <x v="112"/>
    <x v="105"/>
    <x v="0"/>
  </r>
  <r>
    <x v="0"/>
    <x v="13"/>
    <x v="13"/>
    <x v="4"/>
    <x v="4"/>
    <x v="4"/>
    <x v="2"/>
    <x v="83"/>
    <x v="144"/>
    <x v="118"/>
    <x v="196"/>
    <x v="80"/>
    <x v="163"/>
    <x v="0"/>
  </r>
  <r>
    <x v="0"/>
    <x v="13"/>
    <x v="13"/>
    <x v="3"/>
    <x v="3"/>
    <x v="3"/>
    <x v="3"/>
    <x v="84"/>
    <x v="145"/>
    <x v="63"/>
    <x v="131"/>
    <x v="78"/>
    <x v="164"/>
    <x v="0"/>
  </r>
  <r>
    <x v="0"/>
    <x v="13"/>
    <x v="13"/>
    <x v="17"/>
    <x v="17"/>
    <x v="17"/>
    <x v="4"/>
    <x v="126"/>
    <x v="146"/>
    <x v="32"/>
    <x v="197"/>
    <x v="58"/>
    <x v="112"/>
    <x v="0"/>
  </r>
  <r>
    <x v="0"/>
    <x v="13"/>
    <x v="13"/>
    <x v="15"/>
    <x v="15"/>
    <x v="15"/>
    <x v="5"/>
    <x v="127"/>
    <x v="42"/>
    <x v="121"/>
    <x v="198"/>
    <x v="70"/>
    <x v="165"/>
    <x v="0"/>
  </r>
  <r>
    <x v="0"/>
    <x v="13"/>
    <x v="13"/>
    <x v="5"/>
    <x v="5"/>
    <x v="5"/>
    <x v="5"/>
    <x v="127"/>
    <x v="42"/>
    <x v="32"/>
    <x v="197"/>
    <x v="74"/>
    <x v="162"/>
    <x v="0"/>
  </r>
  <r>
    <x v="0"/>
    <x v="13"/>
    <x v="13"/>
    <x v="43"/>
    <x v="43"/>
    <x v="43"/>
    <x v="7"/>
    <x v="128"/>
    <x v="147"/>
    <x v="81"/>
    <x v="199"/>
    <x v="79"/>
    <x v="166"/>
    <x v="0"/>
  </r>
  <r>
    <x v="0"/>
    <x v="13"/>
    <x v="13"/>
    <x v="8"/>
    <x v="8"/>
    <x v="8"/>
    <x v="8"/>
    <x v="129"/>
    <x v="44"/>
    <x v="69"/>
    <x v="142"/>
    <x v="74"/>
    <x v="162"/>
    <x v="0"/>
  </r>
  <r>
    <x v="0"/>
    <x v="13"/>
    <x v="13"/>
    <x v="28"/>
    <x v="28"/>
    <x v="28"/>
    <x v="9"/>
    <x v="130"/>
    <x v="148"/>
    <x v="80"/>
    <x v="200"/>
    <x v="58"/>
    <x v="112"/>
    <x v="0"/>
  </r>
  <r>
    <x v="0"/>
    <x v="13"/>
    <x v="13"/>
    <x v="46"/>
    <x v="46"/>
    <x v="46"/>
    <x v="10"/>
    <x v="135"/>
    <x v="85"/>
    <x v="58"/>
    <x v="201"/>
    <x v="74"/>
    <x v="162"/>
    <x v="0"/>
  </r>
  <r>
    <x v="0"/>
    <x v="13"/>
    <x v="13"/>
    <x v="42"/>
    <x v="42"/>
    <x v="42"/>
    <x v="10"/>
    <x v="135"/>
    <x v="85"/>
    <x v="118"/>
    <x v="196"/>
    <x v="70"/>
    <x v="165"/>
    <x v="0"/>
  </r>
  <r>
    <x v="0"/>
    <x v="13"/>
    <x v="13"/>
    <x v="9"/>
    <x v="9"/>
    <x v="9"/>
    <x v="10"/>
    <x v="135"/>
    <x v="85"/>
    <x v="58"/>
    <x v="201"/>
    <x v="74"/>
    <x v="162"/>
    <x v="0"/>
  </r>
  <r>
    <x v="0"/>
    <x v="13"/>
    <x v="13"/>
    <x v="13"/>
    <x v="13"/>
    <x v="13"/>
    <x v="13"/>
    <x v="139"/>
    <x v="60"/>
    <x v="80"/>
    <x v="200"/>
    <x v="113"/>
    <x v="167"/>
    <x v="0"/>
  </r>
  <r>
    <x v="0"/>
    <x v="13"/>
    <x v="13"/>
    <x v="6"/>
    <x v="6"/>
    <x v="6"/>
    <x v="13"/>
    <x v="139"/>
    <x v="60"/>
    <x v="58"/>
    <x v="201"/>
    <x v="70"/>
    <x v="165"/>
    <x v="0"/>
  </r>
  <r>
    <x v="0"/>
    <x v="13"/>
    <x v="13"/>
    <x v="47"/>
    <x v="47"/>
    <x v="47"/>
    <x v="15"/>
    <x v="140"/>
    <x v="33"/>
    <x v="82"/>
    <x v="129"/>
    <x v="70"/>
    <x v="165"/>
    <x v="0"/>
  </r>
  <r>
    <x v="0"/>
    <x v="13"/>
    <x v="13"/>
    <x v="7"/>
    <x v="7"/>
    <x v="7"/>
    <x v="16"/>
    <x v="141"/>
    <x v="149"/>
    <x v="63"/>
    <x v="131"/>
    <x v="113"/>
    <x v="167"/>
    <x v="0"/>
  </r>
  <r>
    <x v="0"/>
    <x v="13"/>
    <x v="13"/>
    <x v="1"/>
    <x v="1"/>
    <x v="1"/>
    <x v="16"/>
    <x v="141"/>
    <x v="149"/>
    <x v="51"/>
    <x v="202"/>
    <x v="74"/>
    <x v="162"/>
    <x v="0"/>
  </r>
  <r>
    <x v="0"/>
    <x v="13"/>
    <x v="13"/>
    <x v="40"/>
    <x v="40"/>
    <x v="40"/>
    <x v="16"/>
    <x v="141"/>
    <x v="149"/>
    <x v="65"/>
    <x v="61"/>
    <x v="112"/>
    <x v="105"/>
    <x v="0"/>
  </r>
  <r>
    <x v="0"/>
    <x v="13"/>
    <x v="13"/>
    <x v="12"/>
    <x v="12"/>
    <x v="12"/>
    <x v="19"/>
    <x v="142"/>
    <x v="150"/>
    <x v="81"/>
    <x v="199"/>
    <x v="110"/>
    <x v="168"/>
    <x v="0"/>
  </r>
  <r>
    <x v="0"/>
    <x v="13"/>
    <x v="13"/>
    <x v="48"/>
    <x v="48"/>
    <x v="48"/>
    <x v="19"/>
    <x v="142"/>
    <x v="150"/>
    <x v="65"/>
    <x v="61"/>
    <x v="75"/>
    <x v="169"/>
    <x v="0"/>
  </r>
  <r>
    <x v="0"/>
    <x v="13"/>
    <x v="13"/>
    <x v="49"/>
    <x v="49"/>
    <x v="49"/>
    <x v="19"/>
    <x v="142"/>
    <x v="150"/>
    <x v="72"/>
    <x v="42"/>
    <x v="58"/>
    <x v="112"/>
    <x v="0"/>
  </r>
  <r>
    <x v="0"/>
    <x v="13"/>
    <x v="13"/>
    <x v="45"/>
    <x v="45"/>
    <x v="45"/>
    <x v="19"/>
    <x v="142"/>
    <x v="150"/>
    <x v="63"/>
    <x v="131"/>
    <x v="70"/>
    <x v="165"/>
    <x v="1"/>
  </r>
  <r>
    <x v="0"/>
    <x v="13"/>
    <x v="13"/>
    <x v="50"/>
    <x v="50"/>
    <x v="50"/>
    <x v="19"/>
    <x v="142"/>
    <x v="150"/>
    <x v="82"/>
    <x v="129"/>
    <x v="114"/>
    <x v="129"/>
    <x v="0"/>
  </r>
  <r>
    <x v="0"/>
    <x v="13"/>
    <x v="13"/>
    <x v="21"/>
    <x v="21"/>
    <x v="21"/>
    <x v="19"/>
    <x v="142"/>
    <x v="150"/>
    <x v="82"/>
    <x v="129"/>
    <x v="114"/>
    <x v="129"/>
    <x v="0"/>
  </r>
  <r>
    <x v="0"/>
    <x v="14"/>
    <x v="14"/>
    <x v="51"/>
    <x v="51"/>
    <x v="51"/>
    <x v="0"/>
    <x v="143"/>
    <x v="151"/>
    <x v="122"/>
    <x v="203"/>
    <x v="59"/>
    <x v="170"/>
    <x v="0"/>
  </r>
  <r>
    <x v="0"/>
    <x v="14"/>
    <x v="14"/>
    <x v="52"/>
    <x v="52"/>
    <x v="52"/>
    <x v="1"/>
    <x v="76"/>
    <x v="152"/>
    <x v="76"/>
    <x v="204"/>
    <x v="45"/>
    <x v="171"/>
    <x v="0"/>
  </r>
  <r>
    <x v="0"/>
    <x v="14"/>
    <x v="14"/>
    <x v="0"/>
    <x v="0"/>
    <x v="0"/>
    <x v="2"/>
    <x v="137"/>
    <x v="153"/>
    <x v="113"/>
    <x v="205"/>
    <x v="74"/>
    <x v="165"/>
    <x v="0"/>
  </r>
  <r>
    <x v="0"/>
    <x v="14"/>
    <x v="14"/>
    <x v="4"/>
    <x v="4"/>
    <x v="4"/>
    <x v="3"/>
    <x v="124"/>
    <x v="154"/>
    <x v="121"/>
    <x v="206"/>
    <x v="80"/>
    <x v="52"/>
    <x v="0"/>
  </r>
  <r>
    <x v="0"/>
    <x v="14"/>
    <x v="14"/>
    <x v="3"/>
    <x v="3"/>
    <x v="3"/>
    <x v="4"/>
    <x v="125"/>
    <x v="155"/>
    <x v="65"/>
    <x v="61"/>
    <x v="109"/>
    <x v="172"/>
    <x v="0"/>
  </r>
  <r>
    <x v="0"/>
    <x v="14"/>
    <x v="14"/>
    <x v="1"/>
    <x v="1"/>
    <x v="1"/>
    <x v="4"/>
    <x v="125"/>
    <x v="155"/>
    <x v="51"/>
    <x v="207"/>
    <x v="93"/>
    <x v="173"/>
    <x v="0"/>
  </r>
  <r>
    <x v="0"/>
    <x v="14"/>
    <x v="14"/>
    <x v="7"/>
    <x v="7"/>
    <x v="7"/>
    <x v="6"/>
    <x v="82"/>
    <x v="23"/>
    <x v="32"/>
    <x v="188"/>
    <x v="76"/>
    <x v="174"/>
    <x v="0"/>
  </r>
  <r>
    <x v="0"/>
    <x v="14"/>
    <x v="14"/>
    <x v="2"/>
    <x v="2"/>
    <x v="2"/>
    <x v="6"/>
    <x v="82"/>
    <x v="23"/>
    <x v="38"/>
    <x v="208"/>
    <x v="114"/>
    <x v="129"/>
    <x v="0"/>
  </r>
  <r>
    <x v="0"/>
    <x v="14"/>
    <x v="14"/>
    <x v="15"/>
    <x v="15"/>
    <x v="15"/>
    <x v="8"/>
    <x v="85"/>
    <x v="43"/>
    <x v="121"/>
    <x v="206"/>
    <x v="58"/>
    <x v="167"/>
    <x v="0"/>
  </r>
  <r>
    <x v="0"/>
    <x v="14"/>
    <x v="14"/>
    <x v="5"/>
    <x v="5"/>
    <x v="5"/>
    <x v="8"/>
    <x v="85"/>
    <x v="43"/>
    <x v="97"/>
    <x v="185"/>
    <x v="73"/>
    <x v="175"/>
    <x v="0"/>
  </r>
  <r>
    <x v="0"/>
    <x v="14"/>
    <x v="14"/>
    <x v="8"/>
    <x v="8"/>
    <x v="8"/>
    <x v="8"/>
    <x v="85"/>
    <x v="43"/>
    <x v="66"/>
    <x v="209"/>
    <x v="70"/>
    <x v="176"/>
    <x v="1"/>
  </r>
  <r>
    <x v="0"/>
    <x v="14"/>
    <x v="14"/>
    <x v="9"/>
    <x v="9"/>
    <x v="9"/>
    <x v="11"/>
    <x v="126"/>
    <x v="27"/>
    <x v="66"/>
    <x v="209"/>
    <x v="70"/>
    <x v="176"/>
    <x v="0"/>
  </r>
  <r>
    <x v="0"/>
    <x v="14"/>
    <x v="14"/>
    <x v="40"/>
    <x v="40"/>
    <x v="40"/>
    <x v="12"/>
    <x v="133"/>
    <x v="83"/>
    <x v="65"/>
    <x v="61"/>
    <x v="70"/>
    <x v="176"/>
    <x v="0"/>
  </r>
  <r>
    <x v="0"/>
    <x v="14"/>
    <x v="14"/>
    <x v="53"/>
    <x v="53"/>
    <x v="53"/>
    <x v="13"/>
    <x v="134"/>
    <x v="10"/>
    <x v="121"/>
    <x v="206"/>
    <x v="74"/>
    <x v="165"/>
    <x v="0"/>
  </r>
  <r>
    <x v="0"/>
    <x v="14"/>
    <x v="14"/>
    <x v="13"/>
    <x v="13"/>
    <x v="13"/>
    <x v="14"/>
    <x v="128"/>
    <x v="126"/>
    <x v="72"/>
    <x v="189"/>
    <x v="66"/>
    <x v="177"/>
    <x v="0"/>
  </r>
  <r>
    <x v="0"/>
    <x v="14"/>
    <x v="14"/>
    <x v="12"/>
    <x v="12"/>
    <x v="12"/>
    <x v="15"/>
    <x v="129"/>
    <x v="156"/>
    <x v="115"/>
    <x v="191"/>
    <x v="76"/>
    <x v="174"/>
    <x v="0"/>
  </r>
  <r>
    <x v="0"/>
    <x v="14"/>
    <x v="14"/>
    <x v="24"/>
    <x v="24"/>
    <x v="24"/>
    <x v="15"/>
    <x v="129"/>
    <x v="156"/>
    <x v="51"/>
    <x v="207"/>
    <x v="61"/>
    <x v="143"/>
    <x v="0"/>
  </r>
  <r>
    <x v="0"/>
    <x v="14"/>
    <x v="14"/>
    <x v="14"/>
    <x v="14"/>
    <x v="14"/>
    <x v="15"/>
    <x v="129"/>
    <x v="156"/>
    <x v="58"/>
    <x v="210"/>
    <x v="73"/>
    <x v="175"/>
    <x v="0"/>
  </r>
  <r>
    <x v="0"/>
    <x v="14"/>
    <x v="14"/>
    <x v="18"/>
    <x v="18"/>
    <x v="18"/>
    <x v="15"/>
    <x v="129"/>
    <x v="156"/>
    <x v="82"/>
    <x v="118"/>
    <x v="58"/>
    <x v="167"/>
    <x v="0"/>
  </r>
  <r>
    <x v="0"/>
    <x v="14"/>
    <x v="14"/>
    <x v="17"/>
    <x v="17"/>
    <x v="17"/>
    <x v="19"/>
    <x v="130"/>
    <x v="71"/>
    <x v="54"/>
    <x v="184"/>
    <x v="76"/>
    <x v="174"/>
    <x v="0"/>
  </r>
  <r>
    <x v="0"/>
    <x v="14"/>
    <x v="14"/>
    <x v="41"/>
    <x v="41"/>
    <x v="41"/>
    <x v="19"/>
    <x v="130"/>
    <x v="71"/>
    <x v="65"/>
    <x v="61"/>
    <x v="79"/>
    <x v="178"/>
    <x v="0"/>
  </r>
  <r>
    <x v="0"/>
    <x v="15"/>
    <x v="15"/>
    <x v="0"/>
    <x v="0"/>
    <x v="0"/>
    <x v="0"/>
    <x v="66"/>
    <x v="157"/>
    <x v="123"/>
    <x v="149"/>
    <x v="74"/>
    <x v="179"/>
    <x v="0"/>
  </r>
  <r>
    <x v="0"/>
    <x v="15"/>
    <x v="15"/>
    <x v="3"/>
    <x v="3"/>
    <x v="3"/>
    <x v="1"/>
    <x v="70"/>
    <x v="158"/>
    <x v="81"/>
    <x v="96"/>
    <x v="69"/>
    <x v="180"/>
    <x v="0"/>
  </r>
  <r>
    <x v="0"/>
    <x v="15"/>
    <x v="15"/>
    <x v="52"/>
    <x v="52"/>
    <x v="52"/>
    <x v="2"/>
    <x v="81"/>
    <x v="63"/>
    <x v="116"/>
    <x v="211"/>
    <x v="74"/>
    <x v="179"/>
    <x v="0"/>
  </r>
  <r>
    <x v="0"/>
    <x v="15"/>
    <x v="15"/>
    <x v="2"/>
    <x v="2"/>
    <x v="2"/>
    <x v="3"/>
    <x v="85"/>
    <x v="76"/>
    <x v="79"/>
    <x v="212"/>
    <x v="70"/>
    <x v="181"/>
    <x v="0"/>
  </r>
  <r>
    <x v="0"/>
    <x v="15"/>
    <x v="15"/>
    <x v="54"/>
    <x v="54"/>
    <x v="54"/>
    <x v="4"/>
    <x v="134"/>
    <x v="105"/>
    <x v="118"/>
    <x v="99"/>
    <x v="110"/>
    <x v="182"/>
    <x v="0"/>
  </r>
  <r>
    <x v="0"/>
    <x v="15"/>
    <x v="15"/>
    <x v="9"/>
    <x v="9"/>
    <x v="9"/>
    <x v="5"/>
    <x v="127"/>
    <x v="159"/>
    <x v="97"/>
    <x v="213"/>
    <x v="112"/>
    <x v="157"/>
    <x v="0"/>
  </r>
  <r>
    <x v="0"/>
    <x v="15"/>
    <x v="15"/>
    <x v="8"/>
    <x v="8"/>
    <x v="8"/>
    <x v="6"/>
    <x v="128"/>
    <x v="66"/>
    <x v="58"/>
    <x v="214"/>
    <x v="58"/>
    <x v="183"/>
    <x v="0"/>
  </r>
  <r>
    <x v="0"/>
    <x v="15"/>
    <x v="15"/>
    <x v="4"/>
    <x v="4"/>
    <x v="4"/>
    <x v="7"/>
    <x v="129"/>
    <x v="136"/>
    <x v="80"/>
    <x v="111"/>
    <x v="110"/>
    <x v="182"/>
    <x v="0"/>
  </r>
  <r>
    <x v="0"/>
    <x v="15"/>
    <x v="15"/>
    <x v="5"/>
    <x v="5"/>
    <x v="5"/>
    <x v="7"/>
    <x v="129"/>
    <x v="136"/>
    <x v="69"/>
    <x v="215"/>
    <x v="74"/>
    <x v="179"/>
    <x v="0"/>
  </r>
  <r>
    <x v="0"/>
    <x v="15"/>
    <x v="15"/>
    <x v="15"/>
    <x v="15"/>
    <x v="15"/>
    <x v="9"/>
    <x v="135"/>
    <x v="81"/>
    <x v="82"/>
    <x v="188"/>
    <x v="113"/>
    <x v="184"/>
    <x v="0"/>
  </r>
  <r>
    <x v="0"/>
    <x v="15"/>
    <x v="15"/>
    <x v="19"/>
    <x v="19"/>
    <x v="19"/>
    <x v="9"/>
    <x v="135"/>
    <x v="81"/>
    <x v="58"/>
    <x v="214"/>
    <x v="74"/>
    <x v="179"/>
    <x v="0"/>
  </r>
  <r>
    <x v="0"/>
    <x v="15"/>
    <x v="15"/>
    <x v="18"/>
    <x v="18"/>
    <x v="18"/>
    <x v="9"/>
    <x v="135"/>
    <x v="81"/>
    <x v="58"/>
    <x v="214"/>
    <x v="74"/>
    <x v="179"/>
    <x v="0"/>
  </r>
  <r>
    <x v="0"/>
    <x v="15"/>
    <x v="15"/>
    <x v="17"/>
    <x v="17"/>
    <x v="17"/>
    <x v="12"/>
    <x v="140"/>
    <x v="131"/>
    <x v="54"/>
    <x v="216"/>
    <x v="110"/>
    <x v="182"/>
    <x v="0"/>
  </r>
  <r>
    <x v="0"/>
    <x v="15"/>
    <x v="15"/>
    <x v="38"/>
    <x v="38"/>
    <x v="38"/>
    <x v="13"/>
    <x v="141"/>
    <x v="60"/>
    <x v="82"/>
    <x v="188"/>
    <x v="112"/>
    <x v="157"/>
    <x v="0"/>
  </r>
  <r>
    <x v="0"/>
    <x v="15"/>
    <x v="15"/>
    <x v="7"/>
    <x v="7"/>
    <x v="7"/>
    <x v="13"/>
    <x v="141"/>
    <x v="60"/>
    <x v="63"/>
    <x v="217"/>
    <x v="74"/>
    <x v="179"/>
    <x v="0"/>
  </r>
  <r>
    <x v="0"/>
    <x v="15"/>
    <x v="15"/>
    <x v="12"/>
    <x v="12"/>
    <x v="12"/>
    <x v="15"/>
    <x v="142"/>
    <x v="101"/>
    <x v="81"/>
    <x v="96"/>
    <x v="110"/>
    <x v="182"/>
    <x v="0"/>
  </r>
  <r>
    <x v="0"/>
    <x v="15"/>
    <x v="15"/>
    <x v="55"/>
    <x v="55"/>
    <x v="55"/>
    <x v="15"/>
    <x v="142"/>
    <x v="101"/>
    <x v="72"/>
    <x v="218"/>
    <x v="58"/>
    <x v="183"/>
    <x v="0"/>
  </r>
  <r>
    <x v="0"/>
    <x v="15"/>
    <x v="15"/>
    <x v="51"/>
    <x v="51"/>
    <x v="51"/>
    <x v="15"/>
    <x v="142"/>
    <x v="101"/>
    <x v="82"/>
    <x v="188"/>
    <x v="114"/>
    <x v="129"/>
    <x v="0"/>
  </r>
  <r>
    <x v="0"/>
    <x v="15"/>
    <x v="15"/>
    <x v="56"/>
    <x v="56"/>
    <x v="56"/>
    <x v="15"/>
    <x v="142"/>
    <x v="101"/>
    <x v="72"/>
    <x v="218"/>
    <x v="58"/>
    <x v="183"/>
    <x v="0"/>
  </r>
  <r>
    <x v="0"/>
    <x v="15"/>
    <x v="15"/>
    <x v="57"/>
    <x v="57"/>
    <x v="57"/>
    <x v="15"/>
    <x v="142"/>
    <x v="101"/>
    <x v="51"/>
    <x v="62"/>
    <x v="70"/>
    <x v="181"/>
    <x v="0"/>
  </r>
  <r>
    <x v="0"/>
    <x v="15"/>
    <x v="15"/>
    <x v="26"/>
    <x v="26"/>
    <x v="26"/>
    <x v="15"/>
    <x v="142"/>
    <x v="101"/>
    <x v="115"/>
    <x v="170"/>
    <x v="113"/>
    <x v="184"/>
    <x v="0"/>
  </r>
  <r>
    <x v="0"/>
    <x v="15"/>
    <x v="15"/>
    <x v="6"/>
    <x v="6"/>
    <x v="6"/>
    <x v="15"/>
    <x v="142"/>
    <x v="101"/>
    <x v="80"/>
    <x v="111"/>
    <x v="112"/>
    <x v="157"/>
    <x v="0"/>
  </r>
  <r>
    <x v="0"/>
    <x v="16"/>
    <x v="16"/>
    <x v="0"/>
    <x v="0"/>
    <x v="0"/>
    <x v="0"/>
    <x v="63"/>
    <x v="151"/>
    <x v="124"/>
    <x v="219"/>
    <x v="110"/>
    <x v="159"/>
    <x v="0"/>
  </r>
  <r>
    <x v="0"/>
    <x v="16"/>
    <x v="16"/>
    <x v="3"/>
    <x v="3"/>
    <x v="3"/>
    <x v="1"/>
    <x v="72"/>
    <x v="160"/>
    <x v="72"/>
    <x v="218"/>
    <x v="71"/>
    <x v="185"/>
    <x v="0"/>
  </r>
  <r>
    <x v="0"/>
    <x v="16"/>
    <x v="16"/>
    <x v="2"/>
    <x v="2"/>
    <x v="2"/>
    <x v="2"/>
    <x v="137"/>
    <x v="161"/>
    <x v="77"/>
    <x v="220"/>
    <x v="70"/>
    <x v="155"/>
    <x v="0"/>
  </r>
  <r>
    <x v="0"/>
    <x v="16"/>
    <x v="16"/>
    <x v="4"/>
    <x v="4"/>
    <x v="4"/>
    <x v="3"/>
    <x v="82"/>
    <x v="162"/>
    <x v="69"/>
    <x v="221"/>
    <x v="80"/>
    <x v="186"/>
    <x v="0"/>
  </r>
  <r>
    <x v="0"/>
    <x v="16"/>
    <x v="16"/>
    <x v="9"/>
    <x v="9"/>
    <x v="9"/>
    <x v="4"/>
    <x v="85"/>
    <x v="163"/>
    <x v="52"/>
    <x v="222"/>
    <x v="112"/>
    <x v="93"/>
    <x v="0"/>
  </r>
  <r>
    <x v="0"/>
    <x v="16"/>
    <x v="16"/>
    <x v="17"/>
    <x v="17"/>
    <x v="17"/>
    <x v="5"/>
    <x v="133"/>
    <x v="164"/>
    <x v="115"/>
    <x v="170"/>
    <x v="79"/>
    <x v="187"/>
    <x v="0"/>
  </r>
  <r>
    <x v="0"/>
    <x v="16"/>
    <x v="16"/>
    <x v="12"/>
    <x v="12"/>
    <x v="12"/>
    <x v="6"/>
    <x v="127"/>
    <x v="135"/>
    <x v="70"/>
    <x v="223"/>
    <x v="78"/>
    <x v="188"/>
    <x v="0"/>
  </r>
  <r>
    <x v="0"/>
    <x v="16"/>
    <x v="16"/>
    <x v="7"/>
    <x v="7"/>
    <x v="7"/>
    <x v="7"/>
    <x v="129"/>
    <x v="43"/>
    <x v="118"/>
    <x v="224"/>
    <x v="113"/>
    <x v="189"/>
    <x v="0"/>
  </r>
  <r>
    <x v="0"/>
    <x v="16"/>
    <x v="16"/>
    <x v="16"/>
    <x v="16"/>
    <x v="16"/>
    <x v="8"/>
    <x v="130"/>
    <x v="165"/>
    <x v="54"/>
    <x v="216"/>
    <x v="76"/>
    <x v="190"/>
    <x v="0"/>
  </r>
  <r>
    <x v="0"/>
    <x v="16"/>
    <x v="16"/>
    <x v="5"/>
    <x v="5"/>
    <x v="5"/>
    <x v="8"/>
    <x v="130"/>
    <x v="165"/>
    <x v="118"/>
    <x v="224"/>
    <x v="74"/>
    <x v="191"/>
    <x v="0"/>
  </r>
  <r>
    <x v="0"/>
    <x v="16"/>
    <x v="16"/>
    <x v="39"/>
    <x v="39"/>
    <x v="39"/>
    <x v="8"/>
    <x v="130"/>
    <x v="165"/>
    <x v="87"/>
    <x v="225"/>
    <x v="112"/>
    <x v="93"/>
    <x v="0"/>
  </r>
  <r>
    <x v="0"/>
    <x v="16"/>
    <x v="16"/>
    <x v="6"/>
    <x v="6"/>
    <x v="6"/>
    <x v="8"/>
    <x v="130"/>
    <x v="165"/>
    <x v="118"/>
    <x v="224"/>
    <x v="74"/>
    <x v="191"/>
    <x v="0"/>
  </r>
  <r>
    <x v="0"/>
    <x v="16"/>
    <x v="16"/>
    <x v="26"/>
    <x v="26"/>
    <x v="26"/>
    <x v="12"/>
    <x v="139"/>
    <x v="11"/>
    <x v="54"/>
    <x v="216"/>
    <x v="61"/>
    <x v="174"/>
    <x v="0"/>
  </r>
  <r>
    <x v="0"/>
    <x v="16"/>
    <x v="16"/>
    <x v="40"/>
    <x v="40"/>
    <x v="40"/>
    <x v="12"/>
    <x v="139"/>
    <x v="11"/>
    <x v="65"/>
    <x v="61"/>
    <x v="114"/>
    <x v="129"/>
    <x v="0"/>
  </r>
  <r>
    <x v="0"/>
    <x v="16"/>
    <x v="16"/>
    <x v="28"/>
    <x v="28"/>
    <x v="28"/>
    <x v="14"/>
    <x v="140"/>
    <x v="98"/>
    <x v="54"/>
    <x v="216"/>
    <x v="110"/>
    <x v="159"/>
    <x v="0"/>
  </r>
  <r>
    <x v="0"/>
    <x v="16"/>
    <x v="16"/>
    <x v="8"/>
    <x v="8"/>
    <x v="8"/>
    <x v="14"/>
    <x v="140"/>
    <x v="98"/>
    <x v="80"/>
    <x v="111"/>
    <x v="74"/>
    <x v="191"/>
    <x v="0"/>
  </r>
  <r>
    <x v="0"/>
    <x v="16"/>
    <x v="16"/>
    <x v="30"/>
    <x v="30"/>
    <x v="30"/>
    <x v="16"/>
    <x v="142"/>
    <x v="166"/>
    <x v="115"/>
    <x v="170"/>
    <x v="113"/>
    <x v="189"/>
    <x v="0"/>
  </r>
  <r>
    <x v="0"/>
    <x v="16"/>
    <x v="16"/>
    <x v="13"/>
    <x v="13"/>
    <x v="13"/>
    <x v="16"/>
    <x v="142"/>
    <x v="166"/>
    <x v="72"/>
    <x v="218"/>
    <x v="58"/>
    <x v="80"/>
    <x v="0"/>
  </r>
  <r>
    <x v="0"/>
    <x v="16"/>
    <x v="16"/>
    <x v="58"/>
    <x v="58"/>
    <x v="58"/>
    <x v="16"/>
    <x v="142"/>
    <x v="166"/>
    <x v="70"/>
    <x v="223"/>
    <x v="110"/>
    <x v="159"/>
    <x v="0"/>
  </r>
  <r>
    <x v="0"/>
    <x v="16"/>
    <x v="16"/>
    <x v="19"/>
    <x v="19"/>
    <x v="19"/>
    <x v="16"/>
    <x v="142"/>
    <x v="166"/>
    <x v="63"/>
    <x v="217"/>
    <x v="74"/>
    <x v="191"/>
    <x v="0"/>
  </r>
  <r>
    <x v="0"/>
    <x v="16"/>
    <x v="16"/>
    <x v="18"/>
    <x v="18"/>
    <x v="18"/>
    <x v="16"/>
    <x v="142"/>
    <x v="166"/>
    <x v="80"/>
    <x v="111"/>
    <x v="112"/>
    <x v="93"/>
    <x v="0"/>
  </r>
  <r>
    <x v="0"/>
    <x v="17"/>
    <x v="17"/>
    <x v="0"/>
    <x v="0"/>
    <x v="0"/>
    <x v="0"/>
    <x v="144"/>
    <x v="167"/>
    <x v="125"/>
    <x v="226"/>
    <x v="113"/>
    <x v="192"/>
    <x v="0"/>
  </r>
  <r>
    <x v="0"/>
    <x v="17"/>
    <x v="17"/>
    <x v="2"/>
    <x v="2"/>
    <x v="2"/>
    <x v="1"/>
    <x v="96"/>
    <x v="168"/>
    <x v="37"/>
    <x v="227"/>
    <x v="114"/>
    <x v="129"/>
    <x v="0"/>
  </r>
  <r>
    <x v="0"/>
    <x v="17"/>
    <x v="17"/>
    <x v="17"/>
    <x v="17"/>
    <x v="17"/>
    <x v="2"/>
    <x v="97"/>
    <x v="169"/>
    <x v="64"/>
    <x v="228"/>
    <x v="59"/>
    <x v="124"/>
    <x v="0"/>
  </r>
  <r>
    <x v="0"/>
    <x v="17"/>
    <x v="17"/>
    <x v="7"/>
    <x v="7"/>
    <x v="7"/>
    <x v="3"/>
    <x v="145"/>
    <x v="92"/>
    <x v="68"/>
    <x v="229"/>
    <x v="111"/>
    <x v="177"/>
    <x v="0"/>
  </r>
  <r>
    <x v="0"/>
    <x v="17"/>
    <x v="17"/>
    <x v="4"/>
    <x v="4"/>
    <x v="4"/>
    <x v="4"/>
    <x v="67"/>
    <x v="170"/>
    <x v="38"/>
    <x v="46"/>
    <x v="78"/>
    <x v="193"/>
    <x v="0"/>
  </r>
  <r>
    <x v="0"/>
    <x v="17"/>
    <x v="17"/>
    <x v="1"/>
    <x v="1"/>
    <x v="1"/>
    <x v="5"/>
    <x v="78"/>
    <x v="171"/>
    <x v="78"/>
    <x v="230"/>
    <x v="110"/>
    <x v="194"/>
    <x v="0"/>
  </r>
  <r>
    <x v="0"/>
    <x v="17"/>
    <x v="17"/>
    <x v="15"/>
    <x v="15"/>
    <x v="15"/>
    <x v="6"/>
    <x v="68"/>
    <x v="21"/>
    <x v="38"/>
    <x v="46"/>
    <x v="66"/>
    <x v="195"/>
    <x v="0"/>
  </r>
  <r>
    <x v="0"/>
    <x v="17"/>
    <x v="17"/>
    <x v="3"/>
    <x v="3"/>
    <x v="3"/>
    <x v="7"/>
    <x v="69"/>
    <x v="172"/>
    <x v="63"/>
    <x v="231"/>
    <x v="67"/>
    <x v="196"/>
    <x v="0"/>
  </r>
  <r>
    <x v="0"/>
    <x v="17"/>
    <x v="17"/>
    <x v="8"/>
    <x v="8"/>
    <x v="8"/>
    <x v="8"/>
    <x v="132"/>
    <x v="40"/>
    <x v="89"/>
    <x v="11"/>
    <x v="70"/>
    <x v="22"/>
    <x v="0"/>
  </r>
  <r>
    <x v="0"/>
    <x v="17"/>
    <x v="17"/>
    <x v="54"/>
    <x v="54"/>
    <x v="54"/>
    <x v="9"/>
    <x v="137"/>
    <x v="173"/>
    <x v="116"/>
    <x v="86"/>
    <x v="110"/>
    <x v="194"/>
    <x v="0"/>
  </r>
  <r>
    <x v="0"/>
    <x v="17"/>
    <x v="17"/>
    <x v="13"/>
    <x v="13"/>
    <x v="13"/>
    <x v="10"/>
    <x v="146"/>
    <x v="5"/>
    <x v="121"/>
    <x v="200"/>
    <x v="79"/>
    <x v="197"/>
    <x v="0"/>
  </r>
  <r>
    <x v="0"/>
    <x v="17"/>
    <x v="17"/>
    <x v="5"/>
    <x v="5"/>
    <x v="5"/>
    <x v="11"/>
    <x v="124"/>
    <x v="56"/>
    <x v="27"/>
    <x v="4"/>
    <x v="73"/>
    <x v="91"/>
    <x v="0"/>
  </r>
  <r>
    <x v="0"/>
    <x v="17"/>
    <x v="17"/>
    <x v="12"/>
    <x v="12"/>
    <x v="12"/>
    <x v="12"/>
    <x v="125"/>
    <x v="148"/>
    <x v="80"/>
    <x v="232"/>
    <x v="101"/>
    <x v="99"/>
    <x v="0"/>
  </r>
  <r>
    <x v="0"/>
    <x v="17"/>
    <x v="17"/>
    <x v="47"/>
    <x v="47"/>
    <x v="47"/>
    <x v="12"/>
    <x v="125"/>
    <x v="148"/>
    <x v="38"/>
    <x v="46"/>
    <x v="112"/>
    <x v="198"/>
    <x v="0"/>
  </r>
  <r>
    <x v="0"/>
    <x v="17"/>
    <x v="17"/>
    <x v="57"/>
    <x v="57"/>
    <x v="57"/>
    <x v="14"/>
    <x v="82"/>
    <x v="84"/>
    <x v="66"/>
    <x v="233"/>
    <x v="58"/>
    <x v="199"/>
    <x v="0"/>
  </r>
  <r>
    <x v="0"/>
    <x v="17"/>
    <x v="17"/>
    <x v="43"/>
    <x v="43"/>
    <x v="43"/>
    <x v="15"/>
    <x v="83"/>
    <x v="110"/>
    <x v="115"/>
    <x v="234"/>
    <x v="93"/>
    <x v="200"/>
    <x v="0"/>
  </r>
  <r>
    <x v="0"/>
    <x v="17"/>
    <x v="17"/>
    <x v="9"/>
    <x v="9"/>
    <x v="9"/>
    <x v="15"/>
    <x v="83"/>
    <x v="110"/>
    <x v="27"/>
    <x v="4"/>
    <x v="112"/>
    <x v="198"/>
    <x v="0"/>
  </r>
  <r>
    <x v="0"/>
    <x v="17"/>
    <x v="17"/>
    <x v="24"/>
    <x v="24"/>
    <x v="24"/>
    <x v="17"/>
    <x v="84"/>
    <x v="111"/>
    <x v="32"/>
    <x v="145"/>
    <x v="61"/>
    <x v="95"/>
    <x v="0"/>
  </r>
  <r>
    <x v="0"/>
    <x v="17"/>
    <x v="17"/>
    <x v="28"/>
    <x v="28"/>
    <x v="28"/>
    <x v="17"/>
    <x v="84"/>
    <x v="111"/>
    <x v="118"/>
    <x v="235"/>
    <x v="59"/>
    <x v="124"/>
    <x v="0"/>
  </r>
  <r>
    <x v="0"/>
    <x v="17"/>
    <x v="17"/>
    <x v="6"/>
    <x v="6"/>
    <x v="6"/>
    <x v="17"/>
    <x v="84"/>
    <x v="111"/>
    <x v="79"/>
    <x v="236"/>
    <x v="74"/>
    <x v="201"/>
    <x v="0"/>
  </r>
  <r>
    <x v="0"/>
    <x v="18"/>
    <x v="18"/>
    <x v="0"/>
    <x v="0"/>
    <x v="0"/>
    <x v="0"/>
    <x v="98"/>
    <x v="174"/>
    <x v="53"/>
    <x v="237"/>
    <x v="70"/>
    <x v="202"/>
    <x v="0"/>
  </r>
  <r>
    <x v="0"/>
    <x v="18"/>
    <x v="18"/>
    <x v="3"/>
    <x v="3"/>
    <x v="3"/>
    <x v="1"/>
    <x v="122"/>
    <x v="175"/>
    <x v="81"/>
    <x v="49"/>
    <x v="22"/>
    <x v="203"/>
    <x v="0"/>
  </r>
  <r>
    <x v="0"/>
    <x v="18"/>
    <x v="18"/>
    <x v="2"/>
    <x v="2"/>
    <x v="2"/>
    <x v="2"/>
    <x v="137"/>
    <x v="176"/>
    <x v="89"/>
    <x v="204"/>
    <x v="112"/>
    <x v="24"/>
    <x v="0"/>
  </r>
  <r>
    <x v="0"/>
    <x v="18"/>
    <x v="18"/>
    <x v="5"/>
    <x v="5"/>
    <x v="5"/>
    <x v="3"/>
    <x v="126"/>
    <x v="170"/>
    <x v="71"/>
    <x v="238"/>
    <x v="74"/>
    <x v="204"/>
    <x v="0"/>
  </r>
  <r>
    <x v="0"/>
    <x v="18"/>
    <x v="18"/>
    <x v="4"/>
    <x v="4"/>
    <x v="4"/>
    <x v="4"/>
    <x v="134"/>
    <x v="172"/>
    <x v="87"/>
    <x v="198"/>
    <x v="73"/>
    <x v="143"/>
    <x v="0"/>
  </r>
  <r>
    <x v="0"/>
    <x v="18"/>
    <x v="18"/>
    <x v="9"/>
    <x v="9"/>
    <x v="9"/>
    <x v="4"/>
    <x v="134"/>
    <x v="172"/>
    <x v="71"/>
    <x v="238"/>
    <x v="112"/>
    <x v="24"/>
    <x v="0"/>
  </r>
  <r>
    <x v="0"/>
    <x v="18"/>
    <x v="18"/>
    <x v="24"/>
    <x v="24"/>
    <x v="24"/>
    <x v="6"/>
    <x v="130"/>
    <x v="81"/>
    <x v="51"/>
    <x v="239"/>
    <x v="110"/>
    <x v="133"/>
    <x v="0"/>
  </r>
  <r>
    <x v="0"/>
    <x v="18"/>
    <x v="18"/>
    <x v="14"/>
    <x v="14"/>
    <x v="14"/>
    <x v="6"/>
    <x v="130"/>
    <x v="81"/>
    <x v="54"/>
    <x v="240"/>
    <x v="76"/>
    <x v="205"/>
    <x v="0"/>
  </r>
  <r>
    <x v="0"/>
    <x v="18"/>
    <x v="18"/>
    <x v="28"/>
    <x v="28"/>
    <x v="28"/>
    <x v="8"/>
    <x v="139"/>
    <x v="84"/>
    <x v="51"/>
    <x v="239"/>
    <x v="73"/>
    <x v="143"/>
    <x v="0"/>
  </r>
  <r>
    <x v="0"/>
    <x v="18"/>
    <x v="18"/>
    <x v="43"/>
    <x v="43"/>
    <x v="43"/>
    <x v="8"/>
    <x v="139"/>
    <x v="84"/>
    <x v="54"/>
    <x v="240"/>
    <x v="61"/>
    <x v="49"/>
    <x v="0"/>
  </r>
  <r>
    <x v="0"/>
    <x v="18"/>
    <x v="18"/>
    <x v="18"/>
    <x v="18"/>
    <x v="18"/>
    <x v="8"/>
    <x v="139"/>
    <x v="84"/>
    <x v="58"/>
    <x v="241"/>
    <x v="70"/>
    <x v="202"/>
    <x v="0"/>
  </r>
  <r>
    <x v="0"/>
    <x v="18"/>
    <x v="18"/>
    <x v="22"/>
    <x v="22"/>
    <x v="22"/>
    <x v="11"/>
    <x v="140"/>
    <x v="31"/>
    <x v="51"/>
    <x v="239"/>
    <x v="113"/>
    <x v="206"/>
    <x v="0"/>
  </r>
  <r>
    <x v="0"/>
    <x v="18"/>
    <x v="18"/>
    <x v="59"/>
    <x v="59"/>
    <x v="59"/>
    <x v="12"/>
    <x v="141"/>
    <x v="177"/>
    <x v="63"/>
    <x v="242"/>
    <x v="113"/>
    <x v="206"/>
    <x v="0"/>
  </r>
  <r>
    <x v="0"/>
    <x v="18"/>
    <x v="18"/>
    <x v="7"/>
    <x v="7"/>
    <x v="7"/>
    <x v="12"/>
    <x v="141"/>
    <x v="177"/>
    <x v="80"/>
    <x v="243"/>
    <x v="70"/>
    <x v="202"/>
    <x v="0"/>
  </r>
  <r>
    <x v="0"/>
    <x v="18"/>
    <x v="18"/>
    <x v="10"/>
    <x v="10"/>
    <x v="10"/>
    <x v="12"/>
    <x v="141"/>
    <x v="177"/>
    <x v="70"/>
    <x v="244"/>
    <x v="75"/>
    <x v="207"/>
    <x v="0"/>
  </r>
  <r>
    <x v="0"/>
    <x v="18"/>
    <x v="18"/>
    <x v="58"/>
    <x v="58"/>
    <x v="58"/>
    <x v="12"/>
    <x v="141"/>
    <x v="177"/>
    <x v="63"/>
    <x v="242"/>
    <x v="113"/>
    <x v="206"/>
    <x v="0"/>
  </r>
  <r>
    <x v="0"/>
    <x v="18"/>
    <x v="18"/>
    <x v="60"/>
    <x v="60"/>
    <x v="60"/>
    <x v="12"/>
    <x v="141"/>
    <x v="177"/>
    <x v="65"/>
    <x v="61"/>
    <x v="76"/>
    <x v="205"/>
    <x v="0"/>
  </r>
  <r>
    <x v="0"/>
    <x v="18"/>
    <x v="18"/>
    <x v="42"/>
    <x v="42"/>
    <x v="42"/>
    <x v="17"/>
    <x v="142"/>
    <x v="18"/>
    <x v="115"/>
    <x v="245"/>
    <x v="113"/>
    <x v="206"/>
    <x v="0"/>
  </r>
  <r>
    <x v="0"/>
    <x v="18"/>
    <x v="18"/>
    <x v="57"/>
    <x v="57"/>
    <x v="57"/>
    <x v="17"/>
    <x v="142"/>
    <x v="18"/>
    <x v="82"/>
    <x v="246"/>
    <x v="114"/>
    <x v="129"/>
    <x v="0"/>
  </r>
  <r>
    <x v="0"/>
    <x v="18"/>
    <x v="18"/>
    <x v="40"/>
    <x v="40"/>
    <x v="40"/>
    <x v="17"/>
    <x v="142"/>
    <x v="18"/>
    <x v="70"/>
    <x v="244"/>
    <x v="114"/>
    <x v="129"/>
    <x v="0"/>
  </r>
  <r>
    <x v="0"/>
    <x v="19"/>
    <x v="19"/>
    <x v="0"/>
    <x v="0"/>
    <x v="0"/>
    <x v="0"/>
    <x v="122"/>
    <x v="178"/>
    <x v="123"/>
    <x v="247"/>
    <x v="70"/>
    <x v="5"/>
    <x v="0"/>
  </r>
  <r>
    <x v="0"/>
    <x v="19"/>
    <x v="19"/>
    <x v="19"/>
    <x v="19"/>
    <x v="19"/>
    <x v="1"/>
    <x v="133"/>
    <x v="179"/>
    <x v="87"/>
    <x v="248"/>
    <x v="58"/>
    <x v="208"/>
    <x v="0"/>
  </r>
  <r>
    <x v="0"/>
    <x v="19"/>
    <x v="19"/>
    <x v="2"/>
    <x v="2"/>
    <x v="2"/>
    <x v="2"/>
    <x v="134"/>
    <x v="180"/>
    <x v="66"/>
    <x v="249"/>
    <x v="114"/>
    <x v="129"/>
    <x v="0"/>
  </r>
  <r>
    <x v="0"/>
    <x v="19"/>
    <x v="19"/>
    <x v="15"/>
    <x v="15"/>
    <x v="15"/>
    <x v="3"/>
    <x v="128"/>
    <x v="38"/>
    <x v="69"/>
    <x v="47"/>
    <x v="113"/>
    <x v="209"/>
    <x v="0"/>
  </r>
  <r>
    <x v="0"/>
    <x v="19"/>
    <x v="19"/>
    <x v="6"/>
    <x v="6"/>
    <x v="6"/>
    <x v="4"/>
    <x v="129"/>
    <x v="181"/>
    <x v="32"/>
    <x v="250"/>
    <x v="112"/>
    <x v="210"/>
    <x v="0"/>
  </r>
  <r>
    <x v="0"/>
    <x v="19"/>
    <x v="19"/>
    <x v="3"/>
    <x v="3"/>
    <x v="3"/>
    <x v="5"/>
    <x v="130"/>
    <x v="54"/>
    <x v="65"/>
    <x v="61"/>
    <x v="79"/>
    <x v="211"/>
    <x v="0"/>
  </r>
  <r>
    <x v="0"/>
    <x v="19"/>
    <x v="19"/>
    <x v="4"/>
    <x v="4"/>
    <x v="4"/>
    <x v="5"/>
    <x v="130"/>
    <x v="54"/>
    <x v="82"/>
    <x v="197"/>
    <x v="73"/>
    <x v="168"/>
    <x v="0"/>
  </r>
  <r>
    <x v="0"/>
    <x v="19"/>
    <x v="19"/>
    <x v="61"/>
    <x v="61"/>
    <x v="61"/>
    <x v="7"/>
    <x v="139"/>
    <x v="182"/>
    <x v="82"/>
    <x v="197"/>
    <x v="74"/>
    <x v="101"/>
    <x v="0"/>
  </r>
  <r>
    <x v="0"/>
    <x v="19"/>
    <x v="19"/>
    <x v="62"/>
    <x v="62"/>
    <x v="62"/>
    <x v="8"/>
    <x v="140"/>
    <x v="43"/>
    <x v="51"/>
    <x v="27"/>
    <x v="113"/>
    <x v="209"/>
    <x v="0"/>
  </r>
  <r>
    <x v="0"/>
    <x v="19"/>
    <x v="19"/>
    <x v="28"/>
    <x v="28"/>
    <x v="28"/>
    <x v="8"/>
    <x v="140"/>
    <x v="43"/>
    <x v="51"/>
    <x v="27"/>
    <x v="113"/>
    <x v="209"/>
    <x v="0"/>
  </r>
  <r>
    <x v="0"/>
    <x v="19"/>
    <x v="19"/>
    <x v="7"/>
    <x v="7"/>
    <x v="7"/>
    <x v="10"/>
    <x v="141"/>
    <x v="83"/>
    <x v="115"/>
    <x v="251"/>
    <x v="73"/>
    <x v="168"/>
    <x v="0"/>
  </r>
  <r>
    <x v="0"/>
    <x v="19"/>
    <x v="19"/>
    <x v="26"/>
    <x v="26"/>
    <x v="26"/>
    <x v="10"/>
    <x v="141"/>
    <x v="83"/>
    <x v="63"/>
    <x v="18"/>
    <x v="113"/>
    <x v="209"/>
    <x v="0"/>
  </r>
  <r>
    <x v="0"/>
    <x v="19"/>
    <x v="19"/>
    <x v="17"/>
    <x v="17"/>
    <x v="17"/>
    <x v="12"/>
    <x v="147"/>
    <x v="12"/>
    <x v="115"/>
    <x v="251"/>
    <x v="74"/>
    <x v="101"/>
    <x v="0"/>
  </r>
  <r>
    <x v="0"/>
    <x v="19"/>
    <x v="19"/>
    <x v="9"/>
    <x v="9"/>
    <x v="9"/>
    <x v="12"/>
    <x v="147"/>
    <x v="12"/>
    <x v="80"/>
    <x v="252"/>
    <x v="114"/>
    <x v="129"/>
    <x v="0"/>
  </r>
  <r>
    <x v="0"/>
    <x v="19"/>
    <x v="19"/>
    <x v="58"/>
    <x v="58"/>
    <x v="58"/>
    <x v="12"/>
    <x v="147"/>
    <x v="12"/>
    <x v="72"/>
    <x v="253"/>
    <x v="73"/>
    <x v="168"/>
    <x v="0"/>
  </r>
  <r>
    <x v="0"/>
    <x v="19"/>
    <x v="19"/>
    <x v="63"/>
    <x v="63"/>
    <x v="63"/>
    <x v="15"/>
    <x v="148"/>
    <x v="49"/>
    <x v="70"/>
    <x v="254"/>
    <x v="58"/>
    <x v="208"/>
    <x v="0"/>
  </r>
  <r>
    <x v="0"/>
    <x v="19"/>
    <x v="19"/>
    <x v="64"/>
    <x v="64"/>
    <x v="64"/>
    <x v="15"/>
    <x v="148"/>
    <x v="49"/>
    <x v="70"/>
    <x v="254"/>
    <x v="58"/>
    <x v="208"/>
    <x v="0"/>
  </r>
  <r>
    <x v="0"/>
    <x v="19"/>
    <x v="19"/>
    <x v="5"/>
    <x v="5"/>
    <x v="5"/>
    <x v="15"/>
    <x v="148"/>
    <x v="49"/>
    <x v="51"/>
    <x v="27"/>
    <x v="114"/>
    <x v="129"/>
    <x v="0"/>
  </r>
  <r>
    <x v="0"/>
    <x v="19"/>
    <x v="19"/>
    <x v="8"/>
    <x v="8"/>
    <x v="8"/>
    <x v="15"/>
    <x v="148"/>
    <x v="49"/>
    <x v="115"/>
    <x v="251"/>
    <x v="70"/>
    <x v="5"/>
    <x v="0"/>
  </r>
  <r>
    <x v="0"/>
    <x v="19"/>
    <x v="19"/>
    <x v="24"/>
    <x v="24"/>
    <x v="24"/>
    <x v="19"/>
    <x v="149"/>
    <x v="183"/>
    <x v="81"/>
    <x v="255"/>
    <x v="113"/>
    <x v="209"/>
    <x v="0"/>
  </r>
  <r>
    <x v="0"/>
    <x v="19"/>
    <x v="19"/>
    <x v="38"/>
    <x v="38"/>
    <x v="38"/>
    <x v="19"/>
    <x v="149"/>
    <x v="183"/>
    <x v="54"/>
    <x v="256"/>
    <x v="70"/>
    <x v="5"/>
    <x v="0"/>
  </r>
  <r>
    <x v="0"/>
    <x v="19"/>
    <x v="19"/>
    <x v="14"/>
    <x v="14"/>
    <x v="14"/>
    <x v="19"/>
    <x v="149"/>
    <x v="183"/>
    <x v="81"/>
    <x v="255"/>
    <x v="113"/>
    <x v="209"/>
    <x v="0"/>
  </r>
  <r>
    <x v="0"/>
    <x v="19"/>
    <x v="19"/>
    <x v="43"/>
    <x v="43"/>
    <x v="43"/>
    <x v="19"/>
    <x v="149"/>
    <x v="183"/>
    <x v="72"/>
    <x v="253"/>
    <x v="74"/>
    <x v="101"/>
    <x v="0"/>
  </r>
  <r>
    <x v="0"/>
    <x v="19"/>
    <x v="19"/>
    <x v="45"/>
    <x v="45"/>
    <x v="45"/>
    <x v="19"/>
    <x v="149"/>
    <x v="183"/>
    <x v="72"/>
    <x v="253"/>
    <x v="74"/>
    <x v="101"/>
    <x v="0"/>
  </r>
  <r>
    <x v="0"/>
    <x v="19"/>
    <x v="19"/>
    <x v="1"/>
    <x v="1"/>
    <x v="1"/>
    <x v="19"/>
    <x v="149"/>
    <x v="183"/>
    <x v="72"/>
    <x v="253"/>
    <x v="74"/>
    <x v="101"/>
    <x v="0"/>
  </r>
  <r>
    <x v="0"/>
    <x v="19"/>
    <x v="19"/>
    <x v="34"/>
    <x v="34"/>
    <x v="34"/>
    <x v="19"/>
    <x v="149"/>
    <x v="183"/>
    <x v="63"/>
    <x v="18"/>
    <x v="114"/>
    <x v="129"/>
    <x v="0"/>
  </r>
  <r>
    <x v="0"/>
    <x v="19"/>
    <x v="19"/>
    <x v="18"/>
    <x v="18"/>
    <x v="18"/>
    <x v="19"/>
    <x v="149"/>
    <x v="183"/>
    <x v="54"/>
    <x v="256"/>
    <x v="70"/>
    <x v="5"/>
    <x v="0"/>
  </r>
  <r>
    <x v="0"/>
    <x v="20"/>
    <x v="20"/>
    <x v="0"/>
    <x v="0"/>
    <x v="0"/>
    <x v="0"/>
    <x v="134"/>
    <x v="184"/>
    <x v="97"/>
    <x v="257"/>
    <x v="70"/>
    <x v="212"/>
    <x v="0"/>
  </r>
  <r>
    <x v="0"/>
    <x v="20"/>
    <x v="20"/>
    <x v="2"/>
    <x v="2"/>
    <x v="2"/>
    <x v="1"/>
    <x v="135"/>
    <x v="185"/>
    <x v="87"/>
    <x v="258"/>
    <x v="114"/>
    <x v="129"/>
    <x v="0"/>
  </r>
  <r>
    <x v="0"/>
    <x v="20"/>
    <x v="20"/>
    <x v="13"/>
    <x v="13"/>
    <x v="13"/>
    <x v="2"/>
    <x v="140"/>
    <x v="186"/>
    <x v="81"/>
    <x v="235"/>
    <x v="75"/>
    <x v="213"/>
    <x v="0"/>
  </r>
  <r>
    <x v="0"/>
    <x v="20"/>
    <x v="20"/>
    <x v="3"/>
    <x v="3"/>
    <x v="3"/>
    <x v="3"/>
    <x v="142"/>
    <x v="187"/>
    <x v="81"/>
    <x v="235"/>
    <x v="110"/>
    <x v="214"/>
    <x v="0"/>
  </r>
  <r>
    <x v="0"/>
    <x v="20"/>
    <x v="20"/>
    <x v="4"/>
    <x v="4"/>
    <x v="4"/>
    <x v="3"/>
    <x v="142"/>
    <x v="187"/>
    <x v="80"/>
    <x v="259"/>
    <x v="112"/>
    <x v="18"/>
    <x v="0"/>
  </r>
  <r>
    <x v="0"/>
    <x v="20"/>
    <x v="20"/>
    <x v="17"/>
    <x v="17"/>
    <x v="17"/>
    <x v="5"/>
    <x v="147"/>
    <x v="188"/>
    <x v="54"/>
    <x v="260"/>
    <x v="113"/>
    <x v="215"/>
    <x v="0"/>
  </r>
  <r>
    <x v="0"/>
    <x v="20"/>
    <x v="20"/>
    <x v="12"/>
    <x v="12"/>
    <x v="12"/>
    <x v="6"/>
    <x v="148"/>
    <x v="79"/>
    <x v="70"/>
    <x v="261"/>
    <x v="58"/>
    <x v="171"/>
    <x v="0"/>
  </r>
  <r>
    <x v="0"/>
    <x v="20"/>
    <x v="20"/>
    <x v="52"/>
    <x v="52"/>
    <x v="52"/>
    <x v="6"/>
    <x v="148"/>
    <x v="79"/>
    <x v="63"/>
    <x v="262"/>
    <x v="112"/>
    <x v="18"/>
    <x v="0"/>
  </r>
  <r>
    <x v="0"/>
    <x v="20"/>
    <x v="20"/>
    <x v="6"/>
    <x v="6"/>
    <x v="6"/>
    <x v="6"/>
    <x v="148"/>
    <x v="79"/>
    <x v="63"/>
    <x v="262"/>
    <x v="112"/>
    <x v="18"/>
    <x v="0"/>
  </r>
  <r>
    <x v="0"/>
    <x v="20"/>
    <x v="20"/>
    <x v="24"/>
    <x v="24"/>
    <x v="24"/>
    <x v="9"/>
    <x v="149"/>
    <x v="82"/>
    <x v="54"/>
    <x v="260"/>
    <x v="70"/>
    <x v="212"/>
    <x v="0"/>
  </r>
  <r>
    <x v="0"/>
    <x v="20"/>
    <x v="20"/>
    <x v="19"/>
    <x v="19"/>
    <x v="19"/>
    <x v="9"/>
    <x v="149"/>
    <x v="82"/>
    <x v="54"/>
    <x v="260"/>
    <x v="70"/>
    <x v="212"/>
    <x v="0"/>
  </r>
  <r>
    <x v="0"/>
    <x v="20"/>
    <x v="20"/>
    <x v="38"/>
    <x v="38"/>
    <x v="38"/>
    <x v="11"/>
    <x v="150"/>
    <x v="110"/>
    <x v="72"/>
    <x v="263"/>
    <x v="112"/>
    <x v="18"/>
    <x v="1"/>
  </r>
  <r>
    <x v="0"/>
    <x v="20"/>
    <x v="20"/>
    <x v="15"/>
    <x v="15"/>
    <x v="15"/>
    <x v="11"/>
    <x v="150"/>
    <x v="110"/>
    <x v="115"/>
    <x v="264"/>
    <x v="114"/>
    <x v="129"/>
    <x v="0"/>
  </r>
  <r>
    <x v="0"/>
    <x v="20"/>
    <x v="20"/>
    <x v="7"/>
    <x v="7"/>
    <x v="7"/>
    <x v="11"/>
    <x v="150"/>
    <x v="110"/>
    <x v="54"/>
    <x v="260"/>
    <x v="112"/>
    <x v="18"/>
    <x v="0"/>
  </r>
  <r>
    <x v="0"/>
    <x v="20"/>
    <x v="20"/>
    <x v="1"/>
    <x v="1"/>
    <x v="1"/>
    <x v="11"/>
    <x v="150"/>
    <x v="110"/>
    <x v="81"/>
    <x v="235"/>
    <x v="74"/>
    <x v="174"/>
    <x v="0"/>
  </r>
  <r>
    <x v="0"/>
    <x v="20"/>
    <x v="20"/>
    <x v="8"/>
    <x v="8"/>
    <x v="8"/>
    <x v="11"/>
    <x v="150"/>
    <x v="110"/>
    <x v="54"/>
    <x v="260"/>
    <x v="112"/>
    <x v="18"/>
    <x v="0"/>
  </r>
  <r>
    <x v="0"/>
    <x v="20"/>
    <x v="20"/>
    <x v="65"/>
    <x v="65"/>
    <x v="65"/>
    <x v="16"/>
    <x v="151"/>
    <x v="189"/>
    <x v="65"/>
    <x v="61"/>
    <x v="113"/>
    <x v="215"/>
    <x v="0"/>
  </r>
  <r>
    <x v="0"/>
    <x v="20"/>
    <x v="20"/>
    <x v="66"/>
    <x v="66"/>
    <x v="66"/>
    <x v="16"/>
    <x v="151"/>
    <x v="189"/>
    <x v="81"/>
    <x v="235"/>
    <x v="70"/>
    <x v="212"/>
    <x v="0"/>
  </r>
  <r>
    <x v="0"/>
    <x v="20"/>
    <x v="20"/>
    <x v="55"/>
    <x v="55"/>
    <x v="55"/>
    <x v="16"/>
    <x v="151"/>
    <x v="189"/>
    <x v="65"/>
    <x v="61"/>
    <x v="113"/>
    <x v="215"/>
    <x v="0"/>
  </r>
  <r>
    <x v="0"/>
    <x v="20"/>
    <x v="20"/>
    <x v="32"/>
    <x v="32"/>
    <x v="32"/>
    <x v="16"/>
    <x v="151"/>
    <x v="189"/>
    <x v="81"/>
    <x v="235"/>
    <x v="70"/>
    <x v="212"/>
    <x v="0"/>
  </r>
  <r>
    <x v="0"/>
    <x v="20"/>
    <x v="20"/>
    <x v="28"/>
    <x v="28"/>
    <x v="28"/>
    <x v="16"/>
    <x v="151"/>
    <x v="189"/>
    <x v="70"/>
    <x v="261"/>
    <x v="74"/>
    <x v="174"/>
    <x v="0"/>
  </r>
  <r>
    <x v="0"/>
    <x v="20"/>
    <x v="20"/>
    <x v="51"/>
    <x v="51"/>
    <x v="51"/>
    <x v="16"/>
    <x v="151"/>
    <x v="189"/>
    <x v="54"/>
    <x v="260"/>
    <x v="114"/>
    <x v="129"/>
    <x v="0"/>
  </r>
  <r>
    <x v="0"/>
    <x v="20"/>
    <x v="20"/>
    <x v="14"/>
    <x v="14"/>
    <x v="14"/>
    <x v="16"/>
    <x v="151"/>
    <x v="189"/>
    <x v="70"/>
    <x v="261"/>
    <x v="74"/>
    <x v="174"/>
    <x v="0"/>
  </r>
  <r>
    <x v="0"/>
    <x v="20"/>
    <x v="20"/>
    <x v="67"/>
    <x v="67"/>
    <x v="67"/>
    <x v="16"/>
    <x v="151"/>
    <x v="189"/>
    <x v="81"/>
    <x v="235"/>
    <x v="70"/>
    <x v="212"/>
    <x v="0"/>
  </r>
  <r>
    <x v="0"/>
    <x v="20"/>
    <x v="20"/>
    <x v="10"/>
    <x v="10"/>
    <x v="10"/>
    <x v="16"/>
    <x v="151"/>
    <x v="189"/>
    <x v="70"/>
    <x v="261"/>
    <x v="74"/>
    <x v="174"/>
    <x v="0"/>
  </r>
  <r>
    <x v="0"/>
    <x v="20"/>
    <x v="20"/>
    <x v="64"/>
    <x v="64"/>
    <x v="64"/>
    <x v="16"/>
    <x v="151"/>
    <x v="189"/>
    <x v="65"/>
    <x v="61"/>
    <x v="113"/>
    <x v="215"/>
    <x v="0"/>
  </r>
  <r>
    <x v="0"/>
    <x v="20"/>
    <x v="20"/>
    <x v="9"/>
    <x v="9"/>
    <x v="9"/>
    <x v="16"/>
    <x v="151"/>
    <x v="189"/>
    <x v="54"/>
    <x v="260"/>
    <x v="114"/>
    <x v="129"/>
    <x v="0"/>
  </r>
  <r>
    <x v="0"/>
    <x v="20"/>
    <x v="20"/>
    <x v="40"/>
    <x v="40"/>
    <x v="40"/>
    <x v="16"/>
    <x v="151"/>
    <x v="189"/>
    <x v="65"/>
    <x v="61"/>
    <x v="114"/>
    <x v="129"/>
    <x v="0"/>
  </r>
  <r>
    <x v="0"/>
    <x v="21"/>
    <x v="21"/>
    <x v="0"/>
    <x v="0"/>
    <x v="0"/>
    <x v="0"/>
    <x v="135"/>
    <x v="190"/>
    <x v="87"/>
    <x v="265"/>
    <x v="114"/>
    <x v="129"/>
    <x v="0"/>
  </r>
  <r>
    <x v="0"/>
    <x v="21"/>
    <x v="21"/>
    <x v="4"/>
    <x v="4"/>
    <x v="4"/>
    <x v="1"/>
    <x v="142"/>
    <x v="191"/>
    <x v="81"/>
    <x v="188"/>
    <x v="110"/>
    <x v="216"/>
    <x v="0"/>
  </r>
  <r>
    <x v="0"/>
    <x v="21"/>
    <x v="21"/>
    <x v="2"/>
    <x v="2"/>
    <x v="2"/>
    <x v="1"/>
    <x v="142"/>
    <x v="191"/>
    <x v="82"/>
    <x v="266"/>
    <x v="114"/>
    <x v="129"/>
    <x v="0"/>
  </r>
  <r>
    <x v="0"/>
    <x v="21"/>
    <x v="21"/>
    <x v="63"/>
    <x v="63"/>
    <x v="63"/>
    <x v="3"/>
    <x v="147"/>
    <x v="192"/>
    <x v="70"/>
    <x v="207"/>
    <x v="110"/>
    <x v="216"/>
    <x v="0"/>
  </r>
  <r>
    <x v="0"/>
    <x v="21"/>
    <x v="21"/>
    <x v="17"/>
    <x v="17"/>
    <x v="17"/>
    <x v="4"/>
    <x v="148"/>
    <x v="193"/>
    <x v="70"/>
    <x v="207"/>
    <x v="58"/>
    <x v="217"/>
    <x v="0"/>
  </r>
  <r>
    <x v="0"/>
    <x v="21"/>
    <x v="21"/>
    <x v="68"/>
    <x v="68"/>
    <x v="68"/>
    <x v="5"/>
    <x v="149"/>
    <x v="194"/>
    <x v="65"/>
    <x v="61"/>
    <x v="58"/>
    <x v="217"/>
    <x v="0"/>
  </r>
  <r>
    <x v="0"/>
    <x v="21"/>
    <x v="21"/>
    <x v="16"/>
    <x v="16"/>
    <x v="16"/>
    <x v="6"/>
    <x v="150"/>
    <x v="80"/>
    <x v="65"/>
    <x v="61"/>
    <x v="73"/>
    <x v="218"/>
    <x v="0"/>
  </r>
  <r>
    <x v="0"/>
    <x v="21"/>
    <x v="21"/>
    <x v="8"/>
    <x v="8"/>
    <x v="8"/>
    <x v="6"/>
    <x v="150"/>
    <x v="80"/>
    <x v="72"/>
    <x v="267"/>
    <x v="70"/>
    <x v="67"/>
    <x v="0"/>
  </r>
  <r>
    <x v="0"/>
    <x v="21"/>
    <x v="21"/>
    <x v="3"/>
    <x v="3"/>
    <x v="3"/>
    <x v="8"/>
    <x v="151"/>
    <x v="138"/>
    <x v="65"/>
    <x v="61"/>
    <x v="113"/>
    <x v="219"/>
    <x v="0"/>
  </r>
  <r>
    <x v="0"/>
    <x v="21"/>
    <x v="21"/>
    <x v="36"/>
    <x v="36"/>
    <x v="36"/>
    <x v="8"/>
    <x v="151"/>
    <x v="138"/>
    <x v="70"/>
    <x v="207"/>
    <x v="74"/>
    <x v="220"/>
    <x v="0"/>
  </r>
  <r>
    <x v="0"/>
    <x v="21"/>
    <x v="21"/>
    <x v="13"/>
    <x v="13"/>
    <x v="13"/>
    <x v="8"/>
    <x v="151"/>
    <x v="138"/>
    <x v="81"/>
    <x v="188"/>
    <x v="70"/>
    <x v="67"/>
    <x v="0"/>
  </r>
  <r>
    <x v="0"/>
    <x v="21"/>
    <x v="21"/>
    <x v="10"/>
    <x v="10"/>
    <x v="10"/>
    <x v="8"/>
    <x v="151"/>
    <x v="138"/>
    <x v="65"/>
    <x v="61"/>
    <x v="113"/>
    <x v="219"/>
    <x v="0"/>
  </r>
  <r>
    <x v="0"/>
    <x v="21"/>
    <x v="21"/>
    <x v="1"/>
    <x v="1"/>
    <x v="1"/>
    <x v="8"/>
    <x v="151"/>
    <x v="138"/>
    <x v="65"/>
    <x v="61"/>
    <x v="113"/>
    <x v="219"/>
    <x v="0"/>
  </r>
  <r>
    <x v="0"/>
    <x v="21"/>
    <x v="21"/>
    <x v="23"/>
    <x v="23"/>
    <x v="23"/>
    <x v="8"/>
    <x v="151"/>
    <x v="138"/>
    <x v="65"/>
    <x v="61"/>
    <x v="113"/>
    <x v="219"/>
    <x v="0"/>
  </r>
  <r>
    <x v="0"/>
    <x v="21"/>
    <x v="21"/>
    <x v="5"/>
    <x v="5"/>
    <x v="5"/>
    <x v="8"/>
    <x v="151"/>
    <x v="138"/>
    <x v="72"/>
    <x v="267"/>
    <x v="112"/>
    <x v="221"/>
    <x v="0"/>
  </r>
  <r>
    <x v="0"/>
    <x v="21"/>
    <x v="21"/>
    <x v="6"/>
    <x v="6"/>
    <x v="6"/>
    <x v="8"/>
    <x v="151"/>
    <x v="138"/>
    <x v="81"/>
    <x v="188"/>
    <x v="70"/>
    <x v="67"/>
    <x v="0"/>
  </r>
  <r>
    <x v="0"/>
    <x v="21"/>
    <x v="21"/>
    <x v="18"/>
    <x v="18"/>
    <x v="18"/>
    <x v="8"/>
    <x v="151"/>
    <x v="138"/>
    <x v="54"/>
    <x v="268"/>
    <x v="114"/>
    <x v="129"/>
    <x v="0"/>
  </r>
  <r>
    <x v="0"/>
    <x v="21"/>
    <x v="21"/>
    <x v="30"/>
    <x v="30"/>
    <x v="30"/>
    <x v="17"/>
    <x v="152"/>
    <x v="35"/>
    <x v="65"/>
    <x v="61"/>
    <x v="74"/>
    <x v="220"/>
    <x v="0"/>
  </r>
  <r>
    <x v="0"/>
    <x v="21"/>
    <x v="21"/>
    <x v="69"/>
    <x v="69"/>
    <x v="69"/>
    <x v="17"/>
    <x v="152"/>
    <x v="35"/>
    <x v="65"/>
    <x v="61"/>
    <x v="74"/>
    <x v="220"/>
    <x v="0"/>
  </r>
  <r>
    <x v="0"/>
    <x v="21"/>
    <x v="21"/>
    <x v="70"/>
    <x v="70"/>
    <x v="70"/>
    <x v="17"/>
    <x v="152"/>
    <x v="35"/>
    <x v="65"/>
    <x v="61"/>
    <x v="74"/>
    <x v="220"/>
    <x v="0"/>
  </r>
  <r>
    <x v="0"/>
    <x v="21"/>
    <x v="21"/>
    <x v="15"/>
    <x v="15"/>
    <x v="15"/>
    <x v="17"/>
    <x v="152"/>
    <x v="35"/>
    <x v="81"/>
    <x v="188"/>
    <x v="112"/>
    <x v="221"/>
    <x v="0"/>
  </r>
  <r>
    <x v="0"/>
    <x v="21"/>
    <x v="21"/>
    <x v="28"/>
    <x v="28"/>
    <x v="28"/>
    <x v="17"/>
    <x v="152"/>
    <x v="35"/>
    <x v="70"/>
    <x v="207"/>
    <x v="70"/>
    <x v="67"/>
    <x v="0"/>
  </r>
  <r>
    <x v="0"/>
    <x v="21"/>
    <x v="21"/>
    <x v="43"/>
    <x v="43"/>
    <x v="43"/>
    <x v="17"/>
    <x v="152"/>
    <x v="35"/>
    <x v="70"/>
    <x v="207"/>
    <x v="70"/>
    <x v="67"/>
    <x v="0"/>
  </r>
  <r>
    <x v="0"/>
    <x v="21"/>
    <x v="21"/>
    <x v="71"/>
    <x v="71"/>
    <x v="71"/>
    <x v="17"/>
    <x v="152"/>
    <x v="35"/>
    <x v="65"/>
    <x v="61"/>
    <x v="74"/>
    <x v="220"/>
    <x v="0"/>
  </r>
  <r>
    <x v="0"/>
    <x v="22"/>
    <x v="22"/>
    <x v="1"/>
    <x v="1"/>
    <x v="1"/>
    <x v="0"/>
    <x v="140"/>
    <x v="195"/>
    <x v="82"/>
    <x v="269"/>
    <x v="70"/>
    <x v="222"/>
    <x v="0"/>
  </r>
  <r>
    <x v="0"/>
    <x v="22"/>
    <x v="22"/>
    <x v="0"/>
    <x v="0"/>
    <x v="0"/>
    <x v="1"/>
    <x v="141"/>
    <x v="196"/>
    <x v="58"/>
    <x v="270"/>
    <x v="114"/>
    <x v="129"/>
    <x v="0"/>
  </r>
  <r>
    <x v="0"/>
    <x v="22"/>
    <x v="22"/>
    <x v="3"/>
    <x v="3"/>
    <x v="3"/>
    <x v="2"/>
    <x v="147"/>
    <x v="197"/>
    <x v="65"/>
    <x v="61"/>
    <x v="61"/>
    <x v="223"/>
    <x v="0"/>
  </r>
  <r>
    <x v="0"/>
    <x v="22"/>
    <x v="22"/>
    <x v="4"/>
    <x v="4"/>
    <x v="4"/>
    <x v="2"/>
    <x v="147"/>
    <x v="197"/>
    <x v="63"/>
    <x v="271"/>
    <x v="70"/>
    <x v="222"/>
    <x v="0"/>
  </r>
  <r>
    <x v="0"/>
    <x v="22"/>
    <x v="22"/>
    <x v="36"/>
    <x v="36"/>
    <x v="36"/>
    <x v="4"/>
    <x v="149"/>
    <x v="198"/>
    <x v="70"/>
    <x v="272"/>
    <x v="73"/>
    <x v="224"/>
    <x v="0"/>
  </r>
  <r>
    <x v="0"/>
    <x v="22"/>
    <x v="22"/>
    <x v="9"/>
    <x v="9"/>
    <x v="9"/>
    <x v="4"/>
    <x v="149"/>
    <x v="198"/>
    <x v="63"/>
    <x v="271"/>
    <x v="114"/>
    <x v="129"/>
    <x v="0"/>
  </r>
  <r>
    <x v="0"/>
    <x v="22"/>
    <x v="22"/>
    <x v="2"/>
    <x v="2"/>
    <x v="2"/>
    <x v="4"/>
    <x v="149"/>
    <x v="198"/>
    <x v="63"/>
    <x v="271"/>
    <x v="114"/>
    <x v="129"/>
    <x v="0"/>
  </r>
  <r>
    <x v="0"/>
    <x v="22"/>
    <x v="22"/>
    <x v="7"/>
    <x v="7"/>
    <x v="7"/>
    <x v="7"/>
    <x v="150"/>
    <x v="199"/>
    <x v="72"/>
    <x v="273"/>
    <x v="70"/>
    <x v="222"/>
    <x v="0"/>
  </r>
  <r>
    <x v="0"/>
    <x v="22"/>
    <x v="22"/>
    <x v="16"/>
    <x v="16"/>
    <x v="16"/>
    <x v="8"/>
    <x v="151"/>
    <x v="200"/>
    <x v="70"/>
    <x v="272"/>
    <x v="74"/>
    <x v="110"/>
    <x v="0"/>
  </r>
  <r>
    <x v="0"/>
    <x v="22"/>
    <x v="22"/>
    <x v="43"/>
    <x v="43"/>
    <x v="43"/>
    <x v="8"/>
    <x v="151"/>
    <x v="200"/>
    <x v="65"/>
    <x v="61"/>
    <x v="113"/>
    <x v="225"/>
    <x v="0"/>
  </r>
  <r>
    <x v="0"/>
    <x v="22"/>
    <x v="22"/>
    <x v="72"/>
    <x v="72"/>
    <x v="72"/>
    <x v="8"/>
    <x v="151"/>
    <x v="200"/>
    <x v="54"/>
    <x v="274"/>
    <x v="114"/>
    <x v="129"/>
    <x v="0"/>
  </r>
  <r>
    <x v="0"/>
    <x v="22"/>
    <x v="22"/>
    <x v="19"/>
    <x v="19"/>
    <x v="19"/>
    <x v="8"/>
    <x v="151"/>
    <x v="200"/>
    <x v="54"/>
    <x v="274"/>
    <x v="114"/>
    <x v="129"/>
    <x v="0"/>
  </r>
  <r>
    <x v="0"/>
    <x v="22"/>
    <x v="22"/>
    <x v="6"/>
    <x v="6"/>
    <x v="6"/>
    <x v="8"/>
    <x v="151"/>
    <x v="200"/>
    <x v="54"/>
    <x v="274"/>
    <x v="114"/>
    <x v="129"/>
    <x v="0"/>
  </r>
  <r>
    <x v="0"/>
    <x v="22"/>
    <x v="22"/>
    <x v="60"/>
    <x v="60"/>
    <x v="60"/>
    <x v="8"/>
    <x v="151"/>
    <x v="200"/>
    <x v="65"/>
    <x v="61"/>
    <x v="74"/>
    <x v="110"/>
    <x v="0"/>
  </r>
  <r>
    <x v="0"/>
    <x v="22"/>
    <x v="22"/>
    <x v="32"/>
    <x v="32"/>
    <x v="32"/>
    <x v="14"/>
    <x v="152"/>
    <x v="97"/>
    <x v="65"/>
    <x v="61"/>
    <x v="74"/>
    <x v="110"/>
    <x v="0"/>
  </r>
  <r>
    <x v="0"/>
    <x v="22"/>
    <x v="22"/>
    <x v="14"/>
    <x v="14"/>
    <x v="14"/>
    <x v="14"/>
    <x v="152"/>
    <x v="97"/>
    <x v="70"/>
    <x v="272"/>
    <x v="70"/>
    <x v="222"/>
    <x v="0"/>
  </r>
  <r>
    <x v="0"/>
    <x v="22"/>
    <x v="22"/>
    <x v="73"/>
    <x v="73"/>
    <x v="73"/>
    <x v="14"/>
    <x v="152"/>
    <x v="97"/>
    <x v="70"/>
    <x v="272"/>
    <x v="70"/>
    <x v="222"/>
    <x v="0"/>
  </r>
  <r>
    <x v="0"/>
    <x v="22"/>
    <x v="22"/>
    <x v="58"/>
    <x v="58"/>
    <x v="58"/>
    <x v="14"/>
    <x v="152"/>
    <x v="97"/>
    <x v="81"/>
    <x v="275"/>
    <x v="112"/>
    <x v="115"/>
    <x v="0"/>
  </r>
  <r>
    <x v="0"/>
    <x v="22"/>
    <x v="22"/>
    <x v="17"/>
    <x v="17"/>
    <x v="17"/>
    <x v="18"/>
    <x v="153"/>
    <x v="201"/>
    <x v="70"/>
    <x v="272"/>
    <x v="112"/>
    <x v="115"/>
    <x v="0"/>
  </r>
  <r>
    <x v="0"/>
    <x v="22"/>
    <x v="22"/>
    <x v="74"/>
    <x v="74"/>
    <x v="74"/>
    <x v="18"/>
    <x v="153"/>
    <x v="201"/>
    <x v="70"/>
    <x v="272"/>
    <x v="112"/>
    <x v="115"/>
    <x v="0"/>
  </r>
  <r>
    <x v="0"/>
    <x v="22"/>
    <x v="22"/>
    <x v="75"/>
    <x v="75"/>
    <x v="75"/>
    <x v="18"/>
    <x v="153"/>
    <x v="201"/>
    <x v="65"/>
    <x v="61"/>
    <x v="70"/>
    <x v="222"/>
    <x v="0"/>
  </r>
  <r>
    <x v="0"/>
    <x v="22"/>
    <x v="22"/>
    <x v="13"/>
    <x v="13"/>
    <x v="13"/>
    <x v="18"/>
    <x v="153"/>
    <x v="201"/>
    <x v="65"/>
    <x v="61"/>
    <x v="70"/>
    <x v="222"/>
    <x v="0"/>
  </r>
  <r>
    <x v="0"/>
    <x v="22"/>
    <x v="22"/>
    <x v="76"/>
    <x v="76"/>
    <x v="76"/>
    <x v="18"/>
    <x v="153"/>
    <x v="201"/>
    <x v="70"/>
    <x v="272"/>
    <x v="112"/>
    <x v="115"/>
    <x v="0"/>
  </r>
  <r>
    <x v="0"/>
    <x v="22"/>
    <x v="22"/>
    <x v="77"/>
    <x v="77"/>
    <x v="77"/>
    <x v="18"/>
    <x v="153"/>
    <x v="201"/>
    <x v="65"/>
    <x v="61"/>
    <x v="70"/>
    <x v="222"/>
    <x v="0"/>
  </r>
  <r>
    <x v="0"/>
    <x v="22"/>
    <x v="22"/>
    <x v="78"/>
    <x v="78"/>
    <x v="78"/>
    <x v="18"/>
    <x v="153"/>
    <x v="201"/>
    <x v="65"/>
    <x v="61"/>
    <x v="70"/>
    <x v="222"/>
    <x v="0"/>
  </r>
  <r>
    <x v="0"/>
    <x v="22"/>
    <x v="22"/>
    <x v="79"/>
    <x v="79"/>
    <x v="79"/>
    <x v="18"/>
    <x v="153"/>
    <x v="201"/>
    <x v="65"/>
    <x v="61"/>
    <x v="70"/>
    <x v="222"/>
    <x v="0"/>
  </r>
  <r>
    <x v="0"/>
    <x v="22"/>
    <x v="22"/>
    <x v="80"/>
    <x v="80"/>
    <x v="80"/>
    <x v="18"/>
    <x v="153"/>
    <x v="201"/>
    <x v="65"/>
    <x v="61"/>
    <x v="70"/>
    <x v="222"/>
    <x v="0"/>
  </r>
  <r>
    <x v="0"/>
    <x v="22"/>
    <x v="22"/>
    <x v="38"/>
    <x v="38"/>
    <x v="38"/>
    <x v="18"/>
    <x v="153"/>
    <x v="201"/>
    <x v="70"/>
    <x v="272"/>
    <x v="112"/>
    <x v="115"/>
    <x v="0"/>
  </r>
  <r>
    <x v="0"/>
    <x v="22"/>
    <x v="22"/>
    <x v="20"/>
    <x v="20"/>
    <x v="20"/>
    <x v="18"/>
    <x v="153"/>
    <x v="201"/>
    <x v="65"/>
    <x v="61"/>
    <x v="70"/>
    <x v="222"/>
    <x v="0"/>
  </r>
  <r>
    <x v="0"/>
    <x v="22"/>
    <x v="22"/>
    <x v="10"/>
    <x v="10"/>
    <x v="10"/>
    <x v="18"/>
    <x v="153"/>
    <x v="201"/>
    <x v="65"/>
    <x v="61"/>
    <x v="70"/>
    <x v="222"/>
    <x v="0"/>
  </r>
  <r>
    <x v="0"/>
    <x v="22"/>
    <x v="22"/>
    <x v="34"/>
    <x v="34"/>
    <x v="34"/>
    <x v="18"/>
    <x v="153"/>
    <x v="201"/>
    <x v="70"/>
    <x v="272"/>
    <x v="112"/>
    <x v="115"/>
    <x v="0"/>
  </r>
  <r>
    <x v="0"/>
    <x v="22"/>
    <x v="22"/>
    <x v="50"/>
    <x v="50"/>
    <x v="50"/>
    <x v="18"/>
    <x v="153"/>
    <x v="201"/>
    <x v="81"/>
    <x v="275"/>
    <x v="114"/>
    <x v="129"/>
    <x v="0"/>
  </r>
  <r>
    <x v="0"/>
    <x v="22"/>
    <x v="22"/>
    <x v="81"/>
    <x v="81"/>
    <x v="81"/>
    <x v="18"/>
    <x v="153"/>
    <x v="201"/>
    <x v="81"/>
    <x v="275"/>
    <x v="114"/>
    <x v="129"/>
    <x v="0"/>
  </r>
  <r>
    <x v="0"/>
    <x v="22"/>
    <x v="22"/>
    <x v="5"/>
    <x v="5"/>
    <x v="5"/>
    <x v="18"/>
    <x v="153"/>
    <x v="201"/>
    <x v="81"/>
    <x v="275"/>
    <x v="114"/>
    <x v="129"/>
    <x v="0"/>
  </r>
  <r>
    <x v="0"/>
    <x v="22"/>
    <x v="22"/>
    <x v="21"/>
    <x v="21"/>
    <x v="21"/>
    <x v="18"/>
    <x v="153"/>
    <x v="201"/>
    <x v="81"/>
    <x v="275"/>
    <x v="114"/>
    <x v="129"/>
    <x v="0"/>
  </r>
  <r>
    <x v="0"/>
    <x v="22"/>
    <x v="22"/>
    <x v="26"/>
    <x v="26"/>
    <x v="26"/>
    <x v="18"/>
    <x v="153"/>
    <x v="201"/>
    <x v="65"/>
    <x v="61"/>
    <x v="70"/>
    <x v="222"/>
    <x v="0"/>
  </r>
  <r>
    <x v="0"/>
    <x v="22"/>
    <x v="22"/>
    <x v="25"/>
    <x v="25"/>
    <x v="25"/>
    <x v="18"/>
    <x v="153"/>
    <x v="201"/>
    <x v="81"/>
    <x v="275"/>
    <x v="114"/>
    <x v="129"/>
    <x v="0"/>
  </r>
  <r>
    <x v="0"/>
    <x v="22"/>
    <x v="22"/>
    <x v="82"/>
    <x v="82"/>
    <x v="82"/>
    <x v="18"/>
    <x v="153"/>
    <x v="201"/>
    <x v="65"/>
    <x v="61"/>
    <x v="70"/>
    <x v="222"/>
    <x v="0"/>
  </r>
  <r>
    <x v="0"/>
    <x v="22"/>
    <x v="22"/>
    <x v="8"/>
    <x v="8"/>
    <x v="8"/>
    <x v="18"/>
    <x v="153"/>
    <x v="201"/>
    <x v="81"/>
    <x v="275"/>
    <x v="114"/>
    <x v="129"/>
    <x v="0"/>
  </r>
  <r>
    <x v="0"/>
    <x v="22"/>
    <x v="22"/>
    <x v="39"/>
    <x v="39"/>
    <x v="39"/>
    <x v="18"/>
    <x v="153"/>
    <x v="201"/>
    <x v="81"/>
    <x v="275"/>
    <x v="114"/>
    <x v="129"/>
    <x v="0"/>
  </r>
  <r>
    <x v="0"/>
    <x v="22"/>
    <x v="22"/>
    <x v="18"/>
    <x v="18"/>
    <x v="18"/>
    <x v="18"/>
    <x v="153"/>
    <x v="201"/>
    <x v="81"/>
    <x v="275"/>
    <x v="114"/>
    <x v="129"/>
    <x v="0"/>
  </r>
  <r>
    <x v="0"/>
    <x v="23"/>
    <x v="23"/>
    <x v="0"/>
    <x v="0"/>
    <x v="0"/>
    <x v="0"/>
    <x v="85"/>
    <x v="202"/>
    <x v="79"/>
    <x v="276"/>
    <x v="70"/>
    <x v="226"/>
    <x v="0"/>
  </r>
  <r>
    <x v="0"/>
    <x v="23"/>
    <x v="23"/>
    <x v="2"/>
    <x v="2"/>
    <x v="2"/>
    <x v="1"/>
    <x v="127"/>
    <x v="203"/>
    <x v="71"/>
    <x v="40"/>
    <x v="114"/>
    <x v="129"/>
    <x v="0"/>
  </r>
  <r>
    <x v="0"/>
    <x v="23"/>
    <x v="23"/>
    <x v="7"/>
    <x v="7"/>
    <x v="7"/>
    <x v="2"/>
    <x v="130"/>
    <x v="204"/>
    <x v="87"/>
    <x v="277"/>
    <x v="112"/>
    <x v="102"/>
    <x v="0"/>
  </r>
  <r>
    <x v="0"/>
    <x v="23"/>
    <x v="23"/>
    <x v="4"/>
    <x v="4"/>
    <x v="4"/>
    <x v="3"/>
    <x v="135"/>
    <x v="205"/>
    <x v="80"/>
    <x v="278"/>
    <x v="73"/>
    <x v="227"/>
    <x v="0"/>
  </r>
  <r>
    <x v="0"/>
    <x v="23"/>
    <x v="23"/>
    <x v="3"/>
    <x v="3"/>
    <x v="3"/>
    <x v="4"/>
    <x v="140"/>
    <x v="206"/>
    <x v="70"/>
    <x v="279"/>
    <x v="76"/>
    <x v="228"/>
    <x v="0"/>
  </r>
  <r>
    <x v="0"/>
    <x v="23"/>
    <x v="23"/>
    <x v="38"/>
    <x v="38"/>
    <x v="38"/>
    <x v="5"/>
    <x v="141"/>
    <x v="193"/>
    <x v="82"/>
    <x v="280"/>
    <x v="112"/>
    <x v="102"/>
    <x v="0"/>
  </r>
  <r>
    <x v="0"/>
    <x v="23"/>
    <x v="23"/>
    <x v="17"/>
    <x v="17"/>
    <x v="17"/>
    <x v="6"/>
    <x v="142"/>
    <x v="207"/>
    <x v="72"/>
    <x v="281"/>
    <x v="58"/>
    <x v="229"/>
    <x v="0"/>
  </r>
  <r>
    <x v="0"/>
    <x v="23"/>
    <x v="23"/>
    <x v="37"/>
    <x v="37"/>
    <x v="37"/>
    <x v="6"/>
    <x v="142"/>
    <x v="207"/>
    <x v="81"/>
    <x v="282"/>
    <x v="110"/>
    <x v="230"/>
    <x v="0"/>
  </r>
  <r>
    <x v="0"/>
    <x v="23"/>
    <x v="23"/>
    <x v="15"/>
    <x v="15"/>
    <x v="15"/>
    <x v="8"/>
    <x v="147"/>
    <x v="208"/>
    <x v="51"/>
    <x v="109"/>
    <x v="112"/>
    <x v="102"/>
    <x v="0"/>
  </r>
  <r>
    <x v="0"/>
    <x v="23"/>
    <x v="23"/>
    <x v="9"/>
    <x v="9"/>
    <x v="9"/>
    <x v="9"/>
    <x v="148"/>
    <x v="42"/>
    <x v="51"/>
    <x v="109"/>
    <x v="114"/>
    <x v="129"/>
    <x v="0"/>
  </r>
  <r>
    <x v="0"/>
    <x v="23"/>
    <x v="23"/>
    <x v="6"/>
    <x v="6"/>
    <x v="6"/>
    <x v="9"/>
    <x v="148"/>
    <x v="42"/>
    <x v="51"/>
    <x v="109"/>
    <x v="114"/>
    <x v="129"/>
    <x v="0"/>
  </r>
  <r>
    <x v="0"/>
    <x v="23"/>
    <x v="23"/>
    <x v="42"/>
    <x v="42"/>
    <x v="42"/>
    <x v="11"/>
    <x v="149"/>
    <x v="209"/>
    <x v="63"/>
    <x v="185"/>
    <x v="114"/>
    <x v="129"/>
    <x v="0"/>
  </r>
  <r>
    <x v="0"/>
    <x v="23"/>
    <x v="23"/>
    <x v="28"/>
    <x v="28"/>
    <x v="28"/>
    <x v="11"/>
    <x v="149"/>
    <x v="209"/>
    <x v="63"/>
    <x v="185"/>
    <x v="114"/>
    <x v="129"/>
    <x v="0"/>
  </r>
  <r>
    <x v="0"/>
    <x v="23"/>
    <x v="23"/>
    <x v="1"/>
    <x v="1"/>
    <x v="1"/>
    <x v="11"/>
    <x v="149"/>
    <x v="209"/>
    <x v="72"/>
    <x v="281"/>
    <x v="74"/>
    <x v="231"/>
    <x v="0"/>
  </r>
  <r>
    <x v="0"/>
    <x v="23"/>
    <x v="23"/>
    <x v="5"/>
    <x v="5"/>
    <x v="5"/>
    <x v="11"/>
    <x v="149"/>
    <x v="209"/>
    <x v="115"/>
    <x v="283"/>
    <x v="112"/>
    <x v="102"/>
    <x v="0"/>
  </r>
  <r>
    <x v="0"/>
    <x v="23"/>
    <x v="23"/>
    <x v="75"/>
    <x v="75"/>
    <x v="75"/>
    <x v="15"/>
    <x v="150"/>
    <x v="98"/>
    <x v="70"/>
    <x v="279"/>
    <x v="113"/>
    <x v="99"/>
    <x v="0"/>
  </r>
  <r>
    <x v="0"/>
    <x v="23"/>
    <x v="23"/>
    <x v="62"/>
    <x v="62"/>
    <x v="62"/>
    <x v="15"/>
    <x v="150"/>
    <x v="98"/>
    <x v="115"/>
    <x v="283"/>
    <x v="114"/>
    <x v="129"/>
    <x v="0"/>
  </r>
  <r>
    <x v="0"/>
    <x v="23"/>
    <x v="23"/>
    <x v="43"/>
    <x v="43"/>
    <x v="43"/>
    <x v="15"/>
    <x v="150"/>
    <x v="98"/>
    <x v="70"/>
    <x v="279"/>
    <x v="113"/>
    <x v="99"/>
    <x v="0"/>
  </r>
  <r>
    <x v="0"/>
    <x v="23"/>
    <x v="23"/>
    <x v="19"/>
    <x v="19"/>
    <x v="19"/>
    <x v="15"/>
    <x v="150"/>
    <x v="98"/>
    <x v="81"/>
    <x v="282"/>
    <x v="74"/>
    <x v="231"/>
    <x v="0"/>
  </r>
  <r>
    <x v="0"/>
    <x v="23"/>
    <x v="23"/>
    <x v="47"/>
    <x v="47"/>
    <x v="47"/>
    <x v="19"/>
    <x v="151"/>
    <x v="210"/>
    <x v="81"/>
    <x v="282"/>
    <x v="70"/>
    <x v="226"/>
    <x v="0"/>
  </r>
  <r>
    <x v="0"/>
    <x v="23"/>
    <x v="23"/>
    <x v="16"/>
    <x v="16"/>
    <x v="16"/>
    <x v="19"/>
    <x v="151"/>
    <x v="210"/>
    <x v="81"/>
    <x v="282"/>
    <x v="70"/>
    <x v="226"/>
    <x v="0"/>
  </r>
  <r>
    <x v="0"/>
    <x v="23"/>
    <x v="23"/>
    <x v="83"/>
    <x v="83"/>
    <x v="83"/>
    <x v="19"/>
    <x v="151"/>
    <x v="210"/>
    <x v="81"/>
    <x v="282"/>
    <x v="70"/>
    <x v="226"/>
    <x v="0"/>
  </r>
  <r>
    <x v="0"/>
    <x v="23"/>
    <x v="23"/>
    <x v="41"/>
    <x v="41"/>
    <x v="41"/>
    <x v="19"/>
    <x v="151"/>
    <x v="210"/>
    <x v="65"/>
    <x v="61"/>
    <x v="113"/>
    <x v="99"/>
    <x v="0"/>
  </r>
  <r>
    <x v="0"/>
    <x v="23"/>
    <x v="23"/>
    <x v="84"/>
    <x v="84"/>
    <x v="84"/>
    <x v="19"/>
    <x v="151"/>
    <x v="210"/>
    <x v="70"/>
    <x v="279"/>
    <x v="74"/>
    <x v="231"/>
    <x v="0"/>
  </r>
  <r>
    <x v="0"/>
    <x v="23"/>
    <x v="23"/>
    <x v="14"/>
    <x v="14"/>
    <x v="14"/>
    <x v="19"/>
    <x v="151"/>
    <x v="210"/>
    <x v="72"/>
    <x v="281"/>
    <x v="112"/>
    <x v="102"/>
    <x v="0"/>
  </r>
  <r>
    <x v="0"/>
    <x v="23"/>
    <x v="23"/>
    <x v="58"/>
    <x v="58"/>
    <x v="58"/>
    <x v="19"/>
    <x v="151"/>
    <x v="210"/>
    <x v="65"/>
    <x v="61"/>
    <x v="113"/>
    <x v="99"/>
    <x v="0"/>
  </r>
  <r>
    <x v="0"/>
    <x v="23"/>
    <x v="23"/>
    <x v="85"/>
    <x v="85"/>
    <x v="85"/>
    <x v="19"/>
    <x v="151"/>
    <x v="210"/>
    <x v="72"/>
    <x v="281"/>
    <x v="112"/>
    <x v="102"/>
    <x v="0"/>
  </r>
  <r>
    <x v="0"/>
    <x v="24"/>
    <x v="24"/>
    <x v="15"/>
    <x v="15"/>
    <x v="15"/>
    <x v="0"/>
    <x v="151"/>
    <x v="211"/>
    <x v="72"/>
    <x v="284"/>
    <x v="112"/>
    <x v="232"/>
    <x v="0"/>
  </r>
  <r>
    <x v="0"/>
    <x v="24"/>
    <x v="24"/>
    <x v="3"/>
    <x v="3"/>
    <x v="3"/>
    <x v="1"/>
    <x v="153"/>
    <x v="52"/>
    <x v="65"/>
    <x v="61"/>
    <x v="70"/>
    <x v="233"/>
    <x v="0"/>
  </r>
  <r>
    <x v="0"/>
    <x v="24"/>
    <x v="24"/>
    <x v="17"/>
    <x v="17"/>
    <x v="17"/>
    <x v="1"/>
    <x v="153"/>
    <x v="52"/>
    <x v="81"/>
    <x v="285"/>
    <x v="114"/>
    <x v="129"/>
    <x v="0"/>
  </r>
  <r>
    <x v="0"/>
    <x v="24"/>
    <x v="24"/>
    <x v="0"/>
    <x v="0"/>
    <x v="0"/>
    <x v="1"/>
    <x v="153"/>
    <x v="52"/>
    <x v="81"/>
    <x v="285"/>
    <x v="114"/>
    <x v="129"/>
    <x v="0"/>
  </r>
  <r>
    <x v="0"/>
    <x v="24"/>
    <x v="24"/>
    <x v="36"/>
    <x v="36"/>
    <x v="36"/>
    <x v="4"/>
    <x v="154"/>
    <x v="212"/>
    <x v="70"/>
    <x v="286"/>
    <x v="114"/>
    <x v="129"/>
    <x v="0"/>
  </r>
  <r>
    <x v="0"/>
    <x v="24"/>
    <x v="24"/>
    <x v="74"/>
    <x v="74"/>
    <x v="74"/>
    <x v="4"/>
    <x v="154"/>
    <x v="212"/>
    <x v="70"/>
    <x v="286"/>
    <x v="114"/>
    <x v="129"/>
    <x v="0"/>
  </r>
  <r>
    <x v="0"/>
    <x v="24"/>
    <x v="24"/>
    <x v="31"/>
    <x v="31"/>
    <x v="31"/>
    <x v="4"/>
    <x v="154"/>
    <x v="212"/>
    <x v="65"/>
    <x v="61"/>
    <x v="112"/>
    <x v="232"/>
    <x v="0"/>
  </r>
  <r>
    <x v="0"/>
    <x v="24"/>
    <x v="24"/>
    <x v="75"/>
    <x v="75"/>
    <x v="75"/>
    <x v="4"/>
    <x v="154"/>
    <x v="212"/>
    <x v="70"/>
    <x v="286"/>
    <x v="114"/>
    <x v="129"/>
    <x v="0"/>
  </r>
  <r>
    <x v="0"/>
    <x v="24"/>
    <x v="24"/>
    <x v="29"/>
    <x v="29"/>
    <x v="29"/>
    <x v="4"/>
    <x v="154"/>
    <x v="212"/>
    <x v="70"/>
    <x v="286"/>
    <x v="114"/>
    <x v="129"/>
    <x v="0"/>
  </r>
  <r>
    <x v="0"/>
    <x v="24"/>
    <x v="24"/>
    <x v="86"/>
    <x v="86"/>
    <x v="86"/>
    <x v="4"/>
    <x v="154"/>
    <x v="212"/>
    <x v="65"/>
    <x v="61"/>
    <x v="112"/>
    <x v="232"/>
    <x v="0"/>
  </r>
  <r>
    <x v="0"/>
    <x v="24"/>
    <x v="24"/>
    <x v="87"/>
    <x v="87"/>
    <x v="87"/>
    <x v="4"/>
    <x v="154"/>
    <x v="212"/>
    <x v="70"/>
    <x v="286"/>
    <x v="114"/>
    <x v="129"/>
    <x v="0"/>
  </r>
  <r>
    <x v="0"/>
    <x v="24"/>
    <x v="24"/>
    <x v="88"/>
    <x v="88"/>
    <x v="88"/>
    <x v="4"/>
    <x v="154"/>
    <x v="212"/>
    <x v="65"/>
    <x v="61"/>
    <x v="112"/>
    <x v="232"/>
    <x v="0"/>
  </r>
  <r>
    <x v="0"/>
    <x v="24"/>
    <x v="24"/>
    <x v="55"/>
    <x v="55"/>
    <x v="55"/>
    <x v="4"/>
    <x v="154"/>
    <x v="212"/>
    <x v="70"/>
    <x v="286"/>
    <x v="114"/>
    <x v="129"/>
    <x v="0"/>
  </r>
  <r>
    <x v="0"/>
    <x v="24"/>
    <x v="24"/>
    <x v="42"/>
    <x v="42"/>
    <x v="42"/>
    <x v="4"/>
    <x v="154"/>
    <x v="212"/>
    <x v="70"/>
    <x v="286"/>
    <x v="114"/>
    <x v="129"/>
    <x v="0"/>
  </r>
  <r>
    <x v="0"/>
    <x v="24"/>
    <x v="24"/>
    <x v="38"/>
    <x v="38"/>
    <x v="38"/>
    <x v="4"/>
    <x v="154"/>
    <x v="212"/>
    <x v="70"/>
    <x v="286"/>
    <x v="114"/>
    <x v="129"/>
    <x v="0"/>
  </r>
  <r>
    <x v="0"/>
    <x v="24"/>
    <x v="24"/>
    <x v="14"/>
    <x v="14"/>
    <x v="14"/>
    <x v="4"/>
    <x v="154"/>
    <x v="212"/>
    <x v="70"/>
    <x v="286"/>
    <x v="114"/>
    <x v="129"/>
    <x v="0"/>
  </r>
  <r>
    <x v="0"/>
    <x v="24"/>
    <x v="24"/>
    <x v="43"/>
    <x v="43"/>
    <x v="43"/>
    <x v="4"/>
    <x v="154"/>
    <x v="212"/>
    <x v="65"/>
    <x v="61"/>
    <x v="112"/>
    <x v="232"/>
    <x v="0"/>
  </r>
  <r>
    <x v="0"/>
    <x v="24"/>
    <x v="24"/>
    <x v="45"/>
    <x v="45"/>
    <x v="45"/>
    <x v="4"/>
    <x v="154"/>
    <x v="212"/>
    <x v="70"/>
    <x v="286"/>
    <x v="114"/>
    <x v="129"/>
    <x v="0"/>
  </r>
  <r>
    <x v="0"/>
    <x v="24"/>
    <x v="24"/>
    <x v="89"/>
    <x v="89"/>
    <x v="89"/>
    <x v="4"/>
    <x v="154"/>
    <x v="212"/>
    <x v="65"/>
    <x v="61"/>
    <x v="112"/>
    <x v="232"/>
    <x v="0"/>
  </r>
  <r>
    <x v="0"/>
    <x v="24"/>
    <x v="24"/>
    <x v="64"/>
    <x v="64"/>
    <x v="64"/>
    <x v="4"/>
    <x v="154"/>
    <x v="212"/>
    <x v="65"/>
    <x v="61"/>
    <x v="112"/>
    <x v="232"/>
    <x v="0"/>
  </r>
  <r>
    <x v="0"/>
    <x v="24"/>
    <x v="24"/>
    <x v="57"/>
    <x v="57"/>
    <x v="57"/>
    <x v="4"/>
    <x v="154"/>
    <x v="212"/>
    <x v="70"/>
    <x v="286"/>
    <x v="114"/>
    <x v="129"/>
    <x v="0"/>
  </r>
  <r>
    <x v="0"/>
    <x v="24"/>
    <x v="24"/>
    <x v="5"/>
    <x v="5"/>
    <x v="5"/>
    <x v="4"/>
    <x v="154"/>
    <x v="212"/>
    <x v="70"/>
    <x v="286"/>
    <x v="114"/>
    <x v="129"/>
    <x v="0"/>
  </r>
  <r>
    <x v="0"/>
    <x v="24"/>
    <x v="24"/>
    <x v="90"/>
    <x v="90"/>
    <x v="90"/>
    <x v="4"/>
    <x v="154"/>
    <x v="212"/>
    <x v="65"/>
    <x v="61"/>
    <x v="114"/>
    <x v="129"/>
    <x v="1"/>
  </r>
  <r>
    <x v="0"/>
    <x v="24"/>
    <x v="24"/>
    <x v="19"/>
    <x v="19"/>
    <x v="19"/>
    <x v="4"/>
    <x v="154"/>
    <x v="212"/>
    <x v="70"/>
    <x v="286"/>
    <x v="114"/>
    <x v="129"/>
    <x v="0"/>
  </r>
  <r>
    <x v="0"/>
    <x v="24"/>
    <x v="24"/>
    <x v="39"/>
    <x v="39"/>
    <x v="39"/>
    <x v="4"/>
    <x v="154"/>
    <x v="212"/>
    <x v="65"/>
    <x v="61"/>
    <x v="114"/>
    <x v="129"/>
    <x v="0"/>
  </r>
  <r>
    <x v="0"/>
    <x v="24"/>
    <x v="24"/>
    <x v="6"/>
    <x v="6"/>
    <x v="6"/>
    <x v="4"/>
    <x v="154"/>
    <x v="212"/>
    <x v="70"/>
    <x v="286"/>
    <x v="114"/>
    <x v="129"/>
    <x v="0"/>
  </r>
  <r>
    <x v="0"/>
    <x v="25"/>
    <x v="25"/>
    <x v="3"/>
    <x v="3"/>
    <x v="3"/>
    <x v="0"/>
    <x v="134"/>
    <x v="213"/>
    <x v="70"/>
    <x v="169"/>
    <x v="101"/>
    <x v="234"/>
    <x v="0"/>
  </r>
  <r>
    <x v="0"/>
    <x v="25"/>
    <x v="25"/>
    <x v="40"/>
    <x v="40"/>
    <x v="40"/>
    <x v="1"/>
    <x v="135"/>
    <x v="214"/>
    <x v="65"/>
    <x v="61"/>
    <x v="114"/>
    <x v="129"/>
    <x v="0"/>
  </r>
  <r>
    <x v="0"/>
    <x v="25"/>
    <x v="25"/>
    <x v="2"/>
    <x v="2"/>
    <x v="2"/>
    <x v="2"/>
    <x v="140"/>
    <x v="215"/>
    <x v="118"/>
    <x v="287"/>
    <x v="114"/>
    <x v="129"/>
    <x v="0"/>
  </r>
  <r>
    <x v="0"/>
    <x v="25"/>
    <x v="25"/>
    <x v="0"/>
    <x v="0"/>
    <x v="0"/>
    <x v="3"/>
    <x v="141"/>
    <x v="128"/>
    <x v="82"/>
    <x v="288"/>
    <x v="112"/>
    <x v="150"/>
    <x v="0"/>
  </r>
  <r>
    <x v="0"/>
    <x v="25"/>
    <x v="25"/>
    <x v="9"/>
    <x v="9"/>
    <x v="9"/>
    <x v="4"/>
    <x v="142"/>
    <x v="216"/>
    <x v="82"/>
    <x v="288"/>
    <x v="114"/>
    <x v="129"/>
    <x v="0"/>
  </r>
  <r>
    <x v="0"/>
    <x v="25"/>
    <x v="25"/>
    <x v="4"/>
    <x v="4"/>
    <x v="4"/>
    <x v="5"/>
    <x v="147"/>
    <x v="217"/>
    <x v="54"/>
    <x v="161"/>
    <x v="113"/>
    <x v="235"/>
    <x v="0"/>
  </r>
  <r>
    <x v="0"/>
    <x v="25"/>
    <x v="25"/>
    <x v="54"/>
    <x v="54"/>
    <x v="54"/>
    <x v="6"/>
    <x v="148"/>
    <x v="194"/>
    <x v="54"/>
    <x v="161"/>
    <x v="74"/>
    <x v="236"/>
    <x v="0"/>
  </r>
  <r>
    <x v="0"/>
    <x v="25"/>
    <x v="25"/>
    <x v="58"/>
    <x v="58"/>
    <x v="58"/>
    <x v="6"/>
    <x v="148"/>
    <x v="194"/>
    <x v="54"/>
    <x v="161"/>
    <x v="70"/>
    <x v="237"/>
    <x v="0"/>
  </r>
  <r>
    <x v="0"/>
    <x v="25"/>
    <x v="25"/>
    <x v="13"/>
    <x v="13"/>
    <x v="13"/>
    <x v="8"/>
    <x v="149"/>
    <x v="218"/>
    <x v="115"/>
    <x v="160"/>
    <x v="112"/>
    <x v="150"/>
    <x v="0"/>
  </r>
  <r>
    <x v="0"/>
    <x v="25"/>
    <x v="25"/>
    <x v="42"/>
    <x v="42"/>
    <x v="42"/>
    <x v="8"/>
    <x v="149"/>
    <x v="218"/>
    <x v="54"/>
    <x v="161"/>
    <x v="70"/>
    <x v="237"/>
    <x v="0"/>
  </r>
  <r>
    <x v="0"/>
    <x v="25"/>
    <x v="25"/>
    <x v="17"/>
    <x v="17"/>
    <x v="17"/>
    <x v="10"/>
    <x v="150"/>
    <x v="28"/>
    <x v="81"/>
    <x v="170"/>
    <x v="74"/>
    <x v="236"/>
    <x v="0"/>
  </r>
  <r>
    <x v="0"/>
    <x v="25"/>
    <x v="25"/>
    <x v="36"/>
    <x v="36"/>
    <x v="36"/>
    <x v="10"/>
    <x v="150"/>
    <x v="28"/>
    <x v="81"/>
    <x v="170"/>
    <x v="74"/>
    <x v="236"/>
    <x v="0"/>
  </r>
  <r>
    <x v="0"/>
    <x v="25"/>
    <x v="25"/>
    <x v="48"/>
    <x v="48"/>
    <x v="48"/>
    <x v="10"/>
    <x v="150"/>
    <x v="28"/>
    <x v="65"/>
    <x v="61"/>
    <x v="73"/>
    <x v="238"/>
    <x v="0"/>
  </r>
  <r>
    <x v="0"/>
    <x v="25"/>
    <x v="25"/>
    <x v="1"/>
    <x v="1"/>
    <x v="1"/>
    <x v="10"/>
    <x v="150"/>
    <x v="28"/>
    <x v="54"/>
    <x v="161"/>
    <x v="112"/>
    <x v="150"/>
    <x v="0"/>
  </r>
  <r>
    <x v="0"/>
    <x v="25"/>
    <x v="25"/>
    <x v="57"/>
    <x v="57"/>
    <x v="57"/>
    <x v="10"/>
    <x v="150"/>
    <x v="28"/>
    <x v="54"/>
    <x v="161"/>
    <x v="112"/>
    <x v="150"/>
    <x v="0"/>
  </r>
  <r>
    <x v="0"/>
    <x v="25"/>
    <x v="25"/>
    <x v="91"/>
    <x v="91"/>
    <x v="91"/>
    <x v="15"/>
    <x v="151"/>
    <x v="12"/>
    <x v="81"/>
    <x v="170"/>
    <x v="70"/>
    <x v="237"/>
    <x v="0"/>
  </r>
  <r>
    <x v="0"/>
    <x v="25"/>
    <x v="25"/>
    <x v="63"/>
    <x v="63"/>
    <x v="63"/>
    <x v="15"/>
    <x v="151"/>
    <x v="12"/>
    <x v="65"/>
    <x v="61"/>
    <x v="113"/>
    <x v="235"/>
    <x v="0"/>
  </r>
  <r>
    <x v="0"/>
    <x v="25"/>
    <x v="25"/>
    <x v="92"/>
    <x v="92"/>
    <x v="92"/>
    <x v="15"/>
    <x v="151"/>
    <x v="12"/>
    <x v="70"/>
    <x v="169"/>
    <x v="74"/>
    <x v="236"/>
    <x v="0"/>
  </r>
  <r>
    <x v="0"/>
    <x v="25"/>
    <x v="25"/>
    <x v="46"/>
    <x v="46"/>
    <x v="46"/>
    <x v="15"/>
    <x v="151"/>
    <x v="12"/>
    <x v="54"/>
    <x v="161"/>
    <x v="114"/>
    <x v="129"/>
    <x v="0"/>
  </r>
  <r>
    <x v="0"/>
    <x v="25"/>
    <x v="25"/>
    <x v="15"/>
    <x v="15"/>
    <x v="15"/>
    <x v="15"/>
    <x v="151"/>
    <x v="12"/>
    <x v="72"/>
    <x v="163"/>
    <x v="112"/>
    <x v="150"/>
    <x v="0"/>
  </r>
  <r>
    <x v="0"/>
    <x v="25"/>
    <x v="25"/>
    <x v="43"/>
    <x v="43"/>
    <x v="43"/>
    <x v="15"/>
    <x v="151"/>
    <x v="12"/>
    <x v="70"/>
    <x v="169"/>
    <x v="74"/>
    <x v="236"/>
    <x v="0"/>
  </r>
  <r>
    <x v="0"/>
    <x v="25"/>
    <x v="25"/>
    <x v="22"/>
    <x v="22"/>
    <x v="22"/>
    <x v="15"/>
    <x v="151"/>
    <x v="12"/>
    <x v="72"/>
    <x v="163"/>
    <x v="112"/>
    <x v="150"/>
    <x v="0"/>
  </r>
  <r>
    <x v="0"/>
    <x v="25"/>
    <x v="25"/>
    <x v="26"/>
    <x v="26"/>
    <x v="26"/>
    <x v="15"/>
    <x v="151"/>
    <x v="12"/>
    <x v="81"/>
    <x v="170"/>
    <x v="70"/>
    <x v="237"/>
    <x v="0"/>
  </r>
  <r>
    <x v="0"/>
    <x v="25"/>
    <x v="25"/>
    <x v="6"/>
    <x v="6"/>
    <x v="6"/>
    <x v="15"/>
    <x v="151"/>
    <x v="12"/>
    <x v="54"/>
    <x v="161"/>
    <x v="114"/>
    <x v="129"/>
    <x v="0"/>
  </r>
  <r>
    <x v="0"/>
    <x v="26"/>
    <x v="26"/>
    <x v="0"/>
    <x v="0"/>
    <x v="0"/>
    <x v="0"/>
    <x v="85"/>
    <x v="219"/>
    <x v="52"/>
    <x v="289"/>
    <x v="112"/>
    <x v="126"/>
    <x v="0"/>
  </r>
  <r>
    <x v="0"/>
    <x v="26"/>
    <x v="26"/>
    <x v="3"/>
    <x v="3"/>
    <x v="3"/>
    <x v="1"/>
    <x v="139"/>
    <x v="220"/>
    <x v="81"/>
    <x v="290"/>
    <x v="76"/>
    <x v="239"/>
    <x v="0"/>
  </r>
  <r>
    <x v="0"/>
    <x v="26"/>
    <x v="26"/>
    <x v="16"/>
    <x v="16"/>
    <x v="16"/>
    <x v="2"/>
    <x v="148"/>
    <x v="123"/>
    <x v="72"/>
    <x v="291"/>
    <x v="113"/>
    <x v="240"/>
    <x v="0"/>
  </r>
  <r>
    <x v="0"/>
    <x v="26"/>
    <x v="26"/>
    <x v="43"/>
    <x v="43"/>
    <x v="43"/>
    <x v="2"/>
    <x v="148"/>
    <x v="123"/>
    <x v="65"/>
    <x v="61"/>
    <x v="110"/>
    <x v="241"/>
    <x v="0"/>
  </r>
  <r>
    <x v="0"/>
    <x v="26"/>
    <x v="26"/>
    <x v="9"/>
    <x v="9"/>
    <x v="9"/>
    <x v="2"/>
    <x v="148"/>
    <x v="123"/>
    <x v="51"/>
    <x v="292"/>
    <x v="114"/>
    <x v="129"/>
    <x v="0"/>
  </r>
  <r>
    <x v="0"/>
    <x v="26"/>
    <x v="26"/>
    <x v="8"/>
    <x v="8"/>
    <x v="8"/>
    <x v="2"/>
    <x v="148"/>
    <x v="123"/>
    <x v="54"/>
    <x v="78"/>
    <x v="74"/>
    <x v="242"/>
    <x v="0"/>
  </r>
  <r>
    <x v="0"/>
    <x v="26"/>
    <x v="26"/>
    <x v="7"/>
    <x v="7"/>
    <x v="7"/>
    <x v="6"/>
    <x v="149"/>
    <x v="155"/>
    <x v="54"/>
    <x v="78"/>
    <x v="70"/>
    <x v="243"/>
    <x v="0"/>
  </r>
  <r>
    <x v="0"/>
    <x v="26"/>
    <x v="26"/>
    <x v="57"/>
    <x v="57"/>
    <x v="57"/>
    <x v="6"/>
    <x v="149"/>
    <x v="155"/>
    <x v="72"/>
    <x v="291"/>
    <x v="74"/>
    <x v="242"/>
    <x v="0"/>
  </r>
  <r>
    <x v="0"/>
    <x v="26"/>
    <x v="26"/>
    <x v="19"/>
    <x v="19"/>
    <x v="19"/>
    <x v="6"/>
    <x v="149"/>
    <x v="155"/>
    <x v="115"/>
    <x v="76"/>
    <x v="112"/>
    <x v="126"/>
    <x v="0"/>
  </r>
  <r>
    <x v="0"/>
    <x v="26"/>
    <x v="26"/>
    <x v="21"/>
    <x v="21"/>
    <x v="21"/>
    <x v="9"/>
    <x v="150"/>
    <x v="221"/>
    <x v="54"/>
    <x v="78"/>
    <x v="112"/>
    <x v="126"/>
    <x v="0"/>
  </r>
  <r>
    <x v="0"/>
    <x v="26"/>
    <x v="26"/>
    <x v="6"/>
    <x v="6"/>
    <x v="6"/>
    <x v="9"/>
    <x v="150"/>
    <x v="221"/>
    <x v="115"/>
    <x v="76"/>
    <x v="114"/>
    <x v="129"/>
    <x v="0"/>
  </r>
  <r>
    <x v="0"/>
    <x v="26"/>
    <x v="26"/>
    <x v="18"/>
    <x v="18"/>
    <x v="18"/>
    <x v="9"/>
    <x v="150"/>
    <x v="221"/>
    <x v="54"/>
    <x v="78"/>
    <x v="112"/>
    <x v="126"/>
    <x v="0"/>
  </r>
  <r>
    <x v="0"/>
    <x v="26"/>
    <x v="26"/>
    <x v="4"/>
    <x v="4"/>
    <x v="4"/>
    <x v="12"/>
    <x v="151"/>
    <x v="222"/>
    <x v="72"/>
    <x v="291"/>
    <x v="112"/>
    <x v="126"/>
    <x v="0"/>
  </r>
  <r>
    <x v="0"/>
    <x v="26"/>
    <x v="26"/>
    <x v="2"/>
    <x v="2"/>
    <x v="2"/>
    <x v="12"/>
    <x v="151"/>
    <x v="222"/>
    <x v="54"/>
    <x v="78"/>
    <x v="114"/>
    <x v="129"/>
    <x v="0"/>
  </r>
  <r>
    <x v="0"/>
    <x v="26"/>
    <x v="26"/>
    <x v="12"/>
    <x v="12"/>
    <x v="12"/>
    <x v="14"/>
    <x v="152"/>
    <x v="223"/>
    <x v="65"/>
    <x v="61"/>
    <x v="74"/>
    <x v="242"/>
    <x v="0"/>
  </r>
  <r>
    <x v="0"/>
    <x v="26"/>
    <x v="26"/>
    <x v="91"/>
    <x v="91"/>
    <x v="91"/>
    <x v="14"/>
    <x v="152"/>
    <x v="223"/>
    <x v="72"/>
    <x v="291"/>
    <x v="114"/>
    <x v="129"/>
    <x v="0"/>
  </r>
  <r>
    <x v="0"/>
    <x v="26"/>
    <x v="26"/>
    <x v="29"/>
    <x v="29"/>
    <x v="29"/>
    <x v="14"/>
    <x v="152"/>
    <x v="223"/>
    <x v="81"/>
    <x v="290"/>
    <x v="112"/>
    <x v="126"/>
    <x v="0"/>
  </r>
  <r>
    <x v="0"/>
    <x v="26"/>
    <x v="26"/>
    <x v="30"/>
    <x v="30"/>
    <x v="30"/>
    <x v="14"/>
    <x v="152"/>
    <x v="223"/>
    <x v="70"/>
    <x v="293"/>
    <x v="70"/>
    <x v="243"/>
    <x v="0"/>
  </r>
  <r>
    <x v="0"/>
    <x v="26"/>
    <x v="26"/>
    <x v="86"/>
    <x v="86"/>
    <x v="86"/>
    <x v="14"/>
    <x v="152"/>
    <x v="223"/>
    <x v="81"/>
    <x v="290"/>
    <x v="112"/>
    <x v="126"/>
    <x v="0"/>
  </r>
  <r>
    <x v="0"/>
    <x v="26"/>
    <x v="26"/>
    <x v="42"/>
    <x v="42"/>
    <x v="42"/>
    <x v="14"/>
    <x v="152"/>
    <x v="223"/>
    <x v="81"/>
    <x v="290"/>
    <x v="112"/>
    <x v="126"/>
    <x v="0"/>
  </r>
  <r>
    <x v="0"/>
    <x v="26"/>
    <x v="26"/>
    <x v="15"/>
    <x v="15"/>
    <x v="15"/>
    <x v="14"/>
    <x v="152"/>
    <x v="223"/>
    <x v="81"/>
    <x v="290"/>
    <x v="112"/>
    <x v="126"/>
    <x v="0"/>
  </r>
  <r>
    <x v="0"/>
    <x v="26"/>
    <x v="26"/>
    <x v="14"/>
    <x v="14"/>
    <x v="14"/>
    <x v="14"/>
    <x v="152"/>
    <x v="223"/>
    <x v="65"/>
    <x v="61"/>
    <x v="74"/>
    <x v="242"/>
    <x v="0"/>
  </r>
  <r>
    <x v="0"/>
    <x v="26"/>
    <x v="26"/>
    <x v="56"/>
    <x v="56"/>
    <x v="56"/>
    <x v="14"/>
    <x v="152"/>
    <x v="223"/>
    <x v="70"/>
    <x v="293"/>
    <x v="70"/>
    <x v="243"/>
    <x v="0"/>
  </r>
  <r>
    <x v="0"/>
    <x v="26"/>
    <x v="26"/>
    <x v="22"/>
    <x v="22"/>
    <x v="22"/>
    <x v="14"/>
    <x v="152"/>
    <x v="223"/>
    <x v="70"/>
    <x v="293"/>
    <x v="70"/>
    <x v="243"/>
    <x v="0"/>
  </r>
  <r>
    <x v="0"/>
    <x v="26"/>
    <x v="26"/>
    <x v="5"/>
    <x v="5"/>
    <x v="5"/>
    <x v="14"/>
    <x v="152"/>
    <x v="223"/>
    <x v="81"/>
    <x v="290"/>
    <x v="112"/>
    <x v="126"/>
    <x v="0"/>
  </r>
  <r>
    <x v="0"/>
    <x v="26"/>
    <x v="26"/>
    <x v="60"/>
    <x v="60"/>
    <x v="60"/>
    <x v="14"/>
    <x v="152"/>
    <x v="223"/>
    <x v="65"/>
    <x v="61"/>
    <x v="74"/>
    <x v="242"/>
    <x v="0"/>
  </r>
  <r>
    <x v="0"/>
    <x v="27"/>
    <x v="27"/>
    <x v="0"/>
    <x v="0"/>
    <x v="0"/>
    <x v="0"/>
    <x v="147"/>
    <x v="224"/>
    <x v="80"/>
    <x v="294"/>
    <x v="114"/>
    <x v="129"/>
    <x v="0"/>
  </r>
  <r>
    <x v="0"/>
    <x v="27"/>
    <x v="27"/>
    <x v="15"/>
    <x v="15"/>
    <x v="15"/>
    <x v="1"/>
    <x v="149"/>
    <x v="225"/>
    <x v="54"/>
    <x v="250"/>
    <x v="70"/>
    <x v="225"/>
    <x v="0"/>
  </r>
  <r>
    <x v="0"/>
    <x v="27"/>
    <x v="27"/>
    <x v="5"/>
    <x v="5"/>
    <x v="5"/>
    <x v="1"/>
    <x v="149"/>
    <x v="225"/>
    <x v="54"/>
    <x v="250"/>
    <x v="70"/>
    <x v="225"/>
    <x v="0"/>
  </r>
  <r>
    <x v="0"/>
    <x v="27"/>
    <x v="27"/>
    <x v="9"/>
    <x v="9"/>
    <x v="9"/>
    <x v="1"/>
    <x v="149"/>
    <x v="225"/>
    <x v="115"/>
    <x v="295"/>
    <x v="112"/>
    <x v="222"/>
    <x v="0"/>
  </r>
  <r>
    <x v="0"/>
    <x v="27"/>
    <x v="27"/>
    <x v="18"/>
    <x v="18"/>
    <x v="18"/>
    <x v="1"/>
    <x v="149"/>
    <x v="225"/>
    <x v="63"/>
    <x v="296"/>
    <x v="114"/>
    <x v="129"/>
    <x v="0"/>
  </r>
  <r>
    <x v="0"/>
    <x v="27"/>
    <x v="27"/>
    <x v="16"/>
    <x v="16"/>
    <x v="16"/>
    <x v="5"/>
    <x v="151"/>
    <x v="226"/>
    <x v="72"/>
    <x v="297"/>
    <x v="112"/>
    <x v="222"/>
    <x v="0"/>
  </r>
  <r>
    <x v="0"/>
    <x v="27"/>
    <x v="27"/>
    <x v="93"/>
    <x v="93"/>
    <x v="93"/>
    <x v="5"/>
    <x v="151"/>
    <x v="226"/>
    <x v="81"/>
    <x v="27"/>
    <x v="70"/>
    <x v="225"/>
    <x v="0"/>
  </r>
  <r>
    <x v="0"/>
    <x v="27"/>
    <x v="27"/>
    <x v="4"/>
    <x v="4"/>
    <x v="4"/>
    <x v="5"/>
    <x v="151"/>
    <x v="226"/>
    <x v="72"/>
    <x v="297"/>
    <x v="112"/>
    <x v="222"/>
    <x v="0"/>
  </r>
  <r>
    <x v="0"/>
    <x v="27"/>
    <x v="27"/>
    <x v="17"/>
    <x v="17"/>
    <x v="17"/>
    <x v="8"/>
    <x v="152"/>
    <x v="80"/>
    <x v="70"/>
    <x v="190"/>
    <x v="70"/>
    <x v="225"/>
    <x v="0"/>
  </r>
  <r>
    <x v="0"/>
    <x v="27"/>
    <x v="27"/>
    <x v="59"/>
    <x v="59"/>
    <x v="59"/>
    <x v="8"/>
    <x v="152"/>
    <x v="80"/>
    <x v="81"/>
    <x v="27"/>
    <x v="112"/>
    <x v="222"/>
    <x v="0"/>
  </r>
  <r>
    <x v="0"/>
    <x v="27"/>
    <x v="27"/>
    <x v="48"/>
    <x v="48"/>
    <x v="48"/>
    <x v="8"/>
    <x v="152"/>
    <x v="80"/>
    <x v="65"/>
    <x v="61"/>
    <x v="74"/>
    <x v="244"/>
    <x v="0"/>
  </r>
  <r>
    <x v="0"/>
    <x v="27"/>
    <x v="27"/>
    <x v="24"/>
    <x v="24"/>
    <x v="24"/>
    <x v="8"/>
    <x v="152"/>
    <x v="80"/>
    <x v="81"/>
    <x v="27"/>
    <x v="112"/>
    <x v="222"/>
    <x v="0"/>
  </r>
  <r>
    <x v="0"/>
    <x v="27"/>
    <x v="27"/>
    <x v="42"/>
    <x v="42"/>
    <x v="42"/>
    <x v="8"/>
    <x v="152"/>
    <x v="80"/>
    <x v="72"/>
    <x v="297"/>
    <x v="114"/>
    <x v="129"/>
    <x v="0"/>
  </r>
  <r>
    <x v="0"/>
    <x v="27"/>
    <x v="27"/>
    <x v="94"/>
    <x v="94"/>
    <x v="94"/>
    <x v="8"/>
    <x v="152"/>
    <x v="80"/>
    <x v="65"/>
    <x v="61"/>
    <x v="74"/>
    <x v="244"/>
    <x v="0"/>
  </r>
  <r>
    <x v="0"/>
    <x v="27"/>
    <x v="27"/>
    <x v="2"/>
    <x v="2"/>
    <x v="2"/>
    <x v="8"/>
    <x v="152"/>
    <x v="80"/>
    <x v="72"/>
    <x v="297"/>
    <x v="114"/>
    <x v="129"/>
    <x v="0"/>
  </r>
  <r>
    <x v="0"/>
    <x v="27"/>
    <x v="27"/>
    <x v="3"/>
    <x v="3"/>
    <x v="3"/>
    <x v="15"/>
    <x v="153"/>
    <x v="99"/>
    <x v="81"/>
    <x v="27"/>
    <x v="114"/>
    <x v="129"/>
    <x v="0"/>
  </r>
  <r>
    <x v="0"/>
    <x v="27"/>
    <x v="27"/>
    <x v="12"/>
    <x v="12"/>
    <x v="12"/>
    <x v="15"/>
    <x v="153"/>
    <x v="99"/>
    <x v="81"/>
    <x v="27"/>
    <x v="114"/>
    <x v="129"/>
    <x v="0"/>
  </r>
  <r>
    <x v="0"/>
    <x v="27"/>
    <x v="27"/>
    <x v="36"/>
    <x v="36"/>
    <x v="36"/>
    <x v="15"/>
    <x v="153"/>
    <x v="99"/>
    <x v="65"/>
    <x v="61"/>
    <x v="70"/>
    <x v="225"/>
    <x v="0"/>
  </r>
  <r>
    <x v="0"/>
    <x v="27"/>
    <x v="27"/>
    <x v="30"/>
    <x v="30"/>
    <x v="30"/>
    <x v="15"/>
    <x v="153"/>
    <x v="99"/>
    <x v="70"/>
    <x v="190"/>
    <x v="112"/>
    <x v="222"/>
    <x v="0"/>
  </r>
  <r>
    <x v="0"/>
    <x v="27"/>
    <x v="27"/>
    <x v="38"/>
    <x v="38"/>
    <x v="38"/>
    <x v="15"/>
    <x v="153"/>
    <x v="99"/>
    <x v="65"/>
    <x v="61"/>
    <x v="70"/>
    <x v="225"/>
    <x v="0"/>
  </r>
  <r>
    <x v="0"/>
    <x v="27"/>
    <x v="27"/>
    <x v="28"/>
    <x v="28"/>
    <x v="28"/>
    <x v="15"/>
    <x v="153"/>
    <x v="99"/>
    <x v="65"/>
    <x v="61"/>
    <x v="70"/>
    <x v="225"/>
    <x v="0"/>
  </r>
  <r>
    <x v="0"/>
    <x v="27"/>
    <x v="27"/>
    <x v="14"/>
    <x v="14"/>
    <x v="14"/>
    <x v="15"/>
    <x v="153"/>
    <x v="99"/>
    <x v="70"/>
    <x v="190"/>
    <x v="112"/>
    <x v="222"/>
    <x v="0"/>
  </r>
  <r>
    <x v="0"/>
    <x v="27"/>
    <x v="27"/>
    <x v="43"/>
    <x v="43"/>
    <x v="43"/>
    <x v="15"/>
    <x v="153"/>
    <x v="99"/>
    <x v="65"/>
    <x v="61"/>
    <x v="70"/>
    <x v="225"/>
    <x v="0"/>
  </r>
  <r>
    <x v="0"/>
    <x v="27"/>
    <x v="27"/>
    <x v="26"/>
    <x v="26"/>
    <x v="26"/>
    <x v="15"/>
    <x v="153"/>
    <x v="99"/>
    <x v="81"/>
    <x v="27"/>
    <x v="114"/>
    <x v="129"/>
    <x v="0"/>
  </r>
  <r>
    <x v="0"/>
    <x v="27"/>
    <x v="27"/>
    <x v="40"/>
    <x v="40"/>
    <x v="40"/>
    <x v="15"/>
    <x v="153"/>
    <x v="99"/>
    <x v="65"/>
    <x v="61"/>
    <x v="114"/>
    <x v="129"/>
    <x v="0"/>
  </r>
  <r>
    <x v="0"/>
    <x v="27"/>
    <x v="27"/>
    <x v="19"/>
    <x v="19"/>
    <x v="19"/>
    <x v="15"/>
    <x v="153"/>
    <x v="99"/>
    <x v="81"/>
    <x v="27"/>
    <x v="114"/>
    <x v="129"/>
    <x v="0"/>
  </r>
  <r>
    <x v="0"/>
    <x v="27"/>
    <x v="27"/>
    <x v="6"/>
    <x v="6"/>
    <x v="6"/>
    <x v="15"/>
    <x v="153"/>
    <x v="99"/>
    <x v="81"/>
    <x v="27"/>
    <x v="114"/>
    <x v="129"/>
    <x v="0"/>
  </r>
  <r>
    <x v="0"/>
    <x v="27"/>
    <x v="27"/>
    <x v="95"/>
    <x v="95"/>
    <x v="95"/>
    <x v="15"/>
    <x v="153"/>
    <x v="99"/>
    <x v="65"/>
    <x v="61"/>
    <x v="114"/>
    <x v="129"/>
    <x v="0"/>
  </r>
  <r>
    <x v="0"/>
    <x v="28"/>
    <x v="28"/>
    <x v="74"/>
    <x v="74"/>
    <x v="74"/>
    <x v="0"/>
    <x v="148"/>
    <x v="227"/>
    <x v="63"/>
    <x v="298"/>
    <x v="112"/>
    <x v="224"/>
    <x v="0"/>
  </r>
  <r>
    <x v="0"/>
    <x v="28"/>
    <x v="28"/>
    <x v="3"/>
    <x v="3"/>
    <x v="3"/>
    <x v="1"/>
    <x v="149"/>
    <x v="228"/>
    <x v="65"/>
    <x v="61"/>
    <x v="58"/>
    <x v="245"/>
    <x v="0"/>
  </r>
  <r>
    <x v="0"/>
    <x v="28"/>
    <x v="28"/>
    <x v="86"/>
    <x v="86"/>
    <x v="86"/>
    <x v="2"/>
    <x v="152"/>
    <x v="229"/>
    <x v="81"/>
    <x v="299"/>
    <x v="112"/>
    <x v="224"/>
    <x v="0"/>
  </r>
  <r>
    <x v="0"/>
    <x v="28"/>
    <x v="28"/>
    <x v="17"/>
    <x v="17"/>
    <x v="17"/>
    <x v="3"/>
    <x v="153"/>
    <x v="230"/>
    <x v="81"/>
    <x v="299"/>
    <x v="114"/>
    <x v="129"/>
    <x v="0"/>
  </r>
  <r>
    <x v="0"/>
    <x v="28"/>
    <x v="28"/>
    <x v="75"/>
    <x v="75"/>
    <x v="75"/>
    <x v="3"/>
    <x v="153"/>
    <x v="230"/>
    <x v="81"/>
    <x v="299"/>
    <x v="114"/>
    <x v="129"/>
    <x v="0"/>
  </r>
  <r>
    <x v="0"/>
    <x v="28"/>
    <x v="28"/>
    <x v="87"/>
    <x v="87"/>
    <x v="87"/>
    <x v="3"/>
    <x v="153"/>
    <x v="230"/>
    <x v="81"/>
    <x v="299"/>
    <x v="114"/>
    <x v="129"/>
    <x v="0"/>
  </r>
  <r>
    <x v="0"/>
    <x v="28"/>
    <x v="28"/>
    <x v="96"/>
    <x v="96"/>
    <x v="96"/>
    <x v="3"/>
    <x v="153"/>
    <x v="230"/>
    <x v="81"/>
    <x v="299"/>
    <x v="114"/>
    <x v="129"/>
    <x v="0"/>
  </r>
  <r>
    <x v="0"/>
    <x v="28"/>
    <x v="28"/>
    <x v="42"/>
    <x v="42"/>
    <x v="42"/>
    <x v="3"/>
    <x v="153"/>
    <x v="230"/>
    <x v="81"/>
    <x v="299"/>
    <x v="114"/>
    <x v="129"/>
    <x v="0"/>
  </r>
  <r>
    <x v="0"/>
    <x v="28"/>
    <x v="28"/>
    <x v="8"/>
    <x v="8"/>
    <x v="8"/>
    <x v="3"/>
    <x v="153"/>
    <x v="230"/>
    <x v="81"/>
    <x v="299"/>
    <x v="114"/>
    <x v="129"/>
    <x v="0"/>
  </r>
  <r>
    <x v="0"/>
    <x v="28"/>
    <x v="28"/>
    <x v="59"/>
    <x v="59"/>
    <x v="59"/>
    <x v="9"/>
    <x v="154"/>
    <x v="58"/>
    <x v="70"/>
    <x v="166"/>
    <x v="114"/>
    <x v="129"/>
    <x v="0"/>
  </r>
  <r>
    <x v="0"/>
    <x v="28"/>
    <x v="28"/>
    <x v="30"/>
    <x v="30"/>
    <x v="30"/>
    <x v="9"/>
    <x v="154"/>
    <x v="58"/>
    <x v="70"/>
    <x v="166"/>
    <x v="114"/>
    <x v="129"/>
    <x v="0"/>
  </r>
  <r>
    <x v="0"/>
    <x v="28"/>
    <x v="28"/>
    <x v="97"/>
    <x v="97"/>
    <x v="97"/>
    <x v="9"/>
    <x v="154"/>
    <x v="58"/>
    <x v="70"/>
    <x v="166"/>
    <x v="114"/>
    <x v="129"/>
    <x v="0"/>
  </r>
  <r>
    <x v="0"/>
    <x v="28"/>
    <x v="28"/>
    <x v="98"/>
    <x v="98"/>
    <x v="98"/>
    <x v="9"/>
    <x v="154"/>
    <x v="58"/>
    <x v="70"/>
    <x v="166"/>
    <x v="114"/>
    <x v="129"/>
    <x v="0"/>
  </r>
  <r>
    <x v="0"/>
    <x v="28"/>
    <x v="28"/>
    <x v="44"/>
    <x v="44"/>
    <x v="44"/>
    <x v="9"/>
    <x v="154"/>
    <x v="58"/>
    <x v="70"/>
    <x v="166"/>
    <x v="114"/>
    <x v="129"/>
    <x v="0"/>
  </r>
  <r>
    <x v="0"/>
    <x v="28"/>
    <x v="28"/>
    <x v="37"/>
    <x v="37"/>
    <x v="37"/>
    <x v="9"/>
    <x v="154"/>
    <x v="58"/>
    <x v="65"/>
    <x v="61"/>
    <x v="112"/>
    <x v="224"/>
    <x v="0"/>
  </r>
  <r>
    <x v="0"/>
    <x v="28"/>
    <x v="28"/>
    <x v="99"/>
    <x v="99"/>
    <x v="99"/>
    <x v="9"/>
    <x v="154"/>
    <x v="58"/>
    <x v="70"/>
    <x v="166"/>
    <x v="114"/>
    <x v="129"/>
    <x v="0"/>
  </r>
  <r>
    <x v="0"/>
    <x v="28"/>
    <x v="28"/>
    <x v="100"/>
    <x v="100"/>
    <x v="100"/>
    <x v="9"/>
    <x v="154"/>
    <x v="58"/>
    <x v="70"/>
    <x v="166"/>
    <x v="114"/>
    <x v="129"/>
    <x v="0"/>
  </r>
  <r>
    <x v="0"/>
    <x v="28"/>
    <x v="28"/>
    <x v="101"/>
    <x v="101"/>
    <x v="101"/>
    <x v="9"/>
    <x v="154"/>
    <x v="58"/>
    <x v="70"/>
    <x v="166"/>
    <x v="114"/>
    <x v="129"/>
    <x v="0"/>
  </r>
  <r>
    <x v="0"/>
    <x v="28"/>
    <x v="28"/>
    <x v="69"/>
    <x v="69"/>
    <x v="69"/>
    <x v="9"/>
    <x v="154"/>
    <x v="58"/>
    <x v="70"/>
    <x v="166"/>
    <x v="114"/>
    <x v="129"/>
    <x v="0"/>
  </r>
  <r>
    <x v="0"/>
    <x v="28"/>
    <x v="28"/>
    <x v="48"/>
    <x v="48"/>
    <x v="48"/>
    <x v="9"/>
    <x v="154"/>
    <x v="58"/>
    <x v="65"/>
    <x v="61"/>
    <x v="112"/>
    <x v="224"/>
    <x v="0"/>
  </r>
  <r>
    <x v="0"/>
    <x v="28"/>
    <x v="28"/>
    <x v="102"/>
    <x v="102"/>
    <x v="102"/>
    <x v="9"/>
    <x v="154"/>
    <x v="58"/>
    <x v="70"/>
    <x v="166"/>
    <x v="114"/>
    <x v="129"/>
    <x v="0"/>
  </r>
  <r>
    <x v="0"/>
    <x v="28"/>
    <x v="28"/>
    <x v="63"/>
    <x v="63"/>
    <x v="63"/>
    <x v="9"/>
    <x v="154"/>
    <x v="58"/>
    <x v="70"/>
    <x v="166"/>
    <x v="114"/>
    <x v="129"/>
    <x v="0"/>
  </r>
  <r>
    <x v="0"/>
    <x v="28"/>
    <x v="28"/>
    <x v="46"/>
    <x v="46"/>
    <x v="46"/>
    <x v="9"/>
    <x v="154"/>
    <x v="58"/>
    <x v="65"/>
    <x v="61"/>
    <x v="112"/>
    <x v="224"/>
    <x v="0"/>
  </r>
  <r>
    <x v="0"/>
    <x v="28"/>
    <x v="28"/>
    <x v="84"/>
    <x v="84"/>
    <x v="84"/>
    <x v="9"/>
    <x v="154"/>
    <x v="58"/>
    <x v="70"/>
    <x v="166"/>
    <x v="114"/>
    <x v="129"/>
    <x v="0"/>
  </r>
  <r>
    <x v="0"/>
    <x v="28"/>
    <x v="28"/>
    <x v="51"/>
    <x v="51"/>
    <x v="51"/>
    <x v="9"/>
    <x v="154"/>
    <x v="58"/>
    <x v="70"/>
    <x v="166"/>
    <x v="114"/>
    <x v="129"/>
    <x v="0"/>
  </r>
  <r>
    <x v="0"/>
    <x v="28"/>
    <x v="28"/>
    <x v="49"/>
    <x v="49"/>
    <x v="49"/>
    <x v="9"/>
    <x v="154"/>
    <x v="58"/>
    <x v="65"/>
    <x v="61"/>
    <x v="112"/>
    <x v="224"/>
    <x v="0"/>
  </r>
  <r>
    <x v="0"/>
    <x v="28"/>
    <x v="28"/>
    <x v="43"/>
    <x v="43"/>
    <x v="43"/>
    <x v="9"/>
    <x v="154"/>
    <x v="58"/>
    <x v="65"/>
    <x v="61"/>
    <x v="112"/>
    <x v="224"/>
    <x v="0"/>
  </r>
  <r>
    <x v="0"/>
    <x v="28"/>
    <x v="28"/>
    <x v="7"/>
    <x v="7"/>
    <x v="7"/>
    <x v="9"/>
    <x v="154"/>
    <x v="58"/>
    <x v="70"/>
    <x v="166"/>
    <x v="114"/>
    <x v="129"/>
    <x v="0"/>
  </r>
  <r>
    <x v="0"/>
    <x v="28"/>
    <x v="28"/>
    <x v="103"/>
    <x v="103"/>
    <x v="103"/>
    <x v="9"/>
    <x v="154"/>
    <x v="58"/>
    <x v="65"/>
    <x v="61"/>
    <x v="112"/>
    <x v="224"/>
    <x v="0"/>
  </r>
  <r>
    <x v="0"/>
    <x v="28"/>
    <x v="28"/>
    <x v="104"/>
    <x v="104"/>
    <x v="104"/>
    <x v="9"/>
    <x v="154"/>
    <x v="58"/>
    <x v="65"/>
    <x v="61"/>
    <x v="112"/>
    <x v="224"/>
    <x v="0"/>
  </r>
  <r>
    <x v="0"/>
    <x v="28"/>
    <x v="28"/>
    <x v="64"/>
    <x v="64"/>
    <x v="64"/>
    <x v="9"/>
    <x v="154"/>
    <x v="58"/>
    <x v="70"/>
    <x v="166"/>
    <x v="114"/>
    <x v="129"/>
    <x v="0"/>
  </r>
  <r>
    <x v="0"/>
    <x v="28"/>
    <x v="28"/>
    <x v="54"/>
    <x v="54"/>
    <x v="54"/>
    <x v="9"/>
    <x v="154"/>
    <x v="58"/>
    <x v="65"/>
    <x v="61"/>
    <x v="112"/>
    <x v="224"/>
    <x v="0"/>
  </r>
  <r>
    <x v="0"/>
    <x v="28"/>
    <x v="28"/>
    <x v="105"/>
    <x v="105"/>
    <x v="105"/>
    <x v="9"/>
    <x v="154"/>
    <x v="58"/>
    <x v="70"/>
    <x v="166"/>
    <x v="114"/>
    <x v="129"/>
    <x v="0"/>
  </r>
  <r>
    <x v="0"/>
    <x v="28"/>
    <x v="28"/>
    <x v="9"/>
    <x v="9"/>
    <x v="9"/>
    <x v="9"/>
    <x v="154"/>
    <x v="58"/>
    <x v="70"/>
    <x v="166"/>
    <x v="114"/>
    <x v="129"/>
    <x v="0"/>
  </r>
  <r>
    <x v="0"/>
    <x v="28"/>
    <x v="28"/>
    <x v="2"/>
    <x v="2"/>
    <x v="2"/>
    <x v="9"/>
    <x v="154"/>
    <x v="58"/>
    <x v="70"/>
    <x v="166"/>
    <x v="114"/>
    <x v="129"/>
    <x v="0"/>
  </r>
  <r>
    <x v="0"/>
    <x v="28"/>
    <x v="28"/>
    <x v="0"/>
    <x v="0"/>
    <x v="0"/>
    <x v="9"/>
    <x v="154"/>
    <x v="58"/>
    <x v="70"/>
    <x v="166"/>
    <x v="114"/>
    <x v="129"/>
    <x v="0"/>
  </r>
  <r>
    <x v="0"/>
    <x v="28"/>
    <x v="28"/>
    <x v="106"/>
    <x v="106"/>
    <x v="106"/>
    <x v="9"/>
    <x v="154"/>
    <x v="58"/>
    <x v="70"/>
    <x v="166"/>
    <x v="114"/>
    <x v="129"/>
    <x v="0"/>
  </r>
  <r>
    <x v="0"/>
    <x v="28"/>
    <x v="28"/>
    <x v="40"/>
    <x v="40"/>
    <x v="40"/>
    <x v="9"/>
    <x v="154"/>
    <x v="58"/>
    <x v="65"/>
    <x v="61"/>
    <x v="112"/>
    <x v="224"/>
    <x v="0"/>
  </r>
  <r>
    <x v="0"/>
    <x v="28"/>
    <x v="28"/>
    <x v="107"/>
    <x v="107"/>
    <x v="107"/>
    <x v="9"/>
    <x v="154"/>
    <x v="58"/>
    <x v="70"/>
    <x v="166"/>
    <x v="114"/>
    <x v="129"/>
    <x v="0"/>
  </r>
  <r>
    <x v="0"/>
    <x v="28"/>
    <x v="28"/>
    <x v="108"/>
    <x v="108"/>
    <x v="108"/>
    <x v="9"/>
    <x v="154"/>
    <x v="58"/>
    <x v="65"/>
    <x v="61"/>
    <x v="112"/>
    <x v="224"/>
    <x v="0"/>
  </r>
  <r>
    <x v="0"/>
    <x v="29"/>
    <x v="29"/>
    <x v="3"/>
    <x v="3"/>
    <x v="3"/>
    <x v="0"/>
    <x v="148"/>
    <x v="231"/>
    <x v="70"/>
    <x v="275"/>
    <x v="58"/>
    <x v="246"/>
    <x v="0"/>
  </r>
  <r>
    <x v="0"/>
    <x v="29"/>
    <x v="29"/>
    <x v="49"/>
    <x v="49"/>
    <x v="49"/>
    <x v="1"/>
    <x v="151"/>
    <x v="232"/>
    <x v="81"/>
    <x v="274"/>
    <x v="70"/>
    <x v="247"/>
    <x v="0"/>
  </r>
  <r>
    <x v="0"/>
    <x v="29"/>
    <x v="29"/>
    <x v="2"/>
    <x v="2"/>
    <x v="2"/>
    <x v="1"/>
    <x v="151"/>
    <x v="232"/>
    <x v="54"/>
    <x v="300"/>
    <x v="114"/>
    <x v="129"/>
    <x v="0"/>
  </r>
  <r>
    <x v="0"/>
    <x v="29"/>
    <x v="29"/>
    <x v="0"/>
    <x v="0"/>
    <x v="0"/>
    <x v="1"/>
    <x v="151"/>
    <x v="232"/>
    <x v="72"/>
    <x v="271"/>
    <x v="112"/>
    <x v="182"/>
    <x v="0"/>
  </r>
  <r>
    <x v="0"/>
    <x v="29"/>
    <x v="29"/>
    <x v="17"/>
    <x v="17"/>
    <x v="17"/>
    <x v="4"/>
    <x v="152"/>
    <x v="233"/>
    <x v="70"/>
    <x v="275"/>
    <x v="70"/>
    <x v="247"/>
    <x v="0"/>
  </r>
  <r>
    <x v="0"/>
    <x v="29"/>
    <x v="29"/>
    <x v="13"/>
    <x v="13"/>
    <x v="13"/>
    <x v="4"/>
    <x v="152"/>
    <x v="233"/>
    <x v="81"/>
    <x v="274"/>
    <x v="112"/>
    <x v="182"/>
    <x v="0"/>
  </r>
  <r>
    <x v="0"/>
    <x v="29"/>
    <x v="29"/>
    <x v="48"/>
    <x v="48"/>
    <x v="48"/>
    <x v="4"/>
    <x v="152"/>
    <x v="233"/>
    <x v="65"/>
    <x v="61"/>
    <x v="74"/>
    <x v="248"/>
    <x v="0"/>
  </r>
  <r>
    <x v="0"/>
    <x v="29"/>
    <x v="29"/>
    <x v="24"/>
    <x v="24"/>
    <x v="24"/>
    <x v="4"/>
    <x v="152"/>
    <x v="233"/>
    <x v="65"/>
    <x v="61"/>
    <x v="74"/>
    <x v="248"/>
    <x v="0"/>
  </r>
  <r>
    <x v="0"/>
    <x v="29"/>
    <x v="29"/>
    <x v="15"/>
    <x v="15"/>
    <x v="15"/>
    <x v="4"/>
    <x v="152"/>
    <x v="233"/>
    <x v="70"/>
    <x v="275"/>
    <x v="70"/>
    <x v="247"/>
    <x v="0"/>
  </r>
  <r>
    <x v="0"/>
    <x v="29"/>
    <x v="29"/>
    <x v="4"/>
    <x v="4"/>
    <x v="4"/>
    <x v="4"/>
    <x v="152"/>
    <x v="233"/>
    <x v="81"/>
    <x v="274"/>
    <x v="112"/>
    <x v="182"/>
    <x v="0"/>
  </r>
  <r>
    <x v="0"/>
    <x v="29"/>
    <x v="29"/>
    <x v="94"/>
    <x v="94"/>
    <x v="94"/>
    <x v="4"/>
    <x v="152"/>
    <x v="233"/>
    <x v="65"/>
    <x v="61"/>
    <x v="74"/>
    <x v="248"/>
    <x v="0"/>
  </r>
  <r>
    <x v="0"/>
    <x v="29"/>
    <x v="29"/>
    <x v="109"/>
    <x v="109"/>
    <x v="109"/>
    <x v="4"/>
    <x v="152"/>
    <x v="233"/>
    <x v="72"/>
    <x v="271"/>
    <x v="114"/>
    <x v="129"/>
    <x v="0"/>
  </r>
  <r>
    <x v="0"/>
    <x v="29"/>
    <x v="29"/>
    <x v="53"/>
    <x v="53"/>
    <x v="53"/>
    <x v="4"/>
    <x v="152"/>
    <x v="233"/>
    <x v="72"/>
    <x v="271"/>
    <x v="114"/>
    <x v="129"/>
    <x v="0"/>
  </r>
  <r>
    <x v="0"/>
    <x v="29"/>
    <x v="29"/>
    <x v="12"/>
    <x v="12"/>
    <x v="12"/>
    <x v="13"/>
    <x v="153"/>
    <x v="107"/>
    <x v="70"/>
    <x v="275"/>
    <x v="112"/>
    <x v="182"/>
    <x v="0"/>
  </r>
  <r>
    <x v="0"/>
    <x v="29"/>
    <x v="29"/>
    <x v="86"/>
    <x v="86"/>
    <x v="86"/>
    <x v="13"/>
    <x v="153"/>
    <x v="107"/>
    <x v="65"/>
    <x v="61"/>
    <x v="70"/>
    <x v="247"/>
    <x v="0"/>
  </r>
  <r>
    <x v="0"/>
    <x v="29"/>
    <x v="29"/>
    <x v="110"/>
    <x v="110"/>
    <x v="110"/>
    <x v="13"/>
    <x v="153"/>
    <x v="107"/>
    <x v="81"/>
    <x v="274"/>
    <x v="114"/>
    <x v="129"/>
    <x v="0"/>
  </r>
  <r>
    <x v="0"/>
    <x v="29"/>
    <x v="29"/>
    <x v="111"/>
    <x v="111"/>
    <x v="111"/>
    <x v="13"/>
    <x v="153"/>
    <x v="107"/>
    <x v="70"/>
    <x v="275"/>
    <x v="112"/>
    <x v="182"/>
    <x v="0"/>
  </r>
  <r>
    <x v="0"/>
    <x v="29"/>
    <x v="29"/>
    <x v="46"/>
    <x v="46"/>
    <x v="46"/>
    <x v="13"/>
    <x v="153"/>
    <x v="107"/>
    <x v="70"/>
    <x v="275"/>
    <x v="112"/>
    <x v="182"/>
    <x v="0"/>
  </r>
  <r>
    <x v="0"/>
    <x v="29"/>
    <x v="29"/>
    <x v="84"/>
    <x v="84"/>
    <x v="84"/>
    <x v="13"/>
    <x v="153"/>
    <x v="107"/>
    <x v="81"/>
    <x v="274"/>
    <x v="114"/>
    <x v="129"/>
    <x v="0"/>
  </r>
  <r>
    <x v="0"/>
    <x v="29"/>
    <x v="29"/>
    <x v="1"/>
    <x v="1"/>
    <x v="1"/>
    <x v="13"/>
    <x v="153"/>
    <x v="107"/>
    <x v="65"/>
    <x v="61"/>
    <x v="70"/>
    <x v="247"/>
    <x v="0"/>
  </r>
  <r>
    <x v="0"/>
    <x v="29"/>
    <x v="29"/>
    <x v="22"/>
    <x v="22"/>
    <x v="22"/>
    <x v="13"/>
    <x v="153"/>
    <x v="107"/>
    <x v="65"/>
    <x v="61"/>
    <x v="70"/>
    <x v="247"/>
    <x v="0"/>
  </r>
  <r>
    <x v="0"/>
    <x v="29"/>
    <x v="29"/>
    <x v="54"/>
    <x v="54"/>
    <x v="54"/>
    <x v="13"/>
    <x v="153"/>
    <x v="107"/>
    <x v="81"/>
    <x v="274"/>
    <x v="114"/>
    <x v="129"/>
    <x v="0"/>
  </r>
  <r>
    <x v="0"/>
    <x v="29"/>
    <x v="29"/>
    <x v="9"/>
    <x v="9"/>
    <x v="9"/>
    <x v="13"/>
    <x v="153"/>
    <x v="107"/>
    <x v="81"/>
    <x v="274"/>
    <x v="114"/>
    <x v="129"/>
    <x v="0"/>
  </r>
  <r>
    <x v="0"/>
    <x v="29"/>
    <x v="29"/>
    <x v="19"/>
    <x v="19"/>
    <x v="19"/>
    <x v="13"/>
    <x v="153"/>
    <x v="107"/>
    <x v="81"/>
    <x v="274"/>
    <x v="114"/>
    <x v="129"/>
    <x v="0"/>
  </r>
  <r>
    <x v="0"/>
    <x v="29"/>
    <x v="29"/>
    <x v="6"/>
    <x v="6"/>
    <x v="6"/>
    <x v="13"/>
    <x v="153"/>
    <x v="107"/>
    <x v="81"/>
    <x v="274"/>
    <x v="114"/>
    <x v="129"/>
    <x v="0"/>
  </r>
  <r>
    <x v="0"/>
    <x v="29"/>
    <x v="29"/>
    <x v="60"/>
    <x v="60"/>
    <x v="60"/>
    <x v="13"/>
    <x v="153"/>
    <x v="107"/>
    <x v="65"/>
    <x v="61"/>
    <x v="112"/>
    <x v="182"/>
    <x v="0"/>
  </r>
  <r>
    <x v="0"/>
    <x v="30"/>
    <x v="30"/>
    <x v="3"/>
    <x v="3"/>
    <x v="3"/>
    <x v="0"/>
    <x v="84"/>
    <x v="234"/>
    <x v="54"/>
    <x v="301"/>
    <x v="93"/>
    <x v="249"/>
    <x v="0"/>
  </r>
  <r>
    <x v="0"/>
    <x v="30"/>
    <x v="30"/>
    <x v="0"/>
    <x v="0"/>
    <x v="0"/>
    <x v="1"/>
    <x v="85"/>
    <x v="235"/>
    <x v="93"/>
    <x v="302"/>
    <x v="114"/>
    <x v="129"/>
    <x v="0"/>
  </r>
  <r>
    <x v="0"/>
    <x v="30"/>
    <x v="30"/>
    <x v="2"/>
    <x v="2"/>
    <x v="2"/>
    <x v="2"/>
    <x v="127"/>
    <x v="236"/>
    <x v="71"/>
    <x v="303"/>
    <x v="114"/>
    <x v="129"/>
    <x v="0"/>
  </r>
  <r>
    <x v="0"/>
    <x v="30"/>
    <x v="30"/>
    <x v="15"/>
    <x v="15"/>
    <x v="15"/>
    <x v="3"/>
    <x v="135"/>
    <x v="237"/>
    <x v="118"/>
    <x v="304"/>
    <x v="70"/>
    <x v="250"/>
    <x v="0"/>
  </r>
  <r>
    <x v="0"/>
    <x v="30"/>
    <x v="30"/>
    <x v="4"/>
    <x v="4"/>
    <x v="4"/>
    <x v="4"/>
    <x v="139"/>
    <x v="238"/>
    <x v="63"/>
    <x v="305"/>
    <x v="58"/>
    <x v="251"/>
    <x v="0"/>
  </r>
  <r>
    <x v="0"/>
    <x v="30"/>
    <x v="30"/>
    <x v="43"/>
    <x v="43"/>
    <x v="43"/>
    <x v="5"/>
    <x v="141"/>
    <x v="92"/>
    <x v="54"/>
    <x v="301"/>
    <x v="58"/>
    <x v="251"/>
    <x v="0"/>
  </r>
  <r>
    <x v="0"/>
    <x v="30"/>
    <x v="30"/>
    <x v="17"/>
    <x v="17"/>
    <x v="17"/>
    <x v="6"/>
    <x v="148"/>
    <x v="141"/>
    <x v="72"/>
    <x v="145"/>
    <x v="113"/>
    <x v="252"/>
    <x v="0"/>
  </r>
  <r>
    <x v="0"/>
    <x v="30"/>
    <x v="30"/>
    <x v="8"/>
    <x v="8"/>
    <x v="8"/>
    <x v="6"/>
    <x v="148"/>
    <x v="141"/>
    <x v="51"/>
    <x v="69"/>
    <x v="114"/>
    <x v="129"/>
    <x v="0"/>
  </r>
  <r>
    <x v="0"/>
    <x v="30"/>
    <x v="30"/>
    <x v="12"/>
    <x v="12"/>
    <x v="12"/>
    <x v="8"/>
    <x v="149"/>
    <x v="44"/>
    <x v="54"/>
    <x v="301"/>
    <x v="70"/>
    <x v="250"/>
    <x v="0"/>
  </r>
  <r>
    <x v="0"/>
    <x v="30"/>
    <x v="30"/>
    <x v="74"/>
    <x v="74"/>
    <x v="74"/>
    <x v="8"/>
    <x v="149"/>
    <x v="44"/>
    <x v="54"/>
    <x v="301"/>
    <x v="70"/>
    <x v="250"/>
    <x v="0"/>
  </r>
  <r>
    <x v="0"/>
    <x v="30"/>
    <x v="30"/>
    <x v="46"/>
    <x v="46"/>
    <x v="46"/>
    <x v="10"/>
    <x v="150"/>
    <x v="46"/>
    <x v="72"/>
    <x v="145"/>
    <x v="70"/>
    <x v="250"/>
    <x v="0"/>
  </r>
  <r>
    <x v="0"/>
    <x v="30"/>
    <x v="30"/>
    <x v="58"/>
    <x v="58"/>
    <x v="58"/>
    <x v="10"/>
    <x v="150"/>
    <x v="46"/>
    <x v="72"/>
    <x v="145"/>
    <x v="70"/>
    <x v="250"/>
    <x v="0"/>
  </r>
  <r>
    <x v="0"/>
    <x v="30"/>
    <x v="30"/>
    <x v="6"/>
    <x v="6"/>
    <x v="6"/>
    <x v="10"/>
    <x v="150"/>
    <x v="46"/>
    <x v="54"/>
    <x v="301"/>
    <x v="112"/>
    <x v="8"/>
    <x v="0"/>
  </r>
  <r>
    <x v="0"/>
    <x v="30"/>
    <x v="30"/>
    <x v="18"/>
    <x v="18"/>
    <x v="18"/>
    <x v="10"/>
    <x v="150"/>
    <x v="46"/>
    <x v="115"/>
    <x v="306"/>
    <x v="114"/>
    <x v="129"/>
    <x v="0"/>
  </r>
  <r>
    <x v="0"/>
    <x v="30"/>
    <x v="30"/>
    <x v="36"/>
    <x v="36"/>
    <x v="36"/>
    <x v="14"/>
    <x v="151"/>
    <x v="149"/>
    <x v="70"/>
    <x v="82"/>
    <x v="74"/>
    <x v="104"/>
    <x v="0"/>
  </r>
  <r>
    <x v="0"/>
    <x v="30"/>
    <x v="30"/>
    <x v="38"/>
    <x v="38"/>
    <x v="38"/>
    <x v="14"/>
    <x v="151"/>
    <x v="149"/>
    <x v="72"/>
    <x v="145"/>
    <x v="112"/>
    <x v="8"/>
    <x v="0"/>
  </r>
  <r>
    <x v="0"/>
    <x v="30"/>
    <x v="30"/>
    <x v="28"/>
    <x v="28"/>
    <x v="28"/>
    <x v="14"/>
    <x v="151"/>
    <x v="149"/>
    <x v="72"/>
    <x v="145"/>
    <x v="112"/>
    <x v="8"/>
    <x v="0"/>
  </r>
  <r>
    <x v="0"/>
    <x v="30"/>
    <x v="30"/>
    <x v="7"/>
    <x v="7"/>
    <x v="7"/>
    <x v="14"/>
    <x v="151"/>
    <x v="149"/>
    <x v="72"/>
    <x v="145"/>
    <x v="112"/>
    <x v="8"/>
    <x v="0"/>
  </r>
  <r>
    <x v="0"/>
    <x v="30"/>
    <x v="30"/>
    <x v="27"/>
    <x v="27"/>
    <x v="27"/>
    <x v="14"/>
    <x v="151"/>
    <x v="149"/>
    <x v="81"/>
    <x v="307"/>
    <x v="70"/>
    <x v="250"/>
    <x v="0"/>
  </r>
  <r>
    <x v="0"/>
    <x v="30"/>
    <x v="30"/>
    <x v="5"/>
    <x v="5"/>
    <x v="5"/>
    <x v="14"/>
    <x v="151"/>
    <x v="149"/>
    <x v="54"/>
    <x v="301"/>
    <x v="114"/>
    <x v="129"/>
    <x v="0"/>
  </r>
  <r>
    <x v="0"/>
    <x v="30"/>
    <x v="30"/>
    <x v="9"/>
    <x v="9"/>
    <x v="9"/>
    <x v="14"/>
    <x v="151"/>
    <x v="149"/>
    <x v="54"/>
    <x v="301"/>
    <x v="114"/>
    <x v="129"/>
    <x v="0"/>
  </r>
  <r>
    <x v="0"/>
    <x v="31"/>
    <x v="31"/>
    <x v="0"/>
    <x v="0"/>
    <x v="0"/>
    <x v="0"/>
    <x v="127"/>
    <x v="239"/>
    <x v="71"/>
    <x v="308"/>
    <x v="114"/>
    <x v="129"/>
    <x v="0"/>
  </r>
  <r>
    <x v="0"/>
    <x v="31"/>
    <x v="31"/>
    <x v="2"/>
    <x v="2"/>
    <x v="2"/>
    <x v="1"/>
    <x v="129"/>
    <x v="240"/>
    <x v="121"/>
    <x v="309"/>
    <x v="114"/>
    <x v="129"/>
    <x v="0"/>
  </r>
  <r>
    <x v="0"/>
    <x v="31"/>
    <x v="31"/>
    <x v="3"/>
    <x v="3"/>
    <x v="3"/>
    <x v="2"/>
    <x v="135"/>
    <x v="241"/>
    <x v="81"/>
    <x v="310"/>
    <x v="59"/>
    <x v="253"/>
    <x v="0"/>
  </r>
  <r>
    <x v="0"/>
    <x v="31"/>
    <x v="31"/>
    <x v="40"/>
    <x v="40"/>
    <x v="40"/>
    <x v="2"/>
    <x v="135"/>
    <x v="241"/>
    <x v="65"/>
    <x v="61"/>
    <x v="112"/>
    <x v="8"/>
    <x v="0"/>
  </r>
  <r>
    <x v="0"/>
    <x v="31"/>
    <x v="31"/>
    <x v="17"/>
    <x v="17"/>
    <x v="17"/>
    <x v="4"/>
    <x v="141"/>
    <x v="179"/>
    <x v="115"/>
    <x v="176"/>
    <x v="73"/>
    <x v="254"/>
    <x v="0"/>
  </r>
  <r>
    <x v="0"/>
    <x v="31"/>
    <x v="31"/>
    <x v="4"/>
    <x v="4"/>
    <x v="4"/>
    <x v="4"/>
    <x v="141"/>
    <x v="179"/>
    <x v="115"/>
    <x v="176"/>
    <x v="73"/>
    <x v="254"/>
    <x v="0"/>
  </r>
  <r>
    <x v="0"/>
    <x v="31"/>
    <x v="31"/>
    <x v="18"/>
    <x v="18"/>
    <x v="18"/>
    <x v="6"/>
    <x v="147"/>
    <x v="242"/>
    <x v="51"/>
    <x v="311"/>
    <x v="112"/>
    <x v="8"/>
    <x v="0"/>
  </r>
  <r>
    <x v="0"/>
    <x v="31"/>
    <x v="31"/>
    <x v="49"/>
    <x v="49"/>
    <x v="49"/>
    <x v="7"/>
    <x v="148"/>
    <x v="243"/>
    <x v="65"/>
    <x v="61"/>
    <x v="110"/>
    <x v="255"/>
    <x v="0"/>
  </r>
  <r>
    <x v="0"/>
    <x v="31"/>
    <x v="31"/>
    <x v="15"/>
    <x v="15"/>
    <x v="15"/>
    <x v="8"/>
    <x v="149"/>
    <x v="25"/>
    <x v="81"/>
    <x v="310"/>
    <x v="113"/>
    <x v="252"/>
    <x v="0"/>
  </r>
  <r>
    <x v="0"/>
    <x v="31"/>
    <x v="31"/>
    <x v="36"/>
    <x v="36"/>
    <x v="36"/>
    <x v="9"/>
    <x v="150"/>
    <x v="244"/>
    <x v="72"/>
    <x v="201"/>
    <x v="70"/>
    <x v="250"/>
    <x v="0"/>
  </r>
  <r>
    <x v="0"/>
    <x v="31"/>
    <x v="31"/>
    <x v="42"/>
    <x v="42"/>
    <x v="42"/>
    <x v="9"/>
    <x v="150"/>
    <x v="244"/>
    <x v="54"/>
    <x v="312"/>
    <x v="112"/>
    <x v="8"/>
    <x v="0"/>
  </r>
  <r>
    <x v="0"/>
    <x v="31"/>
    <x v="31"/>
    <x v="7"/>
    <x v="7"/>
    <x v="7"/>
    <x v="9"/>
    <x v="150"/>
    <x v="244"/>
    <x v="54"/>
    <x v="312"/>
    <x v="112"/>
    <x v="8"/>
    <x v="0"/>
  </r>
  <r>
    <x v="0"/>
    <x v="31"/>
    <x v="31"/>
    <x v="5"/>
    <x v="5"/>
    <x v="5"/>
    <x v="9"/>
    <x v="150"/>
    <x v="244"/>
    <x v="54"/>
    <x v="312"/>
    <x v="112"/>
    <x v="8"/>
    <x v="0"/>
  </r>
  <r>
    <x v="0"/>
    <x v="31"/>
    <x v="31"/>
    <x v="60"/>
    <x v="60"/>
    <x v="60"/>
    <x v="9"/>
    <x v="150"/>
    <x v="244"/>
    <x v="65"/>
    <x v="61"/>
    <x v="113"/>
    <x v="252"/>
    <x v="0"/>
  </r>
  <r>
    <x v="0"/>
    <x v="31"/>
    <x v="31"/>
    <x v="12"/>
    <x v="12"/>
    <x v="12"/>
    <x v="14"/>
    <x v="151"/>
    <x v="14"/>
    <x v="70"/>
    <x v="313"/>
    <x v="74"/>
    <x v="104"/>
    <x v="0"/>
  </r>
  <r>
    <x v="0"/>
    <x v="31"/>
    <x v="31"/>
    <x v="74"/>
    <x v="74"/>
    <x v="74"/>
    <x v="14"/>
    <x v="151"/>
    <x v="14"/>
    <x v="54"/>
    <x v="312"/>
    <x v="114"/>
    <x v="129"/>
    <x v="0"/>
  </r>
  <r>
    <x v="0"/>
    <x v="31"/>
    <x v="31"/>
    <x v="112"/>
    <x v="112"/>
    <x v="112"/>
    <x v="14"/>
    <x v="151"/>
    <x v="14"/>
    <x v="70"/>
    <x v="313"/>
    <x v="74"/>
    <x v="104"/>
    <x v="0"/>
  </r>
  <r>
    <x v="0"/>
    <x v="31"/>
    <x v="31"/>
    <x v="14"/>
    <x v="14"/>
    <x v="14"/>
    <x v="14"/>
    <x v="151"/>
    <x v="14"/>
    <x v="81"/>
    <x v="310"/>
    <x v="70"/>
    <x v="250"/>
    <x v="0"/>
  </r>
  <r>
    <x v="0"/>
    <x v="31"/>
    <x v="31"/>
    <x v="57"/>
    <x v="57"/>
    <x v="57"/>
    <x v="14"/>
    <x v="151"/>
    <x v="14"/>
    <x v="70"/>
    <x v="313"/>
    <x v="74"/>
    <x v="104"/>
    <x v="0"/>
  </r>
  <r>
    <x v="0"/>
    <x v="31"/>
    <x v="31"/>
    <x v="58"/>
    <x v="58"/>
    <x v="58"/>
    <x v="14"/>
    <x v="151"/>
    <x v="14"/>
    <x v="81"/>
    <x v="310"/>
    <x v="112"/>
    <x v="8"/>
    <x v="0"/>
  </r>
  <r>
    <x v="0"/>
    <x v="31"/>
    <x v="31"/>
    <x v="39"/>
    <x v="39"/>
    <x v="39"/>
    <x v="14"/>
    <x v="151"/>
    <x v="14"/>
    <x v="54"/>
    <x v="312"/>
    <x v="114"/>
    <x v="129"/>
    <x v="0"/>
  </r>
  <r>
    <x v="0"/>
    <x v="31"/>
    <x v="31"/>
    <x v="6"/>
    <x v="6"/>
    <x v="6"/>
    <x v="14"/>
    <x v="151"/>
    <x v="14"/>
    <x v="54"/>
    <x v="312"/>
    <x v="114"/>
    <x v="1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76726F-E711-4CE9-A45C-309ACEF6CA56}" name="pvt_L" cacheId="2224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13" firstHeaderRow="0" firstDataRow="1" firstDataCol="1"/>
  <pivotFields count="11">
    <pivotField showAll="0"/>
    <pivotField showAll="0"/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5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97">
      <pivotArea field="2" type="button" dataOnly="0" labelOnly="1" outline="0" axis="axisRow" fieldPosition="0"/>
    </format>
    <format dxfId="496">
      <pivotArea outline="0" fieldPosition="0">
        <references count="1">
          <reference field="4294967294" count="1">
            <x v="0"/>
          </reference>
        </references>
      </pivotArea>
    </format>
    <format dxfId="495">
      <pivotArea outline="0" fieldPosition="0">
        <references count="1">
          <reference field="4294967294" count="1">
            <x v="1"/>
          </reference>
        </references>
      </pivotArea>
    </format>
    <format dxfId="494">
      <pivotArea outline="0" fieldPosition="0">
        <references count="1">
          <reference field="4294967294" count="1">
            <x v="2"/>
          </reference>
        </references>
      </pivotArea>
    </format>
    <format dxfId="493">
      <pivotArea outline="0" fieldPosition="0">
        <references count="1">
          <reference field="4294967294" count="1">
            <x v="3"/>
          </reference>
        </references>
      </pivotArea>
    </format>
    <format dxfId="492">
      <pivotArea outline="0" fieldPosition="0">
        <references count="1">
          <reference field="4294967294" count="1">
            <x v="4"/>
          </reference>
        </references>
      </pivotArea>
    </format>
    <format dxfId="491">
      <pivotArea outline="0" fieldPosition="0">
        <references count="1">
          <reference field="4294967294" count="1">
            <x v="5"/>
          </reference>
        </references>
      </pivotArea>
    </format>
    <format dxfId="490">
      <pivotArea outline="0" fieldPosition="0">
        <references count="1">
          <reference field="4294967294" count="1">
            <x v="6"/>
          </reference>
        </references>
      </pivotArea>
    </format>
    <format dxfId="489">
      <pivotArea field="2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7">
      <pivotArea field="2" type="button" dataOnly="0" labelOnly="1" outline="0" axis="axisRow" fieldPosition="0"/>
    </format>
    <format dxfId="4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5">
      <pivotArea field="2" type="button" dataOnly="0" labelOnly="1" outline="0" axis="axisRow" fieldPosition="0"/>
    </format>
    <format dxfId="4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AB9830-6748-462E-8A2D-887A64E5FBD4}" name="pvt_M" cacheId="222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5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2">
        <item x="10"/>
        <item x="28"/>
        <item x="0"/>
        <item x="1"/>
        <item x="3"/>
        <item x="4"/>
        <item x="5"/>
        <item x="2"/>
        <item x="31"/>
        <item x="9"/>
        <item x="29"/>
        <item x="30"/>
        <item x="8"/>
        <item x="12"/>
        <item x="26"/>
        <item x="27"/>
        <item x="23"/>
        <item x="13"/>
        <item x="24"/>
        <item x="17"/>
        <item x="15"/>
        <item x="16"/>
        <item x="22"/>
        <item x="19"/>
        <item x="6"/>
        <item x="11"/>
        <item x="7"/>
        <item x="21"/>
        <item x="25"/>
        <item x="14"/>
        <item x="18"/>
        <item x="20"/>
      </items>
    </pivotField>
    <pivotField axis="axisRow" showAll="0" insertBlankRow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 defaultSubtotal="0">
      <items count="54">
        <item x="4"/>
        <item x="5"/>
        <item x="8"/>
        <item x="30"/>
        <item x="49"/>
        <item x="26"/>
        <item x="37"/>
        <item x="32"/>
        <item x="38"/>
        <item x="50"/>
        <item x="40"/>
        <item x="42"/>
        <item x="29"/>
        <item x="24"/>
        <item x="39"/>
        <item x="23"/>
        <item x="41"/>
        <item x="48"/>
        <item x="28"/>
        <item x="44"/>
        <item x="33"/>
        <item x="51"/>
        <item x="45"/>
        <item x="35"/>
        <item x="34"/>
        <item x="25"/>
        <item x="18"/>
        <item x="15"/>
        <item x="17"/>
        <item x="12"/>
        <item x="6"/>
        <item x="9"/>
        <item x="3"/>
        <item x="27"/>
        <item x="21"/>
        <item x="16"/>
        <item x="2"/>
        <item x="46"/>
        <item x="11"/>
        <item x="52"/>
        <item x="13"/>
        <item x="31"/>
        <item x="1"/>
        <item x="36"/>
        <item x="0"/>
        <item x="22"/>
        <item x="43"/>
        <item x="7"/>
        <item x="10"/>
        <item x="14"/>
        <item x="19"/>
        <item x="47"/>
        <item x="20"/>
        <item x="53"/>
      </items>
    </pivotField>
    <pivotField showAll="0" defaultSubtotal="0">
      <items count="54">
        <item x="42"/>
        <item x="53"/>
        <item x="17"/>
        <item x="7"/>
        <item x="20"/>
        <item x="3"/>
        <item x="22"/>
        <item x="44"/>
        <item x="39"/>
        <item x="40"/>
        <item x="10"/>
        <item x="38"/>
        <item x="1"/>
        <item x="25"/>
        <item x="6"/>
        <item x="49"/>
        <item x="45"/>
        <item x="50"/>
        <item x="32"/>
        <item x="46"/>
        <item x="15"/>
        <item x="9"/>
        <item x="13"/>
        <item x="41"/>
        <item x="24"/>
        <item x="18"/>
        <item x="43"/>
        <item x="52"/>
        <item x="36"/>
        <item x="19"/>
        <item x="14"/>
        <item x="31"/>
        <item x="12"/>
        <item x="47"/>
        <item x="5"/>
        <item x="30"/>
        <item x="34"/>
        <item x="51"/>
        <item x="23"/>
        <item x="8"/>
        <item x="11"/>
        <item x="0"/>
        <item x="26"/>
        <item x="4"/>
        <item x="48"/>
        <item x="33"/>
        <item x="35"/>
        <item x="16"/>
        <item x="2"/>
        <item x="21"/>
        <item x="27"/>
        <item x="37"/>
        <item x="28"/>
        <item x="29"/>
      </items>
    </pivotField>
    <pivotField axis="axisRow" showAll="0" defaultSubtotal="0">
      <items count="54">
        <item x="4"/>
        <item x="5"/>
        <item x="8"/>
        <item x="30"/>
        <item x="49"/>
        <item x="26"/>
        <item x="37"/>
        <item x="32"/>
        <item x="38"/>
        <item x="50"/>
        <item x="40"/>
        <item x="42"/>
        <item x="29"/>
        <item x="24"/>
        <item x="39"/>
        <item x="23"/>
        <item x="41"/>
        <item x="48"/>
        <item x="28"/>
        <item x="44"/>
        <item x="33"/>
        <item x="51"/>
        <item x="45"/>
        <item x="35"/>
        <item x="34"/>
        <item x="25"/>
        <item x="18"/>
        <item x="15"/>
        <item x="17"/>
        <item x="12"/>
        <item x="6"/>
        <item x="9"/>
        <item x="3"/>
        <item x="27"/>
        <item x="21"/>
        <item x="16"/>
        <item x="2"/>
        <item x="46"/>
        <item x="11"/>
        <item x="52"/>
        <item x="13"/>
        <item x="31"/>
        <item x="1"/>
        <item x="36"/>
        <item x="0"/>
        <item x="22"/>
        <item x="43"/>
        <item x="7"/>
        <item x="10"/>
        <item x="14"/>
        <item x="19"/>
        <item x="47"/>
        <item x="20"/>
        <item x="5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6">
        <item x="195"/>
        <item x="194"/>
        <item x="193"/>
        <item x="192"/>
        <item x="191"/>
        <item x="189"/>
        <item x="190"/>
        <item x="188"/>
        <item x="171"/>
        <item x="170"/>
        <item x="169"/>
        <item x="177"/>
        <item x="160"/>
        <item x="159"/>
        <item x="154"/>
        <item x="147"/>
        <item x="146"/>
        <item x="145"/>
        <item x="153"/>
        <item x="152"/>
        <item x="144"/>
        <item x="143"/>
        <item x="142"/>
        <item x="92"/>
        <item x="91"/>
        <item x="176"/>
        <item x="90"/>
        <item x="186"/>
        <item x="89"/>
        <item x="175"/>
        <item x="88"/>
        <item x="158"/>
        <item x="74"/>
        <item x="73"/>
        <item x="87"/>
        <item x="180"/>
        <item x="136"/>
        <item x="86"/>
        <item x="85"/>
        <item x="135"/>
        <item x="72"/>
        <item x="178"/>
        <item x="151"/>
        <item x="134"/>
        <item x="150"/>
        <item x="71"/>
        <item x="166"/>
        <item x="185"/>
        <item x="174"/>
        <item x="84"/>
        <item x="141"/>
        <item x="157"/>
        <item x="156"/>
        <item x="109"/>
        <item x="172"/>
        <item x="140"/>
        <item x="108"/>
        <item x="83"/>
        <item x="155"/>
        <item x="107"/>
        <item x="106"/>
        <item x="70"/>
        <item x="139"/>
        <item x="69"/>
        <item x="82"/>
        <item x="68"/>
        <item x="168"/>
        <item x="81"/>
        <item x="80"/>
        <item x="133"/>
        <item x="105"/>
        <item x="104"/>
        <item x="173"/>
        <item x="165"/>
        <item x="138"/>
        <item x="67"/>
        <item x="132"/>
        <item x="66"/>
        <item x="65"/>
        <item x="131"/>
        <item x="64"/>
        <item x="164"/>
        <item x="184"/>
        <item x="187"/>
        <item x="179"/>
        <item x="163"/>
        <item x="162"/>
        <item x="63"/>
        <item x="103"/>
        <item x="102"/>
        <item x="79"/>
        <item x="130"/>
        <item x="101"/>
        <item x="167"/>
        <item x="62"/>
        <item x="183"/>
        <item x="137"/>
        <item x="149"/>
        <item x="78"/>
        <item x="182"/>
        <item x="148"/>
        <item x="77"/>
        <item x="125"/>
        <item x="181"/>
        <item x="129"/>
        <item x="76"/>
        <item x="61"/>
        <item x="124"/>
        <item x="58"/>
        <item x="57"/>
        <item x="56"/>
        <item x="100"/>
        <item x="99"/>
        <item x="161"/>
        <item x="55"/>
        <item x="75"/>
        <item x="128"/>
        <item x="127"/>
        <item x="123"/>
        <item x="98"/>
        <item x="60"/>
        <item x="54"/>
        <item x="53"/>
        <item x="97"/>
        <item x="122"/>
        <item x="39"/>
        <item x="52"/>
        <item x="51"/>
        <item x="38"/>
        <item x="121"/>
        <item x="96"/>
        <item x="120"/>
        <item x="59"/>
        <item x="95"/>
        <item x="37"/>
        <item x="50"/>
        <item x="94"/>
        <item x="126"/>
        <item x="119"/>
        <item x="36"/>
        <item x="49"/>
        <item x="48"/>
        <item x="47"/>
        <item x="46"/>
        <item x="93"/>
        <item x="118"/>
        <item x="117"/>
        <item x="35"/>
        <item x="116"/>
        <item x="34"/>
        <item x="33"/>
        <item x="32"/>
        <item x="115"/>
        <item x="45"/>
        <item x="114"/>
        <item x="44"/>
        <item x="31"/>
        <item x="19"/>
        <item x="30"/>
        <item x="29"/>
        <item x="113"/>
        <item x="18"/>
        <item x="28"/>
        <item x="17"/>
        <item x="43"/>
        <item x="27"/>
        <item x="16"/>
        <item x="15"/>
        <item x="14"/>
        <item x="112"/>
        <item x="26"/>
        <item x="25"/>
        <item x="13"/>
        <item x="111"/>
        <item x="42"/>
        <item x="24"/>
        <item x="23"/>
        <item x="110"/>
        <item x="12"/>
        <item x="41"/>
        <item x="40"/>
        <item x="11"/>
        <item x="10"/>
        <item x="9"/>
        <item x="8"/>
        <item x="7"/>
        <item x="22"/>
        <item x="21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362">
        <item x="346"/>
        <item x="192"/>
        <item x="297"/>
        <item x="269"/>
        <item x="206"/>
        <item x="191"/>
        <item x="215"/>
        <item x="249"/>
        <item x="182"/>
        <item x="328"/>
        <item x="238"/>
        <item x="113"/>
        <item x="261"/>
        <item x="190"/>
        <item x="18"/>
        <item x="282"/>
        <item x="145"/>
        <item x="112"/>
        <item x="181"/>
        <item x="205"/>
        <item x="38"/>
        <item x="17"/>
        <item x="260"/>
        <item x="68"/>
        <item x="16"/>
        <item x="180"/>
        <item x="53"/>
        <item x="129"/>
        <item x="67"/>
        <item x="214"/>
        <item x="37"/>
        <item x="84"/>
        <item x="100"/>
        <item x="15"/>
        <item x="248"/>
        <item x="128"/>
        <item x="36"/>
        <item x="179"/>
        <item x="281"/>
        <item x="14"/>
        <item x="13"/>
        <item x="327"/>
        <item x="237"/>
        <item x="99"/>
        <item x="158"/>
        <item x="98"/>
        <item x="144"/>
        <item x="127"/>
        <item x="35"/>
        <item x="97"/>
        <item x="83"/>
        <item x="157"/>
        <item x="213"/>
        <item x="143"/>
        <item x="96"/>
        <item x="66"/>
        <item x="226"/>
        <item x="259"/>
        <item x="156"/>
        <item x="142"/>
        <item x="82"/>
        <item x="355"/>
        <item x="280"/>
        <item x="126"/>
        <item x="168"/>
        <item x="204"/>
        <item x="65"/>
        <item x="12"/>
        <item x="155"/>
        <item x="326"/>
        <item x="95"/>
        <item x="34"/>
        <item x="361"/>
        <item x="296"/>
        <item x="247"/>
        <item x="81"/>
        <item x="141"/>
        <item x="236"/>
        <item x="258"/>
        <item x="203"/>
        <item x="94"/>
        <item x="225"/>
        <item x="33"/>
        <item x="32"/>
        <item x="52"/>
        <item x="154"/>
        <item x="51"/>
        <item x="125"/>
        <item x="80"/>
        <item x="212"/>
        <item x="31"/>
        <item x="79"/>
        <item x="178"/>
        <item x="50"/>
        <item x="325"/>
        <item x="11"/>
        <item x="354"/>
        <item x="111"/>
        <item x="49"/>
        <item x="177"/>
        <item x="279"/>
        <item x="202"/>
        <item x="124"/>
        <item x="295"/>
        <item x="93"/>
        <item x="92"/>
        <item x="110"/>
        <item x="257"/>
        <item x="48"/>
        <item x="353"/>
        <item x="64"/>
        <item x="360"/>
        <item x="123"/>
        <item x="201"/>
        <item x="278"/>
        <item x="336"/>
        <item x="63"/>
        <item x="246"/>
        <item x="91"/>
        <item x="211"/>
        <item x="318"/>
        <item x="268"/>
        <item x="10"/>
        <item x="224"/>
        <item x="289"/>
        <item x="345"/>
        <item x="30"/>
        <item x="47"/>
        <item x="109"/>
        <item x="153"/>
        <item x="176"/>
        <item x="310"/>
        <item x="167"/>
        <item x="245"/>
        <item x="256"/>
        <item x="122"/>
        <item x="29"/>
        <item x="28"/>
        <item x="46"/>
        <item x="166"/>
        <item x="304"/>
        <item x="317"/>
        <item x="121"/>
        <item x="244"/>
        <item x="235"/>
        <item x="45"/>
        <item x="223"/>
        <item x="288"/>
        <item x="27"/>
        <item x="62"/>
        <item x="189"/>
        <item x="26"/>
        <item x="335"/>
        <item x="140"/>
        <item x="78"/>
        <item x="61"/>
        <item x="316"/>
        <item x="60"/>
        <item x="9"/>
        <item x="294"/>
        <item x="8"/>
        <item x="59"/>
        <item x="7"/>
        <item x="277"/>
        <item x="287"/>
        <item x="210"/>
        <item x="108"/>
        <item x="120"/>
        <item x="344"/>
        <item x="152"/>
        <item x="324"/>
        <item x="200"/>
        <item x="139"/>
        <item x="77"/>
        <item x="58"/>
        <item x="276"/>
        <item x="138"/>
        <item x="25"/>
        <item x="151"/>
        <item x="175"/>
        <item x="267"/>
        <item x="76"/>
        <item x="334"/>
        <item x="6"/>
        <item x="234"/>
        <item x="75"/>
        <item x="24"/>
        <item x="137"/>
        <item x="266"/>
        <item x="275"/>
        <item x="233"/>
        <item x="174"/>
        <item x="188"/>
        <item x="136"/>
        <item x="90"/>
        <item x="222"/>
        <item x="5"/>
        <item x="150"/>
        <item x="44"/>
        <item x="274"/>
        <item x="107"/>
        <item x="303"/>
        <item x="265"/>
        <item x="199"/>
        <item x="209"/>
        <item x="221"/>
        <item x="119"/>
        <item x="232"/>
        <item x="198"/>
        <item x="273"/>
        <item x="340"/>
        <item x="255"/>
        <item x="315"/>
        <item x="106"/>
        <item x="323"/>
        <item x="352"/>
        <item x="165"/>
        <item x="43"/>
        <item x="135"/>
        <item x="302"/>
        <item x="164"/>
        <item x="89"/>
        <item x="163"/>
        <item x="254"/>
        <item x="286"/>
        <item x="322"/>
        <item x="301"/>
        <item x="333"/>
        <item x="57"/>
        <item x="74"/>
        <item x="23"/>
        <item x="162"/>
        <item x="231"/>
        <item x="22"/>
        <item x="351"/>
        <item x="173"/>
        <item x="134"/>
        <item x="149"/>
        <item x="42"/>
        <item x="105"/>
        <item x="73"/>
        <item x="350"/>
        <item x="314"/>
        <item x="309"/>
        <item x="243"/>
        <item x="161"/>
        <item x="293"/>
        <item x="104"/>
        <item x="118"/>
        <item x="220"/>
        <item x="88"/>
        <item x="285"/>
        <item x="332"/>
        <item x="133"/>
        <item x="187"/>
        <item x="56"/>
        <item x="4"/>
        <item x="172"/>
        <item x="339"/>
        <item x="284"/>
        <item x="3"/>
        <item x="197"/>
        <item x="313"/>
        <item x="219"/>
        <item x="343"/>
        <item x="230"/>
        <item x="171"/>
        <item x="72"/>
        <item x="170"/>
        <item x="331"/>
        <item x="117"/>
        <item x="116"/>
        <item x="87"/>
        <item x="196"/>
        <item x="86"/>
        <item x="264"/>
        <item x="103"/>
        <item x="229"/>
        <item x="71"/>
        <item x="321"/>
        <item x="359"/>
        <item x="300"/>
        <item x="242"/>
        <item x="218"/>
        <item x="132"/>
        <item x="148"/>
        <item x="85"/>
        <item x="70"/>
        <item x="2"/>
        <item x="195"/>
        <item x="186"/>
        <item x="263"/>
        <item x="208"/>
        <item x="241"/>
        <item x="358"/>
        <item x="253"/>
        <item x="292"/>
        <item x="1"/>
        <item x="349"/>
        <item x="160"/>
        <item x="272"/>
        <item x="240"/>
        <item x="342"/>
        <item x="131"/>
        <item x="217"/>
        <item x="41"/>
        <item x="194"/>
        <item x="330"/>
        <item x="252"/>
        <item x="308"/>
        <item x="271"/>
        <item x="291"/>
        <item x="102"/>
        <item x="55"/>
        <item x="21"/>
        <item x="20"/>
        <item x="19"/>
        <item x="185"/>
        <item x="312"/>
        <item x="329"/>
        <item x="251"/>
        <item x="283"/>
        <item x="115"/>
        <item x="320"/>
        <item x="0"/>
        <item x="147"/>
        <item x="290"/>
        <item x="239"/>
        <item x="270"/>
        <item x="184"/>
        <item x="228"/>
        <item x="319"/>
        <item x="101"/>
        <item x="69"/>
        <item x="114"/>
        <item x="216"/>
        <item x="357"/>
        <item x="159"/>
        <item x="299"/>
        <item x="146"/>
        <item x="54"/>
        <item x="40"/>
        <item x="130"/>
        <item x="356"/>
        <item x="193"/>
        <item x="341"/>
        <item x="311"/>
        <item x="298"/>
        <item x="348"/>
        <item x="183"/>
        <item x="307"/>
        <item x="250"/>
        <item x="39"/>
        <item x="169"/>
        <item x="227"/>
        <item x="262"/>
        <item x="347"/>
        <item x="338"/>
        <item x="207"/>
        <item x="306"/>
        <item x="337"/>
        <item x="305"/>
      </items>
    </pivotField>
    <pivotField dataField="1" showAll="0" defaultSubtotal="0">
      <items count="140">
        <item x="89"/>
        <item x="69"/>
        <item x="67"/>
        <item x="79"/>
        <item x="68"/>
        <item x="55"/>
        <item x="51"/>
        <item x="88"/>
        <item x="37"/>
        <item x="56"/>
        <item x="133"/>
        <item x="121"/>
        <item x="14"/>
        <item x="50"/>
        <item x="78"/>
        <item x="38"/>
        <item x="54"/>
        <item x="71"/>
        <item x="77"/>
        <item x="34"/>
        <item x="116"/>
        <item x="119"/>
        <item x="53"/>
        <item x="107"/>
        <item x="115"/>
        <item x="82"/>
        <item x="65"/>
        <item x="124"/>
        <item x="112"/>
        <item x="83"/>
        <item x="36"/>
        <item x="111"/>
        <item x="64"/>
        <item x="125"/>
        <item x="117"/>
        <item x="138"/>
        <item x="35"/>
        <item x="130"/>
        <item x="123"/>
        <item x="106"/>
        <item x="66"/>
        <item x="62"/>
        <item x="128"/>
        <item x="105"/>
        <item x="76"/>
        <item x="44"/>
        <item x="75"/>
        <item x="73"/>
        <item x="126"/>
        <item x="120"/>
        <item x="74"/>
        <item x="59"/>
        <item x="49"/>
        <item x="58"/>
        <item x="127"/>
        <item x="15"/>
        <item x="132"/>
        <item x="61"/>
        <item x="136"/>
        <item x="27"/>
        <item x="131"/>
        <item x="134"/>
        <item x="110"/>
        <item x="16"/>
        <item x="63"/>
        <item x="85"/>
        <item x="18"/>
        <item x="135"/>
        <item x="137"/>
        <item x="109"/>
        <item x="86"/>
        <item x="81"/>
        <item x="139"/>
        <item x="104"/>
        <item x="47"/>
        <item x="17"/>
        <item x="87"/>
        <item x="118"/>
        <item x="129"/>
        <item x="94"/>
        <item x="95"/>
        <item x="103"/>
        <item x="114"/>
        <item x="60"/>
        <item x="24"/>
        <item x="72"/>
        <item x="52"/>
        <item x="113"/>
        <item x="33"/>
        <item x="108"/>
        <item x="32"/>
        <item x="25"/>
        <item x="100"/>
        <item x="122"/>
        <item x="48"/>
        <item x="70"/>
        <item x="84"/>
        <item x="45"/>
        <item x="98"/>
        <item x="57"/>
        <item x="97"/>
        <item x="102"/>
        <item x="99"/>
        <item x="101"/>
        <item x="96"/>
        <item x="42"/>
        <item x="46"/>
        <item x="8"/>
        <item x="93"/>
        <item x="29"/>
        <item x="80"/>
        <item x="13"/>
        <item x="31"/>
        <item x="43"/>
        <item x="40"/>
        <item x="28"/>
        <item x="91"/>
        <item x="19"/>
        <item x="26"/>
        <item x="12"/>
        <item x="23"/>
        <item x="20"/>
        <item x="30"/>
        <item x="4"/>
        <item x="92"/>
        <item x="5"/>
        <item x="41"/>
        <item x="11"/>
        <item x="90"/>
        <item x="9"/>
        <item x="7"/>
        <item x="39"/>
        <item x="10"/>
        <item x="6"/>
        <item x="2"/>
        <item x="22"/>
        <item x="3"/>
        <item x="21"/>
        <item x="1"/>
        <item x="0"/>
      </items>
    </pivotField>
    <pivotField dataField="1" showAll="0" defaultSubtotal="0">
      <items count="351">
        <item x="103"/>
        <item x="14"/>
        <item x="101"/>
        <item x="36"/>
        <item x="54"/>
        <item x="87"/>
        <item x="117"/>
        <item x="49"/>
        <item x="145"/>
        <item x="157"/>
        <item x="227"/>
        <item x="37"/>
        <item x="55"/>
        <item x="70"/>
        <item x="89"/>
        <item x="33"/>
        <item x="15"/>
        <item x="237"/>
        <item x="48"/>
        <item x="275"/>
        <item x="161"/>
        <item x="16"/>
        <item x="18"/>
        <item x="100"/>
        <item x="53"/>
        <item x="190"/>
        <item x="35"/>
        <item x="17"/>
        <item x="257"/>
        <item x="71"/>
        <item x="131"/>
        <item x="307"/>
        <item x="34"/>
        <item x="52"/>
        <item x="188"/>
        <item x="130"/>
        <item x="201"/>
        <item x="102"/>
        <item x="284"/>
        <item x="144"/>
        <item x="274"/>
        <item x="154"/>
        <item x="68"/>
        <item x="350"/>
        <item x="317"/>
        <item x="205"/>
        <item x="88"/>
        <item x="26"/>
        <item x="258"/>
        <item x="63"/>
        <item x="174"/>
        <item x="203"/>
        <item x="265"/>
        <item x="118"/>
        <item x="295"/>
        <item x="304"/>
        <item x="104"/>
        <item x="341"/>
        <item x="143"/>
        <item x="42"/>
        <item x="110"/>
        <item x="206"/>
        <item x="156"/>
        <item x="236"/>
        <item x="116"/>
        <item x="256"/>
        <item x="218"/>
        <item x="47"/>
        <item x="273"/>
        <item x="288"/>
        <item x="160"/>
        <item x="61"/>
        <item x="349"/>
        <item x="8"/>
        <item x="24"/>
        <item x="13"/>
        <item x="158"/>
        <item x="200"/>
        <item x="306"/>
        <item x="324"/>
        <item x="254"/>
        <item x="272"/>
        <item x="173"/>
        <item x="82"/>
        <item x="263"/>
        <item x="204"/>
        <item x="72"/>
        <item x="50"/>
        <item x="32"/>
        <item x="86"/>
        <item x="58"/>
        <item x="31"/>
        <item x="283"/>
        <item x="189"/>
        <item x="142"/>
        <item x="224"/>
        <item x="80"/>
        <item x="19"/>
        <item x="128"/>
        <item x="159"/>
        <item x="186"/>
        <item x="255"/>
        <item x="175"/>
        <item x="235"/>
        <item x="202"/>
        <item x="347"/>
        <item x="12"/>
        <item x="45"/>
        <item x="187"/>
        <item x="74"/>
        <item x="138"/>
        <item x="318"/>
        <item x="109"/>
        <item x="111"/>
        <item x="323"/>
        <item x="84"/>
        <item x="123"/>
        <item x="334"/>
        <item x="264"/>
        <item x="221"/>
        <item x="281"/>
        <item x="149"/>
        <item x="140"/>
        <item x="303"/>
        <item x="172"/>
        <item x="115"/>
        <item x="342"/>
        <item x="244"/>
        <item x="229"/>
        <item x="183"/>
        <item x="51"/>
        <item x="4"/>
        <item x="214"/>
        <item x="252"/>
        <item x="155"/>
        <item x="197"/>
        <item x="125"/>
        <item x="217"/>
        <item x="233"/>
        <item x="319"/>
        <item x="67"/>
        <item x="296"/>
        <item x="300"/>
        <item x="321"/>
        <item x="127"/>
        <item x="215"/>
        <item x="340"/>
        <item x="198"/>
        <item x="232"/>
        <item x="5"/>
        <item x="152"/>
        <item x="78"/>
        <item x="99"/>
        <item x="226"/>
        <item x="329"/>
        <item x="126"/>
        <item x="170"/>
        <item x="91"/>
        <item x="199"/>
        <item x="184"/>
        <item x="46"/>
        <item x="66"/>
        <item x="312"/>
        <item x="216"/>
        <item x="11"/>
        <item x="239"/>
        <item x="234"/>
        <item x="85"/>
        <item x="164"/>
        <item x="270"/>
        <item x="213"/>
        <item x="151"/>
        <item x="294"/>
        <item x="253"/>
        <item x="305"/>
        <item x="28"/>
        <item x="242"/>
        <item x="30"/>
        <item x="129"/>
        <item x="282"/>
        <item x="223"/>
        <item x="9"/>
        <item x="251"/>
        <item x="141"/>
        <item x="167"/>
        <item x="225"/>
        <item x="185"/>
        <item x="328"/>
        <item x="43"/>
        <item x="98"/>
        <item x="311"/>
        <item x="180"/>
        <item x="69"/>
        <item x="339"/>
        <item x="196"/>
        <item x="331"/>
        <item x="210"/>
        <item x="64"/>
        <item x="7"/>
        <item x="348"/>
        <item x="137"/>
        <item x="278"/>
        <item x="195"/>
        <item x="97"/>
        <item x="27"/>
        <item x="338"/>
        <item x="113"/>
        <item x="94"/>
        <item x="262"/>
        <item x="169"/>
        <item x="182"/>
        <item x="322"/>
        <item x="10"/>
        <item x="171"/>
        <item x="269"/>
        <item x="122"/>
        <item x="114"/>
        <item x="179"/>
        <item x="212"/>
        <item x="327"/>
        <item x="165"/>
        <item x="337"/>
        <item x="83"/>
        <item x="95"/>
        <item x="153"/>
        <item x="25"/>
        <item x="92"/>
        <item x="168"/>
        <item x="112"/>
        <item x="23"/>
        <item x="290"/>
        <item x="81"/>
        <item x="59"/>
        <item x="6"/>
        <item x="76"/>
        <item x="345"/>
        <item x="57"/>
        <item x="2"/>
        <item x="44"/>
        <item x="271"/>
        <item x="261"/>
        <item x="287"/>
        <item x="20"/>
        <item x="29"/>
        <item x="79"/>
        <item x="108"/>
        <item x="96"/>
        <item x="280"/>
        <item x="124"/>
        <item x="268"/>
        <item x="62"/>
        <item x="136"/>
        <item x="3"/>
        <item x="247"/>
        <item x="301"/>
        <item x="246"/>
        <item x="332"/>
        <item x="219"/>
        <item x="134"/>
        <item x="178"/>
        <item x="177"/>
        <item x="316"/>
        <item x="139"/>
        <item x="148"/>
        <item x="163"/>
        <item x="241"/>
        <item x="344"/>
        <item x="77"/>
        <item x="41"/>
        <item x="39"/>
        <item x="121"/>
        <item x="243"/>
        <item x="286"/>
        <item x="150"/>
        <item x="293"/>
        <item x="279"/>
        <item x="65"/>
        <item x="250"/>
        <item x="231"/>
        <item x="302"/>
        <item x="181"/>
        <item x="106"/>
        <item x="208"/>
        <item x="346"/>
        <item x="326"/>
        <item x="166"/>
        <item x="192"/>
        <item x="310"/>
        <item x="211"/>
        <item x="333"/>
        <item x="315"/>
        <item x="249"/>
        <item x="291"/>
        <item x="135"/>
        <item x="194"/>
        <item x="336"/>
        <item x="277"/>
        <item x="222"/>
        <item x="209"/>
        <item x="193"/>
        <item x="267"/>
        <item x="248"/>
        <item x="60"/>
        <item x="292"/>
        <item x="133"/>
        <item x="220"/>
        <item x="230"/>
        <item x="93"/>
        <item x="298"/>
        <item x="314"/>
        <item x="299"/>
        <item x="107"/>
        <item x="309"/>
        <item x="240"/>
        <item x="75"/>
        <item x="191"/>
        <item x="325"/>
        <item x="1"/>
        <item x="245"/>
        <item x="260"/>
        <item x="313"/>
        <item x="147"/>
        <item x="40"/>
        <item x="162"/>
        <item x="289"/>
        <item x="120"/>
        <item x="297"/>
        <item x="276"/>
        <item x="207"/>
        <item x="146"/>
        <item x="0"/>
        <item x="22"/>
        <item x="228"/>
        <item x="119"/>
        <item x="320"/>
        <item x="73"/>
        <item x="105"/>
        <item x="176"/>
        <item x="132"/>
        <item x="21"/>
        <item x="335"/>
        <item x="259"/>
        <item x="266"/>
        <item x="90"/>
        <item x="238"/>
        <item x="343"/>
        <item x="56"/>
        <item x="308"/>
        <item x="330"/>
        <item x="38"/>
        <item x="285"/>
      </items>
    </pivotField>
    <pivotField dataField="1" showAll="0" defaultSubtotal="0">
      <items count="147">
        <item x="145"/>
        <item x="137"/>
        <item x="134"/>
        <item x="132"/>
        <item x="125"/>
        <item x="124"/>
        <item x="81"/>
        <item x="133"/>
        <item x="135"/>
        <item x="83"/>
        <item x="126"/>
        <item x="85"/>
        <item x="130"/>
        <item x="129"/>
        <item x="128"/>
        <item x="65"/>
        <item x="127"/>
        <item x="74"/>
        <item x="117"/>
        <item x="138"/>
        <item x="144"/>
        <item x="78"/>
        <item x="82"/>
        <item x="122"/>
        <item x="142"/>
        <item x="68"/>
        <item x="123"/>
        <item x="73"/>
        <item x="146"/>
        <item x="84"/>
        <item x="71"/>
        <item x="119"/>
        <item x="72"/>
        <item x="61"/>
        <item x="143"/>
        <item x="95"/>
        <item x="93"/>
        <item x="70"/>
        <item x="120"/>
        <item x="69"/>
        <item x="67"/>
        <item x="77"/>
        <item x="114"/>
        <item x="64"/>
        <item x="136"/>
        <item x="113"/>
        <item x="80"/>
        <item x="118"/>
        <item x="66"/>
        <item x="131"/>
        <item x="94"/>
        <item x="97"/>
        <item x="121"/>
        <item x="79"/>
        <item x="86"/>
        <item x="45"/>
        <item x="139"/>
        <item x="141"/>
        <item x="96"/>
        <item x="140"/>
        <item x="76"/>
        <item x="57"/>
        <item x="112"/>
        <item x="92"/>
        <item x="63"/>
        <item x="60"/>
        <item x="115"/>
        <item x="91"/>
        <item x="30"/>
        <item x="62"/>
        <item x="111"/>
        <item x="110"/>
        <item x="105"/>
        <item x="75"/>
        <item x="116"/>
        <item x="51"/>
        <item x="56"/>
        <item x="104"/>
        <item x="55"/>
        <item x="54"/>
        <item x="59"/>
        <item x="108"/>
        <item x="44"/>
        <item x="100"/>
        <item x="109"/>
        <item x="47"/>
        <item x="53"/>
        <item x="106"/>
        <item x="19"/>
        <item x="50"/>
        <item x="58"/>
        <item x="10"/>
        <item x="88"/>
        <item x="107"/>
        <item x="90"/>
        <item x="98"/>
        <item x="52"/>
        <item x="42"/>
        <item x="37"/>
        <item x="46"/>
        <item x="40"/>
        <item x="28"/>
        <item x="48"/>
        <item x="38"/>
        <item x="31"/>
        <item x="49"/>
        <item x="89"/>
        <item x="87"/>
        <item x="36"/>
        <item x="35"/>
        <item x="32"/>
        <item x="29"/>
        <item x="21"/>
        <item x="26"/>
        <item x="34"/>
        <item x="41"/>
        <item x="103"/>
        <item x="33"/>
        <item x="22"/>
        <item x="43"/>
        <item x="102"/>
        <item x="7"/>
        <item x="101"/>
        <item x="17"/>
        <item x="11"/>
        <item x="18"/>
        <item x="99"/>
        <item x="13"/>
        <item x="27"/>
        <item x="16"/>
        <item x="14"/>
        <item x="23"/>
        <item x="25"/>
        <item x="6"/>
        <item x="1"/>
        <item x="15"/>
        <item x="12"/>
        <item x="9"/>
        <item x="0"/>
        <item x="39"/>
        <item x="24"/>
        <item x="20"/>
        <item x="8"/>
        <item x="5"/>
        <item x="3"/>
        <item x="2"/>
        <item x="4"/>
      </items>
    </pivotField>
    <pivotField dataField="1" showAll="0" defaultSubtotal="0">
      <items count="318">
        <item x="280"/>
        <item x="210"/>
        <item x="233"/>
        <item x="202"/>
        <item x="253"/>
        <item x="262"/>
        <item x="164"/>
        <item x="108"/>
        <item x="186"/>
        <item x="222"/>
        <item x="198"/>
        <item x="151"/>
        <item x="91"/>
        <item x="140"/>
        <item x="79"/>
        <item x="19"/>
        <item x="288"/>
        <item x="10"/>
        <item x="138"/>
        <item x="303"/>
        <item x="177"/>
        <item x="266"/>
        <item x="243"/>
        <item x="30"/>
        <item x="224"/>
        <item x="201"/>
        <item x="81"/>
        <item x="255"/>
        <item x="65"/>
        <item x="45"/>
        <item x="175"/>
        <item x="211"/>
        <item x="148"/>
        <item x="242"/>
        <item x="125"/>
        <item x="72"/>
        <item x="89"/>
        <item x="166"/>
        <item x="173"/>
        <item x="84"/>
        <item x="221"/>
        <item x="196"/>
        <item x="153"/>
        <item x="232"/>
        <item x="263"/>
        <item x="254"/>
        <item x="126"/>
        <item x="92"/>
        <item x="272"/>
        <item x="163"/>
        <item x="115"/>
        <item x="214"/>
        <item x="154"/>
        <item x="94"/>
        <item x="225"/>
        <item x="93"/>
        <item x="197"/>
        <item x="128"/>
        <item x="312"/>
        <item x="246"/>
        <item x="141"/>
        <item x="159"/>
        <item x="68"/>
        <item x="298"/>
        <item x="297"/>
        <item x="98"/>
        <item x="110"/>
        <item x="244"/>
        <item x="188"/>
        <item x="71"/>
        <item x="121"/>
        <item x="74"/>
        <item x="114"/>
        <item x="278"/>
        <item x="7"/>
        <item x="245"/>
        <item x="247"/>
        <item x="52"/>
        <item x="37"/>
        <item x="178"/>
        <item x="212"/>
        <item x="105"/>
        <item x="28"/>
        <item x="143"/>
        <item x="97"/>
        <item x="56"/>
        <item x="189"/>
        <item x="55"/>
        <item x="31"/>
        <item x="61"/>
        <item x="17"/>
        <item x="11"/>
        <item x="18"/>
        <item x="213"/>
        <item x="290"/>
        <item x="129"/>
        <item x="36"/>
        <item x="241"/>
        <item x="44"/>
        <item x="314"/>
        <item x="113"/>
        <item x="35"/>
        <item x="13"/>
        <item x="80"/>
        <item x="219"/>
        <item x="133"/>
        <item x="200"/>
        <item x="70"/>
        <item x="16"/>
        <item x="234"/>
        <item x="144"/>
        <item x="111"/>
        <item x="32"/>
        <item x="296"/>
        <item x="47"/>
        <item x="14"/>
        <item x="167"/>
        <item x="265"/>
        <item x="54"/>
        <item x="101"/>
        <item x="250"/>
        <item x="96"/>
        <item x="112"/>
        <item x="29"/>
        <item x="6"/>
        <item x="1"/>
        <item x="15"/>
        <item x="83"/>
        <item x="69"/>
        <item x="12"/>
        <item x="142"/>
        <item x="51"/>
        <item x="109"/>
        <item x="21"/>
        <item x="176"/>
        <item x="106"/>
        <item x="95"/>
        <item x="130"/>
        <item x="181"/>
        <item x="256"/>
        <item x="64"/>
        <item x="237"/>
        <item x="215"/>
        <item x="26"/>
        <item x="191"/>
        <item x="34"/>
        <item x="9"/>
        <item x="82"/>
        <item x="277"/>
        <item x="117"/>
        <item x="182"/>
        <item x="209"/>
        <item x="123"/>
        <item x="223"/>
        <item x="66"/>
        <item x="302"/>
        <item x="193"/>
        <item x="295"/>
        <item x="0"/>
        <item x="271"/>
        <item x="260"/>
        <item x="53"/>
        <item x="116"/>
        <item x="206"/>
        <item x="33"/>
        <item x="147"/>
        <item x="168"/>
        <item x="42"/>
        <item x="22"/>
        <item x="107"/>
        <item x="127"/>
        <item x="220"/>
        <item x="46"/>
        <item x="195"/>
        <item x="124"/>
        <item x="40"/>
        <item x="155"/>
        <item x="48"/>
        <item x="135"/>
        <item x="99"/>
        <item x="285"/>
        <item x="38"/>
        <item x="257"/>
        <item x="187"/>
        <item x="313"/>
        <item x="49"/>
        <item x="165"/>
        <item x="50"/>
        <item x="269"/>
        <item x="90"/>
        <item x="67"/>
        <item x="185"/>
        <item x="299"/>
        <item x="294"/>
        <item x="136"/>
        <item x="309"/>
        <item x="240"/>
        <item x="231"/>
        <item x="150"/>
        <item x="284"/>
        <item x="184"/>
        <item x="238"/>
        <item x="317"/>
        <item x="76"/>
        <item x="264"/>
        <item x="239"/>
        <item x="57"/>
        <item x="226"/>
        <item x="161"/>
        <item x="199"/>
        <item x="279"/>
        <item x="122"/>
        <item x="218"/>
        <item x="152"/>
        <item x="78"/>
        <item x="251"/>
        <item x="27"/>
        <item x="208"/>
        <item x="162"/>
        <item x="63"/>
        <item x="149"/>
        <item x="217"/>
        <item x="194"/>
        <item x="60"/>
        <item x="261"/>
        <item x="229"/>
        <item x="23"/>
        <item x="139"/>
        <item x="276"/>
        <item x="8"/>
        <item x="5"/>
        <item x="25"/>
        <item x="207"/>
        <item x="41"/>
        <item x="102"/>
        <item x="289"/>
        <item x="270"/>
        <item x="131"/>
        <item x="77"/>
        <item x="311"/>
        <item x="174"/>
        <item x="308"/>
        <item x="230"/>
        <item x="252"/>
        <item x="62"/>
        <item x="228"/>
        <item x="283"/>
        <item x="137"/>
        <item x="118"/>
        <item x="158"/>
        <item x="3"/>
        <item x="169"/>
        <item x="160"/>
        <item x="43"/>
        <item x="170"/>
        <item x="275"/>
        <item x="75"/>
        <item x="267"/>
        <item x="274"/>
        <item x="104"/>
        <item x="86"/>
        <item x="307"/>
        <item x="258"/>
        <item x="24"/>
        <item x="183"/>
        <item x="132"/>
        <item x="119"/>
        <item x="145"/>
        <item x="88"/>
        <item x="273"/>
        <item x="134"/>
        <item x="171"/>
        <item x="103"/>
        <item x="203"/>
        <item x="286"/>
        <item x="59"/>
        <item x="2"/>
        <item x="172"/>
        <item x="190"/>
        <item x="157"/>
        <item x="204"/>
        <item x="4"/>
        <item x="179"/>
        <item x="100"/>
        <item x="301"/>
        <item x="156"/>
        <item x="120"/>
        <item x="87"/>
        <item x="85"/>
        <item x="306"/>
        <item x="146"/>
        <item x="205"/>
        <item x="291"/>
        <item x="249"/>
        <item x="192"/>
        <item x="58"/>
        <item x="259"/>
        <item x="316"/>
        <item x="20"/>
        <item x="236"/>
        <item x="235"/>
        <item x="300"/>
        <item x="73"/>
        <item x="282"/>
        <item x="180"/>
        <item x="268"/>
        <item x="39"/>
        <item x="287"/>
        <item x="216"/>
        <item x="315"/>
        <item x="227"/>
        <item x="281"/>
        <item x="248"/>
        <item x="305"/>
        <item x="292"/>
        <item x="310"/>
        <item x="293"/>
        <item x="304"/>
      </items>
    </pivotField>
    <pivotField dataField="1" showAll="0" defaultSubtotal="0">
      <items count="9">
        <item x="3"/>
        <item x="5"/>
        <item x="0"/>
        <item x="7"/>
        <item x="6"/>
        <item x="8"/>
        <item x="1"/>
        <item x="2"/>
        <item x="4"/>
      </items>
    </pivotField>
  </pivotFields>
  <rowFields count="3">
    <field x="2"/>
    <field x="6"/>
    <field x="5"/>
  </rowFields>
  <rowItems count="751">
    <i>
      <x/>
    </i>
    <i r="1">
      <x/>
      <x v="44"/>
    </i>
    <i r="1">
      <x v="1"/>
      <x v="42"/>
    </i>
    <i r="1">
      <x v="2"/>
      <x v="36"/>
    </i>
    <i r="1">
      <x v="3"/>
      <x v="32"/>
    </i>
    <i r="1">
      <x v="4"/>
      <x/>
    </i>
    <i r="1">
      <x v="5"/>
      <x v="1"/>
    </i>
    <i r="1">
      <x v="6"/>
      <x v="30"/>
    </i>
    <i r="1">
      <x v="7"/>
      <x v="47"/>
    </i>
    <i r="1">
      <x v="8"/>
      <x v="2"/>
    </i>
    <i r="1">
      <x v="9"/>
      <x v="31"/>
    </i>
    <i r="1">
      <x v="10"/>
      <x v="48"/>
    </i>
    <i r="1">
      <x v="11"/>
      <x v="38"/>
    </i>
    <i r="1">
      <x v="12"/>
      <x v="29"/>
    </i>
    <i r="1">
      <x v="13"/>
      <x v="40"/>
    </i>
    <i r="1">
      <x v="14"/>
      <x v="49"/>
    </i>
    <i r="1">
      <x v="15"/>
      <x v="27"/>
    </i>
    <i r="1">
      <x v="16"/>
      <x v="35"/>
    </i>
    <i r="1">
      <x v="17"/>
      <x v="28"/>
    </i>
    <i r="1">
      <x v="18"/>
      <x v="26"/>
    </i>
    <i r="1">
      <x v="19"/>
      <x v="50"/>
    </i>
    <i t="blank">
      <x/>
    </i>
    <i>
      <x v="1"/>
    </i>
    <i r="1">
      <x/>
      <x v="36"/>
    </i>
    <i r="1">
      <x v="1"/>
      <x v="42"/>
    </i>
    <i r="1">
      <x v="2"/>
      <x v="44"/>
    </i>
    <i r="1">
      <x v="3"/>
      <x v="32"/>
    </i>
    <i r="1">
      <x v="4"/>
      <x/>
    </i>
    <i r="1">
      <x v="5"/>
      <x v="1"/>
    </i>
    <i r="1">
      <x v="6"/>
      <x v="38"/>
    </i>
    <i r="1">
      <x v="7"/>
      <x v="2"/>
    </i>
    <i r="1">
      <x v="8"/>
      <x v="47"/>
    </i>
    <i r="1">
      <x v="9"/>
      <x v="31"/>
    </i>
    <i r="1">
      <x v="10"/>
      <x v="48"/>
    </i>
    <i r="1">
      <x v="11"/>
      <x v="30"/>
    </i>
    <i r="1">
      <x v="12"/>
      <x v="29"/>
    </i>
    <i r="1">
      <x v="13"/>
      <x v="40"/>
    </i>
    <i r="1">
      <x v="14"/>
      <x v="27"/>
    </i>
    <i r="1">
      <x v="15"/>
      <x v="35"/>
    </i>
    <i r="1">
      <x v="16"/>
      <x v="28"/>
    </i>
    <i r="1">
      <x v="17"/>
      <x v="49"/>
    </i>
    <i r="1">
      <x v="18"/>
      <x v="26"/>
    </i>
    <i r="1">
      <x v="19"/>
      <x v="52"/>
    </i>
    <i t="blank">
      <x v="1"/>
    </i>
    <i>
      <x v="2"/>
    </i>
    <i r="1">
      <x/>
      <x v="42"/>
    </i>
    <i r="1">
      <x v="1"/>
      <x v="36"/>
    </i>
    <i r="1">
      <x v="2"/>
      <x v="44"/>
    </i>
    <i r="1">
      <x v="3"/>
      <x v="32"/>
    </i>
    <i r="1">
      <x v="4"/>
      <x v="38"/>
    </i>
    <i r="1">
      <x v="5"/>
      <x/>
    </i>
    <i r="1">
      <x v="6"/>
      <x v="47"/>
    </i>
    <i r="1">
      <x v="7"/>
      <x v="48"/>
    </i>
    <i r="1">
      <x v="8"/>
      <x v="29"/>
    </i>
    <i r="1">
      <x v="9"/>
      <x v="30"/>
    </i>
    <i r="1">
      <x v="10"/>
      <x v="1"/>
    </i>
    <i r="1">
      <x v="11"/>
      <x v="2"/>
    </i>
    <i r="2">
      <x v="27"/>
    </i>
    <i r="1">
      <x v="13"/>
      <x v="40"/>
    </i>
    <i r="1">
      <x v="14"/>
      <x v="31"/>
    </i>
    <i r="1">
      <x v="15"/>
      <x v="35"/>
    </i>
    <i r="1">
      <x v="16"/>
      <x v="28"/>
    </i>
    <i r="1">
      <x v="17"/>
      <x v="52"/>
    </i>
    <i r="1">
      <x v="18"/>
      <x v="49"/>
    </i>
    <i r="1">
      <x v="19"/>
      <x v="26"/>
    </i>
    <i t="blank">
      <x v="2"/>
    </i>
    <i>
      <x v="3"/>
    </i>
    <i r="1">
      <x/>
      <x v="44"/>
    </i>
    <i r="1">
      <x v="1"/>
      <x v="36"/>
    </i>
    <i r="1">
      <x v="2"/>
      <x/>
    </i>
    <i r="1">
      <x v="3"/>
      <x v="32"/>
    </i>
    <i r="2">
      <x v="42"/>
    </i>
    <i r="1">
      <x v="5"/>
      <x v="1"/>
    </i>
    <i r="1">
      <x v="6"/>
      <x v="47"/>
    </i>
    <i r="1">
      <x v="7"/>
      <x v="2"/>
    </i>
    <i r="1">
      <x v="8"/>
      <x v="31"/>
    </i>
    <i r="1">
      <x v="9"/>
      <x v="48"/>
    </i>
    <i r="1">
      <x v="10"/>
      <x v="38"/>
    </i>
    <i r="1">
      <x v="11"/>
      <x v="40"/>
    </i>
    <i r="1">
      <x v="12"/>
      <x v="35"/>
    </i>
    <i r="1">
      <x v="13"/>
      <x v="30"/>
    </i>
    <i r="1">
      <x v="14"/>
      <x v="27"/>
    </i>
    <i r="1">
      <x v="15"/>
      <x v="49"/>
    </i>
    <i r="1">
      <x v="16"/>
      <x v="52"/>
    </i>
    <i r="1">
      <x v="17"/>
      <x v="26"/>
    </i>
    <i r="2">
      <x v="34"/>
    </i>
    <i r="2">
      <x v="45"/>
    </i>
    <i t="blank">
      <x v="3"/>
    </i>
    <i>
      <x v="4"/>
    </i>
    <i r="1">
      <x/>
      <x v="44"/>
    </i>
    <i r="1">
      <x v="1"/>
      <x/>
    </i>
    <i r="1">
      <x v="2"/>
      <x v="42"/>
    </i>
    <i r="1">
      <x v="3"/>
      <x v="32"/>
    </i>
    <i r="1">
      <x v="4"/>
      <x v="31"/>
    </i>
    <i r="1">
      <x v="5"/>
      <x v="1"/>
    </i>
    <i r="1">
      <x v="6"/>
      <x v="47"/>
    </i>
    <i r="1">
      <x v="7"/>
      <x v="36"/>
    </i>
    <i r="1">
      <x v="8"/>
      <x v="30"/>
    </i>
    <i r="1">
      <x v="9"/>
      <x v="2"/>
    </i>
    <i r="1">
      <x v="10"/>
      <x v="48"/>
    </i>
    <i r="1">
      <x v="11"/>
      <x v="29"/>
    </i>
    <i r="1">
      <x v="12"/>
      <x v="50"/>
    </i>
    <i r="1">
      <x v="13"/>
      <x v="40"/>
    </i>
    <i r="1">
      <x v="14"/>
      <x v="49"/>
    </i>
    <i r="1">
      <x v="15"/>
      <x v="26"/>
    </i>
    <i r="2">
      <x v="38"/>
    </i>
    <i r="1">
      <x v="17"/>
      <x v="15"/>
    </i>
    <i r="1">
      <x v="18"/>
      <x v="28"/>
    </i>
    <i r="1">
      <x v="19"/>
      <x v="13"/>
    </i>
    <i r="2">
      <x v="27"/>
    </i>
    <i t="blank">
      <x v="4"/>
    </i>
    <i>
      <x v="5"/>
    </i>
    <i r="1">
      <x/>
      <x v="44"/>
    </i>
    <i r="1">
      <x v="1"/>
      <x v="1"/>
    </i>
    <i r="1">
      <x v="2"/>
      <x v="36"/>
    </i>
    <i r="1">
      <x v="3"/>
      <x/>
    </i>
    <i r="1">
      <x v="4"/>
      <x v="2"/>
    </i>
    <i r="1">
      <x v="5"/>
      <x v="42"/>
    </i>
    <i r="1">
      <x v="6"/>
      <x v="32"/>
    </i>
    <i r="1">
      <x v="7"/>
      <x v="31"/>
    </i>
    <i r="1">
      <x v="8"/>
      <x v="48"/>
    </i>
    <i r="1">
      <x v="9"/>
      <x v="47"/>
    </i>
    <i r="1">
      <x v="10"/>
      <x v="30"/>
    </i>
    <i r="1">
      <x v="11"/>
      <x v="38"/>
    </i>
    <i r="1">
      <x v="12"/>
      <x v="50"/>
    </i>
    <i r="1">
      <x v="13"/>
      <x v="27"/>
    </i>
    <i r="1">
      <x v="14"/>
      <x v="28"/>
    </i>
    <i r="1">
      <x v="15"/>
      <x v="13"/>
    </i>
    <i r="1">
      <x v="16"/>
      <x v="26"/>
    </i>
    <i r="1">
      <x v="17"/>
      <x v="35"/>
    </i>
    <i r="1">
      <x v="18"/>
      <x v="49"/>
    </i>
    <i r="1">
      <x v="19"/>
      <x v="25"/>
    </i>
    <i r="2">
      <x v="40"/>
    </i>
    <i t="blank">
      <x v="5"/>
    </i>
    <i>
      <x v="6"/>
    </i>
    <i r="1">
      <x/>
      <x v="44"/>
    </i>
    <i r="1">
      <x v="1"/>
      <x v="36"/>
    </i>
    <i r="1">
      <x v="2"/>
      <x v="42"/>
    </i>
    <i r="1">
      <x v="3"/>
      <x v="32"/>
    </i>
    <i r="1">
      <x v="4"/>
      <x/>
    </i>
    <i r="1">
      <x v="5"/>
      <x v="2"/>
    </i>
    <i r="1">
      <x v="6"/>
      <x v="1"/>
    </i>
    <i r="1">
      <x v="7"/>
      <x v="30"/>
    </i>
    <i r="1">
      <x v="8"/>
      <x v="47"/>
    </i>
    <i r="1">
      <x v="9"/>
      <x v="31"/>
    </i>
    <i r="1">
      <x v="10"/>
      <x v="29"/>
    </i>
    <i r="1">
      <x v="11"/>
      <x v="48"/>
    </i>
    <i r="1">
      <x v="12"/>
      <x v="5"/>
    </i>
    <i r="1">
      <x v="13"/>
      <x v="38"/>
    </i>
    <i r="1">
      <x v="14"/>
      <x v="40"/>
    </i>
    <i r="1">
      <x v="15"/>
      <x v="35"/>
    </i>
    <i r="1">
      <x v="16"/>
      <x v="27"/>
    </i>
    <i r="1">
      <x v="17"/>
      <x v="28"/>
    </i>
    <i r="1">
      <x v="18"/>
      <x v="26"/>
    </i>
    <i r="2">
      <x v="45"/>
    </i>
    <i t="blank">
      <x v="6"/>
    </i>
    <i>
      <x v="7"/>
    </i>
    <i r="1">
      <x/>
      <x v="44"/>
    </i>
    <i r="1">
      <x v="1"/>
      <x v="42"/>
    </i>
    <i r="1">
      <x v="2"/>
      <x v="36"/>
    </i>
    <i r="1">
      <x v="3"/>
      <x v="32"/>
    </i>
    <i r="1">
      <x v="4"/>
      <x/>
    </i>
    <i r="1">
      <x v="5"/>
      <x v="30"/>
    </i>
    <i r="1">
      <x v="6"/>
      <x v="47"/>
    </i>
    <i r="1">
      <x v="7"/>
      <x v="1"/>
    </i>
    <i r="1">
      <x v="8"/>
      <x v="31"/>
    </i>
    <i r="1">
      <x v="9"/>
      <x v="29"/>
    </i>
    <i r="1">
      <x v="10"/>
      <x v="2"/>
    </i>
    <i r="1">
      <x v="11"/>
      <x v="48"/>
    </i>
    <i r="1">
      <x v="12"/>
      <x v="38"/>
    </i>
    <i r="1">
      <x v="13"/>
      <x v="49"/>
    </i>
    <i r="1">
      <x v="14"/>
      <x v="26"/>
    </i>
    <i r="1">
      <x v="15"/>
      <x v="40"/>
    </i>
    <i r="1">
      <x v="16"/>
      <x v="28"/>
    </i>
    <i r="1">
      <x v="17"/>
      <x v="27"/>
    </i>
    <i r="2">
      <x v="50"/>
    </i>
    <i r="1">
      <x v="19"/>
      <x v="33"/>
    </i>
    <i t="blank">
      <x v="7"/>
    </i>
    <i>
      <x v="8"/>
    </i>
    <i r="1">
      <x/>
      <x v="44"/>
    </i>
    <i r="1">
      <x v="1"/>
      <x v="36"/>
    </i>
    <i r="1">
      <x v="2"/>
      <x v="32"/>
    </i>
    <i r="1">
      <x v="3"/>
      <x v="42"/>
    </i>
    <i r="1">
      <x v="4"/>
      <x/>
    </i>
    <i r="1">
      <x v="5"/>
      <x v="30"/>
    </i>
    <i r="1">
      <x v="6"/>
      <x v="31"/>
    </i>
    <i r="1">
      <x v="7"/>
      <x v="2"/>
    </i>
    <i r="1">
      <x v="8"/>
      <x v="48"/>
    </i>
    <i r="1">
      <x v="9"/>
      <x v="1"/>
    </i>
    <i r="1">
      <x v="10"/>
      <x v="47"/>
    </i>
    <i r="1">
      <x v="11"/>
      <x v="29"/>
    </i>
    <i r="1">
      <x v="12"/>
      <x v="38"/>
    </i>
    <i r="2">
      <x v="40"/>
    </i>
    <i r="1">
      <x v="14"/>
      <x v="49"/>
    </i>
    <i r="1">
      <x v="15"/>
      <x v="18"/>
    </i>
    <i r="1">
      <x v="16"/>
      <x v="25"/>
    </i>
    <i r="1">
      <x v="17"/>
      <x v="13"/>
    </i>
    <i r="2">
      <x v="26"/>
    </i>
    <i r="1">
      <x v="19"/>
      <x v="27"/>
    </i>
    <i r="2">
      <x v="50"/>
    </i>
    <i t="blank">
      <x v="8"/>
    </i>
    <i>
      <x v="9"/>
    </i>
    <i r="1">
      <x/>
      <x v="44"/>
    </i>
    <i r="1">
      <x v="1"/>
      <x v="42"/>
    </i>
    <i r="1">
      <x v="2"/>
      <x v="32"/>
    </i>
    <i r="1">
      <x v="3"/>
      <x/>
    </i>
    <i r="2">
      <x v="30"/>
    </i>
    <i r="1">
      <x v="5"/>
      <x v="47"/>
    </i>
    <i r="1">
      <x v="6"/>
      <x v="1"/>
    </i>
    <i r="1">
      <x v="7"/>
      <x v="36"/>
    </i>
    <i r="1">
      <x v="8"/>
      <x v="48"/>
    </i>
    <i r="1">
      <x v="9"/>
      <x v="31"/>
    </i>
    <i r="1">
      <x v="10"/>
      <x v="2"/>
    </i>
    <i r="2">
      <x v="26"/>
    </i>
    <i r="1">
      <x v="12"/>
      <x v="38"/>
    </i>
    <i r="1">
      <x v="13"/>
      <x v="40"/>
    </i>
    <i r="2">
      <x v="49"/>
    </i>
    <i r="1">
      <x v="15"/>
      <x v="12"/>
    </i>
    <i r="1">
      <x v="16"/>
      <x v="29"/>
    </i>
    <i r="1">
      <x v="17"/>
      <x v="45"/>
    </i>
    <i r="1">
      <x v="18"/>
      <x v="3"/>
    </i>
    <i r="2">
      <x v="5"/>
    </i>
    <i r="2">
      <x v="28"/>
    </i>
    <i t="blank">
      <x v="9"/>
    </i>
    <i>
      <x v="10"/>
    </i>
    <i r="1">
      <x/>
      <x v="44"/>
    </i>
    <i r="1">
      <x v="1"/>
      <x v="32"/>
    </i>
    <i r="1">
      <x v="2"/>
      <x/>
    </i>
    <i r="1">
      <x v="3"/>
      <x v="5"/>
    </i>
    <i r="1">
      <x v="4"/>
      <x v="42"/>
    </i>
    <i r="1">
      <x v="5"/>
      <x v="36"/>
    </i>
    <i r="1">
      <x v="6"/>
      <x v="30"/>
    </i>
    <i r="1">
      <x v="7"/>
      <x v="1"/>
    </i>
    <i r="1">
      <x v="8"/>
      <x v="31"/>
    </i>
    <i r="1">
      <x v="9"/>
      <x v="47"/>
    </i>
    <i r="1">
      <x v="10"/>
      <x v="48"/>
    </i>
    <i r="1">
      <x v="11"/>
      <x v="2"/>
    </i>
    <i r="1">
      <x v="12"/>
      <x v="49"/>
    </i>
    <i r="1">
      <x v="13"/>
      <x v="29"/>
    </i>
    <i r="1">
      <x v="14"/>
      <x v="28"/>
    </i>
    <i r="1">
      <x v="15"/>
      <x v="13"/>
    </i>
    <i r="2">
      <x v="15"/>
    </i>
    <i r="1">
      <x v="17"/>
      <x v="25"/>
    </i>
    <i r="1">
      <x v="18"/>
      <x v="40"/>
    </i>
    <i r="2">
      <x v="50"/>
    </i>
    <i t="blank">
      <x v="10"/>
    </i>
    <i>
      <x v="11"/>
    </i>
    <i r="1">
      <x/>
      <x v="44"/>
    </i>
    <i r="1">
      <x v="1"/>
      <x v="1"/>
    </i>
    <i r="2">
      <x v="36"/>
    </i>
    <i r="1">
      <x v="3"/>
      <x v="32"/>
    </i>
    <i r="1">
      <x v="4"/>
      <x/>
    </i>
    <i r="1">
      <x v="5"/>
      <x v="42"/>
    </i>
    <i r="1">
      <x v="6"/>
      <x v="47"/>
    </i>
    <i r="1">
      <x v="7"/>
      <x v="2"/>
    </i>
    <i r="2">
      <x v="30"/>
    </i>
    <i r="1">
      <x v="9"/>
      <x v="31"/>
    </i>
    <i r="1">
      <x v="10"/>
      <x v="48"/>
    </i>
    <i r="1">
      <x v="11"/>
      <x v="38"/>
    </i>
    <i r="1">
      <x v="12"/>
      <x v="29"/>
    </i>
    <i r="1">
      <x v="13"/>
      <x v="40"/>
    </i>
    <i r="1">
      <x v="14"/>
      <x v="45"/>
    </i>
    <i r="1">
      <x v="15"/>
      <x v="35"/>
    </i>
    <i r="1">
      <x v="16"/>
      <x v="50"/>
    </i>
    <i r="1">
      <x v="17"/>
      <x v="33"/>
    </i>
    <i r="1">
      <x v="18"/>
      <x v="12"/>
    </i>
    <i r="2">
      <x v="52"/>
    </i>
    <i t="blank">
      <x v="11"/>
    </i>
    <i>
      <x v="12"/>
    </i>
    <i r="1">
      <x/>
      <x v="36"/>
    </i>
    <i r="1">
      <x v="1"/>
      <x v="32"/>
    </i>
    <i r="1">
      <x v="2"/>
      <x v="44"/>
    </i>
    <i r="1">
      <x v="3"/>
      <x v="42"/>
    </i>
    <i r="1">
      <x v="4"/>
      <x v="30"/>
    </i>
    <i r="1">
      <x v="5"/>
      <x/>
    </i>
    <i r="1">
      <x v="6"/>
      <x v="31"/>
    </i>
    <i r="1">
      <x v="7"/>
      <x v="47"/>
    </i>
    <i r="1">
      <x v="8"/>
      <x v="1"/>
    </i>
    <i r="1">
      <x v="9"/>
      <x v="48"/>
    </i>
    <i r="1">
      <x v="10"/>
      <x v="2"/>
    </i>
    <i r="1">
      <x v="11"/>
      <x v="29"/>
    </i>
    <i r="2">
      <x v="40"/>
    </i>
    <i r="1">
      <x v="13"/>
      <x v="38"/>
    </i>
    <i r="2">
      <x v="49"/>
    </i>
    <i r="1">
      <x v="15"/>
      <x v="28"/>
    </i>
    <i r="1">
      <x v="16"/>
      <x v="26"/>
    </i>
    <i r="2">
      <x v="50"/>
    </i>
    <i r="1">
      <x v="18"/>
      <x v="45"/>
    </i>
    <i r="1">
      <x v="19"/>
      <x v="3"/>
    </i>
    <i r="2">
      <x v="41"/>
    </i>
    <i t="blank">
      <x v="12"/>
    </i>
    <i>
      <x v="13"/>
    </i>
    <i r="1">
      <x/>
      <x v="44"/>
    </i>
    <i r="1">
      <x v="1"/>
      <x v="32"/>
    </i>
    <i r="1">
      <x v="2"/>
      <x v="42"/>
    </i>
    <i r="1">
      <x v="3"/>
      <x/>
    </i>
    <i r="1">
      <x v="4"/>
      <x v="30"/>
    </i>
    <i r="1">
      <x v="5"/>
      <x v="31"/>
    </i>
    <i r="1">
      <x v="6"/>
      <x v="1"/>
    </i>
    <i r="1">
      <x v="7"/>
      <x v="47"/>
    </i>
    <i r="1">
      <x v="8"/>
      <x v="36"/>
    </i>
    <i r="1">
      <x v="9"/>
      <x v="2"/>
    </i>
    <i r="1">
      <x v="10"/>
      <x v="29"/>
    </i>
    <i r="2">
      <x v="38"/>
    </i>
    <i r="1">
      <x v="12"/>
      <x v="49"/>
    </i>
    <i r="1">
      <x v="13"/>
      <x v="3"/>
    </i>
    <i r="1">
      <x v="14"/>
      <x v="40"/>
    </i>
    <i r="2">
      <x v="48"/>
    </i>
    <i r="1">
      <x v="16"/>
      <x v="12"/>
    </i>
    <i r="1">
      <x v="17"/>
      <x v="25"/>
    </i>
    <i r="1">
      <x v="18"/>
      <x v="5"/>
    </i>
    <i r="2">
      <x v="7"/>
    </i>
    <i r="2">
      <x v="20"/>
    </i>
    <i r="2">
      <x v="26"/>
    </i>
    <i t="blank">
      <x v="13"/>
    </i>
    <i>
      <x v="14"/>
    </i>
    <i r="1">
      <x/>
      <x v="32"/>
    </i>
    <i r="1">
      <x v="1"/>
      <x v="12"/>
    </i>
    <i r="1">
      <x v="2"/>
      <x v="42"/>
    </i>
    <i r="1">
      <x v="3"/>
      <x/>
    </i>
    <i r="1">
      <x v="4"/>
      <x v="44"/>
    </i>
    <i r="1">
      <x v="5"/>
      <x v="47"/>
    </i>
    <i r="1">
      <x v="6"/>
      <x v="30"/>
    </i>
    <i r="1">
      <x v="7"/>
      <x v="31"/>
    </i>
    <i r="2">
      <x v="36"/>
    </i>
    <i r="1">
      <x v="9"/>
      <x v="2"/>
    </i>
    <i r="1">
      <x v="10"/>
      <x v="1"/>
    </i>
    <i r="2">
      <x v="48"/>
    </i>
    <i r="1">
      <x v="12"/>
      <x v="29"/>
    </i>
    <i r="2">
      <x v="38"/>
    </i>
    <i r="1">
      <x v="14"/>
      <x v="26"/>
    </i>
    <i r="1">
      <x v="15"/>
      <x v="24"/>
    </i>
    <i r="1">
      <x v="16"/>
      <x v="41"/>
    </i>
    <i r="2">
      <x v="50"/>
    </i>
    <i r="1">
      <x v="18"/>
      <x v="15"/>
    </i>
    <i r="1">
      <x v="19"/>
      <x v="23"/>
    </i>
    <i r="2">
      <x v="33"/>
    </i>
    <i r="2">
      <x v="49"/>
    </i>
    <i t="blank">
      <x v="14"/>
    </i>
    <i>
      <x v="15"/>
    </i>
    <i r="1">
      <x/>
      <x v="44"/>
    </i>
    <i r="1">
      <x v="1"/>
      <x/>
    </i>
    <i r="1">
      <x v="2"/>
      <x v="42"/>
    </i>
    <i r="1">
      <x v="3"/>
      <x v="30"/>
    </i>
    <i r="1">
      <x v="4"/>
      <x v="32"/>
    </i>
    <i r="1">
      <x v="5"/>
      <x v="47"/>
    </i>
    <i r="1">
      <x v="6"/>
      <x v="12"/>
    </i>
    <i r="1">
      <x v="7"/>
      <x v="31"/>
    </i>
    <i r="1">
      <x v="8"/>
      <x v="1"/>
    </i>
    <i r="1">
      <x v="9"/>
      <x v="41"/>
    </i>
    <i r="1">
      <x v="10"/>
      <x v="40"/>
    </i>
    <i r="1">
      <x v="11"/>
      <x v="2"/>
    </i>
    <i r="2">
      <x v="43"/>
    </i>
    <i r="2">
      <x v="48"/>
    </i>
    <i r="2">
      <x v="49"/>
    </i>
    <i r="2">
      <x v="50"/>
    </i>
    <i r="1">
      <x v="16"/>
      <x v="13"/>
    </i>
    <i r="2">
      <x v="26"/>
    </i>
    <i r="2">
      <x v="36"/>
    </i>
    <i r="1">
      <x v="19"/>
      <x v="29"/>
    </i>
    <i r="2">
      <x v="33"/>
    </i>
    <i t="blank">
      <x v="15"/>
    </i>
    <i>
      <x v="16"/>
    </i>
    <i r="1">
      <x/>
      <x v="44"/>
    </i>
    <i r="1">
      <x v="1"/>
      <x/>
    </i>
    <i r="1">
      <x v="2"/>
      <x v="42"/>
    </i>
    <i r="1">
      <x v="3"/>
      <x v="32"/>
    </i>
    <i r="1">
      <x v="4"/>
      <x v="1"/>
    </i>
    <i r="1">
      <x v="5"/>
      <x v="31"/>
    </i>
    <i r="1">
      <x v="6"/>
      <x v="2"/>
    </i>
    <i r="1">
      <x v="7"/>
      <x v="47"/>
    </i>
    <i r="1">
      <x v="8"/>
      <x v="48"/>
    </i>
    <i r="1">
      <x v="9"/>
      <x v="30"/>
    </i>
    <i r="1">
      <x v="10"/>
      <x v="49"/>
    </i>
    <i r="1">
      <x v="11"/>
      <x v="38"/>
    </i>
    <i r="1">
      <x v="12"/>
      <x v="29"/>
    </i>
    <i r="1">
      <x v="13"/>
      <x v="28"/>
    </i>
    <i r="2">
      <x v="36"/>
    </i>
    <i r="1">
      <x v="15"/>
      <x v="27"/>
    </i>
    <i r="2">
      <x v="40"/>
    </i>
    <i r="1">
      <x v="17"/>
      <x v="15"/>
    </i>
    <i r="2">
      <x v="43"/>
    </i>
    <i r="2">
      <x v="50"/>
    </i>
    <i t="blank">
      <x v="16"/>
    </i>
    <i>
      <x v="17"/>
    </i>
    <i r="1">
      <x/>
      <x v="44"/>
    </i>
    <i r="1">
      <x v="1"/>
      <x v="32"/>
    </i>
    <i r="1">
      <x v="2"/>
      <x/>
    </i>
    <i r="1">
      <x v="3"/>
      <x v="42"/>
    </i>
    <i r="1">
      <x v="4"/>
      <x v="30"/>
    </i>
    <i r="1">
      <x v="5"/>
      <x v="1"/>
    </i>
    <i r="1">
      <x v="6"/>
      <x v="31"/>
    </i>
    <i r="1">
      <x v="7"/>
      <x v="2"/>
    </i>
    <i r="2">
      <x v="36"/>
    </i>
    <i r="1">
      <x v="9"/>
      <x v="47"/>
    </i>
    <i r="1">
      <x v="10"/>
      <x v="41"/>
    </i>
    <i r="1">
      <x v="11"/>
      <x v="29"/>
    </i>
    <i r="1">
      <x v="12"/>
      <x v="3"/>
    </i>
    <i r="1">
      <x v="13"/>
      <x v="48"/>
    </i>
    <i r="1">
      <x v="14"/>
      <x v="38"/>
    </i>
    <i r="1">
      <x v="15"/>
      <x v="6"/>
    </i>
    <i r="1">
      <x v="16"/>
      <x v="40"/>
    </i>
    <i r="1">
      <x v="17"/>
      <x v="49"/>
    </i>
    <i r="1">
      <x v="18"/>
      <x v="25"/>
    </i>
    <i r="2">
      <x v="45"/>
    </i>
    <i t="blank">
      <x v="17"/>
    </i>
    <i>
      <x v="18"/>
    </i>
    <i r="1">
      <x/>
      <x v="44"/>
    </i>
    <i r="1">
      <x v="1"/>
      <x v="42"/>
    </i>
    <i r="1">
      <x v="2"/>
      <x/>
    </i>
    <i r="1">
      <x v="3"/>
      <x v="32"/>
    </i>
    <i r="1">
      <x v="4"/>
      <x v="1"/>
    </i>
    <i r="1">
      <x v="5"/>
      <x v="30"/>
    </i>
    <i r="1">
      <x v="6"/>
      <x v="31"/>
    </i>
    <i r="1">
      <x v="7"/>
      <x v="36"/>
    </i>
    <i r="2">
      <x v="47"/>
    </i>
    <i r="1">
      <x v="9"/>
      <x v="49"/>
    </i>
    <i r="1">
      <x v="10"/>
      <x v="40"/>
    </i>
    <i r="1">
      <x v="11"/>
      <x v="29"/>
    </i>
    <i r="1">
      <x v="12"/>
      <x v="2"/>
    </i>
    <i r="2">
      <x v="48"/>
    </i>
    <i r="1">
      <x v="14"/>
      <x v="5"/>
    </i>
    <i r="2">
      <x v="50"/>
    </i>
    <i r="1">
      <x v="16"/>
      <x v="41"/>
    </i>
    <i r="2">
      <x v="43"/>
    </i>
    <i r="1">
      <x v="18"/>
      <x v="3"/>
    </i>
    <i r="2">
      <x v="45"/>
    </i>
    <i t="blank">
      <x v="18"/>
    </i>
    <i>
      <x v="19"/>
    </i>
    <i r="1">
      <x/>
      <x v="44"/>
    </i>
    <i r="1">
      <x v="1"/>
      <x v="30"/>
    </i>
    <i r="1">
      <x v="2"/>
      <x v="32"/>
    </i>
    <i r="1">
      <x v="3"/>
      <x/>
    </i>
    <i r="1">
      <x v="4"/>
      <x v="47"/>
    </i>
    <i r="1">
      <x v="5"/>
      <x v="31"/>
    </i>
    <i r="1">
      <x v="6"/>
      <x v="1"/>
    </i>
    <i r="1">
      <x v="7"/>
      <x v="42"/>
    </i>
    <i r="1">
      <x v="8"/>
      <x v="48"/>
    </i>
    <i r="1">
      <x v="9"/>
      <x v="2"/>
    </i>
    <i r="2">
      <x v="38"/>
    </i>
    <i r="1">
      <x v="11"/>
      <x v="3"/>
    </i>
    <i r="2">
      <x v="36"/>
    </i>
    <i r="1">
      <x v="13"/>
      <x v="29"/>
    </i>
    <i r="1">
      <x v="14"/>
      <x v="49"/>
    </i>
    <i r="1">
      <x v="15"/>
      <x v="43"/>
    </i>
    <i r="1">
      <x v="16"/>
      <x v="23"/>
    </i>
    <i r="1">
      <x v="17"/>
      <x v="5"/>
    </i>
    <i r="2">
      <x v="15"/>
    </i>
    <i r="2">
      <x v="26"/>
    </i>
    <i r="2">
      <x v="27"/>
    </i>
    <i r="2">
      <x v="28"/>
    </i>
    <i r="2">
      <x v="45"/>
    </i>
    <i r="2">
      <x v="50"/>
    </i>
    <i t="blank">
      <x v="19"/>
    </i>
    <i>
      <x v="20"/>
    </i>
    <i r="1">
      <x/>
      <x v="44"/>
    </i>
    <i r="1">
      <x v="1"/>
      <x v="32"/>
    </i>
    <i r="1">
      <x v="2"/>
      <x/>
    </i>
    <i r="1">
      <x v="3"/>
      <x v="42"/>
    </i>
    <i r="1">
      <x v="4"/>
      <x v="30"/>
    </i>
    <i r="2">
      <x v="47"/>
    </i>
    <i r="1">
      <x v="6"/>
      <x v="1"/>
    </i>
    <i r="2">
      <x v="31"/>
    </i>
    <i r="1">
      <x v="8"/>
      <x v="2"/>
    </i>
    <i r="1">
      <x v="9"/>
      <x v="12"/>
    </i>
    <i r="1">
      <x v="10"/>
      <x v="49"/>
    </i>
    <i r="1">
      <x v="11"/>
      <x v="36"/>
    </i>
    <i r="1">
      <x v="12"/>
      <x v="48"/>
    </i>
    <i r="1">
      <x v="13"/>
      <x v="38"/>
    </i>
    <i r="1">
      <x v="14"/>
      <x v="26"/>
    </i>
    <i r="2">
      <x v="29"/>
    </i>
    <i r="1">
      <x v="16"/>
      <x v="3"/>
    </i>
    <i r="1">
      <x v="17"/>
      <x v="8"/>
    </i>
    <i r="2">
      <x v="13"/>
    </i>
    <i r="2">
      <x v="15"/>
    </i>
    <i r="2">
      <x v="27"/>
    </i>
    <i r="2">
      <x v="28"/>
    </i>
    <i r="2">
      <x v="40"/>
    </i>
    <i t="blank">
      <x v="20"/>
    </i>
    <i>
      <x v="21"/>
    </i>
    <i r="1">
      <x/>
      <x v="44"/>
    </i>
    <i r="1">
      <x v="1"/>
      <x/>
    </i>
    <i r="1">
      <x v="2"/>
      <x v="1"/>
    </i>
    <i r="1">
      <x v="3"/>
      <x v="2"/>
    </i>
    <i r="2">
      <x v="36"/>
    </i>
    <i r="1">
      <x v="5"/>
      <x v="31"/>
    </i>
    <i r="1">
      <x v="6"/>
      <x v="32"/>
    </i>
    <i r="2">
      <x v="42"/>
    </i>
    <i r="2">
      <x v="47"/>
    </i>
    <i r="1">
      <x v="9"/>
      <x v="23"/>
    </i>
    <i r="2">
      <x v="28"/>
    </i>
    <i r="2">
      <x v="30"/>
    </i>
    <i r="1">
      <x v="12"/>
      <x v="48"/>
    </i>
    <i r="1">
      <x v="13"/>
      <x v="15"/>
    </i>
    <i r="2">
      <x v="26"/>
    </i>
    <i r="2">
      <x v="27"/>
    </i>
    <i r="1">
      <x v="16"/>
      <x v="13"/>
    </i>
    <i r="2">
      <x v="35"/>
    </i>
    <i r="2">
      <x v="38"/>
    </i>
    <i r="2">
      <x v="50"/>
    </i>
    <i t="blank">
      <x v="21"/>
    </i>
    <i>
      <x v="22"/>
    </i>
    <i r="1">
      <x/>
      <x v="44"/>
    </i>
    <i r="1">
      <x v="1"/>
      <x/>
    </i>
    <i r="2">
      <x v="32"/>
    </i>
    <i r="1">
      <x v="3"/>
      <x v="36"/>
    </i>
    <i r="1">
      <x v="4"/>
      <x v="42"/>
    </i>
    <i r="1">
      <x v="5"/>
      <x v="31"/>
    </i>
    <i r="1">
      <x v="6"/>
      <x v="45"/>
    </i>
    <i r="1">
      <x v="7"/>
      <x v="1"/>
    </i>
    <i r="2">
      <x v="2"/>
    </i>
    <i r="2">
      <x v="30"/>
    </i>
    <i r="2">
      <x v="47"/>
    </i>
    <i r="2">
      <x v="48"/>
    </i>
    <i r="1">
      <x v="12"/>
      <x v="49"/>
    </i>
    <i r="1">
      <x v="13"/>
      <x v="28"/>
    </i>
    <i r="1">
      <x v="14"/>
      <x v="14"/>
    </i>
    <i r="2">
      <x v="35"/>
    </i>
    <i r="2">
      <x v="38"/>
    </i>
    <i r="2">
      <x v="43"/>
    </i>
    <i r="1">
      <x v="18"/>
      <x v="10"/>
    </i>
    <i r="2">
      <x v="13"/>
    </i>
    <i r="2">
      <x v="16"/>
    </i>
    <i r="2">
      <x v="18"/>
    </i>
    <i r="2">
      <x v="27"/>
    </i>
    <i r="2">
      <x v="29"/>
    </i>
    <i r="2">
      <x v="40"/>
    </i>
    <i r="2">
      <x v="50"/>
    </i>
    <i t="blank">
      <x v="22"/>
    </i>
    <i>
      <x v="23"/>
    </i>
    <i r="1">
      <x/>
      <x v="44"/>
    </i>
    <i r="1">
      <x v="1"/>
      <x v="32"/>
    </i>
    <i r="1">
      <x v="2"/>
      <x v="30"/>
    </i>
    <i r="1">
      <x v="3"/>
      <x/>
    </i>
    <i r="1">
      <x v="4"/>
      <x v="31"/>
    </i>
    <i r="1">
      <x v="5"/>
      <x v="42"/>
    </i>
    <i r="1">
      <x v="6"/>
      <x v="1"/>
    </i>
    <i r="1">
      <x v="7"/>
      <x v="47"/>
    </i>
    <i r="1">
      <x v="8"/>
      <x v="13"/>
    </i>
    <i r="2">
      <x v="48"/>
    </i>
    <i r="1">
      <x v="10"/>
      <x v="3"/>
    </i>
    <i r="1">
      <x v="11"/>
      <x v="49"/>
    </i>
    <i r="1">
      <x v="12"/>
      <x v="2"/>
    </i>
    <i r="2">
      <x v="36"/>
    </i>
    <i r="2">
      <x v="45"/>
    </i>
    <i r="1">
      <x v="15"/>
      <x v="6"/>
    </i>
    <i r="2">
      <x v="12"/>
    </i>
    <i r="2">
      <x v="29"/>
    </i>
    <i r="1">
      <x v="18"/>
      <x v="5"/>
    </i>
    <i r="2">
      <x v="11"/>
    </i>
    <i r="2">
      <x v="15"/>
    </i>
    <i r="2">
      <x v="28"/>
    </i>
    <i r="2">
      <x v="38"/>
    </i>
    <i r="2">
      <x v="43"/>
    </i>
    <i t="blank">
      <x v="23"/>
    </i>
    <i>
      <x v="24"/>
    </i>
    <i r="1">
      <x/>
      <x v="30"/>
    </i>
    <i r="1">
      <x v="1"/>
      <x/>
    </i>
    <i r="1">
      <x v="2"/>
      <x v="1"/>
    </i>
    <i r="1">
      <x v="3"/>
      <x v="32"/>
    </i>
    <i r="1">
      <x v="4"/>
      <x v="38"/>
    </i>
    <i r="2">
      <x v="42"/>
    </i>
    <i r="2">
      <x v="44"/>
    </i>
    <i r="2">
      <x v="48"/>
    </i>
    <i r="1">
      <x v="8"/>
      <x v="6"/>
    </i>
    <i r="2">
      <x v="7"/>
    </i>
    <i r="2">
      <x v="23"/>
    </i>
    <i r="2">
      <x v="26"/>
    </i>
    <i r="2">
      <x v="46"/>
    </i>
    <i r="2">
      <x v="47"/>
    </i>
    <i t="blank">
      <x v="24"/>
    </i>
    <i>
      <x v="25"/>
    </i>
    <i r="1">
      <x/>
      <x/>
    </i>
    <i r="1">
      <x v="1"/>
      <x v="44"/>
    </i>
    <i r="1">
      <x v="2"/>
      <x v="42"/>
    </i>
    <i r="1">
      <x v="3"/>
      <x v="30"/>
    </i>
    <i r="1">
      <x v="4"/>
      <x v="1"/>
    </i>
    <i r="1">
      <x v="5"/>
      <x v="47"/>
    </i>
    <i r="1">
      <x v="6"/>
      <x v="32"/>
    </i>
    <i r="1">
      <x v="7"/>
      <x v="2"/>
    </i>
    <i r="1">
      <x v="8"/>
      <x v="31"/>
    </i>
    <i r="1">
      <x v="9"/>
      <x v="41"/>
    </i>
    <i r="2">
      <x v="43"/>
    </i>
    <i r="1">
      <x v="11"/>
      <x v="3"/>
    </i>
    <i r="2">
      <x v="25"/>
    </i>
    <i r="2">
      <x v="36"/>
    </i>
    <i r="2">
      <x v="40"/>
    </i>
    <i r="2">
      <x v="48"/>
    </i>
    <i r="2">
      <x v="49"/>
    </i>
    <i r="1">
      <x v="17"/>
      <x v="13"/>
    </i>
    <i r="2">
      <x v="20"/>
    </i>
    <i r="2">
      <x v="23"/>
    </i>
    <i r="2">
      <x v="45"/>
    </i>
    <i t="blank">
      <x v="25"/>
    </i>
    <i>
      <x v="26"/>
    </i>
    <i r="1">
      <x/>
      <x v="44"/>
    </i>
    <i r="1">
      <x v="1"/>
      <x v="42"/>
    </i>
    <i r="1">
      <x v="2"/>
      <x/>
    </i>
    <i r="2">
      <x v="32"/>
    </i>
    <i r="1">
      <x v="4"/>
      <x v="1"/>
    </i>
    <i r="1">
      <x v="5"/>
      <x v="47"/>
    </i>
    <i r="1">
      <x v="6"/>
      <x v="30"/>
    </i>
    <i r="1">
      <x v="7"/>
      <x v="2"/>
    </i>
    <i r="1">
      <x v="8"/>
      <x v="48"/>
    </i>
    <i r="1">
      <x v="9"/>
      <x v="13"/>
    </i>
    <i r="2">
      <x v="31"/>
    </i>
    <i r="1">
      <x v="11"/>
      <x v="40"/>
    </i>
    <i r="2">
      <x v="50"/>
    </i>
    <i r="1">
      <x v="13"/>
      <x v="33"/>
    </i>
    <i r="2">
      <x v="38"/>
    </i>
    <i r="2">
      <x v="45"/>
    </i>
    <i r="2">
      <x v="52"/>
    </i>
    <i r="1">
      <x v="17"/>
      <x v="6"/>
    </i>
    <i r="2">
      <x v="19"/>
    </i>
    <i r="2">
      <x v="26"/>
    </i>
    <i r="2">
      <x v="27"/>
    </i>
    <i r="2">
      <x v="36"/>
    </i>
    <i r="2">
      <x v="41"/>
    </i>
    <i r="2">
      <x v="43"/>
    </i>
    <i r="2">
      <x v="46"/>
    </i>
    <i r="2">
      <x v="49"/>
    </i>
    <i t="blank">
      <x v="26"/>
    </i>
    <i>
      <x v="27"/>
    </i>
    <i r="1">
      <x/>
      <x v="44"/>
    </i>
    <i r="1">
      <x v="1"/>
      <x v="30"/>
    </i>
    <i r="2">
      <x v="42"/>
    </i>
    <i r="1">
      <x v="3"/>
      <x/>
    </i>
    <i r="1">
      <x v="4"/>
      <x v="1"/>
    </i>
    <i r="1">
      <x v="5"/>
      <x v="32"/>
    </i>
    <i r="1">
      <x v="6"/>
      <x v="31"/>
    </i>
    <i r="1">
      <x v="7"/>
      <x v="40"/>
    </i>
    <i r="2">
      <x v="50"/>
    </i>
    <i r="1">
      <x v="9"/>
      <x v="2"/>
    </i>
    <i r="2">
      <x v="26"/>
    </i>
    <i r="2">
      <x v="47"/>
    </i>
    <i r="1">
      <x v="12"/>
      <x v="7"/>
    </i>
    <i r="2">
      <x v="49"/>
    </i>
    <i r="1">
      <x v="14"/>
      <x v="20"/>
    </i>
    <i r="2">
      <x v="29"/>
    </i>
    <i r="1">
      <x v="16"/>
      <x v="12"/>
    </i>
    <i r="2">
      <x v="13"/>
    </i>
    <i r="2">
      <x v="14"/>
    </i>
    <i r="2">
      <x v="19"/>
    </i>
    <i r="2">
      <x v="33"/>
    </i>
    <i r="2">
      <x v="41"/>
    </i>
    <i r="2">
      <x v="48"/>
    </i>
    <i t="blank">
      <x v="27"/>
    </i>
    <i>
      <x v="28"/>
    </i>
    <i r="1">
      <x/>
      <x v="1"/>
    </i>
    <i r="1">
      <x v="1"/>
      <x/>
    </i>
    <i r="1">
      <x v="2"/>
      <x v="32"/>
    </i>
    <i r="1">
      <x v="3"/>
      <x v="19"/>
    </i>
    <i r="1">
      <x v="4"/>
      <x v="6"/>
    </i>
    <i r="2">
      <x v="30"/>
    </i>
    <i r="2">
      <x v="47"/>
    </i>
    <i r="1">
      <x v="7"/>
      <x v="5"/>
    </i>
    <i r="2">
      <x v="7"/>
    </i>
    <i r="2">
      <x v="29"/>
    </i>
    <i r="2">
      <x v="38"/>
    </i>
    <i r="2">
      <x v="41"/>
    </i>
    <i r="2">
      <x v="44"/>
    </i>
    <i r="1">
      <x v="13"/>
      <x v="3"/>
    </i>
    <i r="2">
      <x v="13"/>
    </i>
    <i r="2">
      <x v="20"/>
    </i>
    <i r="2">
      <x v="22"/>
    </i>
    <i r="2">
      <x v="23"/>
    </i>
    <i r="2">
      <x v="37"/>
    </i>
    <i r="2">
      <x v="42"/>
    </i>
    <i r="2">
      <x v="45"/>
    </i>
    <i r="2">
      <x v="48"/>
    </i>
    <i r="2">
      <x v="51"/>
    </i>
    <i t="blank">
      <x v="28"/>
    </i>
    <i>
      <x v="29"/>
    </i>
    <i r="1">
      <x/>
      <x/>
    </i>
    <i r="1">
      <x v="1"/>
      <x v="32"/>
    </i>
    <i r="2">
      <x v="42"/>
    </i>
    <i r="1">
      <x v="3"/>
      <x v="44"/>
    </i>
    <i r="1">
      <x v="4"/>
      <x v="29"/>
    </i>
    <i r="2">
      <x v="30"/>
    </i>
    <i r="1">
      <x v="6"/>
      <x v="40"/>
    </i>
    <i r="1">
      <x v="7"/>
      <x v="2"/>
    </i>
    <i r="2">
      <x v="31"/>
    </i>
    <i r="1">
      <x v="9"/>
      <x v="1"/>
    </i>
    <i r="2">
      <x v="20"/>
    </i>
    <i r="2">
      <x v="36"/>
    </i>
    <i r="2">
      <x v="47"/>
    </i>
    <i r="2">
      <x v="49"/>
    </i>
    <i r="1">
      <x v="14"/>
      <x v="5"/>
    </i>
    <i r="2">
      <x v="6"/>
    </i>
    <i r="2">
      <x v="17"/>
    </i>
    <i r="2">
      <x v="41"/>
    </i>
    <i r="2">
      <x v="48"/>
    </i>
    <i r="1">
      <x v="19"/>
      <x v="3"/>
    </i>
    <i r="2">
      <x v="4"/>
    </i>
    <i r="2">
      <x v="9"/>
    </i>
    <i r="2">
      <x v="10"/>
    </i>
    <i r="2">
      <x v="19"/>
    </i>
    <i r="2">
      <x v="21"/>
    </i>
    <i r="2">
      <x v="38"/>
    </i>
    <i r="2">
      <x v="39"/>
    </i>
    <i r="2">
      <x v="52"/>
    </i>
    <i r="2">
      <x v="53"/>
    </i>
    <i t="blank">
      <x v="29"/>
    </i>
    <i>
      <x v="30"/>
    </i>
    <i r="1">
      <x/>
      <x/>
    </i>
    <i r="1">
      <x v="1"/>
      <x v="44"/>
    </i>
    <i r="1">
      <x v="2"/>
      <x v="30"/>
    </i>
    <i r="1">
      <x v="3"/>
      <x v="32"/>
    </i>
    <i r="1">
      <x v="4"/>
      <x v="1"/>
    </i>
    <i r="1">
      <x v="5"/>
      <x v="31"/>
    </i>
    <i r="1">
      <x v="6"/>
      <x v="42"/>
    </i>
    <i r="2">
      <x v="47"/>
    </i>
    <i r="1">
      <x v="8"/>
      <x v="3"/>
    </i>
    <i r="1">
      <x v="9"/>
      <x v="49"/>
    </i>
    <i r="1">
      <x v="10"/>
      <x v="7"/>
    </i>
    <i r="2">
      <x v="26"/>
    </i>
    <i r="1">
      <x v="12"/>
      <x v="2"/>
    </i>
    <i r="2">
      <x v="43"/>
    </i>
    <i r="2">
      <x v="48"/>
    </i>
    <i r="1">
      <x v="15"/>
      <x v="13"/>
    </i>
    <i r="2">
      <x v="38"/>
    </i>
    <i r="2">
      <x v="50"/>
    </i>
    <i r="1">
      <x v="18"/>
      <x v="6"/>
    </i>
    <i r="2">
      <x v="10"/>
    </i>
    <i r="2">
      <x v="34"/>
    </i>
    <i r="2">
      <x v="36"/>
    </i>
    <i r="2">
      <x v="45"/>
    </i>
    <i r="2">
      <x v="52"/>
    </i>
    <i t="blank">
      <x v="30"/>
    </i>
    <i>
      <x v="31"/>
    </i>
    <i r="1">
      <x/>
      <x v="44"/>
    </i>
    <i r="1">
      <x v="1"/>
      <x/>
    </i>
    <i r="1">
      <x v="2"/>
      <x v="32"/>
    </i>
    <i r="1">
      <x v="3"/>
      <x v="30"/>
    </i>
    <i r="1">
      <x v="4"/>
      <x v="1"/>
    </i>
    <i r="2">
      <x v="47"/>
    </i>
    <i r="1">
      <x v="6"/>
      <x v="42"/>
    </i>
    <i r="1">
      <x v="7"/>
      <x v="31"/>
    </i>
    <i r="1">
      <x v="8"/>
      <x v="48"/>
    </i>
    <i r="2">
      <x v="50"/>
    </i>
    <i r="1">
      <x v="10"/>
      <x v="2"/>
    </i>
    <i r="2">
      <x v="3"/>
    </i>
    <i r="2">
      <x v="49"/>
    </i>
    <i r="1">
      <x v="13"/>
      <x v="12"/>
    </i>
    <i r="1">
      <x v="14"/>
      <x v="15"/>
    </i>
    <i r="2">
      <x v="19"/>
    </i>
    <i r="2">
      <x v="28"/>
    </i>
    <i r="2">
      <x v="29"/>
    </i>
    <i r="2">
      <x v="36"/>
    </i>
    <i r="2">
      <x v="43"/>
    </i>
    <i t="blank">
      <x v="3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81">
      <pivotArea field="2" type="button" dataOnly="0" labelOnly="1" outline="0" axis="axisRow" fieldPosition="0"/>
    </format>
    <format dxfId="480">
      <pivotArea outline="0" fieldPosition="0">
        <references count="1">
          <reference field="4294967294" count="1">
            <x v="0"/>
          </reference>
        </references>
      </pivotArea>
    </format>
    <format dxfId="479">
      <pivotArea outline="0" fieldPosition="0">
        <references count="1">
          <reference field="4294967294" count="1">
            <x v="1"/>
          </reference>
        </references>
      </pivotArea>
    </format>
    <format dxfId="478">
      <pivotArea outline="0" fieldPosition="0">
        <references count="1">
          <reference field="4294967294" count="1">
            <x v="2"/>
          </reference>
        </references>
      </pivotArea>
    </format>
    <format dxfId="477">
      <pivotArea outline="0" fieldPosition="0">
        <references count="1">
          <reference field="4294967294" count="1">
            <x v="3"/>
          </reference>
        </references>
      </pivotArea>
    </format>
    <format dxfId="476">
      <pivotArea outline="0" fieldPosition="0">
        <references count="1">
          <reference field="4294967294" count="1">
            <x v="4"/>
          </reference>
        </references>
      </pivotArea>
    </format>
    <format dxfId="475">
      <pivotArea outline="0" fieldPosition="0">
        <references count="1">
          <reference field="4294967294" count="1">
            <x v="5"/>
          </reference>
        </references>
      </pivotArea>
    </format>
    <format dxfId="474">
      <pivotArea outline="0" fieldPosition="0">
        <references count="1">
          <reference field="4294967294" count="1">
            <x v="6"/>
          </reference>
        </references>
      </pivotArea>
    </format>
    <format dxfId="473">
      <pivotArea field="2" type="button" dataOnly="0" labelOnly="1" outline="0" axis="axisRow" fieldPosition="0"/>
    </format>
    <format dxfId="4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1">
      <pivotArea field="2" type="button" dataOnly="0" labelOnly="1" outline="0" axis="axisRow" fieldPosition="0"/>
    </format>
    <format dxfId="4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9">
      <pivotArea field="2" type="button" dataOnly="0" labelOnly="1" outline="0" axis="axisRow" fieldPosition="0"/>
    </format>
    <format dxfId="4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5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1BAEE9-F4A7-430A-9104-405A5F82F2BF}" name="pvt_S" cacheId="222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26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2">
        <item x="10"/>
        <item x="28"/>
        <item x="0"/>
        <item x="1"/>
        <item x="3"/>
        <item x="4"/>
        <item x="5"/>
        <item x="2"/>
        <item x="31"/>
        <item x="9"/>
        <item x="29"/>
        <item x="30"/>
        <item x="8"/>
        <item x="12"/>
        <item x="26"/>
        <item x="27"/>
        <item x="23"/>
        <item x="13"/>
        <item x="24"/>
        <item x="17"/>
        <item x="15"/>
        <item x="16"/>
        <item x="22"/>
        <item x="19"/>
        <item x="6"/>
        <item x="11"/>
        <item x="7"/>
        <item x="21"/>
        <item x="25"/>
        <item x="14"/>
        <item x="18"/>
        <item x="20"/>
      </items>
    </pivotField>
    <pivotField axis="axisRow" showAll="0" insertBlankRow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 defaultSubtotal="0">
      <items count="113">
        <item x="3"/>
        <item x="12"/>
        <item x="17"/>
        <item x="36"/>
        <item x="74"/>
        <item x="31"/>
        <item x="91"/>
        <item x="47"/>
        <item x="59"/>
        <item x="75"/>
        <item x="29"/>
        <item x="30"/>
        <item x="13"/>
        <item x="16"/>
        <item x="97"/>
        <item x="62"/>
        <item x="98"/>
        <item x="33"/>
        <item x="44"/>
        <item x="86"/>
        <item x="87"/>
        <item x="65"/>
        <item x="76"/>
        <item x="83"/>
        <item x="52"/>
        <item x="41"/>
        <item x="37"/>
        <item x="77"/>
        <item x="66"/>
        <item x="78"/>
        <item x="79"/>
        <item x="35"/>
        <item x="99"/>
        <item x="100"/>
        <item x="101"/>
        <item x="69"/>
        <item x="112"/>
        <item x="48"/>
        <item x="102"/>
        <item x="88"/>
        <item x="63"/>
        <item x="92"/>
        <item x="55"/>
        <item x="93"/>
        <item x="70"/>
        <item x="68"/>
        <item x="32"/>
        <item x="110"/>
        <item x="111"/>
        <item x="24"/>
        <item x="96"/>
        <item x="46"/>
        <item x="80"/>
        <item x="61"/>
        <item x="42"/>
        <item x="38"/>
        <item x="15"/>
        <item x="4"/>
        <item x="28"/>
        <item x="84"/>
        <item x="51"/>
        <item x="14"/>
        <item x="49"/>
        <item x="43"/>
        <item x="45"/>
        <item x="73"/>
        <item x="67"/>
        <item x="7"/>
        <item x="56"/>
        <item x="27"/>
        <item x="71"/>
        <item x="20"/>
        <item x="10"/>
        <item x="1"/>
        <item x="34"/>
        <item x="23"/>
        <item x="103"/>
        <item x="50"/>
        <item x="104"/>
        <item x="89"/>
        <item x="64"/>
        <item x="22"/>
        <item x="81"/>
        <item x="94"/>
        <item x="54"/>
        <item x="105"/>
        <item x="57"/>
        <item x="5"/>
        <item x="109"/>
        <item x="21"/>
        <item x="11"/>
        <item x="9"/>
        <item x="53"/>
        <item x="58"/>
        <item x="26"/>
        <item x="2"/>
        <item x="0"/>
        <item x="25"/>
        <item x="106"/>
        <item x="72"/>
        <item x="82"/>
        <item x="85"/>
        <item x="90"/>
        <item x="40"/>
        <item x="19"/>
        <item x="8"/>
        <item x="39"/>
        <item x="107"/>
        <item x="6"/>
        <item x="95"/>
        <item x="60"/>
        <item x="18"/>
        <item x="108"/>
      </items>
    </pivotField>
    <pivotField showAll="0" defaultSubtotal="0">
      <items count="113">
        <item x="83"/>
        <item x="78"/>
        <item x="51"/>
        <item x="73"/>
        <item x="53"/>
        <item x="15"/>
        <item x="94"/>
        <item x="90"/>
        <item x="96"/>
        <item x="30"/>
        <item x="62"/>
        <item x="66"/>
        <item x="64"/>
        <item x="25"/>
        <item x="44"/>
        <item x="109"/>
        <item x="104"/>
        <item x="31"/>
        <item x="11"/>
        <item x="76"/>
        <item x="14"/>
        <item x="63"/>
        <item x="77"/>
        <item x="65"/>
        <item x="102"/>
        <item x="68"/>
        <item x="84"/>
        <item x="87"/>
        <item x="38"/>
        <item x="33"/>
        <item x="46"/>
        <item x="19"/>
        <item x="100"/>
        <item x="82"/>
        <item x="16"/>
        <item x="88"/>
        <item x="105"/>
        <item x="28"/>
        <item x="9"/>
        <item x="8"/>
        <item x="89"/>
        <item x="37"/>
        <item x="36"/>
        <item x="12"/>
        <item x="55"/>
        <item x="71"/>
        <item x="110"/>
        <item x="50"/>
        <item x="41"/>
        <item x="47"/>
        <item x="93"/>
        <item x="39"/>
        <item x="95"/>
        <item x="99"/>
        <item x="103"/>
        <item x="79"/>
        <item x="4"/>
        <item x="18"/>
        <item x="101"/>
        <item x="67"/>
        <item x="81"/>
        <item x="40"/>
        <item x="42"/>
        <item x="21"/>
        <item x="45"/>
        <item x="107"/>
        <item x="29"/>
        <item x="69"/>
        <item x="108"/>
        <item x="57"/>
        <item x="92"/>
        <item x="86"/>
        <item x="5"/>
        <item x="26"/>
        <item x="98"/>
        <item x="35"/>
        <item x="61"/>
        <item x="32"/>
        <item x="7"/>
        <item x="85"/>
        <item x="112"/>
        <item x="1"/>
        <item x="74"/>
        <item x="111"/>
        <item x="34"/>
        <item x="56"/>
        <item x="91"/>
        <item x="70"/>
        <item x="48"/>
        <item x="13"/>
        <item x="75"/>
        <item x="22"/>
        <item x="3"/>
        <item x="52"/>
        <item x="97"/>
        <item x="43"/>
        <item x="49"/>
        <item x="58"/>
        <item x="59"/>
        <item x="0"/>
        <item x="23"/>
        <item x="20"/>
        <item x="10"/>
        <item x="24"/>
        <item x="72"/>
        <item x="27"/>
        <item x="17"/>
        <item x="80"/>
        <item x="2"/>
        <item x="54"/>
        <item x="106"/>
        <item x="6"/>
        <item x="60"/>
      </items>
    </pivotField>
    <pivotField axis="axisRow" showAll="0" defaultSubtotal="0">
      <items count="113">
        <item x="3"/>
        <item x="12"/>
        <item x="17"/>
        <item x="36"/>
        <item x="74"/>
        <item x="31"/>
        <item x="91"/>
        <item x="47"/>
        <item x="59"/>
        <item x="75"/>
        <item x="29"/>
        <item x="30"/>
        <item x="13"/>
        <item x="16"/>
        <item x="97"/>
        <item x="62"/>
        <item x="98"/>
        <item x="33"/>
        <item x="44"/>
        <item x="86"/>
        <item x="87"/>
        <item x="65"/>
        <item x="76"/>
        <item x="83"/>
        <item x="52"/>
        <item x="41"/>
        <item x="37"/>
        <item x="77"/>
        <item x="66"/>
        <item x="78"/>
        <item x="79"/>
        <item x="35"/>
        <item x="99"/>
        <item x="100"/>
        <item x="101"/>
        <item x="69"/>
        <item x="112"/>
        <item x="48"/>
        <item x="102"/>
        <item x="88"/>
        <item x="63"/>
        <item x="92"/>
        <item x="55"/>
        <item x="93"/>
        <item x="70"/>
        <item x="68"/>
        <item x="32"/>
        <item x="110"/>
        <item x="111"/>
        <item x="24"/>
        <item x="96"/>
        <item x="46"/>
        <item x="80"/>
        <item x="61"/>
        <item x="42"/>
        <item x="38"/>
        <item x="15"/>
        <item x="4"/>
        <item x="28"/>
        <item x="84"/>
        <item x="51"/>
        <item x="14"/>
        <item x="49"/>
        <item x="43"/>
        <item x="45"/>
        <item x="73"/>
        <item x="67"/>
        <item x="7"/>
        <item x="56"/>
        <item x="27"/>
        <item x="71"/>
        <item x="20"/>
        <item x="10"/>
        <item x="1"/>
        <item x="34"/>
        <item x="23"/>
        <item x="103"/>
        <item x="50"/>
        <item x="104"/>
        <item x="89"/>
        <item x="64"/>
        <item x="22"/>
        <item x="81"/>
        <item x="94"/>
        <item x="54"/>
        <item x="105"/>
        <item x="57"/>
        <item x="5"/>
        <item x="109"/>
        <item x="21"/>
        <item x="11"/>
        <item x="9"/>
        <item x="53"/>
        <item x="58"/>
        <item x="26"/>
        <item x="2"/>
        <item x="0"/>
        <item x="25"/>
        <item x="106"/>
        <item x="72"/>
        <item x="82"/>
        <item x="85"/>
        <item x="90"/>
        <item x="40"/>
        <item x="19"/>
        <item x="8"/>
        <item x="39"/>
        <item x="107"/>
        <item x="6"/>
        <item x="95"/>
        <item x="60"/>
        <item x="18"/>
        <item x="10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5">
        <item x="154"/>
        <item x="153"/>
        <item x="152"/>
        <item x="151"/>
        <item x="150"/>
        <item x="149"/>
        <item x="148"/>
        <item x="147"/>
        <item x="142"/>
        <item x="141"/>
        <item x="140"/>
        <item x="139"/>
        <item x="135"/>
        <item x="130"/>
        <item x="129"/>
        <item x="128"/>
        <item x="127"/>
        <item x="134"/>
        <item x="133"/>
        <item x="126"/>
        <item x="85"/>
        <item x="84"/>
        <item x="83"/>
        <item x="82"/>
        <item x="125"/>
        <item x="81"/>
        <item x="124"/>
        <item x="80"/>
        <item x="146"/>
        <item x="137"/>
        <item x="132"/>
        <item x="72"/>
        <item x="79"/>
        <item x="71"/>
        <item x="70"/>
        <item x="69"/>
        <item x="68"/>
        <item x="78"/>
        <item x="77"/>
        <item x="67"/>
        <item x="122"/>
        <item x="66"/>
        <item x="65"/>
        <item x="64"/>
        <item x="145"/>
        <item x="121"/>
        <item x="138"/>
        <item x="63"/>
        <item x="99"/>
        <item x="62"/>
        <item x="61"/>
        <item x="98"/>
        <item x="120"/>
        <item x="97"/>
        <item x="123"/>
        <item x="119"/>
        <item x="76"/>
        <item x="96"/>
        <item x="95"/>
        <item x="60"/>
        <item x="75"/>
        <item x="143"/>
        <item x="59"/>
        <item x="118"/>
        <item x="94"/>
        <item x="74"/>
        <item x="131"/>
        <item x="144"/>
        <item x="93"/>
        <item x="117"/>
        <item x="92"/>
        <item x="136"/>
        <item x="91"/>
        <item x="90"/>
        <item x="73"/>
        <item x="89"/>
        <item x="88"/>
        <item x="116"/>
        <item x="56"/>
        <item x="114"/>
        <item x="113"/>
        <item x="55"/>
        <item x="112"/>
        <item x="54"/>
        <item x="111"/>
        <item x="110"/>
        <item x="53"/>
        <item x="58"/>
        <item x="57"/>
        <item x="109"/>
        <item x="52"/>
        <item x="51"/>
        <item x="108"/>
        <item x="87"/>
        <item x="50"/>
        <item x="49"/>
        <item x="115"/>
        <item x="107"/>
        <item x="48"/>
        <item x="86"/>
        <item x="106"/>
        <item x="47"/>
        <item x="105"/>
        <item x="104"/>
        <item x="46"/>
        <item x="45"/>
        <item x="44"/>
        <item x="43"/>
        <item x="38"/>
        <item x="103"/>
        <item x="37"/>
        <item x="36"/>
        <item x="35"/>
        <item x="34"/>
        <item x="33"/>
        <item x="32"/>
        <item x="31"/>
        <item x="42"/>
        <item x="102"/>
        <item x="41"/>
        <item x="30"/>
        <item x="29"/>
        <item x="28"/>
        <item x="27"/>
        <item x="26"/>
        <item x="40"/>
        <item x="25"/>
        <item x="24"/>
        <item x="23"/>
        <item x="22"/>
        <item x="39"/>
        <item x="19"/>
        <item x="18"/>
        <item x="101"/>
        <item x="100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1"/>
        <item x="4"/>
        <item x="20"/>
        <item x="3"/>
        <item x="2"/>
        <item x="1"/>
        <item x="0"/>
      </items>
    </pivotField>
    <pivotField dataField="1" showAll="0" defaultSubtotal="0">
      <items count="245">
        <item x="201"/>
        <item x="183"/>
        <item x="150"/>
        <item x="120"/>
        <item x="50"/>
        <item x="210"/>
        <item x="119"/>
        <item x="223"/>
        <item x="166"/>
        <item x="149"/>
        <item x="18"/>
        <item x="72"/>
        <item x="17"/>
        <item x="189"/>
        <item x="35"/>
        <item x="49"/>
        <item x="34"/>
        <item x="48"/>
        <item x="16"/>
        <item x="89"/>
        <item x="101"/>
        <item x="33"/>
        <item x="71"/>
        <item x="100"/>
        <item x="177"/>
        <item x="15"/>
        <item x="14"/>
        <item x="88"/>
        <item x="47"/>
        <item x="99"/>
        <item x="13"/>
        <item x="156"/>
        <item x="87"/>
        <item x="12"/>
        <item x="60"/>
        <item x="98"/>
        <item x="32"/>
        <item x="111"/>
        <item x="31"/>
        <item x="30"/>
        <item x="46"/>
        <item x="126"/>
        <item x="59"/>
        <item x="86"/>
        <item x="110"/>
        <item x="97"/>
        <item x="85"/>
        <item x="222"/>
        <item x="11"/>
        <item x="131"/>
        <item x="45"/>
        <item x="84"/>
        <item x="70"/>
        <item x="58"/>
        <item x="29"/>
        <item x="138"/>
        <item x="148"/>
        <item x="109"/>
        <item x="10"/>
        <item x="244"/>
        <item x="96"/>
        <item x="9"/>
        <item x="137"/>
        <item x="209"/>
        <item x="8"/>
        <item x="57"/>
        <item x="28"/>
        <item x="83"/>
        <item x="44"/>
        <item x="56"/>
        <item x="95"/>
        <item x="7"/>
        <item x="165"/>
        <item x="82"/>
        <item x="118"/>
        <item x="108"/>
        <item x="81"/>
        <item x="27"/>
        <item x="6"/>
        <item x="69"/>
        <item x="147"/>
        <item x="5"/>
        <item x="107"/>
        <item x="94"/>
        <item x="221"/>
        <item x="43"/>
        <item x="173"/>
        <item x="117"/>
        <item x="26"/>
        <item x="42"/>
        <item x="25"/>
        <item x="41"/>
        <item x="200"/>
        <item x="40"/>
        <item x="80"/>
        <item x="55"/>
        <item x="141"/>
        <item x="4"/>
        <item x="106"/>
        <item x="125"/>
        <item x="218"/>
        <item x="182"/>
        <item x="79"/>
        <item x="136"/>
        <item x="68"/>
        <item x="124"/>
        <item x="135"/>
        <item x="67"/>
        <item x="24"/>
        <item x="23"/>
        <item x="22"/>
        <item x="66"/>
        <item x="93"/>
        <item x="208"/>
        <item x="155"/>
        <item x="243"/>
        <item x="146"/>
        <item x="78"/>
        <item x="172"/>
        <item x="65"/>
        <item x="3"/>
        <item x="159"/>
        <item x="188"/>
        <item x="21"/>
        <item x="116"/>
        <item x="194"/>
        <item x="164"/>
        <item x="54"/>
        <item x="77"/>
        <item x="171"/>
        <item x="154"/>
        <item x="130"/>
        <item x="199"/>
        <item x="105"/>
        <item x="207"/>
        <item x="145"/>
        <item x="170"/>
        <item x="181"/>
        <item x="242"/>
        <item x="123"/>
        <item x="144"/>
        <item x="163"/>
        <item x="187"/>
        <item x="226"/>
        <item x="53"/>
        <item x="39"/>
        <item x="153"/>
        <item x="217"/>
        <item x="38"/>
        <item x="193"/>
        <item x="233"/>
        <item x="104"/>
        <item x="2"/>
        <item x="92"/>
        <item x="122"/>
        <item x="115"/>
        <item x="76"/>
        <item x="212"/>
        <item x="75"/>
        <item x="198"/>
        <item x="162"/>
        <item x="129"/>
        <item x="206"/>
        <item x="216"/>
        <item x="180"/>
        <item x="64"/>
        <item x="230"/>
        <item x="192"/>
        <item x="186"/>
        <item x="179"/>
        <item x="128"/>
        <item x="238"/>
        <item x="169"/>
        <item x="37"/>
        <item x="191"/>
        <item x="63"/>
        <item x="205"/>
        <item x="134"/>
        <item x="168"/>
        <item x="232"/>
        <item x="237"/>
        <item x="215"/>
        <item x="161"/>
        <item x="114"/>
        <item x="185"/>
        <item x="176"/>
        <item x="204"/>
        <item x="62"/>
        <item x="197"/>
        <item x="225"/>
        <item x="160"/>
        <item x="113"/>
        <item x="103"/>
        <item x="74"/>
        <item x="241"/>
        <item x="1"/>
        <item x="214"/>
        <item x="220"/>
        <item x="73"/>
        <item x="143"/>
        <item x="203"/>
        <item x="229"/>
        <item x="20"/>
        <item x="133"/>
        <item x="158"/>
        <item x="240"/>
        <item x="236"/>
        <item x="196"/>
        <item x="140"/>
        <item x="167"/>
        <item x="152"/>
        <item x="190"/>
        <item x="19"/>
        <item x="0"/>
        <item x="175"/>
        <item x="184"/>
        <item x="224"/>
        <item x="195"/>
        <item x="91"/>
        <item x="90"/>
        <item x="61"/>
        <item x="239"/>
        <item x="142"/>
        <item x="157"/>
        <item x="52"/>
        <item x="202"/>
        <item x="51"/>
        <item x="36"/>
        <item x="102"/>
        <item x="235"/>
        <item x="151"/>
        <item x="112"/>
        <item x="213"/>
        <item x="132"/>
        <item x="121"/>
        <item x="234"/>
        <item x="127"/>
        <item x="231"/>
        <item x="174"/>
        <item x="178"/>
        <item x="219"/>
        <item x="139"/>
        <item x="228"/>
        <item x="227"/>
        <item x="211"/>
      </items>
    </pivotField>
    <pivotField dataField="1" showAll="0" defaultSubtotal="0">
      <items count="126">
        <item x="65"/>
        <item x="70"/>
        <item x="81"/>
        <item x="72"/>
        <item x="54"/>
        <item x="115"/>
        <item x="63"/>
        <item x="51"/>
        <item x="80"/>
        <item x="82"/>
        <item x="58"/>
        <item x="118"/>
        <item x="69"/>
        <item x="87"/>
        <item x="32"/>
        <item x="121"/>
        <item x="97"/>
        <item x="71"/>
        <item x="66"/>
        <item x="79"/>
        <item x="52"/>
        <item x="93"/>
        <item x="27"/>
        <item x="116"/>
        <item x="38"/>
        <item x="67"/>
        <item x="44"/>
        <item x="113"/>
        <item x="77"/>
        <item x="89"/>
        <item x="68"/>
        <item x="78"/>
        <item x="56"/>
        <item x="36"/>
        <item x="33"/>
        <item x="23"/>
        <item x="76"/>
        <item x="123"/>
        <item x="114"/>
        <item x="124"/>
        <item x="74"/>
        <item x="64"/>
        <item x="55"/>
        <item x="86"/>
        <item x="112"/>
        <item x="61"/>
        <item x="53"/>
        <item x="84"/>
        <item x="75"/>
        <item x="59"/>
        <item x="106"/>
        <item x="122"/>
        <item x="103"/>
        <item x="37"/>
        <item x="88"/>
        <item x="62"/>
        <item x="104"/>
        <item x="111"/>
        <item x="83"/>
        <item x="119"/>
        <item x="105"/>
        <item x="125"/>
        <item x="117"/>
        <item x="109"/>
        <item x="10"/>
        <item x="110"/>
        <item x="107"/>
        <item x="57"/>
        <item x="120"/>
        <item x="35"/>
        <item x="73"/>
        <item x="12"/>
        <item x="3"/>
        <item x="98"/>
        <item x="85"/>
        <item x="94"/>
        <item x="48"/>
        <item x="101"/>
        <item x="60"/>
        <item x="99"/>
        <item x="16"/>
        <item x="102"/>
        <item x="50"/>
        <item x="13"/>
        <item x="39"/>
        <item x="100"/>
        <item x="108"/>
        <item x="95"/>
        <item x="49"/>
        <item x="28"/>
        <item x="96"/>
        <item x="45"/>
        <item x="47"/>
        <item x="29"/>
        <item x="46"/>
        <item x="43"/>
        <item x="34"/>
        <item x="14"/>
        <item x="30"/>
        <item x="17"/>
        <item x="40"/>
        <item x="31"/>
        <item x="92"/>
        <item x="25"/>
        <item x="90"/>
        <item x="26"/>
        <item x="19"/>
        <item x="42"/>
        <item x="15"/>
        <item x="20"/>
        <item x="24"/>
        <item x="18"/>
        <item x="41"/>
        <item x="22"/>
        <item x="91"/>
        <item x="7"/>
        <item x="4"/>
        <item x="8"/>
        <item x="11"/>
        <item x="5"/>
        <item x="9"/>
        <item x="6"/>
        <item x="21"/>
        <item x="1"/>
        <item x="2"/>
        <item x="0"/>
      </items>
    </pivotField>
    <pivotField dataField="1" showAll="0" defaultSubtotal="0">
      <items count="314">
        <item x="61"/>
        <item x="100"/>
        <item x="50"/>
        <item x="66"/>
        <item x="98"/>
        <item x="124"/>
        <item x="48"/>
        <item x="193"/>
        <item x="31"/>
        <item x="101"/>
        <item x="54"/>
        <item x="244"/>
        <item x="84"/>
        <item x="223"/>
        <item x="26"/>
        <item x="254"/>
        <item x="36"/>
        <item x="68"/>
        <item x="10"/>
        <item x="72"/>
        <item x="113"/>
        <item x="199"/>
        <item x="93"/>
        <item x="34"/>
        <item x="12"/>
        <item x="49"/>
        <item x="3"/>
        <item x="156"/>
        <item x="279"/>
        <item x="82"/>
        <item x="135"/>
        <item x="234"/>
        <item x="189"/>
        <item x="16"/>
        <item x="96"/>
        <item x="261"/>
        <item x="42"/>
        <item x="255"/>
        <item x="103"/>
        <item x="231"/>
        <item x="13"/>
        <item x="313"/>
        <item x="169"/>
        <item x="184"/>
        <item x="52"/>
        <item x="293"/>
        <item x="147"/>
        <item x="35"/>
        <item x="158"/>
        <item x="218"/>
        <item x="232"/>
        <item x="88"/>
        <item x="165"/>
        <item x="148"/>
        <item x="191"/>
        <item x="95"/>
        <item x="240"/>
        <item x="253"/>
        <item x="272"/>
        <item x="282"/>
        <item x="125"/>
        <item x="81"/>
        <item x="307"/>
        <item x="51"/>
        <item x="178"/>
        <item x="167"/>
        <item x="190"/>
        <item x="14"/>
        <item x="87"/>
        <item x="33"/>
        <item x="216"/>
        <item x="17"/>
        <item x="245"/>
        <item x="235"/>
        <item x="131"/>
        <item x="55"/>
        <item x="85"/>
        <item x="171"/>
        <item x="256"/>
        <item x="207"/>
        <item x="116"/>
        <item x="179"/>
        <item x="65"/>
        <item x="310"/>
        <item x="146"/>
        <item x="242"/>
        <item x="202"/>
        <item x="170"/>
        <item x="117"/>
        <item x="157"/>
        <item x="192"/>
        <item x="281"/>
        <item x="290"/>
        <item x="74"/>
        <item x="145"/>
        <item x="67"/>
        <item x="251"/>
        <item x="168"/>
        <item x="155"/>
        <item x="200"/>
        <item x="239"/>
        <item x="118"/>
        <item x="141"/>
        <item x="19"/>
        <item x="217"/>
        <item x="134"/>
        <item x="119"/>
        <item x="263"/>
        <item x="15"/>
        <item x="180"/>
        <item x="129"/>
        <item x="210"/>
        <item x="243"/>
        <item x="53"/>
        <item x="18"/>
        <item x="37"/>
        <item x="275"/>
        <item x="233"/>
        <item x="172"/>
        <item x="144"/>
        <item x="62"/>
        <item x="186"/>
        <item x="201"/>
        <item x="301"/>
        <item x="128"/>
        <item x="236"/>
        <item x="102"/>
        <item x="177"/>
        <item x="154"/>
        <item x="246"/>
        <item x="83"/>
        <item x="163"/>
        <item x="126"/>
        <item x="27"/>
        <item x="196"/>
        <item x="291"/>
        <item x="111"/>
        <item x="166"/>
        <item x="241"/>
        <item x="132"/>
        <item x="7"/>
        <item x="80"/>
        <item x="4"/>
        <item x="260"/>
        <item x="142"/>
        <item x="283"/>
        <item x="108"/>
        <item x="28"/>
        <item x="86"/>
        <item x="133"/>
        <item x="252"/>
        <item x="306"/>
        <item x="188"/>
        <item x="114"/>
        <item x="151"/>
        <item x="46"/>
        <item x="112"/>
        <item x="312"/>
        <item x="115"/>
        <item x="206"/>
        <item x="63"/>
        <item x="197"/>
        <item x="214"/>
        <item x="161"/>
        <item x="273"/>
        <item x="8"/>
        <item x="185"/>
        <item x="32"/>
        <item x="264"/>
        <item x="78"/>
        <item x="130"/>
        <item x="198"/>
        <item x="305"/>
        <item x="104"/>
        <item x="187"/>
        <item x="224"/>
        <item x="99"/>
        <item x="11"/>
        <item x="127"/>
        <item x="5"/>
        <item x="29"/>
        <item x="229"/>
        <item x="94"/>
        <item x="209"/>
        <item x="297"/>
        <item x="64"/>
        <item x="9"/>
        <item x="143"/>
        <item x="230"/>
        <item x="176"/>
        <item x="164"/>
        <item x="221"/>
        <item x="215"/>
        <item x="109"/>
        <item x="77"/>
        <item x="69"/>
        <item x="6"/>
        <item x="160"/>
        <item x="262"/>
        <item x="91"/>
        <item x="30"/>
        <item x="225"/>
        <item x="110"/>
        <item x="76"/>
        <item x="47"/>
        <item x="267"/>
        <item x="79"/>
        <item x="274"/>
        <item x="278"/>
        <item x="238"/>
        <item x="153"/>
        <item x="43"/>
        <item x="248"/>
        <item x="45"/>
        <item x="24"/>
        <item x="97"/>
        <item x="25"/>
        <item x="208"/>
        <item x="280"/>
        <item x="250"/>
        <item x="152"/>
        <item x="286"/>
        <item x="213"/>
        <item x="44"/>
        <item x="75"/>
        <item x="299"/>
        <item x="228"/>
        <item x="90"/>
        <item x="311"/>
        <item x="140"/>
        <item x="60"/>
        <item x="259"/>
        <item x="139"/>
        <item x="1"/>
        <item x="123"/>
        <item x="205"/>
        <item x="41"/>
        <item x="268"/>
        <item x="20"/>
        <item x="23"/>
        <item x="292"/>
        <item x="71"/>
        <item x="150"/>
        <item x="212"/>
        <item x="57"/>
        <item x="295"/>
        <item x="59"/>
        <item x="304"/>
        <item x="22"/>
        <item x="249"/>
        <item x="222"/>
        <item x="162"/>
        <item x="121"/>
        <item x="271"/>
        <item x="122"/>
        <item x="38"/>
        <item x="174"/>
        <item x="183"/>
        <item x="2"/>
        <item x="227"/>
        <item x="277"/>
        <item x="137"/>
        <item x="107"/>
        <item x="288"/>
        <item x="73"/>
        <item x="211"/>
        <item x="296"/>
        <item x="175"/>
        <item x="204"/>
        <item x="58"/>
        <item x="105"/>
        <item x="138"/>
        <item x="92"/>
        <item x="300"/>
        <item x="258"/>
        <item x="287"/>
        <item x="220"/>
        <item x="226"/>
        <item x="182"/>
        <item x="195"/>
        <item x="40"/>
        <item x="303"/>
        <item x="269"/>
        <item x="294"/>
        <item x="285"/>
        <item x="39"/>
        <item x="276"/>
        <item x="194"/>
        <item x="257"/>
        <item x="270"/>
        <item x="309"/>
        <item x="203"/>
        <item x="159"/>
        <item x="21"/>
        <item x="0"/>
        <item x="173"/>
        <item x="302"/>
        <item x="70"/>
        <item x="149"/>
        <item x="106"/>
        <item x="120"/>
        <item x="181"/>
        <item x="136"/>
        <item x="308"/>
        <item x="266"/>
        <item x="219"/>
        <item x="89"/>
        <item x="237"/>
        <item x="247"/>
        <item x="56"/>
        <item x="284"/>
        <item x="298"/>
        <item x="289"/>
        <item x="265"/>
      </items>
    </pivotField>
    <pivotField dataField="1" showAll="0" defaultSubtotal="0">
      <items count="115">
        <item x="114"/>
        <item x="112"/>
        <item x="70"/>
        <item x="74"/>
        <item x="113"/>
        <item x="73"/>
        <item x="58"/>
        <item x="110"/>
        <item x="61"/>
        <item x="75"/>
        <item x="76"/>
        <item x="59"/>
        <item x="80"/>
        <item x="66"/>
        <item x="79"/>
        <item x="111"/>
        <item x="78"/>
        <item x="101"/>
        <item x="93"/>
        <item x="65"/>
        <item x="45"/>
        <item x="88"/>
        <item x="77"/>
        <item x="105"/>
        <item x="108"/>
        <item x="109"/>
        <item x="64"/>
        <item x="47"/>
        <item x="68"/>
        <item x="71"/>
        <item x="67"/>
        <item x="41"/>
        <item x="69"/>
        <item x="31"/>
        <item x="24"/>
        <item x="22"/>
        <item x="90"/>
        <item x="106"/>
        <item x="63"/>
        <item x="89"/>
        <item x="44"/>
        <item x="60"/>
        <item x="85"/>
        <item x="104"/>
        <item x="87"/>
        <item x="62"/>
        <item x="33"/>
        <item x="86"/>
        <item x="54"/>
        <item x="48"/>
        <item x="11"/>
        <item x="26"/>
        <item x="72"/>
        <item x="84"/>
        <item x="56"/>
        <item x="83"/>
        <item x="107"/>
        <item x="2"/>
        <item x="99"/>
        <item x="103"/>
        <item x="102"/>
        <item x="92"/>
        <item x="82"/>
        <item x="9"/>
        <item x="42"/>
        <item x="38"/>
        <item x="30"/>
        <item x="40"/>
        <item x="96"/>
        <item x="46"/>
        <item x="81"/>
        <item x="57"/>
        <item x="52"/>
        <item x="25"/>
        <item x="50"/>
        <item x="53"/>
        <item x="6"/>
        <item x="55"/>
        <item x="100"/>
        <item x="29"/>
        <item x="98"/>
        <item x="21"/>
        <item x="51"/>
        <item x="49"/>
        <item x="18"/>
        <item x="97"/>
        <item x="34"/>
        <item x="36"/>
        <item x="28"/>
        <item x="8"/>
        <item x="95"/>
        <item x="19"/>
        <item x="5"/>
        <item x="37"/>
        <item x="94"/>
        <item x="35"/>
        <item x="15"/>
        <item x="32"/>
        <item x="91"/>
        <item x="43"/>
        <item x="0"/>
        <item x="7"/>
        <item x="17"/>
        <item x="27"/>
        <item x="23"/>
        <item x="14"/>
        <item x="39"/>
        <item x="4"/>
        <item x="13"/>
        <item x="16"/>
        <item x="12"/>
        <item x="20"/>
        <item x="10"/>
        <item x="3"/>
        <item x="1"/>
      </items>
    </pivotField>
    <pivotField dataField="1" showAll="0" defaultSubtotal="0">
      <items count="256">
        <item x="129"/>
        <item x="72"/>
        <item x="108"/>
        <item x="119"/>
        <item x="149"/>
        <item x="198"/>
        <item x="103"/>
        <item x="127"/>
        <item x="78"/>
        <item x="145"/>
        <item x="11"/>
        <item x="93"/>
        <item x="2"/>
        <item x="157"/>
        <item x="105"/>
        <item x="31"/>
        <item x="24"/>
        <item x="84"/>
        <item x="9"/>
        <item x="22"/>
        <item x="98"/>
        <item x="60"/>
        <item x="176"/>
        <item x="135"/>
        <item x="210"/>
        <item x="47"/>
        <item x="34"/>
        <item x="6"/>
        <item x="155"/>
        <item x="41"/>
        <item x="201"/>
        <item x="63"/>
        <item x="26"/>
        <item x="45"/>
        <item x="90"/>
        <item x="181"/>
        <item x="165"/>
        <item x="130"/>
        <item x="221"/>
        <item x="125"/>
        <item x="202"/>
        <item x="116"/>
        <item x="18"/>
        <item x="146"/>
        <item x="192"/>
        <item x="44"/>
        <item x="61"/>
        <item x="102"/>
        <item x="191"/>
        <item x="8"/>
        <item x="39"/>
        <item x="30"/>
        <item x="81"/>
        <item x="19"/>
        <item x="126"/>
        <item x="150"/>
        <item x="5"/>
        <item x="68"/>
        <item x="55"/>
        <item x="91"/>
        <item x="48"/>
        <item x="179"/>
        <item x="162"/>
        <item x="25"/>
        <item x="204"/>
        <item x="15"/>
        <item x="189"/>
        <item x="175"/>
        <item x="106"/>
        <item x="57"/>
        <item x="199"/>
        <item x="77"/>
        <item x="115"/>
        <item x="117"/>
        <item x="147"/>
        <item x="73"/>
        <item x="184"/>
        <item x="167"/>
        <item x="194"/>
        <item x="134"/>
        <item x="67"/>
        <item x="101"/>
        <item x="107"/>
        <item x="0"/>
        <item x="206"/>
        <item x="29"/>
        <item x="154"/>
        <item x="212"/>
        <item x="21"/>
        <item x="42"/>
        <item x="141"/>
        <item x="7"/>
        <item x="95"/>
        <item x="17"/>
        <item x="131"/>
        <item x="122"/>
        <item x="87"/>
        <item x="226"/>
        <item x="80"/>
        <item x="250"/>
        <item x="46"/>
        <item x="35"/>
        <item x="14"/>
        <item x="143"/>
        <item x="53"/>
        <item x="37"/>
        <item x="243"/>
        <item x="237"/>
        <item x="28"/>
        <item x="209"/>
        <item x="66"/>
        <item x="79"/>
        <item x="51"/>
        <item x="111"/>
        <item x="159"/>
        <item x="123"/>
        <item x="183"/>
        <item x="92"/>
        <item x="54"/>
        <item x="112"/>
        <item x="69"/>
        <item x="137"/>
        <item x="220"/>
        <item x="38"/>
        <item x="4"/>
        <item x="124"/>
        <item x="36"/>
        <item x="56"/>
        <item x="152"/>
        <item x="174"/>
        <item x="113"/>
        <item x="13"/>
        <item x="16"/>
        <item x="118"/>
        <item x="182"/>
        <item x="58"/>
        <item x="168"/>
        <item x="33"/>
        <item x="71"/>
        <item x="222"/>
        <item x="89"/>
        <item x="170"/>
        <item x="231"/>
        <item x="133"/>
        <item x="195"/>
        <item x="12"/>
        <item x="104"/>
        <item x="50"/>
        <item x="32"/>
        <item x="121"/>
        <item x="52"/>
        <item x="197"/>
        <item x="136"/>
        <item x="242"/>
        <item x="236"/>
        <item x="219"/>
        <item x="190"/>
        <item x="144"/>
        <item x="208"/>
        <item x="114"/>
        <item x="70"/>
        <item x="49"/>
        <item x="100"/>
        <item x="177"/>
        <item x="88"/>
        <item x="151"/>
        <item x="215"/>
        <item x="83"/>
        <item x="169"/>
        <item x="142"/>
        <item x="65"/>
        <item x="193"/>
        <item x="178"/>
        <item x="10"/>
        <item x="207"/>
        <item x="160"/>
        <item x="62"/>
        <item x="99"/>
        <item x="186"/>
        <item x="252"/>
        <item x="128"/>
        <item x="74"/>
        <item x="218"/>
        <item x="200"/>
        <item x="27"/>
        <item x="139"/>
        <item x="76"/>
        <item x="205"/>
        <item x="110"/>
        <item x="64"/>
        <item x="240"/>
        <item x="235"/>
        <item x="97"/>
        <item x="85"/>
        <item x="140"/>
        <item x="23"/>
        <item x="153"/>
        <item x="187"/>
        <item x="86"/>
        <item x="163"/>
        <item x="173"/>
        <item x="138"/>
        <item x="227"/>
        <item x="217"/>
        <item x="96"/>
        <item x="148"/>
        <item x="254"/>
        <item x="188"/>
        <item x="171"/>
        <item x="82"/>
        <item x="3"/>
        <item x="238"/>
        <item x="120"/>
        <item x="247"/>
        <item x="166"/>
        <item x="43"/>
        <item x="132"/>
        <item x="225"/>
        <item x="216"/>
        <item x="1"/>
        <item x="229"/>
        <item x="251"/>
        <item x="94"/>
        <item x="161"/>
        <item x="214"/>
        <item x="164"/>
        <item x="109"/>
        <item x="172"/>
        <item x="230"/>
        <item x="196"/>
        <item x="158"/>
        <item x="255"/>
        <item x="224"/>
        <item x="156"/>
        <item x="20"/>
        <item x="241"/>
        <item x="211"/>
        <item x="213"/>
        <item x="248"/>
        <item x="40"/>
        <item x="59"/>
        <item x="244"/>
        <item x="75"/>
        <item x="185"/>
        <item x="228"/>
        <item x="239"/>
        <item x="253"/>
        <item x="223"/>
        <item x="180"/>
        <item x="232"/>
        <item x="246"/>
        <item x="203"/>
        <item x="249"/>
        <item x="234"/>
        <item x="233"/>
        <item x="245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825">
    <i>
      <x/>
    </i>
    <i r="1">
      <x/>
      <x v="96"/>
    </i>
    <i r="1">
      <x v="1"/>
      <x v="73"/>
    </i>
    <i r="1">
      <x v="2"/>
      <x v="95"/>
    </i>
    <i r="1">
      <x v="3"/>
      <x/>
    </i>
    <i r="1">
      <x v="4"/>
      <x v="57"/>
    </i>
    <i r="1">
      <x v="5"/>
      <x v="87"/>
    </i>
    <i r="1">
      <x v="6"/>
      <x v="108"/>
    </i>
    <i r="1">
      <x v="7"/>
      <x v="67"/>
    </i>
    <i r="1">
      <x v="8"/>
      <x v="105"/>
    </i>
    <i r="1">
      <x v="9"/>
      <x v="91"/>
    </i>
    <i r="1">
      <x v="10"/>
      <x v="72"/>
    </i>
    <i r="1">
      <x v="11"/>
      <x v="90"/>
    </i>
    <i r="1">
      <x v="12"/>
      <x v="1"/>
    </i>
    <i r="1">
      <x v="13"/>
      <x v="12"/>
    </i>
    <i r="1">
      <x v="14"/>
      <x v="61"/>
    </i>
    <i r="1">
      <x v="15"/>
      <x v="56"/>
    </i>
    <i r="1">
      <x v="16"/>
      <x v="13"/>
    </i>
    <i r="1">
      <x v="17"/>
      <x v="2"/>
    </i>
    <i r="1">
      <x v="18"/>
      <x v="111"/>
    </i>
    <i r="1">
      <x v="19"/>
      <x v="104"/>
    </i>
    <i t="blank">
      <x/>
    </i>
    <i>
      <x v="1"/>
    </i>
    <i r="1">
      <x/>
      <x v="73"/>
    </i>
    <i r="1">
      <x v="1"/>
      <x v="96"/>
    </i>
    <i r="1">
      <x v="2"/>
      <x v="95"/>
    </i>
    <i r="1">
      <x v="3"/>
      <x v="72"/>
    </i>
    <i r="1">
      <x v="4"/>
      <x v="90"/>
    </i>
    <i r="1">
      <x v="5"/>
      <x v="87"/>
    </i>
    <i r="1">
      <x v="6"/>
      <x v="108"/>
    </i>
    <i r="1">
      <x v="7"/>
      <x/>
    </i>
    <i r="1">
      <x v="8"/>
      <x v="57"/>
    </i>
    <i r="1">
      <x v="9"/>
      <x v="67"/>
    </i>
    <i r="2">
      <x v="105"/>
    </i>
    <i r="1">
      <x v="11"/>
      <x v="91"/>
    </i>
    <i r="1">
      <x v="12"/>
      <x v="1"/>
    </i>
    <i r="1">
      <x v="13"/>
      <x v="71"/>
    </i>
    <i r="1">
      <x v="14"/>
      <x v="89"/>
    </i>
    <i r="1">
      <x v="15"/>
      <x v="61"/>
    </i>
    <i r="1">
      <x v="16"/>
      <x v="13"/>
    </i>
    <i r="1">
      <x v="17"/>
      <x v="81"/>
    </i>
    <i r="1">
      <x v="18"/>
      <x v="12"/>
    </i>
    <i r="1">
      <x v="19"/>
      <x v="111"/>
    </i>
    <i t="blank">
      <x v="1"/>
    </i>
    <i>
      <x v="2"/>
    </i>
    <i r="1">
      <x/>
      <x v="73"/>
    </i>
    <i r="1">
      <x v="1"/>
      <x v="96"/>
    </i>
    <i r="1">
      <x v="2"/>
      <x v="90"/>
    </i>
    <i r="1">
      <x v="3"/>
      <x v="87"/>
    </i>
    <i r="1">
      <x v="4"/>
      <x v="72"/>
    </i>
    <i r="1">
      <x v="5"/>
      <x v="89"/>
    </i>
    <i r="1">
      <x v="6"/>
      <x v="95"/>
    </i>
    <i r="1">
      <x v="7"/>
      <x v="108"/>
    </i>
    <i r="1">
      <x v="8"/>
      <x v="67"/>
    </i>
    <i r="1">
      <x v="9"/>
      <x v="91"/>
    </i>
    <i r="1">
      <x v="10"/>
      <x v="105"/>
    </i>
    <i r="1">
      <x v="11"/>
      <x/>
    </i>
    <i r="1">
      <x v="12"/>
      <x v="71"/>
    </i>
    <i r="1">
      <x v="13"/>
      <x v="61"/>
    </i>
    <i r="1">
      <x v="14"/>
      <x v="75"/>
    </i>
    <i r="1">
      <x v="15"/>
      <x v="49"/>
    </i>
    <i r="2">
      <x v="81"/>
    </i>
    <i r="1">
      <x v="17"/>
      <x v="97"/>
    </i>
    <i r="1">
      <x v="18"/>
      <x v="1"/>
    </i>
    <i r="1">
      <x v="19"/>
      <x v="57"/>
    </i>
    <i t="blank">
      <x v="2"/>
    </i>
    <i>
      <x v="3"/>
    </i>
    <i r="1">
      <x/>
      <x v="96"/>
    </i>
    <i r="1">
      <x v="1"/>
      <x v="73"/>
    </i>
    <i r="1">
      <x v="2"/>
      <x v="95"/>
    </i>
    <i r="1">
      <x v="3"/>
      <x v="108"/>
    </i>
    <i r="1">
      <x v="4"/>
      <x/>
    </i>
    <i r="2">
      <x v="105"/>
    </i>
    <i r="1">
      <x v="6"/>
      <x v="1"/>
    </i>
    <i r="1">
      <x v="7"/>
      <x v="71"/>
    </i>
    <i r="1">
      <x v="8"/>
      <x v="57"/>
    </i>
    <i r="2">
      <x v="67"/>
    </i>
    <i r="1">
      <x v="10"/>
      <x v="87"/>
    </i>
    <i r="1">
      <x v="11"/>
      <x v="81"/>
    </i>
    <i r="1">
      <x v="12"/>
      <x v="61"/>
    </i>
    <i r="2">
      <x v="72"/>
    </i>
    <i r="2">
      <x v="94"/>
    </i>
    <i r="1">
      <x v="15"/>
      <x v="12"/>
    </i>
    <i r="1">
      <x v="16"/>
      <x v="104"/>
    </i>
    <i r="1">
      <x v="17"/>
      <x v="13"/>
    </i>
    <i r="1">
      <x v="18"/>
      <x v="91"/>
    </i>
    <i r="1">
      <x v="19"/>
      <x v="69"/>
    </i>
    <i t="blank">
      <x v="3"/>
    </i>
    <i>
      <x v="4"/>
    </i>
    <i r="1">
      <x/>
      <x v="96"/>
    </i>
    <i r="1">
      <x v="1"/>
      <x v="57"/>
    </i>
    <i r="1">
      <x v="2"/>
      <x/>
    </i>
    <i r="1">
      <x v="3"/>
      <x v="95"/>
    </i>
    <i r="1">
      <x v="4"/>
      <x v="73"/>
    </i>
    <i r="1">
      <x v="5"/>
      <x v="91"/>
    </i>
    <i r="1">
      <x v="6"/>
      <x v="111"/>
    </i>
    <i r="1">
      <x v="7"/>
      <x v="105"/>
    </i>
    <i r="1">
      <x v="8"/>
      <x v="104"/>
    </i>
    <i r="2">
      <x v="108"/>
    </i>
    <i r="1">
      <x v="10"/>
      <x v="56"/>
    </i>
    <i r="2">
      <x v="61"/>
    </i>
    <i r="1">
      <x v="12"/>
      <x v="12"/>
    </i>
    <i r="2">
      <x v="67"/>
    </i>
    <i r="1">
      <x v="14"/>
      <x v="1"/>
    </i>
    <i r="2">
      <x v="13"/>
    </i>
    <i r="2">
      <x v="58"/>
    </i>
    <i r="1">
      <x v="17"/>
      <x v="87"/>
    </i>
    <i r="1">
      <x v="18"/>
      <x v="81"/>
    </i>
    <i r="1">
      <x v="19"/>
      <x v="94"/>
    </i>
    <i t="blank">
      <x v="4"/>
    </i>
    <i>
      <x v="5"/>
    </i>
    <i r="1">
      <x/>
      <x v="96"/>
    </i>
    <i r="1">
      <x v="1"/>
      <x v="73"/>
    </i>
    <i r="1">
      <x v="2"/>
      <x v="57"/>
    </i>
    <i r="1">
      <x v="3"/>
      <x v="95"/>
    </i>
    <i r="1">
      <x v="4"/>
      <x v="13"/>
    </i>
    <i r="1">
      <x v="5"/>
      <x/>
    </i>
    <i r="1">
      <x v="6"/>
      <x v="111"/>
    </i>
    <i r="1">
      <x v="7"/>
      <x v="12"/>
    </i>
    <i r="1">
      <x v="8"/>
      <x v="72"/>
    </i>
    <i r="1">
      <x v="9"/>
      <x v="108"/>
    </i>
    <i r="1">
      <x v="10"/>
      <x v="1"/>
    </i>
    <i r="1">
      <x v="11"/>
      <x v="10"/>
    </i>
    <i r="1">
      <x v="12"/>
      <x v="11"/>
    </i>
    <i r="1">
      <x v="13"/>
      <x v="105"/>
    </i>
    <i r="1">
      <x v="14"/>
      <x v="5"/>
    </i>
    <i r="1">
      <x v="15"/>
      <x v="46"/>
    </i>
    <i r="1">
      <x v="16"/>
      <x v="67"/>
    </i>
    <i r="2">
      <x v="71"/>
    </i>
    <i r="1">
      <x v="18"/>
      <x v="2"/>
    </i>
    <i r="2">
      <x v="87"/>
    </i>
    <i t="blank">
      <x v="5"/>
    </i>
    <i>
      <x v="6"/>
    </i>
    <i r="1">
      <x/>
      <x v="73"/>
    </i>
    <i r="1">
      <x v="1"/>
      <x v="96"/>
    </i>
    <i r="1">
      <x v="2"/>
      <x v="95"/>
    </i>
    <i r="1">
      <x v="3"/>
      <x/>
    </i>
    <i r="1">
      <x v="4"/>
      <x v="72"/>
    </i>
    <i r="1">
      <x v="5"/>
      <x v="57"/>
    </i>
    <i r="1">
      <x v="6"/>
      <x v="105"/>
    </i>
    <i r="1">
      <x v="7"/>
      <x v="108"/>
    </i>
    <i r="1">
      <x v="8"/>
      <x v="13"/>
    </i>
    <i r="1">
      <x v="9"/>
      <x v="12"/>
    </i>
    <i r="2">
      <x v="67"/>
    </i>
    <i r="1">
      <x v="11"/>
      <x v="87"/>
    </i>
    <i r="1">
      <x v="12"/>
      <x v="90"/>
    </i>
    <i r="1">
      <x v="13"/>
      <x v="1"/>
    </i>
    <i r="1">
      <x v="14"/>
      <x v="89"/>
    </i>
    <i r="1">
      <x v="15"/>
      <x v="91"/>
    </i>
    <i r="1">
      <x v="16"/>
      <x v="49"/>
    </i>
    <i r="2">
      <x v="61"/>
    </i>
    <i r="1">
      <x v="18"/>
      <x v="104"/>
    </i>
    <i r="1">
      <x v="19"/>
      <x v="17"/>
    </i>
    <i r="2">
      <x v="56"/>
    </i>
    <i t="blank">
      <x v="6"/>
    </i>
    <i>
      <x v="7"/>
    </i>
    <i r="1">
      <x/>
      <x v="96"/>
    </i>
    <i r="1">
      <x v="1"/>
      <x v="73"/>
    </i>
    <i r="1">
      <x v="2"/>
      <x v="95"/>
    </i>
    <i r="1">
      <x v="3"/>
      <x v="91"/>
    </i>
    <i r="1">
      <x v="4"/>
      <x/>
    </i>
    <i r="1">
      <x v="5"/>
      <x v="61"/>
    </i>
    <i r="2">
      <x v="87"/>
    </i>
    <i r="1">
      <x v="7"/>
      <x v="57"/>
    </i>
    <i r="1">
      <x v="8"/>
      <x v="108"/>
    </i>
    <i r="1">
      <x v="9"/>
      <x v="67"/>
    </i>
    <i r="1">
      <x v="10"/>
      <x v="49"/>
    </i>
    <i r="1">
      <x v="11"/>
      <x v="89"/>
    </i>
    <i r="1">
      <x v="12"/>
      <x v="2"/>
    </i>
    <i r="1">
      <x v="13"/>
      <x v="105"/>
    </i>
    <i r="1">
      <x v="14"/>
      <x v="12"/>
    </i>
    <i r="1">
      <x v="15"/>
      <x v="72"/>
    </i>
    <i r="2">
      <x v="90"/>
    </i>
    <i r="1">
      <x v="17"/>
      <x v="111"/>
    </i>
    <i r="1">
      <x v="18"/>
      <x v="104"/>
    </i>
    <i r="1">
      <x v="19"/>
      <x v="1"/>
    </i>
    <i t="blank">
      <x v="7"/>
    </i>
    <i>
      <x v="8"/>
    </i>
    <i r="1">
      <x/>
      <x v="96"/>
    </i>
    <i r="1">
      <x v="1"/>
      <x v="73"/>
    </i>
    <i r="1">
      <x v="2"/>
      <x v="95"/>
    </i>
    <i r="1">
      <x v="3"/>
      <x v="74"/>
    </i>
    <i r="1">
      <x v="4"/>
      <x v="108"/>
    </i>
    <i r="1">
      <x v="5"/>
      <x/>
    </i>
    <i r="1">
      <x v="6"/>
      <x v="57"/>
    </i>
    <i r="1">
      <x v="7"/>
      <x v="67"/>
    </i>
    <i r="2">
      <x v="91"/>
    </i>
    <i r="1">
      <x v="9"/>
      <x v="56"/>
    </i>
    <i r="1">
      <x v="10"/>
      <x v="13"/>
    </i>
    <i r="1">
      <x v="11"/>
      <x v="31"/>
    </i>
    <i r="2">
      <x v="58"/>
    </i>
    <i r="2">
      <x v="105"/>
    </i>
    <i r="1">
      <x v="14"/>
      <x v="61"/>
    </i>
    <i r="1">
      <x v="15"/>
      <x v="12"/>
    </i>
    <i r="2">
      <x v="111"/>
    </i>
    <i r="1">
      <x v="17"/>
      <x v="1"/>
    </i>
    <i r="2">
      <x v="3"/>
    </i>
    <i r="1">
      <x v="19"/>
      <x v="2"/>
    </i>
    <i r="2">
      <x v="26"/>
    </i>
    <i r="2">
      <x v="55"/>
    </i>
    <i r="2">
      <x v="106"/>
    </i>
    <i t="blank">
      <x v="8"/>
    </i>
    <i>
      <x v="9"/>
    </i>
    <i r="1">
      <x/>
      <x v="96"/>
    </i>
    <i r="1">
      <x v="1"/>
      <x v="95"/>
    </i>
    <i r="1">
      <x v="2"/>
      <x v="73"/>
    </i>
    <i r="1">
      <x v="3"/>
      <x v="90"/>
    </i>
    <i r="2">
      <x v="91"/>
    </i>
    <i r="1">
      <x v="5"/>
      <x v="87"/>
    </i>
    <i r="1">
      <x v="6"/>
      <x/>
    </i>
    <i r="1">
      <x v="7"/>
      <x v="67"/>
    </i>
    <i r="1">
      <x v="8"/>
      <x v="103"/>
    </i>
    <i r="1">
      <x v="9"/>
      <x v="58"/>
    </i>
    <i r="2">
      <x v="108"/>
    </i>
    <i r="1">
      <x v="11"/>
      <x v="25"/>
    </i>
    <i r="2">
      <x v="56"/>
    </i>
    <i r="1">
      <x v="13"/>
      <x v="54"/>
    </i>
    <i r="1">
      <x v="14"/>
      <x v="106"/>
    </i>
    <i r="1">
      <x v="15"/>
      <x v="105"/>
    </i>
    <i r="1">
      <x v="16"/>
      <x v="1"/>
    </i>
    <i r="2">
      <x v="55"/>
    </i>
    <i r="2">
      <x v="81"/>
    </i>
    <i r="1">
      <x v="19"/>
      <x v="63"/>
    </i>
    <i t="blank">
      <x v="9"/>
    </i>
    <i>
      <x v="10"/>
    </i>
    <i r="1">
      <x/>
      <x v="96"/>
    </i>
    <i r="1">
      <x v="1"/>
      <x v="73"/>
    </i>
    <i r="1">
      <x v="2"/>
      <x v="57"/>
    </i>
    <i r="2">
      <x v="95"/>
    </i>
    <i r="1">
      <x v="4"/>
      <x v="17"/>
    </i>
    <i r="1">
      <x v="5"/>
      <x v="108"/>
    </i>
    <i r="1">
      <x v="6"/>
      <x v="63"/>
    </i>
    <i r="1">
      <x v="7"/>
      <x v="67"/>
    </i>
    <i r="1">
      <x v="8"/>
      <x/>
    </i>
    <i r="1">
      <x v="9"/>
      <x v="2"/>
    </i>
    <i r="1">
      <x v="10"/>
      <x v="61"/>
    </i>
    <i r="1">
      <x v="11"/>
      <x v="13"/>
    </i>
    <i r="1">
      <x v="12"/>
      <x v="1"/>
    </i>
    <i r="2">
      <x v="55"/>
    </i>
    <i r="2">
      <x v="58"/>
    </i>
    <i r="2">
      <x v="91"/>
    </i>
    <i r="2">
      <x v="105"/>
    </i>
    <i r="1">
      <x v="17"/>
      <x v="12"/>
    </i>
    <i r="2">
      <x v="18"/>
    </i>
    <i r="2">
      <x v="54"/>
    </i>
    <i r="2">
      <x v="56"/>
    </i>
    <i r="2">
      <x v="87"/>
    </i>
    <i r="2">
      <x v="111"/>
    </i>
    <i t="blank">
      <x v="10"/>
    </i>
    <i>
      <x v="11"/>
    </i>
    <i r="1">
      <x/>
      <x v="96"/>
    </i>
    <i r="1">
      <x v="1"/>
      <x v="73"/>
    </i>
    <i r="1">
      <x v="2"/>
      <x v="95"/>
    </i>
    <i r="1">
      <x v="3"/>
      <x v="105"/>
    </i>
    <i r="1">
      <x v="4"/>
      <x v="108"/>
    </i>
    <i r="1">
      <x v="5"/>
      <x v="1"/>
    </i>
    <i r="2">
      <x v="57"/>
    </i>
    <i r="2">
      <x v="67"/>
    </i>
    <i r="1">
      <x v="8"/>
      <x/>
    </i>
    <i r="1">
      <x v="9"/>
      <x v="12"/>
    </i>
    <i r="2">
      <x v="56"/>
    </i>
    <i r="1">
      <x v="11"/>
      <x v="13"/>
    </i>
    <i r="1">
      <x v="12"/>
      <x v="87"/>
    </i>
    <i r="2">
      <x v="91"/>
    </i>
    <i r="1">
      <x v="14"/>
      <x v="2"/>
    </i>
    <i r="1">
      <x v="15"/>
      <x v="111"/>
    </i>
    <i r="1">
      <x v="16"/>
      <x v="94"/>
    </i>
    <i r="1">
      <x v="17"/>
      <x v="11"/>
    </i>
    <i r="2">
      <x v="72"/>
    </i>
    <i r="2">
      <x v="81"/>
    </i>
    <i r="2">
      <x v="104"/>
    </i>
    <i t="blank">
      <x v="11"/>
    </i>
    <i>
      <x v="12"/>
    </i>
    <i r="1">
      <x/>
      <x v="73"/>
    </i>
    <i r="1">
      <x v="1"/>
      <x v="96"/>
    </i>
    <i r="1">
      <x v="2"/>
      <x v="95"/>
    </i>
    <i r="1">
      <x v="3"/>
      <x/>
    </i>
    <i r="2">
      <x v="67"/>
    </i>
    <i r="1">
      <x v="5"/>
      <x v="57"/>
    </i>
    <i r="2">
      <x v="87"/>
    </i>
    <i r="1">
      <x v="7"/>
      <x v="56"/>
    </i>
    <i r="2">
      <x v="63"/>
    </i>
    <i r="1">
      <x v="9"/>
      <x v="2"/>
    </i>
    <i r="2">
      <x v="74"/>
    </i>
    <i r="1">
      <x v="11"/>
      <x v="54"/>
    </i>
    <i r="2">
      <x v="58"/>
    </i>
    <i r="2">
      <x v="105"/>
    </i>
    <i r="1">
      <x v="14"/>
      <x v="91"/>
    </i>
    <i r="1">
      <x v="15"/>
      <x v="12"/>
    </i>
    <i r="2">
      <x v="64"/>
    </i>
    <i r="2">
      <x v="81"/>
    </i>
    <i r="2">
      <x v="108"/>
    </i>
    <i r="1">
      <x v="19"/>
      <x v="1"/>
    </i>
    <i r="2">
      <x v="51"/>
    </i>
    <i r="2">
      <x v="55"/>
    </i>
    <i r="2">
      <x v="72"/>
    </i>
    <i r="2">
      <x v="111"/>
    </i>
    <i t="blank">
      <x v="12"/>
    </i>
    <i>
      <x v="13"/>
    </i>
    <i r="1">
      <x/>
      <x v="96"/>
    </i>
    <i r="1">
      <x v="1"/>
      <x v="95"/>
    </i>
    <i r="1">
      <x v="2"/>
      <x v="57"/>
    </i>
    <i r="1">
      <x v="3"/>
      <x/>
    </i>
    <i r="1">
      <x v="4"/>
      <x v="2"/>
    </i>
    <i r="1">
      <x v="5"/>
      <x v="56"/>
    </i>
    <i r="2">
      <x v="87"/>
    </i>
    <i r="1">
      <x v="7"/>
      <x v="63"/>
    </i>
    <i r="1">
      <x v="8"/>
      <x v="105"/>
    </i>
    <i r="1">
      <x v="9"/>
      <x v="58"/>
    </i>
    <i r="1">
      <x v="10"/>
      <x v="51"/>
    </i>
    <i r="2">
      <x v="54"/>
    </i>
    <i r="2">
      <x v="91"/>
    </i>
    <i r="1">
      <x v="13"/>
      <x v="12"/>
    </i>
    <i r="2">
      <x v="108"/>
    </i>
    <i r="1">
      <x v="15"/>
      <x v="7"/>
    </i>
    <i r="1">
      <x v="16"/>
      <x v="67"/>
    </i>
    <i r="2">
      <x v="73"/>
    </i>
    <i r="2">
      <x v="103"/>
    </i>
    <i r="1">
      <x v="19"/>
      <x v="1"/>
    </i>
    <i r="2">
      <x v="37"/>
    </i>
    <i r="2">
      <x v="62"/>
    </i>
    <i r="2">
      <x v="64"/>
    </i>
    <i r="2">
      <x v="77"/>
    </i>
    <i r="2">
      <x v="89"/>
    </i>
    <i t="blank">
      <x v="13"/>
    </i>
    <i>
      <x v="14"/>
    </i>
    <i r="1">
      <x/>
      <x v="60"/>
    </i>
    <i r="1">
      <x v="1"/>
      <x v="24"/>
    </i>
    <i r="1">
      <x v="2"/>
      <x v="96"/>
    </i>
    <i r="1">
      <x v="3"/>
      <x v="57"/>
    </i>
    <i r="1">
      <x v="4"/>
      <x/>
    </i>
    <i r="2">
      <x v="73"/>
    </i>
    <i r="1">
      <x v="6"/>
      <x v="67"/>
    </i>
    <i r="2">
      <x v="95"/>
    </i>
    <i r="1">
      <x v="8"/>
      <x v="56"/>
    </i>
    <i r="2">
      <x v="87"/>
    </i>
    <i r="2">
      <x v="105"/>
    </i>
    <i r="1">
      <x v="11"/>
      <x v="91"/>
    </i>
    <i r="1">
      <x v="12"/>
      <x v="103"/>
    </i>
    <i r="1">
      <x v="13"/>
      <x v="92"/>
    </i>
    <i r="1">
      <x v="14"/>
      <x v="12"/>
    </i>
    <i r="1">
      <x v="15"/>
      <x v="1"/>
    </i>
    <i r="2">
      <x v="49"/>
    </i>
    <i r="2">
      <x v="61"/>
    </i>
    <i r="2">
      <x v="111"/>
    </i>
    <i r="1">
      <x v="19"/>
      <x v="2"/>
    </i>
    <i r="2">
      <x v="25"/>
    </i>
    <i t="blank">
      <x v="14"/>
    </i>
    <i>
      <x v="15"/>
    </i>
    <i r="1">
      <x/>
      <x v="96"/>
    </i>
    <i r="1">
      <x v="1"/>
      <x/>
    </i>
    <i r="1">
      <x v="2"/>
      <x v="24"/>
    </i>
    <i r="1">
      <x v="3"/>
      <x v="95"/>
    </i>
    <i r="1">
      <x v="4"/>
      <x v="84"/>
    </i>
    <i r="1">
      <x v="5"/>
      <x v="91"/>
    </i>
    <i r="1">
      <x v="6"/>
      <x v="105"/>
    </i>
    <i r="1">
      <x v="7"/>
      <x v="57"/>
    </i>
    <i r="2">
      <x v="87"/>
    </i>
    <i r="1">
      <x v="9"/>
      <x v="56"/>
    </i>
    <i r="2">
      <x v="104"/>
    </i>
    <i r="2">
      <x v="111"/>
    </i>
    <i r="1">
      <x v="12"/>
      <x v="2"/>
    </i>
    <i r="1">
      <x v="13"/>
      <x v="55"/>
    </i>
    <i r="2">
      <x v="67"/>
    </i>
    <i r="1">
      <x v="15"/>
      <x v="1"/>
    </i>
    <i r="2">
      <x v="42"/>
    </i>
    <i r="2">
      <x v="60"/>
    </i>
    <i r="2">
      <x v="68"/>
    </i>
    <i r="2">
      <x v="86"/>
    </i>
    <i r="2">
      <x v="94"/>
    </i>
    <i r="2">
      <x v="108"/>
    </i>
    <i t="blank">
      <x v="15"/>
    </i>
    <i>
      <x v="16"/>
    </i>
    <i r="1">
      <x/>
      <x v="96"/>
    </i>
    <i r="1">
      <x v="1"/>
      <x/>
    </i>
    <i r="1">
      <x v="2"/>
      <x v="95"/>
    </i>
    <i r="1">
      <x v="3"/>
      <x v="57"/>
    </i>
    <i r="1">
      <x v="4"/>
      <x v="91"/>
    </i>
    <i r="1">
      <x v="5"/>
      <x v="2"/>
    </i>
    <i r="1">
      <x v="6"/>
      <x v="1"/>
    </i>
    <i r="1">
      <x v="7"/>
      <x v="67"/>
    </i>
    <i r="1">
      <x v="8"/>
      <x v="13"/>
    </i>
    <i r="2">
      <x v="87"/>
    </i>
    <i r="2">
      <x v="106"/>
    </i>
    <i r="2">
      <x v="108"/>
    </i>
    <i r="1">
      <x v="12"/>
      <x v="94"/>
    </i>
    <i r="2">
      <x v="103"/>
    </i>
    <i r="1">
      <x v="14"/>
      <x v="58"/>
    </i>
    <i r="2">
      <x v="105"/>
    </i>
    <i r="1">
      <x v="16"/>
      <x v="11"/>
    </i>
    <i r="2">
      <x v="12"/>
    </i>
    <i r="2">
      <x v="93"/>
    </i>
    <i r="2">
      <x v="104"/>
    </i>
    <i r="2">
      <x v="111"/>
    </i>
    <i t="blank">
      <x v="16"/>
    </i>
    <i>
      <x v="17"/>
    </i>
    <i r="1">
      <x/>
      <x v="96"/>
    </i>
    <i r="1">
      <x v="1"/>
      <x v="95"/>
    </i>
    <i r="1">
      <x v="2"/>
      <x v="2"/>
    </i>
    <i r="1">
      <x v="3"/>
      <x v="67"/>
    </i>
    <i r="1">
      <x v="4"/>
      <x v="57"/>
    </i>
    <i r="1">
      <x v="5"/>
      <x v="73"/>
    </i>
    <i r="1">
      <x v="6"/>
      <x v="56"/>
    </i>
    <i r="1">
      <x v="7"/>
      <x/>
    </i>
    <i r="1">
      <x v="8"/>
      <x v="105"/>
    </i>
    <i r="1">
      <x v="9"/>
      <x v="84"/>
    </i>
    <i r="1">
      <x v="10"/>
      <x v="12"/>
    </i>
    <i r="1">
      <x v="11"/>
      <x v="87"/>
    </i>
    <i r="1">
      <x v="12"/>
      <x v="1"/>
    </i>
    <i r="2">
      <x v="7"/>
    </i>
    <i r="1">
      <x v="14"/>
      <x v="86"/>
    </i>
    <i r="1">
      <x v="15"/>
      <x v="63"/>
    </i>
    <i r="2">
      <x v="91"/>
    </i>
    <i r="1">
      <x v="17"/>
      <x v="49"/>
    </i>
    <i r="2">
      <x v="58"/>
    </i>
    <i r="2">
      <x v="108"/>
    </i>
    <i t="blank">
      <x v="17"/>
    </i>
    <i>
      <x v="18"/>
    </i>
    <i r="1">
      <x/>
      <x v="96"/>
    </i>
    <i r="1">
      <x v="1"/>
      <x/>
    </i>
    <i r="1">
      <x v="2"/>
      <x v="95"/>
    </i>
    <i r="1">
      <x v="3"/>
      <x v="87"/>
    </i>
    <i r="1">
      <x v="4"/>
      <x v="57"/>
    </i>
    <i r="2">
      <x v="91"/>
    </i>
    <i r="1">
      <x v="6"/>
      <x v="49"/>
    </i>
    <i r="2">
      <x v="61"/>
    </i>
    <i r="1">
      <x v="8"/>
      <x v="58"/>
    </i>
    <i r="2">
      <x v="63"/>
    </i>
    <i r="2">
      <x v="111"/>
    </i>
    <i r="1">
      <x v="11"/>
      <x v="81"/>
    </i>
    <i r="1">
      <x v="12"/>
      <x v="8"/>
    </i>
    <i r="2">
      <x v="67"/>
    </i>
    <i r="2">
      <x v="72"/>
    </i>
    <i r="2">
      <x v="93"/>
    </i>
    <i r="2">
      <x v="110"/>
    </i>
    <i r="1">
      <x v="17"/>
      <x v="54"/>
    </i>
    <i r="2">
      <x v="86"/>
    </i>
    <i r="2">
      <x v="103"/>
    </i>
    <i t="blank">
      <x v="18"/>
    </i>
    <i>
      <x v="19"/>
    </i>
    <i r="1">
      <x/>
      <x v="96"/>
    </i>
    <i r="1">
      <x v="1"/>
      <x v="104"/>
    </i>
    <i r="1">
      <x v="2"/>
      <x v="95"/>
    </i>
    <i r="1">
      <x v="3"/>
      <x v="56"/>
    </i>
    <i r="1">
      <x v="4"/>
      <x v="108"/>
    </i>
    <i r="1">
      <x v="5"/>
      <x/>
    </i>
    <i r="2">
      <x v="57"/>
    </i>
    <i r="1">
      <x v="7"/>
      <x v="53"/>
    </i>
    <i r="1">
      <x v="8"/>
      <x v="15"/>
    </i>
    <i r="2">
      <x v="58"/>
    </i>
    <i r="1">
      <x v="10"/>
      <x v="67"/>
    </i>
    <i r="2">
      <x v="94"/>
    </i>
    <i r="1">
      <x v="12"/>
      <x v="2"/>
    </i>
    <i r="2">
      <x v="91"/>
    </i>
    <i r="2">
      <x v="93"/>
    </i>
    <i r="1">
      <x v="15"/>
      <x v="40"/>
    </i>
    <i r="2">
      <x v="80"/>
    </i>
    <i r="2">
      <x v="87"/>
    </i>
    <i r="2">
      <x v="105"/>
    </i>
    <i r="1">
      <x v="19"/>
      <x v="49"/>
    </i>
    <i r="2">
      <x v="55"/>
    </i>
    <i r="2">
      <x v="61"/>
    </i>
    <i r="2">
      <x v="63"/>
    </i>
    <i r="2">
      <x v="64"/>
    </i>
    <i r="2">
      <x v="73"/>
    </i>
    <i r="2">
      <x v="74"/>
    </i>
    <i r="2">
      <x v="111"/>
    </i>
    <i t="blank">
      <x v="19"/>
    </i>
    <i>
      <x v="20"/>
    </i>
    <i r="1">
      <x/>
      <x v="96"/>
    </i>
    <i r="1">
      <x v="1"/>
      <x v="95"/>
    </i>
    <i r="1">
      <x v="2"/>
      <x v="12"/>
    </i>
    <i r="1">
      <x v="3"/>
      <x/>
    </i>
    <i r="2">
      <x v="57"/>
    </i>
    <i r="1">
      <x v="5"/>
      <x v="2"/>
    </i>
    <i r="1">
      <x v="6"/>
      <x v="1"/>
    </i>
    <i r="2">
      <x v="24"/>
    </i>
    <i r="2">
      <x v="108"/>
    </i>
    <i r="1">
      <x v="9"/>
      <x v="49"/>
    </i>
    <i r="2">
      <x v="104"/>
    </i>
    <i r="1">
      <x v="11"/>
      <x v="55"/>
    </i>
    <i r="2">
      <x v="56"/>
    </i>
    <i r="2">
      <x v="67"/>
    </i>
    <i r="2">
      <x v="73"/>
    </i>
    <i r="2">
      <x v="105"/>
    </i>
    <i r="1">
      <x v="16"/>
      <x v="21"/>
    </i>
    <i r="2">
      <x v="28"/>
    </i>
    <i r="2">
      <x v="42"/>
    </i>
    <i r="2">
      <x v="46"/>
    </i>
    <i r="2">
      <x v="58"/>
    </i>
    <i r="2">
      <x v="60"/>
    </i>
    <i r="2">
      <x v="61"/>
    </i>
    <i r="2">
      <x v="66"/>
    </i>
    <i r="2">
      <x v="72"/>
    </i>
    <i r="2">
      <x v="80"/>
    </i>
    <i r="2">
      <x v="91"/>
    </i>
    <i r="2">
      <x v="103"/>
    </i>
    <i t="blank">
      <x v="20"/>
    </i>
    <i>
      <x v="21"/>
    </i>
    <i r="1">
      <x/>
      <x v="96"/>
    </i>
    <i r="1">
      <x v="1"/>
      <x v="57"/>
    </i>
    <i r="2">
      <x v="95"/>
    </i>
    <i r="1">
      <x v="3"/>
      <x v="40"/>
    </i>
    <i r="1">
      <x v="4"/>
      <x v="2"/>
    </i>
    <i r="1">
      <x v="5"/>
      <x v="45"/>
    </i>
    <i r="1">
      <x v="6"/>
      <x v="13"/>
    </i>
    <i r="2">
      <x v="105"/>
    </i>
    <i r="1">
      <x v="8"/>
      <x/>
    </i>
    <i r="2">
      <x v="3"/>
    </i>
    <i r="2">
      <x v="12"/>
    </i>
    <i r="2">
      <x v="72"/>
    </i>
    <i r="2">
      <x v="73"/>
    </i>
    <i r="2">
      <x v="75"/>
    </i>
    <i r="2">
      <x v="87"/>
    </i>
    <i r="2">
      <x v="108"/>
    </i>
    <i r="2">
      <x v="111"/>
    </i>
    <i r="1">
      <x v="17"/>
      <x v="11"/>
    </i>
    <i r="2">
      <x v="35"/>
    </i>
    <i r="2">
      <x v="44"/>
    </i>
    <i r="2">
      <x v="56"/>
    </i>
    <i r="2">
      <x v="58"/>
    </i>
    <i r="2">
      <x v="63"/>
    </i>
    <i r="2">
      <x v="70"/>
    </i>
    <i t="blank">
      <x v="21"/>
    </i>
    <i>
      <x v="22"/>
    </i>
    <i r="1">
      <x/>
      <x v="73"/>
    </i>
    <i r="1">
      <x v="1"/>
      <x v="96"/>
    </i>
    <i r="1">
      <x v="2"/>
      <x/>
    </i>
    <i r="2">
      <x v="57"/>
    </i>
    <i r="1">
      <x v="4"/>
      <x v="3"/>
    </i>
    <i r="2">
      <x v="91"/>
    </i>
    <i r="2">
      <x v="95"/>
    </i>
    <i r="1">
      <x v="7"/>
      <x v="67"/>
    </i>
    <i r="1">
      <x v="8"/>
      <x v="13"/>
    </i>
    <i r="2">
      <x v="63"/>
    </i>
    <i r="2">
      <x v="99"/>
    </i>
    <i r="2">
      <x v="104"/>
    </i>
    <i r="2">
      <x v="108"/>
    </i>
    <i r="2">
      <x v="110"/>
    </i>
    <i r="1">
      <x v="14"/>
      <x v="46"/>
    </i>
    <i r="2">
      <x v="61"/>
    </i>
    <i r="2">
      <x v="65"/>
    </i>
    <i r="2">
      <x v="93"/>
    </i>
    <i r="1">
      <x v="18"/>
      <x v="2"/>
    </i>
    <i r="2">
      <x v="4"/>
    </i>
    <i r="2">
      <x v="9"/>
    </i>
    <i r="2">
      <x v="12"/>
    </i>
    <i r="2">
      <x v="22"/>
    </i>
    <i r="2">
      <x v="27"/>
    </i>
    <i r="2">
      <x v="29"/>
    </i>
    <i r="2">
      <x v="30"/>
    </i>
    <i r="2">
      <x v="52"/>
    </i>
    <i r="2">
      <x v="55"/>
    </i>
    <i r="2">
      <x v="71"/>
    </i>
    <i r="2">
      <x v="72"/>
    </i>
    <i r="2">
      <x v="74"/>
    </i>
    <i r="2">
      <x v="77"/>
    </i>
    <i r="2">
      <x v="82"/>
    </i>
    <i r="2">
      <x v="87"/>
    </i>
    <i r="2">
      <x v="89"/>
    </i>
    <i r="2">
      <x v="94"/>
    </i>
    <i r="2">
      <x v="97"/>
    </i>
    <i r="2">
      <x v="100"/>
    </i>
    <i r="2">
      <x v="105"/>
    </i>
    <i r="2">
      <x v="106"/>
    </i>
    <i r="2">
      <x v="111"/>
    </i>
    <i t="blank">
      <x v="22"/>
    </i>
    <i>
      <x v="23"/>
    </i>
    <i r="1">
      <x/>
      <x v="96"/>
    </i>
    <i r="1">
      <x v="1"/>
      <x v="95"/>
    </i>
    <i r="1">
      <x v="2"/>
      <x v="67"/>
    </i>
    <i r="1">
      <x v="3"/>
      <x v="57"/>
    </i>
    <i r="1">
      <x v="4"/>
      <x/>
    </i>
    <i r="1">
      <x v="5"/>
      <x v="55"/>
    </i>
    <i r="1">
      <x v="6"/>
      <x v="2"/>
    </i>
    <i r="2">
      <x v="26"/>
    </i>
    <i r="1">
      <x v="8"/>
      <x v="56"/>
    </i>
    <i r="1">
      <x v="9"/>
      <x v="91"/>
    </i>
    <i r="2">
      <x v="108"/>
    </i>
    <i r="1">
      <x v="11"/>
      <x v="54"/>
    </i>
    <i r="2">
      <x v="58"/>
    </i>
    <i r="2">
      <x v="73"/>
    </i>
    <i r="2">
      <x v="87"/>
    </i>
    <i r="1">
      <x v="15"/>
      <x v="9"/>
    </i>
    <i r="2">
      <x v="15"/>
    </i>
    <i r="2">
      <x v="63"/>
    </i>
    <i r="2">
      <x v="104"/>
    </i>
    <i r="1">
      <x v="19"/>
      <x v="7"/>
    </i>
    <i r="2">
      <x v="13"/>
    </i>
    <i r="2">
      <x v="23"/>
    </i>
    <i r="2">
      <x v="25"/>
    </i>
    <i r="2">
      <x v="59"/>
    </i>
    <i r="2">
      <x v="61"/>
    </i>
    <i r="2">
      <x v="93"/>
    </i>
    <i r="2">
      <x v="101"/>
    </i>
    <i t="blank">
      <x v="23"/>
    </i>
    <i>
      <x v="24"/>
    </i>
    <i r="1">
      <x/>
      <x v="56"/>
    </i>
    <i r="1">
      <x v="1"/>
      <x/>
    </i>
    <i r="2">
      <x v="2"/>
    </i>
    <i r="2">
      <x v="96"/>
    </i>
    <i r="1">
      <x v="4"/>
      <x v="3"/>
    </i>
    <i r="2">
      <x v="4"/>
    </i>
    <i r="2">
      <x v="5"/>
    </i>
    <i r="2">
      <x v="9"/>
    </i>
    <i r="2">
      <x v="10"/>
    </i>
    <i r="2">
      <x v="19"/>
    </i>
    <i r="2">
      <x v="20"/>
    </i>
    <i r="2">
      <x v="39"/>
    </i>
    <i r="2">
      <x v="42"/>
    </i>
    <i r="2">
      <x v="54"/>
    </i>
    <i r="2">
      <x v="55"/>
    </i>
    <i r="2">
      <x v="61"/>
    </i>
    <i r="2">
      <x v="63"/>
    </i>
    <i r="2">
      <x v="64"/>
    </i>
    <i r="2">
      <x v="79"/>
    </i>
    <i r="2">
      <x v="80"/>
    </i>
    <i r="2">
      <x v="86"/>
    </i>
    <i r="2">
      <x v="87"/>
    </i>
    <i r="2">
      <x v="102"/>
    </i>
    <i r="2">
      <x v="104"/>
    </i>
    <i r="2">
      <x v="106"/>
    </i>
    <i r="2">
      <x v="108"/>
    </i>
    <i t="blank">
      <x v="24"/>
    </i>
    <i>
      <x v="25"/>
    </i>
    <i r="1">
      <x/>
      <x/>
    </i>
    <i r="1">
      <x v="1"/>
      <x v="103"/>
    </i>
    <i r="1">
      <x v="2"/>
      <x v="95"/>
    </i>
    <i r="1">
      <x v="3"/>
      <x v="96"/>
    </i>
    <i r="1">
      <x v="4"/>
      <x v="91"/>
    </i>
    <i r="1">
      <x v="5"/>
      <x v="57"/>
    </i>
    <i r="1">
      <x v="6"/>
      <x v="84"/>
    </i>
    <i r="2">
      <x v="93"/>
    </i>
    <i r="1">
      <x v="8"/>
      <x v="12"/>
    </i>
    <i r="2">
      <x v="54"/>
    </i>
    <i r="1">
      <x v="10"/>
      <x v="2"/>
    </i>
    <i r="2">
      <x v="3"/>
    </i>
    <i r="2">
      <x v="37"/>
    </i>
    <i r="2">
      <x v="73"/>
    </i>
    <i r="2">
      <x v="86"/>
    </i>
    <i r="1">
      <x v="15"/>
      <x v="6"/>
    </i>
    <i r="2">
      <x v="40"/>
    </i>
    <i r="2">
      <x v="41"/>
    </i>
    <i r="2">
      <x v="51"/>
    </i>
    <i r="2">
      <x v="56"/>
    </i>
    <i r="2">
      <x v="63"/>
    </i>
    <i r="2">
      <x v="81"/>
    </i>
    <i r="2">
      <x v="94"/>
    </i>
    <i r="2">
      <x v="108"/>
    </i>
    <i t="blank">
      <x v="25"/>
    </i>
    <i>
      <x v="26"/>
    </i>
    <i r="1">
      <x/>
      <x v="96"/>
    </i>
    <i r="1">
      <x v="1"/>
      <x/>
    </i>
    <i r="1">
      <x v="2"/>
      <x v="13"/>
    </i>
    <i r="2">
      <x v="63"/>
    </i>
    <i r="2">
      <x v="91"/>
    </i>
    <i r="2">
      <x v="105"/>
    </i>
    <i r="1">
      <x v="6"/>
      <x v="67"/>
    </i>
    <i r="2">
      <x v="86"/>
    </i>
    <i r="2">
      <x v="104"/>
    </i>
    <i r="1">
      <x v="9"/>
      <x v="89"/>
    </i>
    <i r="2">
      <x v="108"/>
    </i>
    <i r="2">
      <x v="111"/>
    </i>
    <i r="1">
      <x v="12"/>
      <x v="57"/>
    </i>
    <i r="2">
      <x v="95"/>
    </i>
    <i r="1">
      <x v="14"/>
      <x v="1"/>
    </i>
    <i r="2">
      <x v="6"/>
    </i>
    <i r="2">
      <x v="10"/>
    </i>
    <i r="2">
      <x v="11"/>
    </i>
    <i r="2">
      <x v="19"/>
    </i>
    <i r="2">
      <x v="54"/>
    </i>
    <i r="2">
      <x v="56"/>
    </i>
    <i r="2">
      <x v="61"/>
    </i>
    <i r="2">
      <x v="68"/>
    </i>
    <i r="2">
      <x v="81"/>
    </i>
    <i r="2">
      <x v="87"/>
    </i>
    <i r="2">
      <x v="110"/>
    </i>
    <i t="blank">
      <x v="26"/>
    </i>
    <i>
      <x v="27"/>
    </i>
    <i r="1">
      <x/>
      <x v="96"/>
    </i>
    <i r="1">
      <x v="1"/>
      <x v="56"/>
    </i>
    <i r="2">
      <x v="87"/>
    </i>
    <i r="2">
      <x v="91"/>
    </i>
    <i r="2">
      <x v="111"/>
    </i>
    <i r="1">
      <x v="5"/>
      <x v="13"/>
    </i>
    <i r="2">
      <x v="43"/>
    </i>
    <i r="2">
      <x v="57"/>
    </i>
    <i r="1">
      <x v="8"/>
      <x v="2"/>
    </i>
    <i r="2">
      <x v="8"/>
    </i>
    <i r="2">
      <x v="37"/>
    </i>
    <i r="2">
      <x v="49"/>
    </i>
    <i r="2">
      <x v="54"/>
    </i>
    <i r="2">
      <x v="83"/>
    </i>
    <i r="2">
      <x v="95"/>
    </i>
    <i r="1">
      <x v="15"/>
      <x/>
    </i>
    <i r="2">
      <x v="1"/>
    </i>
    <i r="2">
      <x v="3"/>
    </i>
    <i r="2">
      <x v="11"/>
    </i>
    <i r="2">
      <x v="55"/>
    </i>
    <i r="2">
      <x v="58"/>
    </i>
    <i r="2">
      <x v="61"/>
    </i>
    <i r="2">
      <x v="63"/>
    </i>
    <i r="2">
      <x v="94"/>
    </i>
    <i r="2">
      <x v="103"/>
    </i>
    <i r="2">
      <x v="104"/>
    </i>
    <i r="2">
      <x v="108"/>
    </i>
    <i r="2">
      <x v="109"/>
    </i>
    <i t="blank">
      <x v="27"/>
    </i>
    <i>
      <x v="28"/>
    </i>
    <i r="1">
      <x/>
      <x v="4"/>
    </i>
    <i r="1">
      <x v="1"/>
      <x/>
    </i>
    <i r="1">
      <x v="2"/>
      <x v="19"/>
    </i>
    <i r="1">
      <x v="3"/>
      <x v="2"/>
    </i>
    <i r="2">
      <x v="9"/>
    </i>
    <i r="2">
      <x v="20"/>
    </i>
    <i r="2">
      <x v="50"/>
    </i>
    <i r="2">
      <x v="54"/>
    </i>
    <i r="2">
      <x v="105"/>
    </i>
    <i r="1">
      <x v="9"/>
      <x v="8"/>
    </i>
    <i r="2">
      <x v="11"/>
    </i>
    <i r="2">
      <x v="14"/>
    </i>
    <i r="2">
      <x v="16"/>
    </i>
    <i r="2">
      <x v="18"/>
    </i>
    <i r="2">
      <x v="26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40"/>
    </i>
    <i r="2">
      <x v="51"/>
    </i>
    <i r="2">
      <x v="59"/>
    </i>
    <i r="2">
      <x v="60"/>
    </i>
    <i r="2">
      <x v="62"/>
    </i>
    <i r="2">
      <x v="63"/>
    </i>
    <i r="2">
      <x v="67"/>
    </i>
    <i r="2">
      <x v="76"/>
    </i>
    <i r="2">
      <x v="78"/>
    </i>
    <i r="2">
      <x v="80"/>
    </i>
    <i r="2">
      <x v="84"/>
    </i>
    <i r="2">
      <x v="85"/>
    </i>
    <i r="2">
      <x v="91"/>
    </i>
    <i r="2">
      <x v="95"/>
    </i>
    <i r="2">
      <x v="96"/>
    </i>
    <i r="2">
      <x v="98"/>
    </i>
    <i r="2">
      <x v="103"/>
    </i>
    <i r="2">
      <x v="107"/>
    </i>
    <i r="2">
      <x v="112"/>
    </i>
    <i t="blank">
      <x v="28"/>
    </i>
    <i>
      <x v="29"/>
    </i>
    <i r="1">
      <x/>
      <x/>
    </i>
    <i r="1">
      <x v="1"/>
      <x v="62"/>
    </i>
    <i r="2">
      <x v="95"/>
    </i>
    <i r="2">
      <x v="96"/>
    </i>
    <i r="1">
      <x v="4"/>
      <x v="2"/>
    </i>
    <i r="2">
      <x v="12"/>
    </i>
    <i r="2">
      <x v="37"/>
    </i>
    <i r="2">
      <x v="49"/>
    </i>
    <i r="2">
      <x v="56"/>
    </i>
    <i r="2">
      <x v="57"/>
    </i>
    <i r="2">
      <x v="83"/>
    </i>
    <i r="2">
      <x v="88"/>
    </i>
    <i r="2">
      <x v="92"/>
    </i>
    <i r="1">
      <x v="13"/>
      <x v="1"/>
    </i>
    <i r="2">
      <x v="19"/>
    </i>
    <i r="2">
      <x v="47"/>
    </i>
    <i r="2">
      <x v="48"/>
    </i>
    <i r="2">
      <x v="51"/>
    </i>
    <i r="2">
      <x v="59"/>
    </i>
    <i r="2">
      <x v="73"/>
    </i>
    <i r="2">
      <x v="81"/>
    </i>
    <i r="2">
      <x v="84"/>
    </i>
    <i r="2">
      <x v="91"/>
    </i>
    <i r="2">
      <x v="104"/>
    </i>
    <i r="2">
      <x v="108"/>
    </i>
    <i r="2">
      <x v="110"/>
    </i>
    <i t="blank">
      <x v="29"/>
    </i>
    <i>
      <x v="30"/>
    </i>
    <i r="1">
      <x/>
      <x/>
    </i>
    <i r="1">
      <x v="1"/>
      <x v="96"/>
    </i>
    <i r="1">
      <x v="2"/>
      <x v="95"/>
    </i>
    <i r="1">
      <x v="3"/>
      <x v="56"/>
    </i>
    <i r="1">
      <x v="4"/>
      <x v="57"/>
    </i>
    <i r="1">
      <x v="5"/>
      <x v="63"/>
    </i>
    <i r="1">
      <x v="6"/>
      <x v="2"/>
    </i>
    <i r="2">
      <x v="105"/>
    </i>
    <i r="1">
      <x v="8"/>
      <x v="1"/>
    </i>
    <i r="2">
      <x v="4"/>
    </i>
    <i r="1">
      <x v="10"/>
      <x v="51"/>
    </i>
    <i r="2">
      <x v="93"/>
    </i>
    <i r="2">
      <x v="108"/>
    </i>
    <i r="2">
      <x v="111"/>
    </i>
    <i r="1">
      <x v="14"/>
      <x v="3"/>
    </i>
    <i r="2">
      <x v="55"/>
    </i>
    <i r="2">
      <x v="58"/>
    </i>
    <i r="2">
      <x v="67"/>
    </i>
    <i r="2">
      <x v="69"/>
    </i>
    <i r="2">
      <x v="87"/>
    </i>
    <i r="2">
      <x v="91"/>
    </i>
    <i t="blank">
      <x v="30"/>
    </i>
    <i>
      <x v="31"/>
    </i>
    <i r="1">
      <x/>
      <x v="96"/>
    </i>
    <i r="1">
      <x v="1"/>
      <x v="95"/>
    </i>
    <i r="1">
      <x v="2"/>
      <x/>
    </i>
    <i r="2">
      <x v="103"/>
    </i>
    <i r="1">
      <x v="4"/>
      <x v="2"/>
    </i>
    <i r="2">
      <x v="57"/>
    </i>
    <i r="1">
      <x v="6"/>
      <x v="111"/>
    </i>
    <i r="1">
      <x v="7"/>
      <x v="62"/>
    </i>
    <i r="1">
      <x v="8"/>
      <x v="56"/>
    </i>
    <i r="1">
      <x v="9"/>
      <x v="3"/>
    </i>
    <i r="2">
      <x v="54"/>
    </i>
    <i r="2">
      <x v="67"/>
    </i>
    <i r="2">
      <x v="87"/>
    </i>
    <i r="2">
      <x v="110"/>
    </i>
    <i r="1">
      <x v="14"/>
      <x v="1"/>
    </i>
    <i r="2">
      <x v="4"/>
    </i>
    <i r="2">
      <x v="36"/>
    </i>
    <i r="2">
      <x v="61"/>
    </i>
    <i r="2">
      <x v="86"/>
    </i>
    <i r="2">
      <x v="93"/>
    </i>
    <i r="2">
      <x v="106"/>
    </i>
    <i r="2">
      <x v="108"/>
    </i>
    <i t="blank">
      <x v="3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64">
      <pivotArea field="2" type="button" dataOnly="0" labelOnly="1" outline="0" axis="axisRow" fieldPosition="0"/>
    </format>
    <format dxfId="463">
      <pivotArea outline="0" fieldPosition="0">
        <references count="1">
          <reference field="4294967294" count="1">
            <x v="0"/>
          </reference>
        </references>
      </pivotArea>
    </format>
    <format dxfId="462">
      <pivotArea outline="0" fieldPosition="0">
        <references count="1">
          <reference field="4294967294" count="1">
            <x v="1"/>
          </reference>
        </references>
      </pivotArea>
    </format>
    <format dxfId="461">
      <pivotArea outline="0" fieldPosition="0">
        <references count="1">
          <reference field="4294967294" count="1">
            <x v="2"/>
          </reference>
        </references>
      </pivotArea>
    </format>
    <format dxfId="460">
      <pivotArea outline="0" fieldPosition="0">
        <references count="1">
          <reference field="4294967294" count="1">
            <x v="3"/>
          </reference>
        </references>
      </pivotArea>
    </format>
    <format dxfId="459">
      <pivotArea outline="0" fieldPosition="0">
        <references count="1">
          <reference field="4294967294" count="1">
            <x v="4"/>
          </reference>
        </references>
      </pivotArea>
    </format>
    <format dxfId="458">
      <pivotArea outline="0" fieldPosition="0">
        <references count="1">
          <reference field="4294967294" count="1">
            <x v="5"/>
          </reference>
        </references>
      </pivotArea>
    </format>
    <format dxfId="457">
      <pivotArea outline="0" fieldPosition="0">
        <references count="1">
          <reference field="4294967294" count="1">
            <x v="6"/>
          </reference>
        </references>
      </pivotArea>
    </format>
    <format dxfId="456">
      <pivotArea field="2" type="button" dataOnly="0" labelOnly="1" outline="0" axis="axisRow" fieldPosition="0"/>
    </format>
    <format dxfId="4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4">
      <pivotArea field="2" type="button" dataOnly="0" labelOnly="1" outline="0" axis="axisRow" fieldPosition="0"/>
    </format>
    <format dxfId="4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2">
      <pivotArea field="2" type="button" dataOnly="0" labelOnly="1" outline="0" axis="axisRow" fieldPosition="0"/>
    </format>
    <format dxfId="4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8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64C080-BC79-49F2-9117-6BA1AAA4F05E}" name="LTBL_33000" displayName="LTBL_33000" ref="B4:I20" totalsRowCount="1">
  <autoFilter ref="B4:I19" xr:uid="{0E64C080-BC79-49F2-9117-6BA1AAA4F05E}"/>
  <tableColumns count="8">
    <tableColumn id="9" xr3:uid="{9F86BB98-C364-4B01-87B2-AB9450E4BB92}" name="産業大分類" totalsRowLabel="合計" totalsRowDxfId="447"/>
    <tableColumn id="10" xr3:uid="{0C00345B-EB89-40DC-8170-3AFB56F8848B}" name="総数／事業所数" totalsRowFunction="custom" totalsRowDxfId="446" dataCellStyle="桁区切り" totalsRowCellStyle="桁区切り">
      <totalsRowFormula>SUM(LTBL_33000[総数／事業所数])</totalsRowFormula>
    </tableColumn>
    <tableColumn id="11" xr3:uid="{7E017804-F98F-4D84-BD8B-20A41F82A7EB}" name="総数／構成比" dataDxfId="445"/>
    <tableColumn id="12" xr3:uid="{08498BC1-65C8-41BB-A1A3-ED33656E9232}" name="個人／事業所数" totalsRowFunction="sum" totalsRowDxfId="444" dataCellStyle="桁区切り" totalsRowCellStyle="桁区切り"/>
    <tableColumn id="13" xr3:uid="{7F9F5921-9A29-4F4A-A967-61A3D8D858B6}" name="個人／構成比" dataDxfId="443"/>
    <tableColumn id="14" xr3:uid="{B45D12F6-001B-432B-BE62-C70BCAE39412}" name="法人／事業所数" totalsRowFunction="sum" totalsRowDxfId="442" dataCellStyle="桁区切り" totalsRowCellStyle="桁区切り"/>
    <tableColumn id="15" xr3:uid="{85DC7F70-E0AD-4082-8A29-58A3D61549B3}" name="法人／構成比" dataDxfId="441"/>
    <tableColumn id="16" xr3:uid="{9AC23274-B59B-4280-B7A1-67001CBDD838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B448E8A-F73F-40F4-AE88-B08415186DCD}" name="LTBL_33102" displayName="LTBL_33102" ref="B4:I20" totalsRowCount="1">
  <autoFilter ref="B4:I19" xr:uid="{4B448E8A-F73F-40F4-AE88-B08415186DCD}"/>
  <tableColumns count="8">
    <tableColumn id="9" xr3:uid="{06AE4658-14DD-4652-BB5B-EBE76B28D088}" name="産業大分類" totalsRowLabel="合計" totalsRowDxfId="405"/>
    <tableColumn id="10" xr3:uid="{6D88BC96-B052-4927-9BDD-57631E72546D}" name="総数／事業所数" totalsRowFunction="custom" totalsRowDxfId="404" dataCellStyle="桁区切り" totalsRowCellStyle="桁区切り">
      <totalsRowFormula>SUM(LTBL_33102[総数／事業所数])</totalsRowFormula>
    </tableColumn>
    <tableColumn id="11" xr3:uid="{37A764DF-03FF-463A-9194-AE6D7AE5C0CF}" name="総数／構成比" dataDxfId="403"/>
    <tableColumn id="12" xr3:uid="{836E101B-4D21-4710-8AE5-E4A32685A318}" name="個人／事業所数" totalsRowFunction="sum" totalsRowDxfId="402" dataCellStyle="桁区切り" totalsRowCellStyle="桁区切り"/>
    <tableColumn id="13" xr3:uid="{10B57395-F86B-4A4D-85A8-1BF236C99E87}" name="個人／構成比" dataDxfId="401"/>
    <tableColumn id="14" xr3:uid="{1B2F4C87-1EEC-4E7C-B756-CD8457152CDC}" name="法人／事業所数" totalsRowFunction="sum" totalsRowDxfId="400" dataCellStyle="桁区切り" totalsRowCellStyle="桁区切り"/>
    <tableColumn id="15" xr3:uid="{F9292ED3-A58A-47C5-AF95-9E020FB35BC7}" name="法人／構成比" dataDxfId="399"/>
    <tableColumn id="16" xr3:uid="{840000B7-428F-4488-B3AE-13F565715C93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4F18119-8BFA-4413-99F6-456BF313DA98}" name="M_TABLE_33102" displayName="M_TABLE_33102" ref="B23:I43" totalsRowShown="0">
  <autoFilter ref="B23:I43" xr:uid="{64F18119-8BFA-4413-99F6-456BF313DA98}"/>
  <tableColumns count="8">
    <tableColumn id="9" xr3:uid="{168F8333-DFF6-497B-AC19-90ABF05CC409}" name="産業中分類上位２０"/>
    <tableColumn id="10" xr3:uid="{65768356-B391-4141-A7C4-960A3983E7E9}" name="総数／事業所数" dataCellStyle="桁区切り"/>
    <tableColumn id="11" xr3:uid="{CF357687-944E-4931-B35C-7C72E9ED96A5}" name="総数／構成比" dataDxfId="397"/>
    <tableColumn id="12" xr3:uid="{3D4ED1A8-2F0A-4F9A-A51F-42204D9B7760}" name="個人／事業所数" dataCellStyle="桁区切り"/>
    <tableColumn id="13" xr3:uid="{209F307D-3ACE-4028-A8D0-AC5BDC6CAFC0}" name="個人／構成比" dataDxfId="396"/>
    <tableColumn id="14" xr3:uid="{124346BF-22E6-4C6E-8914-F639607DF985}" name="法人／事業所数" dataCellStyle="桁区切り"/>
    <tableColumn id="15" xr3:uid="{A59504C6-D59B-4F64-BEB1-AB6328E552DB}" name="法人／構成比" dataDxfId="395"/>
    <tableColumn id="16" xr3:uid="{95EDEF74-71A7-4C97-A5C3-651378C9BD16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25AC687-D4E7-402F-A197-A98CA0522B29}" name="S_TABLE_33102" displayName="S_TABLE_33102" ref="B46:I66" totalsRowShown="0">
  <autoFilter ref="B46:I66" xr:uid="{825AC687-D4E7-402F-A197-A98CA0522B29}"/>
  <tableColumns count="8">
    <tableColumn id="9" xr3:uid="{3F40223D-7EF3-4436-B6C1-667AFD675A08}" name="産業小分類上位２０"/>
    <tableColumn id="10" xr3:uid="{10BA43A5-DFF7-4530-95C3-54FFEDD02BEB}" name="総数／事業所数" dataCellStyle="桁区切り"/>
    <tableColumn id="11" xr3:uid="{296FBE67-BA9D-4545-82F1-D506CB87E853}" name="総数／構成比" dataDxfId="394"/>
    <tableColumn id="12" xr3:uid="{67459BA4-2EF6-4C5C-B396-7F489D2B56F5}" name="個人／事業所数" dataCellStyle="桁区切り"/>
    <tableColumn id="13" xr3:uid="{4D677EA1-C047-4F42-8D1D-CDE42177DEAD}" name="個人／構成比" dataDxfId="393"/>
    <tableColumn id="14" xr3:uid="{5D7FAC7C-B4CA-47B6-879E-83915C94ABE4}" name="法人／事業所数" dataCellStyle="桁区切り"/>
    <tableColumn id="15" xr3:uid="{968779CC-99E8-4870-82A9-8F271F86DE42}" name="法人／構成比" dataDxfId="392"/>
    <tableColumn id="16" xr3:uid="{201954AF-E842-4EF8-9C3B-D9F4CB3D25D4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C6E5E4-9FEF-4F36-BF4A-E3E042E7CCEF}" name="LTBL_33103" displayName="LTBL_33103" ref="B4:I20" totalsRowCount="1">
  <autoFilter ref="B4:I19" xr:uid="{7FC6E5E4-9FEF-4F36-BF4A-E3E042E7CCEF}"/>
  <tableColumns count="8">
    <tableColumn id="9" xr3:uid="{748E9E59-9FFF-42DF-A45E-CCCDB03F200B}" name="産業大分類" totalsRowLabel="合計" totalsRowDxfId="391"/>
    <tableColumn id="10" xr3:uid="{63BEF328-CA59-47AC-B65F-73CF31E515ED}" name="総数／事業所数" totalsRowFunction="custom" totalsRowDxfId="390" dataCellStyle="桁区切り" totalsRowCellStyle="桁区切り">
      <totalsRowFormula>SUM(LTBL_33103[総数／事業所数])</totalsRowFormula>
    </tableColumn>
    <tableColumn id="11" xr3:uid="{81C441F8-BC01-478A-83EF-4F737838A116}" name="総数／構成比" dataDxfId="389"/>
    <tableColumn id="12" xr3:uid="{AADC0728-7F32-43FB-A80A-278042E0B866}" name="個人／事業所数" totalsRowFunction="sum" totalsRowDxfId="388" dataCellStyle="桁区切り" totalsRowCellStyle="桁区切り"/>
    <tableColumn id="13" xr3:uid="{199C5050-48CD-4090-9F5C-21325D01A7D3}" name="個人／構成比" dataDxfId="387"/>
    <tableColumn id="14" xr3:uid="{2E6C2DBA-8FA1-4C62-88F7-242E2AD23138}" name="法人／事業所数" totalsRowFunction="sum" totalsRowDxfId="386" dataCellStyle="桁区切り" totalsRowCellStyle="桁区切り"/>
    <tableColumn id="15" xr3:uid="{F419C8A8-5327-4AE5-AFA0-CC4112670C66}" name="法人／構成比" dataDxfId="385"/>
    <tableColumn id="16" xr3:uid="{316A8122-8FF5-4A27-AC60-39FDCAB357B1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DA7BA74-9655-4B43-A2AE-A736E1FD89F5}" name="M_TABLE_33103" displayName="M_TABLE_33103" ref="B23:I44" totalsRowShown="0">
  <autoFilter ref="B23:I44" xr:uid="{2DA7BA74-9655-4B43-A2AE-A736E1FD89F5}"/>
  <tableColumns count="8">
    <tableColumn id="9" xr3:uid="{1BBDE9B1-9F32-4204-AD0D-011FAFCBFD64}" name="産業中分類上位２０"/>
    <tableColumn id="10" xr3:uid="{FA980400-892E-4058-94F7-9EFE30C7716D}" name="総数／事業所数" dataCellStyle="桁区切り"/>
    <tableColumn id="11" xr3:uid="{1BE244CA-3AD8-4369-AEA0-62FDF84377F0}" name="総数／構成比" dataDxfId="383"/>
    <tableColumn id="12" xr3:uid="{E6201E18-DD1A-4FD1-BDA1-2CBA3168A984}" name="個人／事業所数" dataCellStyle="桁区切り"/>
    <tableColumn id="13" xr3:uid="{A54BEFF3-8920-4283-A237-D9A92476C419}" name="個人／構成比" dataDxfId="382"/>
    <tableColumn id="14" xr3:uid="{4960BE04-8639-4A3B-8219-2BD030FC8094}" name="法人／事業所数" dataCellStyle="桁区切り"/>
    <tableColumn id="15" xr3:uid="{A6481F72-863B-4B3B-A61F-6859F068B105}" name="法人／構成比" dataDxfId="381"/>
    <tableColumn id="16" xr3:uid="{119A4E8F-3E66-4FD8-A804-C5847FEC0352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8B7C4DB-5724-4765-A97F-1F345B12F7A4}" name="S_TABLE_33103" displayName="S_TABLE_33103" ref="B47:I67" totalsRowShown="0">
  <autoFilter ref="B47:I67" xr:uid="{A8B7C4DB-5724-4765-A97F-1F345B12F7A4}"/>
  <tableColumns count="8">
    <tableColumn id="9" xr3:uid="{6ECB7E80-E7D8-473A-B308-3CDBFBBCC2FC}" name="産業小分類上位２０"/>
    <tableColumn id="10" xr3:uid="{0CA6FCF9-CD86-4B4B-AF39-DCFD43FE76D7}" name="総数／事業所数" dataCellStyle="桁区切り"/>
    <tableColumn id="11" xr3:uid="{821BCF17-8DB9-4B7B-90DD-0E65B414D944}" name="総数／構成比" dataDxfId="380"/>
    <tableColumn id="12" xr3:uid="{2D7648D1-BC33-45FB-847A-9B3C941C388D}" name="個人／事業所数" dataCellStyle="桁区切り"/>
    <tableColumn id="13" xr3:uid="{004EAE55-1013-4ED0-9123-4D874F21F4BD}" name="個人／構成比" dataDxfId="379"/>
    <tableColumn id="14" xr3:uid="{00FD5551-0D67-41A1-A0F2-67E46929E32D}" name="法人／事業所数" dataCellStyle="桁区切り"/>
    <tableColumn id="15" xr3:uid="{DDEEB96A-BF3E-46A6-B28F-33EC688DA20C}" name="法人／構成比" dataDxfId="378"/>
    <tableColumn id="16" xr3:uid="{80846DA0-93B8-4079-9901-7716C69F6759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0C59705-5160-4FB7-9A23-D4F8B1DE2265}" name="LTBL_33104" displayName="LTBL_33104" ref="B4:I20" totalsRowCount="1">
  <autoFilter ref="B4:I19" xr:uid="{60C59705-5160-4FB7-9A23-D4F8B1DE2265}"/>
  <tableColumns count="8">
    <tableColumn id="9" xr3:uid="{93CEAE71-3B80-4338-890A-E1916981F703}" name="産業大分類" totalsRowLabel="合計" totalsRowDxfId="377"/>
    <tableColumn id="10" xr3:uid="{E326F940-A0B5-446D-AF38-9C28D2042FBF}" name="総数／事業所数" totalsRowFunction="custom" totalsRowDxfId="376" dataCellStyle="桁区切り" totalsRowCellStyle="桁区切り">
      <totalsRowFormula>SUM(LTBL_33104[総数／事業所数])</totalsRowFormula>
    </tableColumn>
    <tableColumn id="11" xr3:uid="{63666000-2B1A-416D-A9BA-C0D93E926935}" name="総数／構成比" dataDxfId="375"/>
    <tableColumn id="12" xr3:uid="{8C4BF411-77E8-467A-A6F4-AB4D0603AA64}" name="個人／事業所数" totalsRowFunction="sum" totalsRowDxfId="374" dataCellStyle="桁区切り" totalsRowCellStyle="桁区切り"/>
    <tableColumn id="13" xr3:uid="{DFB88A82-2417-4A77-BC91-98F44A93655C}" name="個人／構成比" dataDxfId="373"/>
    <tableColumn id="14" xr3:uid="{656FB555-223E-4920-9DD6-F20571B276D2}" name="法人／事業所数" totalsRowFunction="sum" totalsRowDxfId="372" dataCellStyle="桁区切り" totalsRowCellStyle="桁区切り"/>
    <tableColumn id="15" xr3:uid="{BF1AE8FB-FDC0-45A1-8BA4-D7D2A45CB19A}" name="法人／構成比" dataDxfId="371"/>
    <tableColumn id="16" xr3:uid="{0481EE64-384C-453C-A216-E3FECEC90E86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6EB4D44-EBBC-46EF-850C-BDB8C245BB9A}" name="M_TABLE_33104" displayName="M_TABLE_33104" ref="B23:I44" totalsRowShown="0">
  <autoFilter ref="B23:I44" xr:uid="{46EB4D44-EBBC-46EF-850C-BDB8C245BB9A}"/>
  <tableColumns count="8">
    <tableColumn id="9" xr3:uid="{F37BD911-AA66-4E0F-A084-81AF227ADA4A}" name="産業中分類上位２０"/>
    <tableColumn id="10" xr3:uid="{DBDDE8C8-D185-4131-8281-9DA3527A64AC}" name="総数／事業所数" dataCellStyle="桁区切り"/>
    <tableColumn id="11" xr3:uid="{24FFA8D8-9D60-46E6-BF51-285C925153F7}" name="総数／構成比" dataDxfId="369"/>
    <tableColumn id="12" xr3:uid="{5BD2C8D7-DA76-4891-A1FB-8A8900FF4316}" name="個人／事業所数" dataCellStyle="桁区切り"/>
    <tableColumn id="13" xr3:uid="{8EE4A579-B154-4FF6-BBC9-C4E466765387}" name="個人／構成比" dataDxfId="368"/>
    <tableColumn id="14" xr3:uid="{772846F9-6F94-42F0-95A7-3765D7E4CDFF}" name="法人／事業所数" dataCellStyle="桁区切り"/>
    <tableColumn id="15" xr3:uid="{217173F8-65E7-4B6C-B4E8-EB6ACB61E8F6}" name="法人／構成比" dataDxfId="367"/>
    <tableColumn id="16" xr3:uid="{15C03B3C-054C-4DE0-8BCB-2EC91282A330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5439261-1C1B-4C3A-8183-3BF6DF91C3BC}" name="S_TABLE_33104" displayName="S_TABLE_33104" ref="B47:I67" totalsRowShown="0">
  <autoFilter ref="B47:I67" xr:uid="{45439261-1C1B-4C3A-8183-3BF6DF91C3BC}"/>
  <tableColumns count="8">
    <tableColumn id="9" xr3:uid="{9828FE15-65F8-49AB-9F18-8E7A3667D40E}" name="産業小分類上位２０"/>
    <tableColumn id="10" xr3:uid="{6773F48B-5AA7-429E-872B-661F288349CE}" name="総数／事業所数" dataCellStyle="桁区切り"/>
    <tableColumn id="11" xr3:uid="{11092CCA-2D64-4073-9B5E-626EB6F0772E}" name="総数／構成比" dataDxfId="366"/>
    <tableColumn id="12" xr3:uid="{0A073C12-D2CB-40FD-9816-718E232AE9B8}" name="個人／事業所数" dataCellStyle="桁区切り"/>
    <tableColumn id="13" xr3:uid="{01EDF2F8-AC9D-408F-AE13-8DEFDEEF6F2C}" name="個人／構成比" dataDxfId="365"/>
    <tableColumn id="14" xr3:uid="{8E4CF839-0BE7-4001-815F-1E037C1861E8}" name="法人／事業所数" dataCellStyle="桁区切り"/>
    <tableColumn id="15" xr3:uid="{E78EB366-4494-4CCD-AFEC-090518752A4A}" name="法人／構成比" dataDxfId="364"/>
    <tableColumn id="16" xr3:uid="{B778006B-333A-4C7A-8674-445EE5C76B78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1561485-0008-4E58-9B5D-12B9555F7370}" name="LTBL_33202" displayName="LTBL_33202" ref="B4:I20" totalsRowCount="1">
  <autoFilter ref="B4:I19" xr:uid="{B1561485-0008-4E58-9B5D-12B9555F7370}"/>
  <tableColumns count="8">
    <tableColumn id="9" xr3:uid="{A030F0E1-C3DA-428C-B929-E341978B7BAD}" name="産業大分類" totalsRowLabel="合計" totalsRowDxfId="363"/>
    <tableColumn id="10" xr3:uid="{FB3E51DB-48DC-4E29-916E-E63E74E76BBE}" name="総数／事業所数" totalsRowFunction="custom" totalsRowDxfId="362" dataCellStyle="桁区切り" totalsRowCellStyle="桁区切り">
      <totalsRowFormula>SUM(LTBL_33202[総数／事業所数])</totalsRowFormula>
    </tableColumn>
    <tableColumn id="11" xr3:uid="{F4F92398-4EE6-410C-87D9-1054CA42850D}" name="総数／構成比" dataDxfId="361"/>
    <tableColumn id="12" xr3:uid="{799D81E6-E3FE-44C6-904B-2F6016700BFF}" name="個人／事業所数" totalsRowFunction="sum" totalsRowDxfId="360" dataCellStyle="桁区切り" totalsRowCellStyle="桁区切り"/>
    <tableColumn id="13" xr3:uid="{C85304F3-BC7B-4125-B19A-D03983A28661}" name="個人／構成比" dataDxfId="359"/>
    <tableColumn id="14" xr3:uid="{FCDD5533-2727-476D-9E81-BEF331D5BDD2}" name="法人／事業所数" totalsRowFunction="sum" totalsRowDxfId="358" dataCellStyle="桁区切り" totalsRowCellStyle="桁区切り"/>
    <tableColumn id="15" xr3:uid="{D8E34A00-765B-425E-884B-B1074D7BF82C}" name="法人／構成比" dataDxfId="357"/>
    <tableColumn id="16" xr3:uid="{9A5A3D43-842F-46AD-8B45-91C17763E03A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93A329-1821-4CFC-8458-F5987F95BFF7}" name="M_TABLE_33000" displayName="M_TABLE_33000" ref="B23:I43" totalsRowShown="0">
  <autoFilter ref="B23:I43" xr:uid="{B293A329-1821-4CFC-8458-F5987F95BFF7}"/>
  <tableColumns count="8">
    <tableColumn id="9" xr3:uid="{AE79CE81-A54B-4A55-9D65-5AD64EB38FCC}" name="産業中分類上位２０"/>
    <tableColumn id="10" xr3:uid="{8AE576C6-4BB7-4E73-A81F-F3708F0F228D}" name="総数／事業所数" dataCellStyle="桁区切り"/>
    <tableColumn id="11" xr3:uid="{DCEB3E23-8866-442F-A80B-3684F10A2925}" name="総数／構成比" dataDxfId="439"/>
    <tableColumn id="12" xr3:uid="{5BCC1EF9-4439-4ACF-B383-D9C5D161FF36}" name="個人／事業所数" dataCellStyle="桁区切り"/>
    <tableColumn id="13" xr3:uid="{C1F232A7-3BA5-4681-A48B-1B19059E85BE}" name="個人／構成比" dataDxfId="438"/>
    <tableColumn id="14" xr3:uid="{D3BBEF97-CC6B-441C-84E6-BCB26247B0FD}" name="法人／事業所数" dataCellStyle="桁区切り"/>
    <tableColumn id="15" xr3:uid="{00F1978C-0F05-4B89-84C2-B707D732836E}" name="法人／構成比" dataDxfId="437"/>
    <tableColumn id="16" xr3:uid="{38EA8AFA-3E0D-438E-8CDB-684745F2F1F6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559E43F-5F97-4505-9AA2-D1F569A5AF64}" name="M_TABLE_33202" displayName="M_TABLE_33202" ref="B23:I43" totalsRowShown="0">
  <autoFilter ref="B23:I43" xr:uid="{8559E43F-5F97-4505-9AA2-D1F569A5AF64}"/>
  <tableColumns count="8">
    <tableColumn id="9" xr3:uid="{1C11BA29-C5EF-420D-9946-472B3B1CE4B1}" name="産業中分類上位２０"/>
    <tableColumn id="10" xr3:uid="{2615C49A-C329-49EC-B2FE-F74D185D38E8}" name="総数／事業所数" dataCellStyle="桁区切り"/>
    <tableColumn id="11" xr3:uid="{189AFBFE-E352-495A-B333-8AFC96B46506}" name="総数／構成比" dataDxfId="355"/>
    <tableColumn id="12" xr3:uid="{2885C9F7-E98D-4BD7-96E2-E7CFFC88C7E1}" name="個人／事業所数" dataCellStyle="桁区切り"/>
    <tableColumn id="13" xr3:uid="{D74274CB-DCCA-4D7A-AE28-7281BFDA0571}" name="個人／構成比" dataDxfId="354"/>
    <tableColumn id="14" xr3:uid="{E57AD3F7-0A70-428A-8789-5DBB79646225}" name="法人／事業所数" dataCellStyle="桁区切り"/>
    <tableColumn id="15" xr3:uid="{CAC15F60-1E85-4556-9768-2FDB6189D8D2}" name="法人／構成比" dataDxfId="353"/>
    <tableColumn id="16" xr3:uid="{D2BC5D87-CA80-4549-9A9C-0BF75D1B8E31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92A3DAE-4A66-41A5-A183-B67B71B79810}" name="S_TABLE_33202" displayName="S_TABLE_33202" ref="B46:I67" totalsRowShown="0">
  <autoFilter ref="B46:I67" xr:uid="{D92A3DAE-4A66-41A5-A183-B67B71B79810}"/>
  <tableColumns count="8">
    <tableColumn id="9" xr3:uid="{D68A1B14-A0BD-4CE8-8615-63768198600E}" name="産業小分類上位２０"/>
    <tableColumn id="10" xr3:uid="{442F7BA5-9782-4256-9EA7-E19F804EBCA7}" name="総数／事業所数" dataCellStyle="桁区切り"/>
    <tableColumn id="11" xr3:uid="{C93DB7F3-D9DF-4619-BDF5-CA513579FABE}" name="総数／構成比" dataDxfId="352"/>
    <tableColumn id="12" xr3:uid="{E07A390E-FC5E-4C45-A0A6-EA042EBB9B7F}" name="個人／事業所数" dataCellStyle="桁区切り"/>
    <tableColumn id="13" xr3:uid="{6474A3B5-1D5E-4A7E-BEA9-4C7E8AB7C002}" name="個人／構成比" dataDxfId="351"/>
    <tableColumn id="14" xr3:uid="{8D395EDB-4E60-4852-B51E-72D259E69892}" name="法人／事業所数" dataCellStyle="桁区切り"/>
    <tableColumn id="15" xr3:uid="{D2BE3DE0-8B1B-4F79-93AC-2CD8BE5C9412}" name="法人／構成比" dataDxfId="350"/>
    <tableColumn id="16" xr3:uid="{D7F12491-EA81-4B41-A97A-32EA44CDBDF5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8F5704-98C3-4E32-AFB9-69ED7086151C}" name="LTBL_33203" displayName="LTBL_33203" ref="B4:I20" totalsRowCount="1">
  <autoFilter ref="B4:I19" xr:uid="{208F5704-98C3-4E32-AFB9-69ED7086151C}"/>
  <tableColumns count="8">
    <tableColumn id="9" xr3:uid="{7264404A-A509-48A0-BEA4-8EE912DCF10D}" name="産業大分類" totalsRowLabel="合計" totalsRowDxfId="349"/>
    <tableColumn id="10" xr3:uid="{7F50A7DC-EC10-420C-9539-12A2B6AA6BF9}" name="総数／事業所数" totalsRowFunction="custom" totalsRowDxfId="348" dataCellStyle="桁区切り" totalsRowCellStyle="桁区切り">
      <totalsRowFormula>SUM(LTBL_33203[総数／事業所数])</totalsRowFormula>
    </tableColumn>
    <tableColumn id="11" xr3:uid="{5399FF25-F485-4908-930E-9CD4885EF6BD}" name="総数／構成比" dataDxfId="347"/>
    <tableColumn id="12" xr3:uid="{41F7A878-CF52-41ED-A833-F43A2971FE93}" name="個人／事業所数" totalsRowFunction="sum" totalsRowDxfId="346" dataCellStyle="桁区切り" totalsRowCellStyle="桁区切り"/>
    <tableColumn id="13" xr3:uid="{B4D98823-299B-45BC-8C88-36E9205B4F7C}" name="個人／構成比" dataDxfId="345"/>
    <tableColumn id="14" xr3:uid="{1F0BC949-C586-419D-A209-DAD98DF62032}" name="法人／事業所数" totalsRowFunction="sum" totalsRowDxfId="344" dataCellStyle="桁区切り" totalsRowCellStyle="桁区切り"/>
    <tableColumn id="15" xr3:uid="{3C0B5D0E-75E1-415A-BC9C-69FD65F3443C}" name="法人／構成比" dataDxfId="343"/>
    <tableColumn id="16" xr3:uid="{F0DD2AAF-9613-4CA0-8E09-3EC71F7A03D8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6C0F465-B4E4-4EDA-89F6-FC08BDC88EE5}" name="M_TABLE_33203" displayName="M_TABLE_33203" ref="B23:I43" totalsRowShown="0">
  <autoFilter ref="B23:I43" xr:uid="{56C0F465-B4E4-4EDA-89F6-FC08BDC88EE5}"/>
  <tableColumns count="8">
    <tableColumn id="9" xr3:uid="{DF630143-BE8C-40F8-88BB-F00F41A2A1D0}" name="産業中分類上位２０"/>
    <tableColumn id="10" xr3:uid="{DB50100B-4BE8-49B9-BB92-B5E3B06D79D0}" name="総数／事業所数" dataCellStyle="桁区切り"/>
    <tableColumn id="11" xr3:uid="{121DC1A1-1E79-40EC-A579-5CFD4F1F8FF5}" name="総数／構成比" dataDxfId="341"/>
    <tableColumn id="12" xr3:uid="{B5D4C4C8-AC82-434A-9AFD-7385C5204DB8}" name="個人／事業所数" dataCellStyle="桁区切り"/>
    <tableColumn id="13" xr3:uid="{08F0553F-3A13-4A14-98E4-1CF2F9FDA983}" name="個人／構成比" dataDxfId="340"/>
    <tableColumn id="14" xr3:uid="{177E6DBD-876E-4ADD-BA94-8AE60357D518}" name="法人／事業所数" dataCellStyle="桁区切り"/>
    <tableColumn id="15" xr3:uid="{19B94FDA-553E-4295-95F5-3C1A56F5BF9A}" name="法人／構成比" dataDxfId="339"/>
    <tableColumn id="16" xr3:uid="{A870DACF-E729-4139-95E6-4CDB8B075A81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4108905-A888-48F9-9A09-D36D44C62164}" name="S_TABLE_33203" displayName="S_TABLE_33203" ref="B46:I66" totalsRowShown="0">
  <autoFilter ref="B46:I66" xr:uid="{A4108905-A888-48F9-9A09-D36D44C62164}"/>
  <tableColumns count="8">
    <tableColumn id="9" xr3:uid="{B079A1F7-FEE0-46F4-8C3C-05EA6EEC1BB2}" name="産業小分類上位２０"/>
    <tableColumn id="10" xr3:uid="{14E95E95-CF64-4507-A2C8-547250DDAB8F}" name="総数／事業所数" dataCellStyle="桁区切り"/>
    <tableColumn id="11" xr3:uid="{776A1E42-2091-476E-B506-C569D3575EF2}" name="総数／構成比" dataDxfId="338"/>
    <tableColumn id="12" xr3:uid="{3A2A832B-B12A-4DF1-8FB0-CDA5D49C5F54}" name="個人／事業所数" dataCellStyle="桁区切り"/>
    <tableColumn id="13" xr3:uid="{57834903-6C01-484A-A616-009168986B2A}" name="個人／構成比" dataDxfId="337"/>
    <tableColumn id="14" xr3:uid="{A2BE940D-0B85-479F-A296-F7122D783F18}" name="法人／事業所数" dataCellStyle="桁区切り"/>
    <tableColumn id="15" xr3:uid="{4EEEA562-88BA-4F19-8964-DA056DBFB9C6}" name="法人／構成比" dataDxfId="336"/>
    <tableColumn id="16" xr3:uid="{4B774E85-45CF-4983-872D-FF3641EBF5C8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22C4BAD-E4FD-4AC0-BABD-4688A7F2C574}" name="LTBL_33204" displayName="LTBL_33204" ref="B4:I20" totalsRowCount="1">
  <autoFilter ref="B4:I19" xr:uid="{F22C4BAD-E4FD-4AC0-BABD-4688A7F2C574}"/>
  <tableColumns count="8">
    <tableColumn id="9" xr3:uid="{B5896289-8BD1-43FC-839D-B88518339241}" name="産業大分類" totalsRowLabel="合計" totalsRowDxfId="335"/>
    <tableColumn id="10" xr3:uid="{4161DB12-0484-4427-BB2F-BAB3FA4688E3}" name="総数／事業所数" totalsRowFunction="custom" totalsRowDxfId="334" dataCellStyle="桁区切り" totalsRowCellStyle="桁区切り">
      <totalsRowFormula>SUM(LTBL_33204[総数／事業所数])</totalsRowFormula>
    </tableColumn>
    <tableColumn id="11" xr3:uid="{897BF9CA-29CA-4CAA-B3A1-ABF75ECCAD8F}" name="総数／構成比" dataDxfId="333"/>
    <tableColumn id="12" xr3:uid="{FCB1832C-3615-47E5-AFAF-67FA9F12CDF9}" name="個人／事業所数" totalsRowFunction="sum" totalsRowDxfId="332" dataCellStyle="桁区切り" totalsRowCellStyle="桁区切り"/>
    <tableColumn id="13" xr3:uid="{DA82D2E9-879C-44FA-B554-608EBBDF2A99}" name="個人／構成比" dataDxfId="331"/>
    <tableColumn id="14" xr3:uid="{431B6C94-E7A4-412A-A5D3-0184431870BE}" name="法人／事業所数" totalsRowFunction="sum" totalsRowDxfId="330" dataCellStyle="桁区切り" totalsRowCellStyle="桁区切り"/>
    <tableColumn id="15" xr3:uid="{793E216C-6B63-4DC3-9A41-C034D0BEA9F7}" name="法人／構成比" dataDxfId="329"/>
    <tableColumn id="16" xr3:uid="{0158E964-A933-4EF8-BA6E-59CB4B408967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09A5E10-EAC7-4EFB-8254-D5069173B35E}" name="M_TABLE_33204" displayName="M_TABLE_33204" ref="B23:I44" totalsRowShown="0">
  <autoFilter ref="B23:I44" xr:uid="{809A5E10-EAC7-4EFB-8254-D5069173B35E}"/>
  <tableColumns count="8">
    <tableColumn id="9" xr3:uid="{9A601FCB-D6EE-4D29-8D1E-EC907B2A982E}" name="産業中分類上位２０"/>
    <tableColumn id="10" xr3:uid="{0F71DC4F-74CA-4F80-B863-3ADA24318988}" name="総数／事業所数" dataCellStyle="桁区切り"/>
    <tableColumn id="11" xr3:uid="{1A4DCC69-3F33-48BC-8CA2-FACB6981AE25}" name="総数／構成比" dataDxfId="327"/>
    <tableColumn id="12" xr3:uid="{5C07702D-1479-4373-9E4D-350005439D42}" name="個人／事業所数" dataCellStyle="桁区切り"/>
    <tableColumn id="13" xr3:uid="{1945C525-CB52-484E-B44A-43049379EA10}" name="個人／構成比" dataDxfId="326"/>
    <tableColumn id="14" xr3:uid="{561FC86F-2D44-4EBA-B905-BD2DFAE17413}" name="法人／事業所数" dataCellStyle="桁区切り"/>
    <tableColumn id="15" xr3:uid="{45EB66BB-CA85-49AB-89D1-AC197CD890A9}" name="法人／構成比" dataDxfId="325"/>
    <tableColumn id="16" xr3:uid="{C2261765-6378-436E-BF01-0D4FD9F10E8A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982010A-C6E0-441E-B7DD-508480229F53}" name="S_TABLE_33204" displayName="S_TABLE_33204" ref="B47:I70" totalsRowShown="0">
  <autoFilter ref="B47:I70" xr:uid="{0982010A-C6E0-441E-B7DD-508480229F53}"/>
  <tableColumns count="8">
    <tableColumn id="9" xr3:uid="{FE74A2D0-6151-4E17-A069-51A087DDF030}" name="産業小分類上位２０"/>
    <tableColumn id="10" xr3:uid="{5D8B1E8B-63FE-435E-BA25-6EC6CE5B6264}" name="総数／事業所数" dataCellStyle="桁区切り"/>
    <tableColumn id="11" xr3:uid="{3DDCFF52-F6E3-480C-AF33-F6A03EBDAB72}" name="総数／構成比" dataDxfId="324"/>
    <tableColumn id="12" xr3:uid="{02C058B3-4564-4CAC-971B-C7CB464A9C7C}" name="個人／事業所数" dataCellStyle="桁区切り"/>
    <tableColumn id="13" xr3:uid="{0FE38400-A4C2-4F9E-8BB4-07979410231E}" name="個人／構成比" dataDxfId="323"/>
    <tableColumn id="14" xr3:uid="{368091FF-9828-4F8B-AD6C-4911728865A0}" name="法人／事業所数" dataCellStyle="桁区切り"/>
    <tableColumn id="15" xr3:uid="{D52EC195-4592-48A0-8D16-98C628A42691}" name="法人／構成比" dataDxfId="322"/>
    <tableColumn id="16" xr3:uid="{C3698B1A-D63A-419D-A301-D02558336370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9FAF2F8-DC67-42A1-905F-CE60472D288B}" name="LTBL_33205" displayName="LTBL_33205" ref="B4:I20" totalsRowCount="1">
  <autoFilter ref="B4:I19" xr:uid="{99FAF2F8-DC67-42A1-905F-CE60472D288B}"/>
  <tableColumns count="8">
    <tableColumn id="9" xr3:uid="{819B837E-2848-4F5C-9422-A3C68EBACA00}" name="産業大分類" totalsRowLabel="合計" totalsRowDxfId="321"/>
    <tableColumn id="10" xr3:uid="{9AFF2C9E-5605-4B2E-BBBB-5143E6E29B18}" name="総数／事業所数" totalsRowFunction="custom" totalsRowDxfId="320" dataCellStyle="桁区切り" totalsRowCellStyle="桁区切り">
      <totalsRowFormula>SUM(LTBL_33205[総数／事業所数])</totalsRowFormula>
    </tableColumn>
    <tableColumn id="11" xr3:uid="{84C0FBB3-A1C3-413E-8D8C-AADACFB2192F}" name="総数／構成比" dataDxfId="319"/>
    <tableColumn id="12" xr3:uid="{8493C0D3-2208-46D4-B16F-19BA4124A324}" name="個人／事業所数" totalsRowFunction="sum" totalsRowDxfId="318" dataCellStyle="桁区切り" totalsRowCellStyle="桁区切り"/>
    <tableColumn id="13" xr3:uid="{F1BAAB43-7EC2-472A-9956-695D34E2E398}" name="個人／構成比" dataDxfId="317"/>
    <tableColumn id="14" xr3:uid="{0E55780D-4FD5-4FE1-BBC8-2F3F59659A2C}" name="法人／事業所数" totalsRowFunction="sum" totalsRowDxfId="316" dataCellStyle="桁区切り" totalsRowCellStyle="桁区切り"/>
    <tableColumn id="15" xr3:uid="{6A2EB220-43B2-43CC-9052-BAADD8570CB4}" name="法人／構成比" dataDxfId="315"/>
    <tableColumn id="16" xr3:uid="{D0FECD3F-930E-4797-BD20-6A2F65146B5E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E2BE471-5457-451C-934A-234502CD494D}" name="M_TABLE_33205" displayName="M_TABLE_33205" ref="B23:I44" totalsRowShown="0">
  <autoFilter ref="B23:I44" xr:uid="{9E2BE471-5457-451C-934A-234502CD494D}"/>
  <tableColumns count="8">
    <tableColumn id="9" xr3:uid="{67841951-A949-43EF-8BAF-CFA06B86624B}" name="産業中分類上位２０"/>
    <tableColumn id="10" xr3:uid="{04C1D0D1-C868-4DFD-B451-7AA25488AAC8}" name="総数／事業所数" dataCellStyle="桁区切り"/>
    <tableColumn id="11" xr3:uid="{DA66C886-9FF7-4EAA-8ACE-7724A0D99E79}" name="総数／構成比" dataDxfId="313"/>
    <tableColumn id="12" xr3:uid="{C44D6D4D-1F14-4FA9-89B3-19C902993666}" name="個人／事業所数" dataCellStyle="桁区切り"/>
    <tableColumn id="13" xr3:uid="{11DB6C8D-1034-4EDC-A8FB-2A0AE8C38E51}" name="個人／構成比" dataDxfId="312"/>
    <tableColumn id="14" xr3:uid="{C8A037C0-BB96-4027-B5AE-8492E15A19FB}" name="法人／事業所数" dataCellStyle="桁区切り"/>
    <tableColumn id="15" xr3:uid="{630EE865-BBE8-437B-BC40-E05B39AE59AF}" name="法人／構成比" dataDxfId="311"/>
    <tableColumn id="16" xr3:uid="{43E3C42E-977C-4635-BAF3-DB4625AABE5F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0E24C8-4541-421F-A98B-36498FDFBE53}" name="S_TABLE_33000" displayName="S_TABLE_33000" ref="B46:I66" totalsRowShown="0">
  <autoFilter ref="B46:I66" xr:uid="{860E24C8-4541-421F-A98B-36498FDFBE53}"/>
  <tableColumns count="8">
    <tableColumn id="9" xr3:uid="{892F06D7-E29A-4D72-A713-686902C3241A}" name="産業小分類上位２０"/>
    <tableColumn id="10" xr3:uid="{F6F87FD4-D7F6-430D-8B55-414ED157DF27}" name="総数／事業所数" dataCellStyle="桁区切り"/>
    <tableColumn id="11" xr3:uid="{05A08CEE-4B9E-4B49-B990-106985410C3E}" name="総数／構成比" dataDxfId="436"/>
    <tableColumn id="12" xr3:uid="{D084B90B-D8F8-4066-A56E-51E31B7B8B5B}" name="個人／事業所数" dataCellStyle="桁区切り"/>
    <tableColumn id="13" xr3:uid="{B84FE092-F169-437C-B0D3-BE45698B9331}" name="個人／構成比" dataDxfId="435"/>
    <tableColumn id="14" xr3:uid="{C0378120-71F8-4A22-8F83-B77942F7BE19}" name="法人／事業所数" dataCellStyle="桁区切り"/>
    <tableColumn id="15" xr3:uid="{A0AE792A-B739-47BE-9201-7391578A3281}" name="法人／構成比" dataDxfId="434"/>
    <tableColumn id="16" xr3:uid="{0DB51F61-C783-4663-930F-80718FE751E7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3B3E0F9-BB2F-4237-B6C6-573EEA7E4EA9}" name="S_TABLE_33205" displayName="S_TABLE_33205" ref="B47:I67" totalsRowShown="0">
  <autoFilter ref="B47:I67" xr:uid="{93B3E0F9-BB2F-4237-B6C6-573EEA7E4EA9}"/>
  <tableColumns count="8">
    <tableColumn id="9" xr3:uid="{A8EE24EA-A8B1-4337-BFA1-C1BFF3589AFE}" name="産業小分類上位２０"/>
    <tableColumn id="10" xr3:uid="{43187FEA-8C5B-4795-82DC-9957DDA474CE}" name="総数／事業所数" dataCellStyle="桁区切り"/>
    <tableColumn id="11" xr3:uid="{52EE614B-B3C3-4291-A1D2-28934A15DC87}" name="総数／構成比" dataDxfId="310"/>
    <tableColumn id="12" xr3:uid="{3371E025-6939-45D1-A169-6D938231B2D1}" name="個人／事業所数" dataCellStyle="桁区切り"/>
    <tableColumn id="13" xr3:uid="{61F17C6A-D5BE-4B73-9069-95565DF5E9CB}" name="個人／構成比" dataDxfId="309"/>
    <tableColumn id="14" xr3:uid="{AB03EA77-EE47-49B3-8FD9-9AF3953E4283}" name="法人／事業所数" dataCellStyle="桁区切り"/>
    <tableColumn id="15" xr3:uid="{0F5A53F8-270C-43A6-85B4-7C3D5D870A06}" name="法人／構成比" dataDxfId="308"/>
    <tableColumn id="16" xr3:uid="{24B19E56-7854-408A-BDA8-07A00E3712B0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E120118-9AAC-4E9F-8FF3-9E94322E7343}" name="LTBL_33207" displayName="LTBL_33207" ref="B4:I20" totalsRowCount="1">
  <autoFilter ref="B4:I19" xr:uid="{2E120118-9AAC-4E9F-8FF3-9E94322E7343}"/>
  <tableColumns count="8">
    <tableColumn id="9" xr3:uid="{1E9822AD-672B-4D84-A07D-61E3241626FB}" name="産業大分類" totalsRowLabel="合計" totalsRowDxfId="307"/>
    <tableColumn id="10" xr3:uid="{DBA0930E-C292-4989-ADB3-E1AC73456269}" name="総数／事業所数" totalsRowFunction="custom" totalsRowDxfId="306" dataCellStyle="桁区切り" totalsRowCellStyle="桁区切り">
      <totalsRowFormula>SUM(LTBL_33207[総数／事業所数])</totalsRowFormula>
    </tableColumn>
    <tableColumn id="11" xr3:uid="{BFCA30FF-5951-4143-BE56-9634C22325EC}" name="総数／構成比" dataDxfId="305"/>
    <tableColumn id="12" xr3:uid="{65514938-D9C9-4FCD-9AFA-EBEEBE7EA1E2}" name="個人／事業所数" totalsRowFunction="sum" totalsRowDxfId="304" dataCellStyle="桁区切り" totalsRowCellStyle="桁区切り"/>
    <tableColumn id="13" xr3:uid="{26DC62D2-FACE-4DC8-8308-C357F52936E6}" name="個人／構成比" dataDxfId="303"/>
    <tableColumn id="14" xr3:uid="{13147581-8D39-4BEE-9594-A98079229758}" name="法人／事業所数" totalsRowFunction="sum" totalsRowDxfId="302" dataCellStyle="桁区切り" totalsRowCellStyle="桁区切り"/>
    <tableColumn id="15" xr3:uid="{CA4ED2BB-B1BF-4457-8580-5147D7F8F380}" name="法人／構成比" dataDxfId="301"/>
    <tableColumn id="16" xr3:uid="{BF33E369-D978-492D-9466-E1208564FEBF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C3497E7-B024-4C07-A80C-27BE0958255B}" name="M_TABLE_33207" displayName="M_TABLE_33207" ref="B23:I43" totalsRowShown="0">
  <autoFilter ref="B23:I43" xr:uid="{1C3497E7-B024-4C07-A80C-27BE0958255B}"/>
  <tableColumns count="8">
    <tableColumn id="9" xr3:uid="{C1DDE6C9-261C-49FA-846F-44B3E44A8B9F}" name="産業中分類上位２０"/>
    <tableColumn id="10" xr3:uid="{E458A89D-E5E1-4CA4-B71A-441B028662D9}" name="総数／事業所数" dataCellStyle="桁区切り"/>
    <tableColumn id="11" xr3:uid="{B6E7F45E-D543-41A8-B902-7228B00C6D2F}" name="総数／構成比" dataDxfId="299"/>
    <tableColumn id="12" xr3:uid="{2A8C2F56-78B1-42A3-9EE2-3F12A3CE0F0C}" name="個人／事業所数" dataCellStyle="桁区切り"/>
    <tableColumn id="13" xr3:uid="{52DBD1D0-93AE-4EB9-B3D9-DCC7A9B13707}" name="個人／構成比" dataDxfId="298"/>
    <tableColumn id="14" xr3:uid="{977CAA7E-4A9C-4A16-B7E6-5714B30677B2}" name="法人／事業所数" dataCellStyle="桁区切り"/>
    <tableColumn id="15" xr3:uid="{C3817207-B09C-4DA6-908D-DFE7495125D5}" name="法人／構成比" dataDxfId="297"/>
    <tableColumn id="16" xr3:uid="{0A1CB663-A5A3-4BB7-9C56-DE34B410EB50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E71CFE4-5DBF-4B6F-BCB3-E265AF782385}" name="S_TABLE_33207" displayName="S_TABLE_33207" ref="B46:I69" totalsRowShown="0">
  <autoFilter ref="B46:I69" xr:uid="{AE71CFE4-5DBF-4B6F-BCB3-E265AF782385}"/>
  <tableColumns count="8">
    <tableColumn id="9" xr3:uid="{72F4E71E-1EF5-4A98-B9F5-6C6D85A6AE64}" name="産業小分類上位２０"/>
    <tableColumn id="10" xr3:uid="{FD72E383-C14E-432F-AAC9-CC5D1572453E}" name="総数／事業所数" dataCellStyle="桁区切り"/>
    <tableColumn id="11" xr3:uid="{EAB1E6C2-A413-406F-9EEC-2086E83B63C9}" name="総数／構成比" dataDxfId="296"/>
    <tableColumn id="12" xr3:uid="{4020ABC8-3780-48C5-A6BD-4F8E4816BA98}" name="個人／事業所数" dataCellStyle="桁区切り"/>
    <tableColumn id="13" xr3:uid="{88668604-6899-42B4-BFC8-09FF92A46973}" name="個人／構成比" dataDxfId="295"/>
    <tableColumn id="14" xr3:uid="{D8B1CBA0-1B06-4180-B59B-F29E38E6169C}" name="法人／事業所数" dataCellStyle="桁区切り"/>
    <tableColumn id="15" xr3:uid="{E84FC315-4636-4A92-850F-5379B86A78B5}" name="法人／構成比" dataDxfId="294"/>
    <tableColumn id="16" xr3:uid="{1864EAF9-9B0D-45AE-9624-4750BB9A7712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8CF5429-542B-4D94-B931-22CFC54EA685}" name="LTBL_33208" displayName="LTBL_33208" ref="B4:I20" totalsRowCount="1">
  <autoFilter ref="B4:I19" xr:uid="{68CF5429-542B-4D94-B931-22CFC54EA685}"/>
  <tableColumns count="8">
    <tableColumn id="9" xr3:uid="{F33A13FE-67BF-4E1C-A989-CB801106441F}" name="産業大分類" totalsRowLabel="合計" totalsRowDxfId="293"/>
    <tableColumn id="10" xr3:uid="{0EBE534D-F7A2-44F9-82C4-5EDB768AB3E2}" name="総数／事業所数" totalsRowFunction="custom" totalsRowDxfId="292" dataCellStyle="桁区切り" totalsRowCellStyle="桁区切り">
      <totalsRowFormula>SUM(LTBL_33208[総数／事業所数])</totalsRowFormula>
    </tableColumn>
    <tableColumn id="11" xr3:uid="{8D948E7F-D2C8-4D4E-AF82-DC8939489E3F}" name="総数／構成比" dataDxfId="291"/>
    <tableColumn id="12" xr3:uid="{96DE31FF-E0F5-4C2F-BA7D-153A54B939B0}" name="個人／事業所数" totalsRowFunction="sum" totalsRowDxfId="290" dataCellStyle="桁区切り" totalsRowCellStyle="桁区切り"/>
    <tableColumn id="13" xr3:uid="{3B67864E-E58F-453D-B9E1-A87B0853E7E8}" name="個人／構成比" dataDxfId="289"/>
    <tableColumn id="14" xr3:uid="{167F0426-A9AD-438F-9BE0-5FF7A5581090}" name="法人／事業所数" totalsRowFunction="sum" totalsRowDxfId="288" dataCellStyle="桁区切り" totalsRowCellStyle="桁区切り"/>
    <tableColumn id="15" xr3:uid="{470E351A-002C-4CEB-AB3D-2A42FC9A5258}" name="法人／構成比" dataDxfId="287"/>
    <tableColumn id="16" xr3:uid="{32EBFA65-2BC0-4970-BA20-0CFED7F3E241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3251FDF-1A9B-49BF-ACF7-80384EDBB250}" name="M_TABLE_33208" displayName="M_TABLE_33208" ref="B23:I43" totalsRowShown="0">
  <autoFilter ref="B23:I43" xr:uid="{53251FDF-1A9B-49BF-ACF7-80384EDBB250}"/>
  <tableColumns count="8">
    <tableColumn id="9" xr3:uid="{9C0AF9ED-EA8C-42D5-9AF0-09D1E9E505F3}" name="産業中分類上位２０"/>
    <tableColumn id="10" xr3:uid="{5C29273D-47D3-4571-A804-129A7BEF0A20}" name="総数／事業所数" dataCellStyle="桁区切り"/>
    <tableColumn id="11" xr3:uid="{B3C67E45-4AC1-41F5-8EFF-D17BCA9265D0}" name="総数／構成比" dataDxfId="285"/>
    <tableColumn id="12" xr3:uid="{D4C3368A-A706-40F2-8E41-80EBDF8F34A8}" name="個人／事業所数" dataCellStyle="桁区切り"/>
    <tableColumn id="13" xr3:uid="{71AE3CA0-BFE2-45A7-851F-443276138655}" name="個人／構成比" dataDxfId="284"/>
    <tableColumn id="14" xr3:uid="{FF47E181-1B56-4861-B199-7CE317D5B68D}" name="法人／事業所数" dataCellStyle="桁区切り"/>
    <tableColumn id="15" xr3:uid="{F6893E5E-424B-47AA-873B-505FAF3CE83F}" name="法人／構成比" dataDxfId="283"/>
    <tableColumn id="16" xr3:uid="{46561BBB-90C1-49E3-948F-E4CB58FCE9C1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4C3B0FD-751A-48F0-A1C6-73A173D6FBA1}" name="S_TABLE_33208" displayName="S_TABLE_33208" ref="B46:I67" totalsRowShown="0">
  <autoFilter ref="B46:I67" xr:uid="{64C3B0FD-751A-48F0-A1C6-73A173D6FBA1}"/>
  <tableColumns count="8">
    <tableColumn id="9" xr3:uid="{9BFCACE9-EAAE-4D07-B82A-D73E4C6D5D88}" name="産業小分類上位２０"/>
    <tableColumn id="10" xr3:uid="{4942D7EF-6443-4A2C-BAA5-21FB3A74398E}" name="総数／事業所数" dataCellStyle="桁区切り"/>
    <tableColumn id="11" xr3:uid="{41CC5B26-F5E5-41A1-A03D-0FF530189926}" name="総数／構成比" dataDxfId="282"/>
    <tableColumn id="12" xr3:uid="{2525AB44-7519-4DFA-BA36-4AEA75D8FDCE}" name="個人／事業所数" dataCellStyle="桁区切り"/>
    <tableColumn id="13" xr3:uid="{AC2CB312-7C28-4C04-9D34-B32D4DCE8E6B}" name="個人／構成比" dataDxfId="281"/>
    <tableColumn id="14" xr3:uid="{2300A284-3200-4CF1-8A1F-6CD6EB3B3F70}" name="法人／事業所数" dataCellStyle="桁区切り"/>
    <tableColumn id="15" xr3:uid="{BD30C71C-34D0-468B-9F34-BB7B41BBFE3E}" name="法人／構成比" dataDxfId="280"/>
    <tableColumn id="16" xr3:uid="{1995A0D0-FA88-49DA-9308-E075ED912C18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3468DBF-B940-43F1-93B8-E2F93AFC3923}" name="LTBL_33209" displayName="LTBL_33209" ref="B4:I20" totalsRowCount="1">
  <autoFilter ref="B4:I19" xr:uid="{13468DBF-B940-43F1-93B8-E2F93AFC3923}"/>
  <tableColumns count="8">
    <tableColumn id="9" xr3:uid="{585F313B-1E84-4787-87C1-0180A5678898}" name="産業大分類" totalsRowLabel="合計" totalsRowDxfId="279"/>
    <tableColumn id="10" xr3:uid="{E860831B-3BE4-4CEF-80A3-8AE26F607553}" name="総数／事業所数" totalsRowFunction="custom" totalsRowDxfId="278" dataCellStyle="桁区切り" totalsRowCellStyle="桁区切り">
      <totalsRowFormula>SUM(LTBL_33209[総数／事業所数])</totalsRowFormula>
    </tableColumn>
    <tableColumn id="11" xr3:uid="{E9AF5298-8DC5-4D5D-ACA6-B31AE4857978}" name="総数／構成比" dataDxfId="277"/>
    <tableColumn id="12" xr3:uid="{AE59CED7-D66F-4580-B265-66E72E40A7BC}" name="個人／事業所数" totalsRowFunction="sum" totalsRowDxfId="276" dataCellStyle="桁区切り" totalsRowCellStyle="桁区切り"/>
    <tableColumn id="13" xr3:uid="{E2618A07-0E72-4F0A-A5C6-955A1F570454}" name="個人／構成比" dataDxfId="275"/>
    <tableColumn id="14" xr3:uid="{8CBB9823-1939-4AF1-9476-490AD0C46CA3}" name="法人／事業所数" totalsRowFunction="sum" totalsRowDxfId="274" dataCellStyle="桁区切り" totalsRowCellStyle="桁区切り"/>
    <tableColumn id="15" xr3:uid="{9D447FEC-2A79-4532-9FD8-4F21B3D1A2F8}" name="法人／構成比" dataDxfId="273"/>
    <tableColumn id="16" xr3:uid="{F7A4F33F-4BC2-4916-8299-46B690453C8D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14DEC4C-7744-48EE-840E-FAD3CBEDDF17}" name="M_TABLE_33209" displayName="M_TABLE_33209" ref="B23:I44" totalsRowShown="0">
  <autoFilter ref="B23:I44" xr:uid="{714DEC4C-7744-48EE-840E-FAD3CBEDDF17}"/>
  <tableColumns count="8">
    <tableColumn id="9" xr3:uid="{977AE7F6-92D7-45E0-8D8E-786D9D61CB48}" name="産業中分類上位２０"/>
    <tableColumn id="10" xr3:uid="{4450882F-5978-4755-98FE-A70926362A82}" name="総数／事業所数" dataCellStyle="桁区切り"/>
    <tableColumn id="11" xr3:uid="{CE5BA51F-C670-4E53-B52F-CFF315366985}" name="総数／構成比" dataDxfId="271"/>
    <tableColumn id="12" xr3:uid="{D4DC6533-4B95-45A6-B1E0-C1F37801A069}" name="個人／事業所数" dataCellStyle="桁区切り"/>
    <tableColumn id="13" xr3:uid="{B904E531-4B78-4B5A-831F-B6C9AD199120}" name="個人／構成比" dataDxfId="270"/>
    <tableColumn id="14" xr3:uid="{D9BA6EBA-2A3B-4D77-82CE-7610455917E3}" name="法人／事業所数" dataCellStyle="桁区切り"/>
    <tableColumn id="15" xr3:uid="{20704087-6559-4A4E-8A4F-BE1F522E32F5}" name="法人／構成比" dataDxfId="269"/>
    <tableColumn id="16" xr3:uid="{949B800C-8973-43C5-A36D-867D7BDB0897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270DB5B-8F65-41E0-A2BB-8EDB9F47D259}" name="S_TABLE_33209" displayName="S_TABLE_33209" ref="B47:I71" totalsRowShown="0">
  <autoFilter ref="B47:I71" xr:uid="{F270DB5B-8F65-41E0-A2BB-8EDB9F47D259}"/>
  <tableColumns count="8">
    <tableColumn id="9" xr3:uid="{6780DD89-A43D-4192-A06E-A42FADFF0588}" name="産業小分類上位２０"/>
    <tableColumn id="10" xr3:uid="{C91A9EF3-7021-442F-A8B1-B4E4336D1DFD}" name="総数／事業所数" dataCellStyle="桁区切り"/>
    <tableColumn id="11" xr3:uid="{146D59BE-F6A7-4F02-93EC-1192F17EA975}" name="総数／構成比" dataDxfId="268"/>
    <tableColumn id="12" xr3:uid="{18EB13E2-7005-44EC-A789-C7E469D12CEF}" name="個人／事業所数" dataCellStyle="桁区切り"/>
    <tableColumn id="13" xr3:uid="{65AED577-6DA5-4B46-AA79-B520042DD2A8}" name="個人／構成比" dataDxfId="267"/>
    <tableColumn id="14" xr3:uid="{72368FAD-7E1E-41B3-8252-E33EE64A41D2}" name="法人／事業所数" dataCellStyle="桁区切り"/>
    <tableColumn id="15" xr3:uid="{9B0F8A9A-0326-4E73-ACF1-9F973F150649}" name="法人／構成比" dataDxfId="266"/>
    <tableColumn id="16" xr3:uid="{4A4E5BDD-323F-4C99-9CC4-726A9A674D9B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521EC8-6632-41BB-9098-19BFD14DF8EC}" name="LTBL_33100" displayName="LTBL_33100" ref="B4:I20" totalsRowCount="1">
  <autoFilter ref="B4:I19" xr:uid="{B3521EC8-6632-41BB-9098-19BFD14DF8EC}"/>
  <tableColumns count="8">
    <tableColumn id="9" xr3:uid="{0A6F9312-52AD-4A5D-B32F-B887D1B1BA0C}" name="産業大分類" totalsRowLabel="合計" totalsRowDxfId="433"/>
    <tableColumn id="10" xr3:uid="{CD715D15-FA68-48CC-A47F-67CEC0C10DCF}" name="総数／事業所数" totalsRowFunction="custom" totalsRowDxfId="432" dataCellStyle="桁区切り" totalsRowCellStyle="桁区切り">
      <totalsRowFormula>SUM(LTBL_33100[総数／事業所数])</totalsRowFormula>
    </tableColumn>
    <tableColumn id="11" xr3:uid="{F0B9AFF0-773D-4BD8-BC0B-278FAAB6E723}" name="総数／構成比" dataDxfId="431"/>
    <tableColumn id="12" xr3:uid="{1D80BBA2-30AC-4A08-9926-FFB583E6C16F}" name="個人／事業所数" totalsRowFunction="sum" totalsRowDxfId="430" dataCellStyle="桁区切り" totalsRowCellStyle="桁区切り"/>
    <tableColumn id="13" xr3:uid="{1D3324A8-E6F8-4DE5-9641-37A61BE6CAB5}" name="個人／構成比" dataDxfId="429"/>
    <tableColumn id="14" xr3:uid="{6327ADAF-5AD8-4C9F-8DA1-3AD4423F2898}" name="法人／事業所数" totalsRowFunction="sum" totalsRowDxfId="428" dataCellStyle="桁区切り" totalsRowCellStyle="桁区切り"/>
    <tableColumn id="15" xr3:uid="{1D26884B-F3F5-4986-AF3D-D9F36A96ADC7}" name="法人／構成比" dataDxfId="427"/>
    <tableColumn id="16" xr3:uid="{BA787F9C-E751-4491-9032-CE4B0747549D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1A8338E-2CFD-42B7-A4E6-D094F9F0078B}" name="LTBL_33210" displayName="LTBL_33210" ref="B4:I20" totalsRowCount="1">
  <autoFilter ref="B4:I19" xr:uid="{21A8338E-2CFD-42B7-A4E6-D094F9F0078B}"/>
  <tableColumns count="8">
    <tableColumn id="9" xr3:uid="{A73C7A61-9AF4-43B2-B242-9BDE500D0552}" name="産業大分類" totalsRowLabel="合計" totalsRowDxfId="265"/>
    <tableColumn id="10" xr3:uid="{C5B7A837-0390-4911-9885-243B8F60ADDD}" name="総数／事業所数" totalsRowFunction="custom" totalsRowDxfId="264" dataCellStyle="桁区切り" totalsRowCellStyle="桁区切り">
      <totalsRowFormula>SUM(LTBL_33210[総数／事業所数])</totalsRowFormula>
    </tableColumn>
    <tableColumn id="11" xr3:uid="{0689A325-547A-4BB6-AA9D-D3D1EEEFD360}" name="総数／構成比" dataDxfId="263"/>
    <tableColumn id="12" xr3:uid="{7A7F4BBB-0544-421F-8707-7D0085B319C2}" name="個人／事業所数" totalsRowFunction="sum" totalsRowDxfId="262" dataCellStyle="桁区切り" totalsRowCellStyle="桁区切り"/>
    <tableColumn id="13" xr3:uid="{F69A1826-9487-4CD7-AD10-C95721BD5003}" name="個人／構成比" dataDxfId="261"/>
    <tableColumn id="14" xr3:uid="{1AA44846-033A-4FAA-BBA4-AE611CC00A82}" name="法人／事業所数" totalsRowFunction="sum" totalsRowDxfId="260" dataCellStyle="桁区切り" totalsRowCellStyle="桁区切り"/>
    <tableColumn id="15" xr3:uid="{E5625A9C-7A09-4495-8E43-7A751FA1D503}" name="法人／構成比" dataDxfId="259"/>
    <tableColumn id="16" xr3:uid="{3DB3313C-804F-41C9-AB18-63933DE907AA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DBFCDE2-483F-41A9-A04F-F372E923C4F3}" name="M_TABLE_33210" displayName="M_TABLE_33210" ref="B23:I45" totalsRowShown="0">
  <autoFilter ref="B23:I45" xr:uid="{0DBFCDE2-483F-41A9-A04F-F372E923C4F3}"/>
  <tableColumns count="8">
    <tableColumn id="9" xr3:uid="{E03E6639-478A-4D34-8CA2-0E04A6A6F279}" name="産業中分類上位２０"/>
    <tableColumn id="10" xr3:uid="{99513902-1A86-49A7-9A8A-E5C2088FEDAC}" name="総数／事業所数" dataCellStyle="桁区切り"/>
    <tableColumn id="11" xr3:uid="{64C15CE7-EECF-4841-AB62-6BAB76B87491}" name="総数／構成比" dataDxfId="257"/>
    <tableColumn id="12" xr3:uid="{10A48C9E-6D82-4A39-A85F-C0BF82361F75}" name="個人／事業所数" dataCellStyle="桁区切り"/>
    <tableColumn id="13" xr3:uid="{0FD88F83-D46E-44D6-A303-3616D6851CE1}" name="個人／構成比" dataDxfId="256"/>
    <tableColumn id="14" xr3:uid="{E0311D99-FB1D-4A21-850D-11EDA9AE4475}" name="法人／事業所数" dataCellStyle="桁区切り"/>
    <tableColumn id="15" xr3:uid="{BD60C99A-580F-43F0-A97C-8B867340EFF0}" name="法人／構成比" dataDxfId="255"/>
    <tableColumn id="16" xr3:uid="{2A45790A-410D-4A56-BC05-3A22078B64F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FF8A612-1773-4507-8620-52BE8A3B16BF}" name="S_TABLE_33210" displayName="S_TABLE_33210" ref="B48:I73" totalsRowShown="0">
  <autoFilter ref="B48:I73" xr:uid="{0FF8A612-1773-4507-8620-52BE8A3B16BF}"/>
  <tableColumns count="8">
    <tableColumn id="9" xr3:uid="{D4BC553E-B0F4-4AF7-957E-E48A860C4693}" name="産業小分類上位２０"/>
    <tableColumn id="10" xr3:uid="{6070BD48-7C40-4D13-9D13-2F2F6B51C280}" name="総数／事業所数" dataCellStyle="桁区切り"/>
    <tableColumn id="11" xr3:uid="{BAD6C6AE-0C4C-4853-9AB9-B43C5E999527}" name="総数／構成比" dataDxfId="254"/>
    <tableColumn id="12" xr3:uid="{579BB954-9C4C-448A-974C-A6370074BDBC}" name="個人／事業所数" dataCellStyle="桁区切り"/>
    <tableColumn id="13" xr3:uid="{0CBAFC6F-1389-4071-B92C-0268789D7842}" name="個人／構成比" dataDxfId="253"/>
    <tableColumn id="14" xr3:uid="{85F6D879-4F22-4429-8B5B-40F0B87438DA}" name="法人／事業所数" dataCellStyle="桁区切り"/>
    <tableColumn id="15" xr3:uid="{3DE92DA7-96F8-4625-8228-72A4545EA8DB}" name="法人／構成比" dataDxfId="252"/>
    <tableColumn id="16" xr3:uid="{A7D9F75D-93C0-4FD4-83F0-000F0D90A992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A6EE5E3-E87A-4DD6-993B-9B9947DAC415}" name="LTBL_33211" displayName="LTBL_33211" ref="B4:I20" totalsRowCount="1">
  <autoFilter ref="B4:I19" xr:uid="{4A6EE5E3-E87A-4DD6-993B-9B9947DAC415}"/>
  <tableColumns count="8">
    <tableColumn id="9" xr3:uid="{95CC736E-69AA-4191-8899-826DC4CACE5D}" name="産業大分類" totalsRowLabel="合計" totalsRowDxfId="251"/>
    <tableColumn id="10" xr3:uid="{1AF86AC8-3E42-4419-8BC1-00B7A5D5624D}" name="総数／事業所数" totalsRowFunction="custom" totalsRowDxfId="250" dataCellStyle="桁区切り" totalsRowCellStyle="桁区切り">
      <totalsRowFormula>SUM(LTBL_33211[総数／事業所数])</totalsRowFormula>
    </tableColumn>
    <tableColumn id="11" xr3:uid="{37A142EC-8BE3-4C01-811F-523350DDB08D}" name="総数／構成比" dataDxfId="249"/>
    <tableColumn id="12" xr3:uid="{FD3D8593-E702-4BA6-A140-7463DDA65B69}" name="個人／事業所数" totalsRowFunction="sum" totalsRowDxfId="248" dataCellStyle="桁区切り" totalsRowCellStyle="桁区切り"/>
    <tableColumn id="13" xr3:uid="{926D8C47-9AB6-41B9-BB4C-CD7AEA11CA44}" name="個人／構成比" dataDxfId="247"/>
    <tableColumn id="14" xr3:uid="{F1478F2A-0C6B-4CCB-9435-C3E73653ACCB}" name="法人／事業所数" totalsRowFunction="sum" totalsRowDxfId="246" dataCellStyle="桁区切り" totalsRowCellStyle="桁区切り"/>
    <tableColumn id="15" xr3:uid="{F45611F3-2218-4005-B099-BC1076FC5020}" name="法人／構成比" dataDxfId="245"/>
    <tableColumn id="16" xr3:uid="{CDE785A9-353A-424E-9474-64E54D6A90E8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D76CDDB-92CD-45D0-BCD8-3D47909C8682}" name="M_TABLE_33211" displayName="M_TABLE_33211" ref="B23:I45" totalsRowShown="0">
  <autoFilter ref="B23:I45" xr:uid="{DD76CDDB-92CD-45D0-BCD8-3D47909C8682}"/>
  <tableColumns count="8">
    <tableColumn id="9" xr3:uid="{84ED06E6-DB58-416B-82D6-BB951E56A264}" name="産業中分類上位２０"/>
    <tableColumn id="10" xr3:uid="{5B3B2EB7-C677-4F88-8913-6500304C6202}" name="総数／事業所数" dataCellStyle="桁区切り"/>
    <tableColumn id="11" xr3:uid="{CAAF4F1F-3B47-45FA-9597-7A1CDEA8FE02}" name="総数／構成比" dataDxfId="243"/>
    <tableColumn id="12" xr3:uid="{224E16FD-B9A5-437D-8AF2-53497AE9646D}" name="個人／事業所数" dataCellStyle="桁区切り"/>
    <tableColumn id="13" xr3:uid="{41321AC3-5EF8-48B5-BD51-2A378C186188}" name="個人／構成比" dataDxfId="242"/>
    <tableColumn id="14" xr3:uid="{0A7FD3C9-4F5F-4B1D-B902-E202A05B8EBE}" name="法人／事業所数" dataCellStyle="桁区切り"/>
    <tableColumn id="15" xr3:uid="{803574B8-734B-442B-B22E-96FC48E9637A}" name="法人／構成比" dataDxfId="241"/>
    <tableColumn id="16" xr3:uid="{63774EF2-36BF-42F3-B4DA-478E9520858E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6EEFF35-9864-4781-B08D-605EA471BE81}" name="S_TABLE_33211" displayName="S_TABLE_33211" ref="B48:I69" totalsRowShown="0">
  <autoFilter ref="B48:I69" xr:uid="{76EEFF35-9864-4781-B08D-605EA471BE81}"/>
  <tableColumns count="8">
    <tableColumn id="9" xr3:uid="{CF91C69D-CEF5-4D8F-937C-B370B0F5D9D4}" name="産業小分類上位２０"/>
    <tableColumn id="10" xr3:uid="{B2519710-6293-4CA3-A04C-DDDD7FDF25A6}" name="総数／事業所数" dataCellStyle="桁区切り"/>
    <tableColumn id="11" xr3:uid="{96A9CADA-734A-4AC3-8B4C-2B0635A2A09B}" name="総数／構成比" dataDxfId="240"/>
    <tableColumn id="12" xr3:uid="{1FA660E0-4DCB-49E9-9FD1-02E2B7A9BDF7}" name="個人／事業所数" dataCellStyle="桁区切り"/>
    <tableColumn id="13" xr3:uid="{98CA0043-EA99-47EE-9812-60968A086356}" name="個人／構成比" dataDxfId="239"/>
    <tableColumn id="14" xr3:uid="{34443257-F8C7-4351-9381-8E2BA79A4504}" name="法人／事業所数" dataCellStyle="桁区切り"/>
    <tableColumn id="15" xr3:uid="{3FBB6DC1-3B73-4A38-8D12-C7B4A678AEAA}" name="法人／構成比" dataDxfId="238"/>
    <tableColumn id="16" xr3:uid="{F8903075-9819-4F82-8742-3C0C0D4D99C3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F1DFA57-FD50-407F-ACE1-4868BFBDFFE1}" name="LTBL_33212" displayName="LTBL_33212" ref="B4:I20" totalsRowCount="1">
  <autoFilter ref="B4:I19" xr:uid="{1F1DFA57-FD50-407F-ACE1-4868BFBDFFE1}"/>
  <tableColumns count="8">
    <tableColumn id="9" xr3:uid="{CC1BD68C-8728-40B1-88C8-0A0E94D4464D}" name="産業大分類" totalsRowLabel="合計" totalsRowDxfId="237"/>
    <tableColumn id="10" xr3:uid="{F63F41AD-1B9D-4CBA-B8CB-9560A989DF45}" name="総数／事業所数" totalsRowFunction="custom" totalsRowDxfId="236" dataCellStyle="桁区切り" totalsRowCellStyle="桁区切り">
      <totalsRowFormula>SUM(LTBL_33212[総数／事業所数])</totalsRowFormula>
    </tableColumn>
    <tableColumn id="11" xr3:uid="{01033A44-E72B-40E6-AB2B-4A7A2BC507BF}" name="総数／構成比" dataDxfId="235"/>
    <tableColumn id="12" xr3:uid="{DAF21BB4-8AAF-47F5-9DFC-D9546C364703}" name="個人／事業所数" totalsRowFunction="sum" totalsRowDxfId="234" dataCellStyle="桁区切り" totalsRowCellStyle="桁区切り"/>
    <tableColumn id="13" xr3:uid="{F85021C6-6043-4AEC-BEB2-6AAD1CC7A27A}" name="個人／構成比" dataDxfId="233"/>
    <tableColumn id="14" xr3:uid="{D388496F-5A74-4374-8DDF-AF5D976A146E}" name="法人／事業所数" totalsRowFunction="sum" totalsRowDxfId="232" dataCellStyle="桁区切り" totalsRowCellStyle="桁区切り"/>
    <tableColumn id="15" xr3:uid="{8E2BC6AB-16B8-4E65-A3BA-556444E57292}" name="法人／構成比" dataDxfId="231"/>
    <tableColumn id="16" xr3:uid="{5D022C5E-CD4A-4248-BFEE-F9F3C86E95DD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D9CE229-7234-48DB-9B1A-26C43672411B}" name="M_TABLE_33212" displayName="M_TABLE_33212" ref="B23:I44" totalsRowShown="0">
  <autoFilter ref="B23:I44" xr:uid="{FD9CE229-7234-48DB-9B1A-26C43672411B}"/>
  <tableColumns count="8">
    <tableColumn id="9" xr3:uid="{1DFA983D-165F-44A3-89E5-ADBD3FFE6D2B}" name="産業中分類上位２０"/>
    <tableColumn id="10" xr3:uid="{E52B5DA9-BD71-417E-B535-CCB124713889}" name="総数／事業所数" dataCellStyle="桁区切り"/>
    <tableColumn id="11" xr3:uid="{FDE0946A-A156-4318-9ABA-2B7B8B80916D}" name="総数／構成比" dataDxfId="229"/>
    <tableColumn id="12" xr3:uid="{E5657DB3-B94A-46F8-808B-866A6B0E3B25}" name="個人／事業所数" dataCellStyle="桁区切り"/>
    <tableColumn id="13" xr3:uid="{CEBCAC5D-0BF8-45DB-8C6B-E063EA216AB5}" name="個人／構成比" dataDxfId="228"/>
    <tableColumn id="14" xr3:uid="{3134C2C6-DE5A-451C-A541-1C576CA23515}" name="法人／事業所数" dataCellStyle="桁区切り"/>
    <tableColumn id="15" xr3:uid="{F768B70B-8F28-429D-A3C5-34680FD43D47}" name="法人／構成比" dataDxfId="227"/>
    <tableColumn id="16" xr3:uid="{9B7902DA-A677-4D8D-A8CB-C0ABE97BD0D9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54F87B4-7D76-4F57-8DDF-255C87523A78}" name="S_TABLE_33212" displayName="S_TABLE_33212" ref="B47:I69" totalsRowShown="0">
  <autoFilter ref="B47:I69" xr:uid="{C54F87B4-7D76-4F57-8DDF-255C87523A78}"/>
  <tableColumns count="8">
    <tableColumn id="9" xr3:uid="{8B277979-E863-40E8-A776-3C5D965471A4}" name="産業小分類上位２０"/>
    <tableColumn id="10" xr3:uid="{8058427E-0142-4AB2-84E5-CFF78A232A26}" name="総数／事業所数" dataCellStyle="桁区切り"/>
    <tableColumn id="11" xr3:uid="{3740C506-FE98-4A3B-A712-6395F5105EA6}" name="総数／構成比" dataDxfId="226"/>
    <tableColumn id="12" xr3:uid="{2BFAEFBE-91E7-4D54-865C-5EE0731A4817}" name="個人／事業所数" dataCellStyle="桁区切り"/>
    <tableColumn id="13" xr3:uid="{8A556AF0-8518-4878-9E9B-25EA038A2F47}" name="個人／構成比" dataDxfId="225"/>
    <tableColumn id="14" xr3:uid="{7FD51D9A-6570-4680-8411-C55D496B01B6}" name="法人／事業所数" dataCellStyle="桁区切り"/>
    <tableColumn id="15" xr3:uid="{C3C87F39-AEB6-47C4-9F9D-C1C720B57487}" name="法人／構成比" dataDxfId="224"/>
    <tableColumn id="16" xr3:uid="{DE8B9361-68EB-4D0C-8DA1-22643E3767D0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90CEC71-7FDC-4920-975E-C54118C655CA}" name="LTBL_33213" displayName="LTBL_33213" ref="B4:I20" totalsRowCount="1">
  <autoFilter ref="B4:I19" xr:uid="{690CEC71-7FDC-4920-975E-C54118C655CA}"/>
  <tableColumns count="8">
    <tableColumn id="9" xr3:uid="{09699583-20A5-4393-9627-2F7C48E3CE8A}" name="産業大分類" totalsRowLabel="合計" totalsRowDxfId="223"/>
    <tableColumn id="10" xr3:uid="{EBFCEFB9-8C3A-44C4-971F-C28AD9DCB05D}" name="総数／事業所数" totalsRowFunction="custom" totalsRowDxfId="222" dataCellStyle="桁区切り" totalsRowCellStyle="桁区切り">
      <totalsRowFormula>SUM(LTBL_33213[総数／事業所数])</totalsRowFormula>
    </tableColumn>
    <tableColumn id="11" xr3:uid="{B727E912-1E81-4737-91C8-DE8A3540342C}" name="総数／構成比" dataDxfId="221"/>
    <tableColumn id="12" xr3:uid="{0363A1B7-7759-4C08-B37C-D46C364161F4}" name="個人／事業所数" totalsRowFunction="sum" totalsRowDxfId="220" dataCellStyle="桁区切り" totalsRowCellStyle="桁区切り"/>
    <tableColumn id="13" xr3:uid="{72ED6C5C-D7A4-402D-A08D-5A4616B64D8A}" name="個人／構成比" dataDxfId="219"/>
    <tableColumn id="14" xr3:uid="{7330B21C-5E55-4396-BE16-53F943AB8638}" name="法人／事業所数" totalsRowFunction="sum" totalsRowDxfId="218" dataCellStyle="桁区切り" totalsRowCellStyle="桁区切り"/>
    <tableColumn id="15" xr3:uid="{1437612C-5D50-4F11-80F4-1EEA2D47C7FB}" name="法人／構成比" dataDxfId="217"/>
    <tableColumn id="16" xr3:uid="{949A6577-B978-4E42-A538-583AA94FD63A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75561B-5725-4F29-841D-DD16E9860DF1}" name="M_TABLE_33100" displayName="M_TABLE_33100" ref="B23:I43" totalsRowShown="0">
  <autoFilter ref="B23:I43" xr:uid="{3B75561B-5725-4F29-841D-DD16E9860DF1}"/>
  <tableColumns count="8">
    <tableColumn id="9" xr3:uid="{9A370185-7303-4511-9268-DCC57E4B21E6}" name="産業中分類上位２０"/>
    <tableColumn id="10" xr3:uid="{04C10EA0-AB2E-4020-B5B7-D40BBF43A744}" name="総数／事業所数" dataCellStyle="桁区切り"/>
    <tableColumn id="11" xr3:uid="{C08D6330-3B26-43A3-A38E-314F7DC638AC}" name="総数／構成比" dataDxfId="425"/>
    <tableColumn id="12" xr3:uid="{BC9CCD89-91EB-4443-B06A-3585FD8254DA}" name="個人／事業所数" dataCellStyle="桁区切り"/>
    <tableColumn id="13" xr3:uid="{FA9C81AC-40A7-46C8-BDFB-DFCDB8A41306}" name="個人／構成比" dataDxfId="424"/>
    <tableColumn id="14" xr3:uid="{A2F56116-E2BC-4256-8A84-92C736A6CF9E}" name="法人／事業所数" dataCellStyle="桁区切り"/>
    <tableColumn id="15" xr3:uid="{E664BA51-6BAB-43D5-BA96-19C610321C01}" name="法人／構成比" dataDxfId="423"/>
    <tableColumn id="16" xr3:uid="{683F7DD5-F259-447C-BFF2-E300EE27A021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5B075A0-F887-4ECF-9E3D-AD09DD65A69A}" name="M_TABLE_33213" displayName="M_TABLE_33213" ref="B23:I43" totalsRowShown="0">
  <autoFilter ref="B23:I43" xr:uid="{C5B075A0-F887-4ECF-9E3D-AD09DD65A69A}"/>
  <tableColumns count="8">
    <tableColumn id="9" xr3:uid="{80C18DA5-5486-4A4E-B379-EE8B936C7B8E}" name="産業中分類上位２０"/>
    <tableColumn id="10" xr3:uid="{168179D8-1F58-4505-B25D-C34CAD02F3A9}" name="総数／事業所数" dataCellStyle="桁区切り"/>
    <tableColumn id="11" xr3:uid="{114BD409-925B-4102-A584-F08A63E0327F}" name="総数／構成比" dataDxfId="215"/>
    <tableColumn id="12" xr3:uid="{B06159B5-63F6-4892-B921-7AA53F648B75}" name="個人／事業所数" dataCellStyle="桁区切り"/>
    <tableColumn id="13" xr3:uid="{DD5AA90C-02B5-4E1F-8E2B-9DB5E916F0BD}" name="個人／構成比" dataDxfId="214"/>
    <tableColumn id="14" xr3:uid="{736AA0CB-715C-4831-AF83-7F09851FC198}" name="法人／事業所数" dataCellStyle="桁区切り"/>
    <tableColumn id="15" xr3:uid="{2A04643F-2609-4C09-952F-55AFDD9E9C9A}" name="法人／構成比" dataDxfId="213"/>
    <tableColumn id="16" xr3:uid="{8EC94C05-6D98-470D-9B0F-2F226777C923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3608D9E-E8AF-4DC1-9D7F-007583DA02BA}" name="S_TABLE_33213" displayName="S_TABLE_33213" ref="B46:I67" totalsRowShown="0">
  <autoFilter ref="B46:I67" xr:uid="{53608D9E-E8AF-4DC1-9D7F-007583DA02BA}"/>
  <tableColumns count="8">
    <tableColumn id="9" xr3:uid="{4514E6D6-EF6F-4197-AF46-0C47863A734F}" name="産業小分類上位２０"/>
    <tableColumn id="10" xr3:uid="{16F5A758-6624-48AA-99D8-D8F8E59365B2}" name="総数／事業所数" dataCellStyle="桁区切り"/>
    <tableColumn id="11" xr3:uid="{CE525CE6-4595-4789-A85A-562D61841221}" name="総数／構成比" dataDxfId="212"/>
    <tableColumn id="12" xr3:uid="{128C5E44-6C62-4BB1-B53C-0369E3D8F21F}" name="個人／事業所数" dataCellStyle="桁区切り"/>
    <tableColumn id="13" xr3:uid="{C98B4B4F-D22F-4D4B-B0E0-315E73E4DD59}" name="個人／構成比" dataDxfId="211"/>
    <tableColumn id="14" xr3:uid="{E5F584C7-8D8F-4976-9E9B-2EBDF13A7DC9}" name="法人／事業所数" dataCellStyle="桁区切り"/>
    <tableColumn id="15" xr3:uid="{A0ABE552-F99C-431A-88F9-C8AC00C81514}" name="法人／構成比" dataDxfId="210"/>
    <tableColumn id="16" xr3:uid="{670DD2F7-1556-4BD5-80DE-89F46E5000DC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81B50FD-8439-4A39-B1E8-3CAA4C86B93E}" name="LTBL_33214" displayName="LTBL_33214" ref="B4:I20" totalsRowCount="1">
  <autoFilter ref="B4:I19" xr:uid="{681B50FD-8439-4A39-B1E8-3CAA4C86B93E}"/>
  <tableColumns count="8">
    <tableColumn id="9" xr3:uid="{DFF47BA4-EEC6-45A7-9FCB-028CD492AB6C}" name="産業大分類" totalsRowLabel="合計" totalsRowDxfId="209"/>
    <tableColumn id="10" xr3:uid="{1A6BF1D7-5433-48C2-88AD-BE198C8BAE2C}" name="総数／事業所数" totalsRowFunction="custom" totalsRowDxfId="208" dataCellStyle="桁区切り" totalsRowCellStyle="桁区切り">
      <totalsRowFormula>SUM(LTBL_33214[総数／事業所数])</totalsRowFormula>
    </tableColumn>
    <tableColumn id="11" xr3:uid="{785A2D81-38E8-426C-BFDC-E64A7D506298}" name="総数／構成比" dataDxfId="207"/>
    <tableColumn id="12" xr3:uid="{E9D7CE0C-776D-4BD8-86A4-30851A2D1E1D}" name="個人／事業所数" totalsRowFunction="sum" totalsRowDxfId="206" dataCellStyle="桁区切り" totalsRowCellStyle="桁区切り"/>
    <tableColumn id="13" xr3:uid="{D2265393-3F49-4D56-9D99-BB4DDDCD4954}" name="個人／構成比" dataDxfId="205"/>
    <tableColumn id="14" xr3:uid="{EA81B9D6-4EAE-4FBB-B35B-F483359FA9F8}" name="法人／事業所数" totalsRowFunction="sum" totalsRowDxfId="204" dataCellStyle="桁区切り" totalsRowCellStyle="桁区切り"/>
    <tableColumn id="15" xr3:uid="{02DF9DB4-19AC-4353-8D6B-2115421087E0}" name="法人／構成比" dataDxfId="203"/>
    <tableColumn id="16" xr3:uid="{A3118A07-D083-46EB-B438-062FB294B218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A78F319-42C4-43F1-ACE9-08E04BC54BA9}" name="M_TABLE_33214" displayName="M_TABLE_33214" ref="B23:I43" totalsRowShown="0">
  <autoFilter ref="B23:I43" xr:uid="{0A78F319-42C4-43F1-ACE9-08E04BC54BA9}"/>
  <tableColumns count="8">
    <tableColumn id="9" xr3:uid="{A58A7D63-82B5-4E8A-B725-FE6163BFA744}" name="産業中分類上位２０"/>
    <tableColumn id="10" xr3:uid="{4D7611CA-0DF1-4B44-BA1A-98D512EBC2F9}" name="総数／事業所数" dataCellStyle="桁区切り"/>
    <tableColumn id="11" xr3:uid="{A52BF7B7-9B4D-44CD-9452-249EE66D95D2}" name="総数／構成比" dataDxfId="201"/>
    <tableColumn id="12" xr3:uid="{D49722E6-B32B-4909-9E6F-79414B7FF758}" name="個人／事業所数" dataCellStyle="桁区切り"/>
    <tableColumn id="13" xr3:uid="{0F5A1037-CC94-46BB-9200-20DFFBE1CA00}" name="個人／構成比" dataDxfId="200"/>
    <tableColumn id="14" xr3:uid="{E02C4ADD-AAE6-42CE-8E09-4B973A220FEE}" name="法人／事業所数" dataCellStyle="桁区切り"/>
    <tableColumn id="15" xr3:uid="{AC3FA56B-098D-48FB-BEB1-AA436E438A0B}" name="法人／構成比" dataDxfId="199"/>
    <tableColumn id="16" xr3:uid="{0AE88BD1-14C9-4935-9304-DF3EB62747FB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96E062D-7A4A-4C1F-AAD1-078FF2D65446}" name="S_TABLE_33214" displayName="S_TABLE_33214" ref="B46:I66" totalsRowShown="0">
  <autoFilter ref="B46:I66" xr:uid="{996E062D-7A4A-4C1F-AAD1-078FF2D65446}"/>
  <tableColumns count="8">
    <tableColumn id="9" xr3:uid="{ABAECF99-27C2-4A1A-97B5-C62386B3C23A}" name="産業小分類上位２０"/>
    <tableColumn id="10" xr3:uid="{34ADFB2C-A1FF-4C32-AF94-8C878F36422E}" name="総数／事業所数" dataCellStyle="桁区切り"/>
    <tableColumn id="11" xr3:uid="{8B580B6B-66BE-4E37-B73C-BF3458FD61E7}" name="総数／構成比" dataDxfId="198"/>
    <tableColumn id="12" xr3:uid="{1B92C848-921B-4702-BC0D-2EAB57142E55}" name="個人／事業所数" dataCellStyle="桁区切り"/>
    <tableColumn id="13" xr3:uid="{8BCC15F8-73CC-464B-8340-84734D05C8E1}" name="個人／構成比" dataDxfId="197"/>
    <tableColumn id="14" xr3:uid="{6AA2BA36-D942-4DB4-9DFE-A2FC10AC3885}" name="法人／事業所数" dataCellStyle="桁区切り"/>
    <tableColumn id="15" xr3:uid="{FA5C798B-5375-48AA-B748-FC5B1E799179}" name="法人／構成比" dataDxfId="196"/>
    <tableColumn id="16" xr3:uid="{76A43FCB-79A1-44FA-A1E8-58B70E1EC4B5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CC0CCA8-B863-4A72-A211-08EBEBC870B2}" name="LTBL_33215" displayName="LTBL_33215" ref="B4:I20" totalsRowCount="1">
  <autoFilter ref="B4:I19" xr:uid="{8CC0CCA8-B863-4A72-A211-08EBEBC870B2}"/>
  <tableColumns count="8">
    <tableColumn id="9" xr3:uid="{BFA01985-B6C3-4563-AE46-12ADFFED4C8F}" name="産業大分類" totalsRowLabel="合計" totalsRowDxfId="195"/>
    <tableColumn id="10" xr3:uid="{E51E2F96-7CF5-451B-B705-F7C4CA3D5A4A}" name="総数／事業所数" totalsRowFunction="custom" totalsRowDxfId="194" dataCellStyle="桁区切り" totalsRowCellStyle="桁区切り">
      <totalsRowFormula>SUM(LTBL_33215[総数／事業所数])</totalsRowFormula>
    </tableColumn>
    <tableColumn id="11" xr3:uid="{726C5DD7-B589-4DBF-BF27-C81F13531BFB}" name="総数／構成比" dataDxfId="193"/>
    <tableColumn id="12" xr3:uid="{B9B00C12-0866-4D76-A2D7-63581531AF96}" name="個人／事業所数" totalsRowFunction="sum" totalsRowDxfId="192" dataCellStyle="桁区切り" totalsRowCellStyle="桁区切り"/>
    <tableColumn id="13" xr3:uid="{5455A71F-9C0C-4308-8291-26330F4C9EE8}" name="個人／構成比" dataDxfId="191"/>
    <tableColumn id="14" xr3:uid="{553D1F89-140E-4AB6-B624-FB7F2620741B}" name="法人／事業所数" totalsRowFunction="sum" totalsRowDxfId="190" dataCellStyle="桁区切り" totalsRowCellStyle="桁区切り"/>
    <tableColumn id="15" xr3:uid="{D04B9CDC-59C7-4D8D-B4AD-9AAF03D293DD}" name="法人／構成比" dataDxfId="189"/>
    <tableColumn id="16" xr3:uid="{FDAB4707-551E-43C4-8FD2-A1608B6FA8D5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64B4908-8BDD-439A-B0E6-EF92A63D3835}" name="M_TABLE_33215" displayName="M_TABLE_33215" ref="B23:I43" totalsRowShown="0">
  <autoFilter ref="B23:I43" xr:uid="{964B4908-8BDD-439A-B0E6-EF92A63D3835}"/>
  <tableColumns count="8">
    <tableColumn id="9" xr3:uid="{83E5F487-EA77-4380-BEB4-0FBDCF324570}" name="産業中分類上位２０"/>
    <tableColumn id="10" xr3:uid="{5FC312BD-DA31-416E-94AF-4361ABF6966D}" name="総数／事業所数" dataCellStyle="桁区切り"/>
    <tableColumn id="11" xr3:uid="{32D9F474-B724-42AE-9112-F19E165F8807}" name="総数／構成比" dataDxfId="187"/>
    <tableColumn id="12" xr3:uid="{2C573A00-5ABC-4F56-9545-6EF2B905612B}" name="個人／事業所数" dataCellStyle="桁区切り"/>
    <tableColumn id="13" xr3:uid="{00A44537-88E0-4573-96AD-13C464AB73BC}" name="個人／構成比" dataDxfId="186"/>
    <tableColumn id="14" xr3:uid="{6E558A46-3CCF-467C-85A3-819354F56141}" name="法人／事業所数" dataCellStyle="桁区切り"/>
    <tableColumn id="15" xr3:uid="{EAF2855D-00F9-4812-A077-9AF1470BD7A0}" name="法人／構成比" dataDxfId="185"/>
    <tableColumn id="16" xr3:uid="{2C622478-D1EF-4A45-85CC-089DDC165113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E462F41-6656-4F61-A82A-21D367172CAE}" name="S_TABLE_33215" displayName="S_TABLE_33215" ref="B46:I66" totalsRowShown="0">
  <autoFilter ref="B46:I66" xr:uid="{EE462F41-6656-4F61-A82A-21D367172CAE}"/>
  <tableColumns count="8">
    <tableColumn id="9" xr3:uid="{00FA418C-619A-4D19-8BB0-F027C8D47379}" name="産業小分類上位２０"/>
    <tableColumn id="10" xr3:uid="{9C05B14D-2B5B-4FD1-9A6F-A77C0EF5D13E}" name="総数／事業所数" dataCellStyle="桁区切り"/>
    <tableColumn id="11" xr3:uid="{CC9F55DA-CCF7-4581-B613-FE6E76E7E857}" name="総数／構成比" dataDxfId="184"/>
    <tableColumn id="12" xr3:uid="{2011701B-76A5-453B-B93B-351AF46ABC55}" name="個人／事業所数" dataCellStyle="桁区切り"/>
    <tableColumn id="13" xr3:uid="{7FF99479-B4A6-4F44-8E40-878995A8FE21}" name="個人／構成比" dataDxfId="183"/>
    <tableColumn id="14" xr3:uid="{2CF918F3-2BB7-489C-B1CB-E5EA3BEAD09E}" name="法人／事業所数" dataCellStyle="桁区切り"/>
    <tableColumn id="15" xr3:uid="{6F7B0534-4718-44D4-98AA-B6B2D98A1AF6}" name="法人／構成比" dataDxfId="182"/>
    <tableColumn id="16" xr3:uid="{9D1DAE3B-2A1B-4239-A19A-BF8F8EF3F272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26C22F5-5D2E-4E0D-8225-F3D42882E32E}" name="LTBL_33216" displayName="LTBL_33216" ref="B4:I20" totalsRowCount="1">
  <autoFilter ref="B4:I19" xr:uid="{626C22F5-5D2E-4E0D-8225-F3D42882E32E}"/>
  <tableColumns count="8">
    <tableColumn id="9" xr3:uid="{DEC020EA-84AB-4FE2-8BC7-31C2D6C4B514}" name="産業大分類" totalsRowLabel="合計" totalsRowDxfId="181"/>
    <tableColumn id="10" xr3:uid="{2F7B8A66-9DC4-4374-BCF9-95EC6D8DE631}" name="総数／事業所数" totalsRowFunction="custom" totalsRowDxfId="180" dataCellStyle="桁区切り" totalsRowCellStyle="桁区切り">
      <totalsRowFormula>SUM(LTBL_33216[総数／事業所数])</totalsRowFormula>
    </tableColumn>
    <tableColumn id="11" xr3:uid="{9CD5AE80-5EE1-4200-B72D-A84876118755}" name="総数／構成比" dataDxfId="179"/>
    <tableColumn id="12" xr3:uid="{ACBB7F5F-E68E-4861-84F0-87A49757F9FA}" name="個人／事業所数" totalsRowFunction="sum" totalsRowDxfId="178" dataCellStyle="桁区切り" totalsRowCellStyle="桁区切り"/>
    <tableColumn id="13" xr3:uid="{62C4CF93-333A-47CD-8C12-A13FC4155325}" name="個人／構成比" dataDxfId="177"/>
    <tableColumn id="14" xr3:uid="{FAAE9E1C-9462-477C-86D0-51C8B9714751}" name="法人／事業所数" totalsRowFunction="sum" totalsRowDxfId="176" dataCellStyle="桁区切り" totalsRowCellStyle="桁区切り"/>
    <tableColumn id="15" xr3:uid="{4E2B5390-5725-4955-966E-665F340F84C3}" name="法人／構成比" dataDxfId="175"/>
    <tableColumn id="16" xr3:uid="{1CF0055D-8D74-4630-8D6F-4D9C95116ECB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5D1E6CF-60E0-4429-82BB-6E69C17B5560}" name="M_TABLE_33216" displayName="M_TABLE_33216" ref="B23:I47" totalsRowShown="0">
  <autoFilter ref="B23:I47" xr:uid="{B5D1E6CF-60E0-4429-82BB-6E69C17B5560}"/>
  <tableColumns count="8">
    <tableColumn id="9" xr3:uid="{31732A74-A37A-4B42-829F-11893E93B978}" name="産業中分類上位２０"/>
    <tableColumn id="10" xr3:uid="{5DCAF884-87BB-49DA-8F07-5E237FF4F83C}" name="総数／事業所数" dataCellStyle="桁区切り"/>
    <tableColumn id="11" xr3:uid="{D2B9621E-E20B-43E0-B682-06D6519D9813}" name="総数／構成比" dataDxfId="173"/>
    <tableColumn id="12" xr3:uid="{AB4FB76F-3849-44D6-B3D4-5A5BF3BC49A9}" name="個人／事業所数" dataCellStyle="桁区切り"/>
    <tableColumn id="13" xr3:uid="{593576D6-4DAE-447A-9218-D466F6F5CA00}" name="個人／構成比" dataDxfId="172"/>
    <tableColumn id="14" xr3:uid="{13D5F695-EA8E-4C00-A86B-2B386F4E2C3C}" name="法人／事業所数" dataCellStyle="桁区切り"/>
    <tableColumn id="15" xr3:uid="{4BA787A2-DF4B-49FB-A90C-CD55E5F5F6A1}" name="法人／構成比" dataDxfId="171"/>
    <tableColumn id="16" xr3:uid="{9E22BB6D-B2DF-48C5-BBA1-BD201C425A6B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176710-25A7-4C26-BF94-41E9ED247F70}" name="S_TABLE_33100" displayName="S_TABLE_33100" ref="B46:I66" totalsRowShown="0">
  <autoFilter ref="B46:I66" xr:uid="{7F176710-25A7-4C26-BF94-41E9ED247F70}"/>
  <tableColumns count="8">
    <tableColumn id="9" xr3:uid="{B484359A-18FB-46BC-90E0-E677A59B6FC7}" name="産業小分類上位２０"/>
    <tableColumn id="10" xr3:uid="{5B1869D6-4B48-4B87-9AA0-CA0B03F2D5EA}" name="総数／事業所数" dataCellStyle="桁区切り"/>
    <tableColumn id="11" xr3:uid="{AE835821-B314-4ACF-BC7B-5CC6085A50FF}" name="総数／構成比" dataDxfId="422"/>
    <tableColumn id="12" xr3:uid="{798DAA82-E7CA-437D-A5D9-74F4BC2F6763}" name="個人／事業所数" dataCellStyle="桁区切り"/>
    <tableColumn id="13" xr3:uid="{63D8CC02-9C21-4B77-857F-48651D7B5939}" name="個人／構成比" dataDxfId="421"/>
    <tableColumn id="14" xr3:uid="{A3875BA4-0F81-4120-B50F-4E924D9BC89B}" name="法人／事業所数" dataCellStyle="桁区切り"/>
    <tableColumn id="15" xr3:uid="{FF21EFE7-E8B5-4C15-AF2C-1D755EA08146}" name="法人／構成比" dataDxfId="420"/>
    <tableColumn id="16" xr3:uid="{C33C7914-BE71-4B42-AE49-486C1D57EF04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072DDB5-6D7C-4F94-A5E2-B2E75C16BA37}" name="S_TABLE_33216" displayName="S_TABLE_33216" ref="B50:I77" totalsRowShown="0">
  <autoFilter ref="B50:I77" xr:uid="{6072DDB5-6D7C-4F94-A5E2-B2E75C16BA37}"/>
  <tableColumns count="8">
    <tableColumn id="9" xr3:uid="{0508072B-61FD-4FC2-BBD2-2F2BFFEF28D8}" name="産業小分類上位２０"/>
    <tableColumn id="10" xr3:uid="{86F6E955-1E02-4F23-A5C7-029838717B2E}" name="総数／事業所数" dataCellStyle="桁区切り"/>
    <tableColumn id="11" xr3:uid="{88013E26-5A9F-4801-9A61-B4E934881758}" name="総数／構成比" dataDxfId="170"/>
    <tableColumn id="12" xr3:uid="{0C68FDEA-BF81-485C-ABED-31D06F5EFA70}" name="個人／事業所数" dataCellStyle="桁区切り"/>
    <tableColumn id="13" xr3:uid="{C3C3795F-580B-49EB-8623-64218DCF9242}" name="個人／構成比" dataDxfId="169"/>
    <tableColumn id="14" xr3:uid="{2F8E4349-0638-4B72-B1CE-31CC2289282D}" name="法人／事業所数" dataCellStyle="桁区切り"/>
    <tableColumn id="15" xr3:uid="{B2C265CC-9447-41CA-AF67-73405A60665E}" name="法人／構成比" dataDxfId="168"/>
    <tableColumn id="16" xr3:uid="{28A31542-E6F8-4FE4-92A7-329822B43654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1BBA73C-2E1A-4174-9EDB-17BCAC8A21ED}" name="LTBL_33346" displayName="LTBL_33346" ref="B4:I20" totalsRowCount="1">
  <autoFilter ref="B4:I19" xr:uid="{61BBA73C-2E1A-4174-9EDB-17BCAC8A21ED}"/>
  <tableColumns count="8">
    <tableColumn id="9" xr3:uid="{42F2E0C2-F1AE-4DD8-BC44-67BAAEED0A7B}" name="産業大分類" totalsRowLabel="合計" totalsRowDxfId="167"/>
    <tableColumn id="10" xr3:uid="{57162D7C-375D-468C-87B4-96DF2C8CEF53}" name="総数／事業所数" totalsRowFunction="custom" totalsRowDxfId="166" dataCellStyle="桁区切り" totalsRowCellStyle="桁区切り">
      <totalsRowFormula>SUM(LTBL_33346[総数／事業所数])</totalsRowFormula>
    </tableColumn>
    <tableColumn id="11" xr3:uid="{A6DE772E-55C6-4FCE-88C9-DE05B79D6829}" name="総数／構成比" dataDxfId="165"/>
    <tableColumn id="12" xr3:uid="{F9B3B037-A828-49E0-97FB-CB9C1DB79C34}" name="個人／事業所数" totalsRowFunction="sum" totalsRowDxfId="164" dataCellStyle="桁区切り" totalsRowCellStyle="桁区切り"/>
    <tableColumn id="13" xr3:uid="{9B8AC13E-2E40-4CD8-80C8-ED6447354D70}" name="個人／構成比" dataDxfId="163"/>
    <tableColumn id="14" xr3:uid="{A65371B1-EF7C-44EE-B6CC-5CEB047FCA5B}" name="法人／事業所数" totalsRowFunction="sum" totalsRowDxfId="162" dataCellStyle="桁区切り" totalsRowCellStyle="桁区切り"/>
    <tableColumn id="15" xr3:uid="{B9C533FA-D41B-49E1-BA3F-CE493ADD9A12}" name="法人／構成比" dataDxfId="161"/>
    <tableColumn id="16" xr3:uid="{C3044814-EACB-4062-81DD-022583A1E807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9F453FC-891B-40A8-B732-362E9268489C}" name="M_TABLE_33346" displayName="M_TABLE_33346" ref="B23:I46" totalsRowShown="0">
  <autoFilter ref="B23:I46" xr:uid="{D9F453FC-891B-40A8-B732-362E9268489C}"/>
  <tableColumns count="8">
    <tableColumn id="9" xr3:uid="{0C553438-A3C4-4391-8339-0A7552BF65B4}" name="産業中分類上位２０"/>
    <tableColumn id="10" xr3:uid="{935941B9-8578-4407-8484-02BF3D87A4A5}" name="総数／事業所数" dataCellStyle="桁区切り"/>
    <tableColumn id="11" xr3:uid="{59829B56-C0CF-4EB8-A358-E72B26953FDE}" name="総数／構成比" dataDxfId="159"/>
    <tableColumn id="12" xr3:uid="{3966AA58-7353-425D-8E84-3146FFC3A298}" name="個人／事業所数" dataCellStyle="桁区切り"/>
    <tableColumn id="13" xr3:uid="{39BB7678-2AED-4676-B184-F7013FE3469B}" name="個人／構成比" dataDxfId="158"/>
    <tableColumn id="14" xr3:uid="{2C218E47-F548-41EF-BED3-1F258C27AD1B}" name="法人／事業所数" dataCellStyle="桁区切り"/>
    <tableColumn id="15" xr3:uid="{F59A8A4B-2C5D-4319-805E-8AFCFE7B1161}" name="法人／構成比" dataDxfId="157"/>
    <tableColumn id="16" xr3:uid="{9AC0115A-3E65-4516-9505-0086A6EC8F07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36C2A36-5936-49E6-853B-37A0435FD25E}" name="S_TABLE_33346" displayName="S_TABLE_33346" ref="B49:I77" totalsRowShown="0">
  <autoFilter ref="B49:I77" xr:uid="{436C2A36-5936-49E6-853B-37A0435FD25E}"/>
  <tableColumns count="8">
    <tableColumn id="9" xr3:uid="{C1E79297-307A-430C-BB77-8413A8E4150A}" name="産業小分類上位２０"/>
    <tableColumn id="10" xr3:uid="{5AEB04E4-DE52-4968-B534-C27D22C70939}" name="総数／事業所数" dataCellStyle="桁区切り"/>
    <tableColumn id="11" xr3:uid="{436CAA3B-4F29-4FB7-A78F-BC5F4EAB3D26}" name="総数／構成比" dataDxfId="156"/>
    <tableColumn id="12" xr3:uid="{173F81C9-EEA5-4DF3-A9CE-8988205BD84E}" name="個人／事業所数" dataCellStyle="桁区切り"/>
    <tableColumn id="13" xr3:uid="{D3D0A669-ED6D-4A90-8417-79D316118791}" name="個人／構成比" dataDxfId="155"/>
    <tableColumn id="14" xr3:uid="{008B9443-1D18-409C-A36F-C4EE94F1D95E}" name="法人／事業所数" dataCellStyle="桁区切り"/>
    <tableColumn id="15" xr3:uid="{FEB0F38C-3647-4E5C-8645-574865711BDB}" name="法人／構成比" dataDxfId="154"/>
    <tableColumn id="16" xr3:uid="{CC39FFD5-28C0-4405-8D8B-512A343DF04A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A994AD-0EFA-4BE1-B245-7FC3DCE5E989}" name="LTBL_33423" displayName="LTBL_33423" ref="B4:I20" totalsRowCount="1">
  <autoFilter ref="B4:I19" xr:uid="{76A994AD-0EFA-4BE1-B245-7FC3DCE5E989}"/>
  <tableColumns count="8">
    <tableColumn id="9" xr3:uid="{64D2E73B-B6BB-4AEE-8325-DF3616A09E25}" name="産業大分類" totalsRowLabel="合計" totalsRowDxfId="153"/>
    <tableColumn id="10" xr3:uid="{6C44B1F2-079F-47FD-BAF0-1F03DD846354}" name="総数／事業所数" totalsRowFunction="custom" totalsRowDxfId="152" dataCellStyle="桁区切り" totalsRowCellStyle="桁区切り">
      <totalsRowFormula>SUM(LTBL_33423[総数／事業所数])</totalsRowFormula>
    </tableColumn>
    <tableColumn id="11" xr3:uid="{8F809AAE-68C7-4078-B7CE-F34B7AFD8FA5}" name="総数／構成比" dataDxfId="151"/>
    <tableColumn id="12" xr3:uid="{E08AEEFD-5DA4-43A8-9A1C-7F28E77FDC57}" name="個人／事業所数" totalsRowFunction="sum" totalsRowDxfId="150" dataCellStyle="桁区切り" totalsRowCellStyle="桁区切り"/>
    <tableColumn id="13" xr3:uid="{DB2901F3-5F68-4706-9124-4BA5D4FD45E5}" name="個人／構成比" dataDxfId="149"/>
    <tableColumn id="14" xr3:uid="{B863527D-1993-41DE-8879-2AC468BCDBC3}" name="法人／事業所数" totalsRowFunction="sum" totalsRowDxfId="148" dataCellStyle="桁区切り" totalsRowCellStyle="桁区切り"/>
    <tableColumn id="15" xr3:uid="{F4C346B1-B9A5-425F-898B-D4D01A7C54E6}" name="法人／構成比" dataDxfId="147"/>
    <tableColumn id="16" xr3:uid="{331A1C2C-9CDC-4DDA-AB96-35204AEAA4BA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0D9F964-F9BE-48F8-BF10-A7DF64663D28}" name="M_TABLE_33423" displayName="M_TABLE_33423" ref="B23:I43" totalsRowShown="0">
  <autoFilter ref="B23:I43" xr:uid="{E0D9F964-F9BE-48F8-BF10-A7DF64663D28}"/>
  <tableColumns count="8">
    <tableColumn id="9" xr3:uid="{895B5E1D-13B8-435C-9ABF-EA3783F0E79F}" name="産業中分類上位２０"/>
    <tableColumn id="10" xr3:uid="{EAD7CBF0-7228-4BC8-8987-B0794EB42FE4}" name="総数／事業所数" dataCellStyle="桁区切り"/>
    <tableColumn id="11" xr3:uid="{DF8016DF-D09B-4929-95A1-BD2F92CD5A0D}" name="総数／構成比" dataDxfId="145"/>
    <tableColumn id="12" xr3:uid="{C4B2B015-9CAD-49EA-9133-B9071F2B14A3}" name="個人／事業所数" dataCellStyle="桁区切り"/>
    <tableColumn id="13" xr3:uid="{23F21264-6843-4F32-A837-90C223AF1EB2}" name="個人／構成比" dataDxfId="144"/>
    <tableColumn id="14" xr3:uid="{CAF40090-EF8F-49FD-BDA3-A91C41C43232}" name="法人／事業所数" dataCellStyle="桁区切り"/>
    <tableColumn id="15" xr3:uid="{89600CE2-C57F-44FE-80A5-1C76DC98AF6E}" name="法人／構成比" dataDxfId="143"/>
    <tableColumn id="16" xr3:uid="{EB5C1034-54E3-4F6F-B1C1-4B94D998152C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ADCF34F-F008-43B1-801D-79858F5B9D9B}" name="S_TABLE_33423" displayName="S_TABLE_33423" ref="B46:I70" totalsRowShown="0">
  <autoFilter ref="B46:I70" xr:uid="{5ADCF34F-F008-43B1-801D-79858F5B9D9B}"/>
  <tableColumns count="8">
    <tableColumn id="9" xr3:uid="{F03F1700-3317-4160-9FA1-24E1FBFC3FCA}" name="産業小分類上位２０"/>
    <tableColumn id="10" xr3:uid="{A0E2E3C0-1F86-4D75-82C3-CFC9FE29492B}" name="総数／事業所数" dataCellStyle="桁区切り"/>
    <tableColumn id="11" xr3:uid="{9A6A4858-9369-4DEA-AEF8-D939F7BEDEB6}" name="総数／構成比" dataDxfId="142"/>
    <tableColumn id="12" xr3:uid="{503523BA-4A64-47CA-8749-67E0EDC81673}" name="個人／事業所数" dataCellStyle="桁区切り"/>
    <tableColumn id="13" xr3:uid="{07181FCB-0038-4A9E-A8B3-638E3F9B4B53}" name="個人／構成比" dataDxfId="141"/>
    <tableColumn id="14" xr3:uid="{0413CE83-EE3E-4D37-9B3B-5E4A4ADB0A34}" name="法人／事業所数" dataCellStyle="桁区切り"/>
    <tableColumn id="15" xr3:uid="{36832492-FC34-4DFB-A246-F9A091F09F1E}" name="法人／構成比" dataDxfId="140"/>
    <tableColumn id="16" xr3:uid="{C8796FC0-FC49-4D54-852A-E03DE9CDA60B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23DF5D6-0BA3-4382-81B3-CECFE41D2A04}" name="LTBL_33445" displayName="LTBL_33445" ref="B4:I20" totalsRowCount="1">
  <autoFilter ref="B4:I19" xr:uid="{723DF5D6-0BA3-4382-81B3-CECFE41D2A04}"/>
  <tableColumns count="8">
    <tableColumn id="9" xr3:uid="{AB737092-D62C-48CF-A1AF-CA0E8276E9A2}" name="産業大分類" totalsRowLabel="合計" totalsRowDxfId="139"/>
    <tableColumn id="10" xr3:uid="{B0C7CAC0-618B-47FD-A518-7C253DEAF3A0}" name="総数／事業所数" totalsRowFunction="custom" totalsRowDxfId="138" dataCellStyle="桁区切り" totalsRowCellStyle="桁区切り">
      <totalsRowFormula>SUM(LTBL_33445[総数／事業所数])</totalsRowFormula>
    </tableColumn>
    <tableColumn id="11" xr3:uid="{102823EF-4A58-447A-98BA-93F0EFAB837C}" name="総数／構成比" dataDxfId="137"/>
    <tableColumn id="12" xr3:uid="{5FF98B74-71E3-405D-B1B1-3B92C027F153}" name="個人／事業所数" totalsRowFunction="sum" totalsRowDxfId="136" dataCellStyle="桁区切り" totalsRowCellStyle="桁区切り"/>
    <tableColumn id="13" xr3:uid="{084E2BAF-861E-49D3-B7C7-CEE5DB4CF24A}" name="個人／構成比" dataDxfId="135"/>
    <tableColumn id="14" xr3:uid="{EF6316A2-2A71-4C8C-AD9B-0A3BF7CD75EB}" name="法人／事業所数" totalsRowFunction="sum" totalsRowDxfId="134" dataCellStyle="桁区切り" totalsRowCellStyle="桁区切り"/>
    <tableColumn id="15" xr3:uid="{3A59CDE1-8B81-4058-BB98-7228167AF519}" name="法人／構成比" dataDxfId="133"/>
    <tableColumn id="16" xr3:uid="{45FAF71F-899E-48BF-82EB-22289169387F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7B3D5C7-99E0-47AB-8023-4844883B39DC}" name="M_TABLE_33445" displayName="M_TABLE_33445" ref="B23:I49" totalsRowShown="0">
  <autoFilter ref="B23:I49" xr:uid="{D7B3D5C7-99E0-47AB-8023-4844883B39DC}"/>
  <tableColumns count="8">
    <tableColumn id="9" xr3:uid="{C9EC0B5B-B83D-40C2-B734-565804F3F00C}" name="産業中分類上位２０"/>
    <tableColumn id="10" xr3:uid="{24488A08-8A01-4FAD-8FCB-55CA36789810}" name="総数／事業所数" dataCellStyle="桁区切り"/>
    <tableColumn id="11" xr3:uid="{9AE50182-9F50-421E-86C3-8C2FB50A883E}" name="総数／構成比" dataDxfId="131"/>
    <tableColumn id="12" xr3:uid="{59A5197D-DF37-4D68-89CE-E85E9EA68D08}" name="個人／事業所数" dataCellStyle="桁区切り"/>
    <tableColumn id="13" xr3:uid="{617F1580-E0B4-4BDB-B040-A5E4D9DB2FC9}" name="個人／構成比" dataDxfId="130"/>
    <tableColumn id="14" xr3:uid="{08AB1832-97B0-4C27-91DE-515749EBFE0E}" name="法人／事業所数" dataCellStyle="桁区切り"/>
    <tableColumn id="15" xr3:uid="{ADC2A4D6-882A-40FF-BBE0-7ED8DB68D4D9}" name="法人／構成比" dataDxfId="129"/>
    <tableColumn id="16" xr3:uid="{DFC05DF6-D6FB-4237-8CE9-C81415335C5A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C815CCF-E267-4A92-904E-C7BE3C1450EF}" name="S_TABLE_33445" displayName="S_TABLE_33445" ref="B52:I93" totalsRowShown="0">
  <autoFilter ref="B52:I93" xr:uid="{5C815CCF-E267-4A92-904E-C7BE3C1450EF}"/>
  <tableColumns count="8">
    <tableColumn id="9" xr3:uid="{68E5D57A-21B6-4666-B652-24DCB5CEBA4D}" name="産業小分類上位２０"/>
    <tableColumn id="10" xr3:uid="{FD045871-42F2-450D-A1D2-8BF37242DDB6}" name="総数／事業所数" dataCellStyle="桁区切り"/>
    <tableColumn id="11" xr3:uid="{9B01F1F7-F9FD-4472-B4B2-035EB519C399}" name="総数／構成比" dataDxfId="128"/>
    <tableColumn id="12" xr3:uid="{EE0AECE1-3B7F-47D2-B1C3-11B200CE02EF}" name="個人／事業所数" dataCellStyle="桁区切り"/>
    <tableColumn id="13" xr3:uid="{2A32DD0D-4C7C-4946-8DD9-47BDC7F16A66}" name="個人／構成比" dataDxfId="127"/>
    <tableColumn id="14" xr3:uid="{5540281E-2C1B-4B58-9831-BFFC66ABF37E}" name="法人／事業所数" dataCellStyle="桁区切り"/>
    <tableColumn id="15" xr3:uid="{CDA7B837-3390-43FD-8557-43EF275D1BE3}" name="法人／構成比" dataDxfId="126"/>
    <tableColumn id="16" xr3:uid="{A8D367D1-F2B4-4B07-B3BB-E62A968FC1C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692FADE-FA58-4579-8A3A-65B5AEBCF828}" name="LTBL_33101" displayName="LTBL_33101" ref="B4:I20" totalsRowCount="1">
  <autoFilter ref="B4:I19" xr:uid="{C692FADE-FA58-4579-8A3A-65B5AEBCF828}"/>
  <tableColumns count="8">
    <tableColumn id="9" xr3:uid="{B415B779-4D45-4387-9F4A-4D81536F56A4}" name="産業大分類" totalsRowLabel="合計" totalsRowDxfId="419"/>
    <tableColumn id="10" xr3:uid="{FF6E658C-20EF-4CE3-BF28-F6A660269B52}" name="総数／事業所数" totalsRowFunction="custom" totalsRowDxfId="418" dataCellStyle="桁区切り" totalsRowCellStyle="桁区切り">
      <totalsRowFormula>SUM(LTBL_33101[総数／事業所数])</totalsRowFormula>
    </tableColumn>
    <tableColumn id="11" xr3:uid="{152C90AD-D9B0-4DCD-8422-045D29FCE25D}" name="総数／構成比" dataDxfId="417"/>
    <tableColumn id="12" xr3:uid="{AD069A48-EF6E-46C8-A476-0532A4C66E2B}" name="個人／事業所数" totalsRowFunction="sum" totalsRowDxfId="416" dataCellStyle="桁区切り" totalsRowCellStyle="桁区切り"/>
    <tableColumn id="13" xr3:uid="{8BD654BB-D08A-4927-B53F-6EBC9AF369BD}" name="個人／構成比" dataDxfId="415"/>
    <tableColumn id="14" xr3:uid="{27BC4727-7229-460D-B073-5E1CD2C486AD}" name="法人／事業所数" totalsRowFunction="sum" totalsRowDxfId="414" dataCellStyle="桁区切り" totalsRowCellStyle="桁区切り"/>
    <tableColumn id="15" xr3:uid="{032CB261-82CC-47EF-901A-DD51B66DBD44}" name="法人／構成比" dataDxfId="413"/>
    <tableColumn id="16" xr3:uid="{617580AC-CC6A-4EF4-971A-1E912BCB3CC4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613F5D86-2997-468F-99EE-ED1EEA200704}" name="LTBL_33461" displayName="LTBL_33461" ref="B4:I20" totalsRowCount="1">
  <autoFilter ref="B4:I19" xr:uid="{613F5D86-2997-468F-99EE-ED1EEA200704}"/>
  <tableColumns count="8">
    <tableColumn id="9" xr3:uid="{47B41ED4-AF48-4BBD-891E-3A45E5CAB30C}" name="産業大分類" totalsRowLabel="合計" totalsRowDxfId="125"/>
    <tableColumn id="10" xr3:uid="{E298EC9D-85BA-4086-AFA3-904A8951EBE2}" name="総数／事業所数" totalsRowFunction="custom" totalsRowDxfId="124" dataCellStyle="桁区切り" totalsRowCellStyle="桁区切り">
      <totalsRowFormula>SUM(LTBL_33461[総数／事業所数])</totalsRowFormula>
    </tableColumn>
    <tableColumn id="11" xr3:uid="{97E769C4-BBFA-43E9-B6BA-39C48B16E9E0}" name="総数／構成比" dataDxfId="123"/>
    <tableColumn id="12" xr3:uid="{E3ADCF4C-E097-45FB-856E-F7A3241A9629}" name="個人／事業所数" totalsRowFunction="sum" totalsRowDxfId="122" dataCellStyle="桁区切り" totalsRowCellStyle="桁区切り"/>
    <tableColumn id="13" xr3:uid="{BB82B50B-2A89-4A4C-B521-413449FA2DE0}" name="個人／構成比" dataDxfId="121"/>
    <tableColumn id="14" xr3:uid="{AE2CC3C9-BF73-4232-8649-DC9B2663E0AC}" name="法人／事業所数" totalsRowFunction="sum" totalsRowDxfId="120" dataCellStyle="桁区切り" totalsRowCellStyle="桁区切り"/>
    <tableColumn id="15" xr3:uid="{B6A25A90-095E-4B78-BE51-A2C4257CEA42}" name="法人／構成比" dataDxfId="119"/>
    <tableColumn id="16" xr3:uid="{64EA935C-8F35-4D26-A769-0669B081A66A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D20B967-7395-47E3-A145-9051784EB898}" name="M_TABLE_33461" displayName="M_TABLE_33461" ref="B23:I47" totalsRowShown="0">
  <autoFilter ref="B23:I47" xr:uid="{2D20B967-7395-47E3-A145-9051784EB898}"/>
  <tableColumns count="8">
    <tableColumn id="9" xr3:uid="{D4B08723-D546-41D8-841E-EAF959E740AA}" name="産業中分類上位２０"/>
    <tableColumn id="10" xr3:uid="{A6FBB734-D152-40E1-97E3-36C613724390}" name="総数／事業所数" dataCellStyle="桁区切り"/>
    <tableColumn id="11" xr3:uid="{1A566DEE-345D-4DB8-BE25-E67E6EA48D6C}" name="総数／構成比" dataDxfId="117"/>
    <tableColumn id="12" xr3:uid="{20F851DB-8A16-42B7-9BB3-A6559CF1D2C1}" name="個人／事業所数" dataCellStyle="桁区切り"/>
    <tableColumn id="13" xr3:uid="{4BBD6B2F-11E1-4529-9153-2EEFB0AA2AF7}" name="個人／構成比" dataDxfId="116"/>
    <tableColumn id="14" xr3:uid="{2ED93AED-048A-417F-B110-2AE30328DBE4}" name="法人／事業所数" dataCellStyle="桁区切り"/>
    <tableColumn id="15" xr3:uid="{3EA9C81E-F67C-46CB-A61B-9D9A31EA5D8F}" name="法人／構成比" dataDxfId="115"/>
    <tableColumn id="16" xr3:uid="{76BE4068-63A7-4796-A483-FC653FC1C6CC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61E9F9B-716B-4751-95BD-AA48682991E6}" name="S_TABLE_33461" displayName="S_TABLE_33461" ref="B50:I77" totalsRowShown="0">
  <autoFilter ref="B50:I77" xr:uid="{861E9F9B-716B-4751-95BD-AA48682991E6}"/>
  <tableColumns count="8">
    <tableColumn id="9" xr3:uid="{29B838F6-66D0-442F-B631-66663E170628}" name="産業小分類上位２０"/>
    <tableColumn id="10" xr3:uid="{AC8CDF9D-DD40-4FBB-B424-C663AAB8D5C9}" name="総数／事業所数" dataCellStyle="桁区切り"/>
    <tableColumn id="11" xr3:uid="{6FF27FD7-F060-44D6-BB61-6872295A05FD}" name="総数／構成比" dataDxfId="114"/>
    <tableColumn id="12" xr3:uid="{057EC506-8638-4093-96BF-755A9775ED1A}" name="個人／事業所数" dataCellStyle="桁区切り"/>
    <tableColumn id="13" xr3:uid="{D5D23E9B-E799-48A9-BCCA-768B353E3F1D}" name="個人／構成比" dataDxfId="113"/>
    <tableColumn id="14" xr3:uid="{76B8C52F-549D-4F0F-BDB3-E3C30ED5385A}" name="法人／事業所数" dataCellStyle="桁区切り"/>
    <tableColumn id="15" xr3:uid="{9E26AD08-87D0-421F-815B-AC40EB55F756}" name="法人／構成比" dataDxfId="112"/>
    <tableColumn id="16" xr3:uid="{21CF0E53-3927-4717-8A24-6D0BC3908F8F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FC45B235-A28C-4A42-9348-6D331BA07F85}" name="LTBL_33586" displayName="LTBL_33586" ref="B4:I20" totalsRowCount="1">
  <autoFilter ref="B4:I19" xr:uid="{FC45B235-A28C-4A42-9348-6D331BA07F85}"/>
  <tableColumns count="8">
    <tableColumn id="9" xr3:uid="{D3C46A3D-9292-4F5D-8714-052E642EC3CD}" name="産業大分類" totalsRowLabel="合計" totalsRowDxfId="111"/>
    <tableColumn id="10" xr3:uid="{03639A24-043B-45C8-9B45-10DA7515200C}" name="総数／事業所数" totalsRowFunction="custom" totalsRowDxfId="110" dataCellStyle="桁区切り" totalsRowCellStyle="桁区切り">
      <totalsRowFormula>SUM(LTBL_33586[総数／事業所数])</totalsRowFormula>
    </tableColumn>
    <tableColumn id="11" xr3:uid="{A6E723BA-60BD-4DDD-83E0-9B6A794E2154}" name="総数／構成比" dataDxfId="109"/>
    <tableColumn id="12" xr3:uid="{3194F254-9CCF-4D4F-BC63-8ED05736C86E}" name="個人／事業所数" totalsRowFunction="sum" totalsRowDxfId="108" dataCellStyle="桁区切り" totalsRowCellStyle="桁区切り"/>
    <tableColumn id="13" xr3:uid="{526BF564-D0A1-43A6-9F10-AF89D496BA5F}" name="個人／構成比" dataDxfId="107"/>
    <tableColumn id="14" xr3:uid="{5A7AA338-C604-4F5A-93E9-728C3B1BE7AE}" name="法人／事業所数" totalsRowFunction="sum" totalsRowDxfId="106" dataCellStyle="桁区切り" totalsRowCellStyle="桁区切り"/>
    <tableColumn id="15" xr3:uid="{CFFEFDD6-CFC2-4D6C-8266-B80D147BC683}" name="法人／構成比" dataDxfId="105"/>
    <tableColumn id="16" xr3:uid="{B020D6F4-5F0B-450A-9329-52630FBAC35C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18C824C-FE79-435F-9977-AE957DE5B637}" name="M_TABLE_33586" displayName="M_TABLE_33586" ref="B23:I37" totalsRowShown="0">
  <autoFilter ref="B23:I37" xr:uid="{818C824C-FE79-435F-9977-AE957DE5B637}"/>
  <tableColumns count="8">
    <tableColumn id="9" xr3:uid="{D3AD7435-A78D-4772-9B42-817C7BC10704}" name="産業中分類上位２０"/>
    <tableColumn id="10" xr3:uid="{E871E7CB-3877-4332-9994-A3DE753E07AD}" name="総数／事業所数" dataCellStyle="桁区切り"/>
    <tableColumn id="11" xr3:uid="{98FC0712-F913-4596-A330-F79A0DF8BFE4}" name="総数／構成比" dataDxfId="103"/>
    <tableColumn id="12" xr3:uid="{3AEA315B-42B8-4CDF-AAE7-16377AA7A23B}" name="個人／事業所数" dataCellStyle="桁区切り"/>
    <tableColumn id="13" xr3:uid="{800B840F-8E4C-465B-8D81-1BBD505606BA}" name="個人／構成比" dataDxfId="102"/>
    <tableColumn id="14" xr3:uid="{CE25922C-6602-4A91-BC29-BFEEF9AF51EC}" name="法人／事業所数" dataCellStyle="桁区切り"/>
    <tableColumn id="15" xr3:uid="{76DDFA28-B70B-43D8-AD23-3A79A6CE4008}" name="法人／構成比" dataDxfId="101"/>
    <tableColumn id="16" xr3:uid="{E545BCE7-88CD-4B67-BB49-2628DAF2A7C7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BBFD811-05F3-4A04-9CB3-252D22EB1400}" name="S_TABLE_33586" displayName="S_TABLE_33586" ref="B40:I66" totalsRowShown="0">
  <autoFilter ref="B40:I66" xr:uid="{ABBFD811-05F3-4A04-9CB3-252D22EB1400}"/>
  <tableColumns count="8">
    <tableColumn id="9" xr3:uid="{2F865CD8-11CB-4E98-AB9A-9E5D10ED6F54}" name="産業小分類上位２０"/>
    <tableColumn id="10" xr3:uid="{2AB2CC49-3F0E-4AFA-B6B1-7B4C127C8C9A}" name="総数／事業所数" dataCellStyle="桁区切り"/>
    <tableColumn id="11" xr3:uid="{4E35555C-6893-4D07-AC33-78BB363F51BE}" name="総数／構成比" dataDxfId="100"/>
    <tableColumn id="12" xr3:uid="{8FC4067A-7EC3-4CE8-A55B-7A010AD28EC1}" name="個人／事業所数" dataCellStyle="桁区切り"/>
    <tableColumn id="13" xr3:uid="{74B9DA14-D044-48B9-87F2-3403E14C1076}" name="個人／構成比" dataDxfId="99"/>
    <tableColumn id="14" xr3:uid="{273BFDB6-31AA-4D13-A2D5-C3063ACF9324}" name="法人／事業所数" dataCellStyle="桁区切り"/>
    <tableColumn id="15" xr3:uid="{086E206C-97AF-4696-97E7-FB7F0F52226E}" name="法人／構成比" dataDxfId="98"/>
    <tableColumn id="16" xr3:uid="{C551E701-2BC7-4EAA-B1EB-7D15268958FF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C230A7FC-CDDA-41FE-A0D9-8471C294E985}" name="LTBL_33606" displayName="LTBL_33606" ref="B4:I20" totalsRowCount="1">
  <autoFilter ref="B4:I19" xr:uid="{C230A7FC-CDDA-41FE-A0D9-8471C294E985}"/>
  <tableColumns count="8">
    <tableColumn id="9" xr3:uid="{04E29F8C-870A-4FB0-9A6C-C11F2E04FDA3}" name="産業大分類" totalsRowLabel="合計" totalsRowDxfId="97"/>
    <tableColumn id="10" xr3:uid="{84DC7D6B-5AFA-47BF-8162-6F1913C1C05E}" name="総数／事業所数" totalsRowFunction="custom" totalsRowDxfId="96" dataCellStyle="桁区切り" totalsRowCellStyle="桁区切り">
      <totalsRowFormula>SUM(LTBL_33606[総数／事業所数])</totalsRowFormula>
    </tableColumn>
    <tableColumn id="11" xr3:uid="{4654D378-1A86-4DBA-BCE5-4EF4EB784A9B}" name="総数／構成比" dataDxfId="95"/>
    <tableColumn id="12" xr3:uid="{E6953EDA-C0E5-4652-AE0E-30B59B8C3D43}" name="個人／事業所数" totalsRowFunction="sum" totalsRowDxfId="94" dataCellStyle="桁区切り" totalsRowCellStyle="桁区切り"/>
    <tableColumn id="13" xr3:uid="{87034CE2-ACF6-4EFD-BDE9-2743E9BDC737}" name="個人／構成比" dataDxfId="93"/>
    <tableColumn id="14" xr3:uid="{A9B7CD15-447A-4CEA-9514-748BC43590FA}" name="法人／事業所数" totalsRowFunction="sum" totalsRowDxfId="92" dataCellStyle="桁区切り" totalsRowCellStyle="桁区切り"/>
    <tableColumn id="15" xr3:uid="{21618D83-F6D2-40EB-9DAB-AED3FFEE297E}" name="法人／構成比" dataDxfId="91"/>
    <tableColumn id="16" xr3:uid="{766E5DF6-8740-4076-8D24-9434E740787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8999F72-9B96-46DB-99D4-06CC6173BE4F}" name="M_TABLE_33606" displayName="M_TABLE_33606" ref="B23:I44" totalsRowShown="0">
  <autoFilter ref="B23:I44" xr:uid="{08999F72-9B96-46DB-99D4-06CC6173BE4F}"/>
  <tableColumns count="8">
    <tableColumn id="9" xr3:uid="{98F198D0-1384-403C-AC30-62DD13BFDD35}" name="産業中分類上位２０"/>
    <tableColumn id="10" xr3:uid="{335ACA85-1555-4348-B4DD-236E516DCC6F}" name="総数／事業所数" dataCellStyle="桁区切り"/>
    <tableColumn id="11" xr3:uid="{16140722-E51A-4905-AED9-A094269C1E0E}" name="総数／構成比" dataDxfId="89"/>
    <tableColumn id="12" xr3:uid="{455DDF7E-1093-497E-B732-800EFD126397}" name="個人／事業所数" dataCellStyle="桁区切り"/>
    <tableColumn id="13" xr3:uid="{9C1CAC78-FC66-42C0-863A-E4BFAF5227A4}" name="個人／構成比" dataDxfId="88"/>
    <tableColumn id="14" xr3:uid="{990AB51F-0339-4769-94D6-DCC2E0FFDA83}" name="法人／事業所数" dataCellStyle="桁区切り"/>
    <tableColumn id="15" xr3:uid="{00B71435-A37F-4D62-9413-C4DD385C2458}" name="法人／構成比" dataDxfId="87"/>
    <tableColumn id="16" xr3:uid="{0D61200F-4EC7-40F2-BCA7-38CA3C306444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3ECB3394-BC21-45CE-830A-4139687C78ED}" name="S_TABLE_33606" displayName="S_TABLE_33606" ref="B47:I71" totalsRowShown="0">
  <autoFilter ref="B47:I71" xr:uid="{3ECB3394-BC21-45CE-830A-4139687C78ED}"/>
  <tableColumns count="8">
    <tableColumn id="9" xr3:uid="{A896B57B-77CB-49A1-811A-88FFE10C773B}" name="産業小分類上位２０"/>
    <tableColumn id="10" xr3:uid="{A8E4E90B-B721-48A0-B434-7AEF7A8190E2}" name="総数／事業所数" dataCellStyle="桁区切り"/>
    <tableColumn id="11" xr3:uid="{B3237940-7C29-46C6-B60C-73C91D1102C4}" name="総数／構成比" dataDxfId="86"/>
    <tableColumn id="12" xr3:uid="{8B0E34B6-F7ED-4980-A89E-F415A44F95EB}" name="個人／事業所数" dataCellStyle="桁区切り"/>
    <tableColumn id="13" xr3:uid="{33CC0B60-8AF8-4D20-AA56-46339C2BA1AF}" name="個人／構成比" dataDxfId="85"/>
    <tableColumn id="14" xr3:uid="{846CFD1D-D2FA-4522-B20E-F08BA16A25C2}" name="法人／事業所数" dataCellStyle="桁区切り"/>
    <tableColumn id="15" xr3:uid="{70BA01DF-3886-4564-847D-AE81C437EF7D}" name="法人／構成比" dataDxfId="84"/>
    <tableColumn id="16" xr3:uid="{8AAE2365-EB6C-4563-B593-FD72BAC7F719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0F92899-FF7A-42B3-9BC6-10832EF86C2A}" name="LTBL_33622" displayName="LTBL_33622" ref="B4:I20" totalsRowCount="1">
  <autoFilter ref="B4:I19" xr:uid="{F0F92899-FF7A-42B3-9BC6-10832EF86C2A}"/>
  <tableColumns count="8">
    <tableColumn id="9" xr3:uid="{3A3DE551-C683-4679-B9CC-05502ACDEE89}" name="産業大分類" totalsRowLabel="合計" totalsRowDxfId="83"/>
    <tableColumn id="10" xr3:uid="{2A9876EC-FE24-4FB3-96C5-6F40408CB034}" name="総数／事業所数" totalsRowFunction="custom" totalsRowDxfId="82" dataCellStyle="桁区切り" totalsRowCellStyle="桁区切り">
      <totalsRowFormula>SUM(LTBL_33622[総数／事業所数])</totalsRowFormula>
    </tableColumn>
    <tableColumn id="11" xr3:uid="{A6628F2D-FE72-4B0C-B634-9CC5FEEDDE39}" name="総数／構成比" dataDxfId="81"/>
    <tableColumn id="12" xr3:uid="{7672B923-E60B-4C07-8AAF-5A6D8EA23D4C}" name="個人／事業所数" totalsRowFunction="sum" totalsRowDxfId="80" dataCellStyle="桁区切り" totalsRowCellStyle="桁区切り"/>
    <tableColumn id="13" xr3:uid="{02224C61-BADE-4CC9-9BB6-1CDD6085FDB2}" name="個人／構成比" dataDxfId="79"/>
    <tableColumn id="14" xr3:uid="{90049356-F6C4-4709-BA57-43A578B646F8}" name="法人／事業所数" totalsRowFunction="sum" totalsRowDxfId="78" dataCellStyle="桁区切り" totalsRowCellStyle="桁区切り"/>
    <tableColumn id="15" xr3:uid="{9835154F-26A3-4761-91D4-8CAAF134DF87}" name="法人／構成比" dataDxfId="77"/>
    <tableColumn id="16" xr3:uid="{5D1D623A-68BB-4E0E-9817-5136765D5B16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BF2835A-76DF-49BA-9D96-688299256223}" name="M_TABLE_33101" displayName="M_TABLE_33101" ref="B23:I43" totalsRowShown="0">
  <autoFilter ref="B23:I43" xr:uid="{3BF2835A-76DF-49BA-9D96-688299256223}"/>
  <tableColumns count="8">
    <tableColumn id="9" xr3:uid="{D4184F78-B075-4E93-B4F3-42ACD92C3AFD}" name="産業中分類上位２０"/>
    <tableColumn id="10" xr3:uid="{2EF5DD80-85C4-4416-8CE3-99DE0D994C4A}" name="総数／事業所数" dataCellStyle="桁区切り"/>
    <tableColumn id="11" xr3:uid="{BFC9EF46-0D4F-44DA-889E-8158774AA7FD}" name="総数／構成比" dataDxfId="411"/>
    <tableColumn id="12" xr3:uid="{D22824C7-7C1B-43CE-B1F9-DC2581635144}" name="個人／事業所数" dataCellStyle="桁区切り"/>
    <tableColumn id="13" xr3:uid="{3BF72251-B0EB-4693-8073-558B11918D9B}" name="個人／構成比" dataDxfId="410"/>
    <tableColumn id="14" xr3:uid="{306BFDE8-FE52-49F2-B998-6ECF3C970467}" name="法人／事業所数" dataCellStyle="桁区切り"/>
    <tableColumn id="15" xr3:uid="{534FFFEE-C51D-4A65-A380-3A1D8C0C28E4}" name="法人／構成比" dataDxfId="409"/>
    <tableColumn id="16" xr3:uid="{84FC0232-4893-4400-A948-89193E6EEBAE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9F259910-8D3B-4FBA-BA20-22695ADBEA89}" name="M_TABLE_33622" displayName="M_TABLE_33622" ref="B23:I49" totalsRowShown="0">
  <autoFilter ref="B23:I49" xr:uid="{9F259910-8D3B-4FBA-BA20-22695ADBEA89}"/>
  <tableColumns count="8">
    <tableColumn id="9" xr3:uid="{01BD782E-81A8-4C15-8A4C-08486A81B0F8}" name="産業中分類上位２０"/>
    <tableColumn id="10" xr3:uid="{011979B4-449B-49F9-A332-0B17936F3288}" name="総数／事業所数" dataCellStyle="桁区切り"/>
    <tableColumn id="11" xr3:uid="{70AE762D-6873-4944-A061-4495603B1EFA}" name="総数／構成比" dataDxfId="75"/>
    <tableColumn id="12" xr3:uid="{9F4ECDA7-2D9F-4CAE-AC6A-614ACBD8E10E}" name="個人／事業所数" dataCellStyle="桁区切り"/>
    <tableColumn id="13" xr3:uid="{92453D41-2AE1-4E08-874A-9E4239FB01F0}" name="個人／構成比" dataDxfId="74"/>
    <tableColumn id="14" xr3:uid="{518EB566-A475-4420-AF1E-157D5875E566}" name="法人／事業所数" dataCellStyle="桁区切り"/>
    <tableColumn id="15" xr3:uid="{359F952D-FAF7-43B9-B436-2E7CE667016F}" name="法人／構成比" dataDxfId="73"/>
    <tableColumn id="16" xr3:uid="{03785E58-C756-4F99-A6D8-F5511E2AF051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2DECCAFB-3EAE-4365-A21D-12741D8117AB}" name="S_TABLE_33622" displayName="S_TABLE_33622" ref="B52:I78" totalsRowShown="0">
  <autoFilter ref="B52:I78" xr:uid="{2DECCAFB-3EAE-4365-A21D-12741D8117AB}"/>
  <tableColumns count="8">
    <tableColumn id="9" xr3:uid="{03DE56A3-675E-4401-B123-33E575F29F6C}" name="産業小分類上位２０"/>
    <tableColumn id="10" xr3:uid="{6365D0BF-EF6A-4354-9C06-371D1E74240C}" name="総数／事業所数" dataCellStyle="桁区切り"/>
    <tableColumn id="11" xr3:uid="{AADB959D-70DC-4056-A8AD-311CF8239907}" name="総数／構成比" dataDxfId="72"/>
    <tableColumn id="12" xr3:uid="{B3F2B8B6-99DE-4526-B47C-5FBDFACB8CA0}" name="個人／事業所数" dataCellStyle="桁区切り"/>
    <tableColumn id="13" xr3:uid="{C280B29B-7129-4119-B363-A0F06DDA2960}" name="個人／構成比" dataDxfId="71"/>
    <tableColumn id="14" xr3:uid="{341B08A9-5900-42C8-BCAF-AD8942D5EF43}" name="法人／事業所数" dataCellStyle="桁区切り"/>
    <tableColumn id="15" xr3:uid="{F4D13D40-770C-4802-BAB0-291F206BC2C5}" name="法人／構成比" dataDxfId="70"/>
    <tableColumn id="16" xr3:uid="{9EAAF674-DEE3-4C93-BB7E-5B6863D4ADDD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92DB4D77-CBCF-42BA-9BDE-3D6DBBD2BC5E}" name="LTBL_33623" displayName="LTBL_33623" ref="B4:I20" totalsRowCount="1">
  <autoFilter ref="B4:I19" xr:uid="{92DB4D77-CBCF-42BA-9BDE-3D6DBBD2BC5E}"/>
  <tableColumns count="8">
    <tableColumn id="9" xr3:uid="{31F8B8F6-E4F7-4202-8BAD-EF5F1924CEC9}" name="産業大分類" totalsRowLabel="合計" totalsRowDxfId="69"/>
    <tableColumn id="10" xr3:uid="{1E5401CE-93C7-4DDC-BAB3-2BC1A60EE251}" name="総数／事業所数" totalsRowFunction="custom" totalsRowDxfId="68" dataCellStyle="桁区切り" totalsRowCellStyle="桁区切り">
      <totalsRowFormula>SUM(LTBL_33623[総数／事業所数])</totalsRowFormula>
    </tableColumn>
    <tableColumn id="11" xr3:uid="{45D26B93-E0DC-49F6-B0B2-692662F3DDE9}" name="総数／構成比" dataDxfId="67"/>
    <tableColumn id="12" xr3:uid="{3D6DFFEA-3D25-4AB1-AF3B-BCC14CCD695E}" name="個人／事業所数" totalsRowFunction="sum" totalsRowDxfId="66" dataCellStyle="桁区切り" totalsRowCellStyle="桁区切り"/>
    <tableColumn id="13" xr3:uid="{5FD8A344-39EE-4705-AC52-71E99C26E7B8}" name="個人／構成比" dataDxfId="65"/>
    <tableColumn id="14" xr3:uid="{AAFDC347-ACD4-4C5E-B522-A74874615F79}" name="法人／事業所数" totalsRowFunction="sum" totalsRowDxfId="64" dataCellStyle="桁区切り" totalsRowCellStyle="桁区切り"/>
    <tableColumn id="15" xr3:uid="{98A241CE-12AA-49B6-8C07-1BC9555FD867}" name="法人／構成比" dataDxfId="63"/>
    <tableColumn id="16" xr3:uid="{D4DA27A5-DB3D-46E3-B707-39C848E6BE12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B957161B-9AE2-4F63-9964-178D21F51AF1}" name="M_TABLE_33623" displayName="M_TABLE_33623" ref="B23:I46" totalsRowShown="0">
  <autoFilter ref="B23:I46" xr:uid="{B957161B-9AE2-4F63-9964-178D21F51AF1}"/>
  <tableColumns count="8">
    <tableColumn id="9" xr3:uid="{BA3C738E-6FBE-4938-A62E-B778E24B71B1}" name="産業中分類上位２０"/>
    <tableColumn id="10" xr3:uid="{A74F9BD8-1A71-4697-BF23-AAFA47C8BCFE}" name="総数／事業所数" dataCellStyle="桁区切り"/>
    <tableColumn id="11" xr3:uid="{DD9B385C-A35B-429B-B20F-06D3DE4F0BC4}" name="総数／構成比" dataDxfId="61"/>
    <tableColumn id="12" xr3:uid="{34CF7D5C-235F-4712-89F0-176615BE7C17}" name="個人／事業所数" dataCellStyle="桁区切り"/>
    <tableColumn id="13" xr3:uid="{72481281-49C8-48F7-A40E-6D355F3291EA}" name="個人／構成比" dataDxfId="60"/>
    <tableColumn id="14" xr3:uid="{77096C67-6018-4684-9E3E-DD794C67D4FC}" name="法人／事業所数" dataCellStyle="桁区切り"/>
    <tableColumn id="15" xr3:uid="{36595442-2AAA-41E5-90C8-E490AC728C5B}" name="法人／構成比" dataDxfId="59"/>
    <tableColumn id="16" xr3:uid="{D36981DB-20B6-49AA-B134-FC80EA446DE3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3EE3674B-8B02-4E6E-B559-E257C3EB5637}" name="S_TABLE_33623" displayName="S_TABLE_33623" ref="B49:I77" totalsRowShown="0">
  <autoFilter ref="B49:I77" xr:uid="{3EE3674B-8B02-4E6E-B559-E257C3EB5637}"/>
  <tableColumns count="8">
    <tableColumn id="9" xr3:uid="{0088E23D-9C08-4384-AC1B-B4659CDEB7FB}" name="産業小分類上位２０"/>
    <tableColumn id="10" xr3:uid="{09B769A5-D950-4DA2-9987-BEA5454DD4FC}" name="総数／事業所数" dataCellStyle="桁区切り"/>
    <tableColumn id="11" xr3:uid="{6F29F329-2255-44D1-B37D-EC181AB2DD42}" name="総数／構成比" dataDxfId="58"/>
    <tableColumn id="12" xr3:uid="{BBB5B8D1-CDC2-44FC-A566-FFC2EE853051}" name="個人／事業所数" dataCellStyle="桁区切り"/>
    <tableColumn id="13" xr3:uid="{9626F460-9BF3-4395-820C-D8D0476FD92F}" name="個人／構成比" dataDxfId="57"/>
    <tableColumn id="14" xr3:uid="{E781FA6E-BA77-4128-81C6-B71D2389A78C}" name="法人／事業所数" dataCellStyle="桁区切り"/>
    <tableColumn id="15" xr3:uid="{04CAB475-39F0-4E44-A88F-E556882E8609}" name="法人／構成比" dataDxfId="56"/>
    <tableColumn id="16" xr3:uid="{414D1738-6EAF-486F-9251-04AD96259F63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CCD99DFA-CCD0-40E7-AE43-03A750B17DA9}" name="LTBL_33643" displayName="LTBL_33643" ref="B4:I20" totalsRowCount="1">
  <autoFilter ref="B4:I19" xr:uid="{CCD99DFA-CCD0-40E7-AE43-03A750B17DA9}"/>
  <tableColumns count="8">
    <tableColumn id="9" xr3:uid="{202719C9-8030-45F2-B643-4362DD988B01}" name="産業大分類" totalsRowLabel="合計" totalsRowDxfId="55"/>
    <tableColumn id="10" xr3:uid="{C7D704C9-5F58-41B3-9E72-CBA41B38A8F1}" name="総数／事業所数" totalsRowFunction="custom" totalsRowDxfId="54" dataCellStyle="桁区切り" totalsRowCellStyle="桁区切り">
      <totalsRowFormula>SUM(LTBL_33643[総数／事業所数])</totalsRowFormula>
    </tableColumn>
    <tableColumn id="11" xr3:uid="{54ABC453-D854-4248-BCE1-B35E0DBA7A66}" name="総数／構成比" dataDxfId="53"/>
    <tableColumn id="12" xr3:uid="{8F8069C5-28DD-4A97-87A5-F15AE5C290F2}" name="個人／事業所数" totalsRowFunction="sum" totalsRowDxfId="52" dataCellStyle="桁区切り" totalsRowCellStyle="桁区切り"/>
    <tableColumn id="13" xr3:uid="{5DCC2F41-0E87-47B2-BC46-E0A220C21720}" name="個人／構成比" dataDxfId="51"/>
    <tableColumn id="14" xr3:uid="{87696BBF-5738-48D5-B6D2-49171B8E5792}" name="法人／事業所数" totalsRowFunction="sum" totalsRowDxfId="50" dataCellStyle="桁区切り" totalsRowCellStyle="桁区切り"/>
    <tableColumn id="15" xr3:uid="{B77A848F-9186-4115-85D7-1F7B691177D2}" name="法人／構成比" dataDxfId="49"/>
    <tableColumn id="16" xr3:uid="{283C3D32-5171-4B2B-B2D6-CA14D46FFF6A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3CA1997-D772-4F06-81FC-48779C391E95}" name="M_TABLE_33643" displayName="M_TABLE_33643" ref="B23:I46" totalsRowShown="0">
  <autoFilter ref="B23:I46" xr:uid="{93CA1997-D772-4F06-81FC-48779C391E95}"/>
  <tableColumns count="8">
    <tableColumn id="9" xr3:uid="{C1E0B126-0DD8-4DCB-AD41-264D6C5793A9}" name="産業中分類上位２０"/>
    <tableColumn id="10" xr3:uid="{9647F01F-8339-4D15-876C-8AD758CDD3DF}" name="総数／事業所数" dataCellStyle="桁区切り"/>
    <tableColumn id="11" xr3:uid="{6BED7932-68D2-426A-ACD1-D2BD4202D63D}" name="総数／構成比" dataDxfId="47"/>
    <tableColumn id="12" xr3:uid="{5B8A4F09-4E78-4445-AC60-38A87D6FC7D3}" name="個人／事業所数" dataCellStyle="桁区切り"/>
    <tableColumn id="13" xr3:uid="{93D954B6-8D43-4C7C-99AD-1C966DD511AB}" name="個人／構成比" dataDxfId="46"/>
    <tableColumn id="14" xr3:uid="{C8DE1D73-9AA9-4D50-AFE0-6332E5DDCEDA}" name="法人／事業所数" dataCellStyle="桁区切り"/>
    <tableColumn id="15" xr3:uid="{F2753F38-6426-4126-9239-D36ACF097BDB}" name="法人／構成比" dataDxfId="45"/>
    <tableColumn id="16" xr3:uid="{973C67E3-1C7C-4E9D-9809-FBBF2DE52A52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6AF8525-8BB2-40C1-A3A2-34461B6AB297}" name="S_TABLE_33643" displayName="S_TABLE_33643" ref="B49:I89" totalsRowShown="0">
  <autoFilter ref="B49:I89" xr:uid="{66AF8525-8BB2-40C1-A3A2-34461B6AB297}"/>
  <tableColumns count="8">
    <tableColumn id="9" xr3:uid="{5610B750-2172-4185-B857-A36D43A48F85}" name="産業小分類上位２０"/>
    <tableColumn id="10" xr3:uid="{9488A7A3-959D-48EC-BE5C-56E21C5FBB3B}" name="総数／事業所数" dataCellStyle="桁区切り"/>
    <tableColumn id="11" xr3:uid="{E9636775-3357-4A26-B27F-7307759DFA1C}" name="総数／構成比" dataDxfId="44"/>
    <tableColumn id="12" xr3:uid="{B8A88330-67F2-4799-B1AA-04AC42A91986}" name="個人／事業所数" dataCellStyle="桁区切り"/>
    <tableColumn id="13" xr3:uid="{C6876308-75EA-4408-B68E-9F7F9A812D6B}" name="個人／構成比" dataDxfId="43"/>
    <tableColumn id="14" xr3:uid="{EF30038F-31AA-4433-BC16-7AC672430537}" name="法人／事業所数" dataCellStyle="桁区切り"/>
    <tableColumn id="15" xr3:uid="{61060FC9-9B5C-4C98-BD25-24728C667E8F}" name="法人／構成比" dataDxfId="42"/>
    <tableColumn id="16" xr3:uid="{4B604703-40C0-4DA2-8F03-A0F33814BDD3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4AAE039-5DA4-413D-93B6-2480769FDD1E}" name="LTBL_33663" displayName="LTBL_33663" ref="B4:I20" totalsRowCount="1">
  <autoFilter ref="B4:I19" xr:uid="{04AAE039-5DA4-413D-93B6-2480769FDD1E}"/>
  <tableColumns count="8">
    <tableColumn id="9" xr3:uid="{EDDC46D8-8376-4708-A376-C447E6D64E58}" name="産業大分類" totalsRowLabel="合計" totalsRowDxfId="41"/>
    <tableColumn id="10" xr3:uid="{A42726FE-A189-4EAE-AD19-108A4C6A9F11}" name="総数／事業所数" totalsRowFunction="custom" totalsRowDxfId="40" dataCellStyle="桁区切り" totalsRowCellStyle="桁区切り">
      <totalsRowFormula>SUM(LTBL_33663[総数／事業所数])</totalsRowFormula>
    </tableColumn>
    <tableColumn id="11" xr3:uid="{E9F80954-8C46-4133-A7A2-C4692E488505}" name="総数／構成比" dataDxfId="39"/>
    <tableColumn id="12" xr3:uid="{70C4B688-4E4E-40B6-A7E1-CB8F5B9AF85D}" name="個人／事業所数" totalsRowFunction="sum" totalsRowDxfId="38" dataCellStyle="桁区切り" totalsRowCellStyle="桁区切り"/>
    <tableColumn id="13" xr3:uid="{7C665910-0E0A-4FE3-9F4F-274EDA7A5D3B}" name="個人／構成比" dataDxfId="37"/>
    <tableColumn id="14" xr3:uid="{2447936A-4494-4060-B953-E91793856307}" name="法人／事業所数" totalsRowFunction="sum" totalsRowDxfId="36" dataCellStyle="桁区切り" totalsRowCellStyle="桁区切り"/>
    <tableColumn id="15" xr3:uid="{4A88CD99-4FCB-461B-B595-EEE3DC517D6E}" name="法人／構成比" dataDxfId="35"/>
    <tableColumn id="16" xr3:uid="{98FA6753-F997-493B-AF88-489F712C38CC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B9BCA4C-D92D-42DC-835F-8371CA464ADD}" name="M_TABLE_33663" displayName="M_TABLE_33663" ref="B23:I52" totalsRowShown="0">
  <autoFilter ref="B23:I52" xr:uid="{0B9BCA4C-D92D-42DC-835F-8371CA464ADD}"/>
  <tableColumns count="8">
    <tableColumn id="9" xr3:uid="{14B199C7-A462-45CF-A0C2-3B1C07BA22BB}" name="産業中分類上位２０"/>
    <tableColumn id="10" xr3:uid="{54598B81-DD4E-4900-90B1-5F9277446D16}" name="総数／事業所数" dataCellStyle="桁区切り"/>
    <tableColumn id="11" xr3:uid="{E55073C6-5F73-41D7-B8C2-14FF6D33BBC2}" name="総数／構成比" dataDxfId="33"/>
    <tableColumn id="12" xr3:uid="{9A78107C-EEF3-4C8A-814B-55C510578486}" name="個人／事業所数" dataCellStyle="桁区切り"/>
    <tableColumn id="13" xr3:uid="{702B9C4E-34D5-4E58-AEFA-8FAEE3B3D68D}" name="個人／構成比" dataDxfId="32"/>
    <tableColumn id="14" xr3:uid="{3C44334D-8AAD-455D-A364-726CC99CF5D8}" name="法人／事業所数" dataCellStyle="桁区切り"/>
    <tableColumn id="15" xr3:uid="{C023E179-C253-40D4-80E7-35CB07BF0786}" name="法人／構成比" dataDxfId="31"/>
    <tableColumn id="16" xr3:uid="{0657A0E2-B88B-471D-9094-F90CF5A59E3F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EE3C9B-C34A-4F2C-A653-D707353640B6}" name="S_TABLE_33101" displayName="S_TABLE_33101" ref="B46:I66" totalsRowShown="0">
  <autoFilter ref="B46:I66" xr:uid="{8DEE3C9B-C34A-4F2C-A653-D707353640B6}"/>
  <tableColumns count="8">
    <tableColumn id="9" xr3:uid="{6855A0CA-28DF-4AF5-B67E-6F87BDB691CA}" name="産業小分類上位２０"/>
    <tableColumn id="10" xr3:uid="{E9AF5902-1C7A-4113-9F13-82C895496961}" name="総数／事業所数" dataCellStyle="桁区切り"/>
    <tableColumn id="11" xr3:uid="{2146D256-B211-40AD-9A79-11AC86D95197}" name="総数／構成比" dataDxfId="408"/>
    <tableColumn id="12" xr3:uid="{428DB8A7-DBCA-4A23-8C2E-884DFD8DE4EE}" name="個人／事業所数" dataCellStyle="桁区切り"/>
    <tableColumn id="13" xr3:uid="{ED393BBE-2CEC-4273-86C1-7022E6A74C57}" name="個人／構成比" dataDxfId="407"/>
    <tableColumn id="14" xr3:uid="{6AEAB023-7661-4D8B-ACBF-26DE2E55C599}" name="法人／事業所数" dataCellStyle="桁区切り"/>
    <tableColumn id="15" xr3:uid="{3FE2D232-0BDF-4AA5-87CD-16103FB8877A}" name="法人／構成比" dataDxfId="406"/>
    <tableColumn id="16" xr3:uid="{3B0E417C-BBA3-412A-A46B-948D094B9DAF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6B5EC20-C5D6-4571-B410-ADE98F278611}" name="S_TABLE_33663" displayName="S_TABLE_33663" ref="B55:I81" totalsRowShown="0">
  <autoFilter ref="B55:I81" xr:uid="{66B5EC20-C5D6-4571-B410-ADE98F278611}"/>
  <tableColumns count="8">
    <tableColumn id="9" xr3:uid="{540A1F7F-50DF-47ED-B5F5-F87FA29D10FD}" name="産業小分類上位２０"/>
    <tableColumn id="10" xr3:uid="{D1F8D6B7-E50A-46B2-964F-B2BF5E1D264D}" name="総数／事業所数" dataCellStyle="桁区切り"/>
    <tableColumn id="11" xr3:uid="{5D24D3B0-954A-4B82-AA79-FDCFF493BB6A}" name="総数／構成比" dataDxfId="30"/>
    <tableColumn id="12" xr3:uid="{82118B5D-855A-4BB4-A23D-749F4907DCBE}" name="個人／事業所数" dataCellStyle="桁区切り"/>
    <tableColumn id="13" xr3:uid="{06D946C9-602D-4705-B3B8-1665A06F1E1B}" name="個人／構成比" dataDxfId="29"/>
    <tableColumn id="14" xr3:uid="{F53F61C4-6981-4CB9-886F-77E58E1206BA}" name="法人／事業所数" dataCellStyle="桁区切り"/>
    <tableColumn id="15" xr3:uid="{E1CC7ED5-C269-4AED-BC61-210D343FCC7C}" name="法人／構成比" dataDxfId="28"/>
    <tableColumn id="16" xr3:uid="{EB28DBA8-6CA9-4B7E-A550-2DEE5E6E22E1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C9D80F44-B37E-4302-9489-B3E1773A6840}" name="LTBL_33666" displayName="LTBL_33666" ref="B4:I20" totalsRowCount="1">
  <autoFilter ref="B4:I19" xr:uid="{C9D80F44-B37E-4302-9489-B3E1773A6840}"/>
  <tableColumns count="8">
    <tableColumn id="9" xr3:uid="{8E050CF9-9AC8-4C17-9CCD-3806C60F0344}" name="産業大分類" totalsRowLabel="合計" totalsRowDxfId="27"/>
    <tableColumn id="10" xr3:uid="{5F6C142C-2769-47E2-B8FF-1B136BF5A14A}" name="総数／事業所数" totalsRowFunction="custom" totalsRowDxfId="26" dataCellStyle="桁区切り" totalsRowCellStyle="桁区切り">
      <totalsRowFormula>SUM(LTBL_33666[総数／事業所数])</totalsRowFormula>
    </tableColumn>
    <tableColumn id="11" xr3:uid="{3CFA5DEE-2D1D-4824-8A81-EDC3E6607CEE}" name="総数／構成比" dataDxfId="25"/>
    <tableColumn id="12" xr3:uid="{70E9A3AC-DA18-484C-A0A4-3F476CA2D4FF}" name="個人／事業所数" totalsRowFunction="sum" totalsRowDxfId="24" dataCellStyle="桁区切り" totalsRowCellStyle="桁区切り"/>
    <tableColumn id="13" xr3:uid="{403A3478-6FBE-41EC-B22E-12E782416643}" name="個人／構成比" dataDxfId="23"/>
    <tableColumn id="14" xr3:uid="{B342393F-F53B-457D-814C-CEDA6480EB18}" name="法人／事業所数" totalsRowFunction="sum" totalsRowDxfId="22" dataCellStyle="桁区切り" totalsRowCellStyle="桁区切り"/>
    <tableColumn id="15" xr3:uid="{536A6FDD-2D71-4147-B970-09FE1F349E32}" name="法人／構成比" dataDxfId="21"/>
    <tableColumn id="16" xr3:uid="{4A7B0720-3584-4018-B4D6-2D7A9112391B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5E24576-626D-4569-9E1F-A55F1ADB5D5D}" name="M_TABLE_33666" displayName="M_TABLE_33666" ref="B23:I47" totalsRowShown="0">
  <autoFilter ref="B23:I47" xr:uid="{75E24576-626D-4569-9E1F-A55F1ADB5D5D}"/>
  <tableColumns count="8">
    <tableColumn id="9" xr3:uid="{ACB95C5B-C8B4-4879-8C9C-C1D685BA0369}" name="産業中分類上位２０"/>
    <tableColumn id="10" xr3:uid="{73E7A5F8-5FEA-4C9B-9954-2605C7E17B43}" name="総数／事業所数" dataCellStyle="桁区切り"/>
    <tableColumn id="11" xr3:uid="{19F38416-06BA-460B-B7C4-AAA4DA68EB51}" name="総数／構成比" dataDxfId="19"/>
    <tableColumn id="12" xr3:uid="{5D2E15C5-7E4C-4D9C-8592-3253C96EBD93}" name="個人／事業所数" dataCellStyle="桁区切り"/>
    <tableColumn id="13" xr3:uid="{76924D2E-8414-4CEB-AA8A-84344B3FBBB8}" name="個人／構成比" dataDxfId="18"/>
    <tableColumn id="14" xr3:uid="{3ED28E65-6411-44BB-98BF-40620492DF2B}" name="法人／事業所数" dataCellStyle="桁区切り"/>
    <tableColumn id="15" xr3:uid="{9F0967F4-D4A2-4615-ABB5-38508268FADF}" name="法人／構成比" dataDxfId="17"/>
    <tableColumn id="16" xr3:uid="{BD3C80D5-31C6-4D7D-B85D-4EE1858F9600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BA06A11-89BA-41D8-BA3D-80EBE3E33AA6}" name="S_TABLE_33666" displayName="S_TABLE_33666" ref="B50:I71" totalsRowShown="0">
  <autoFilter ref="B50:I71" xr:uid="{3BA06A11-89BA-41D8-BA3D-80EBE3E33AA6}"/>
  <tableColumns count="8">
    <tableColumn id="9" xr3:uid="{C32E19ED-726B-4001-9E16-4A51AAE05F48}" name="産業小分類上位２０"/>
    <tableColumn id="10" xr3:uid="{7BCCF5AA-0301-405F-960A-F8067E23FD59}" name="総数／事業所数" dataCellStyle="桁区切り"/>
    <tableColumn id="11" xr3:uid="{330B9A69-3186-45D3-A3F4-65F39BAF60FF}" name="総数／構成比" dataDxfId="16"/>
    <tableColumn id="12" xr3:uid="{AB89CD6D-EC97-4CA7-BFFF-FFA5ED1239CC}" name="個人／事業所数" dataCellStyle="桁区切り"/>
    <tableColumn id="13" xr3:uid="{FBF92787-5B84-45E8-A0BD-8C660DB282D8}" name="個人／構成比" dataDxfId="15"/>
    <tableColumn id="14" xr3:uid="{7CFDCDE0-B963-40AE-87B7-D23479A028AB}" name="法人／事業所数" dataCellStyle="桁区切り"/>
    <tableColumn id="15" xr3:uid="{C3A9A4E7-5AF6-4357-9AE7-30D12240A726}" name="法人／構成比" dataDxfId="14"/>
    <tableColumn id="16" xr3:uid="{E7EDB5A3-1525-4D2F-87B3-D48675706B12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938E3D3-E89C-43F9-83CC-FF8D6EEF161A}" name="LTBL_33681" displayName="LTBL_33681" ref="B4:I20" totalsRowCount="1">
  <autoFilter ref="B4:I19" xr:uid="{4938E3D3-E89C-43F9-83CC-FF8D6EEF161A}"/>
  <tableColumns count="8">
    <tableColumn id="9" xr3:uid="{DB25B90E-639C-4ABE-8C1F-FB085E86AF4F}" name="産業大分類" totalsRowLabel="合計" totalsRowDxfId="13"/>
    <tableColumn id="10" xr3:uid="{972B1138-F6C4-4534-9633-6C3972E7996C}" name="総数／事業所数" totalsRowFunction="custom" totalsRowDxfId="12" dataCellStyle="桁区切り" totalsRowCellStyle="桁区切り">
      <totalsRowFormula>SUM(LTBL_33681[総数／事業所数])</totalsRowFormula>
    </tableColumn>
    <tableColumn id="11" xr3:uid="{06A44955-8B12-4D30-9912-6E4377F37A6E}" name="総数／構成比" dataDxfId="11"/>
    <tableColumn id="12" xr3:uid="{EF9AE732-E1CE-4786-8314-6047B2920CD5}" name="個人／事業所数" totalsRowFunction="sum" totalsRowDxfId="10" dataCellStyle="桁区切り" totalsRowCellStyle="桁区切り"/>
    <tableColumn id="13" xr3:uid="{8CDA058B-4565-472D-8902-7C92B45DE9A1}" name="個人／構成比" dataDxfId="9"/>
    <tableColumn id="14" xr3:uid="{0C7C8F74-50A2-461F-B3A6-1F50823D2188}" name="法人／事業所数" totalsRowFunction="sum" totalsRowDxfId="8" dataCellStyle="桁区切り" totalsRowCellStyle="桁区切り"/>
    <tableColumn id="15" xr3:uid="{DC862499-6307-41B5-941D-12808BA75555}" name="法人／構成比" dataDxfId="7"/>
    <tableColumn id="16" xr3:uid="{B0D888EB-93CC-427C-AF72-B637187B3C49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ED74576D-E818-493B-AAB0-4464F67F6125}" name="M_TABLE_33681" displayName="M_TABLE_33681" ref="B23:I43" totalsRowShown="0">
  <autoFilter ref="B23:I43" xr:uid="{ED74576D-E818-493B-AAB0-4464F67F6125}"/>
  <tableColumns count="8">
    <tableColumn id="9" xr3:uid="{8A60DEA5-EED6-4A27-A4A9-5A6DA83A31C6}" name="産業中分類上位２０"/>
    <tableColumn id="10" xr3:uid="{17CDAFD2-A1B6-4031-A240-2C9378467803}" name="総数／事業所数" dataCellStyle="桁区切り"/>
    <tableColumn id="11" xr3:uid="{4D4A7647-BB4E-490A-899A-2AF01AE0499B}" name="総数／構成比" dataDxfId="5"/>
    <tableColumn id="12" xr3:uid="{CAB02C55-744B-4AA9-A97D-AD93FB8A553A}" name="個人／事業所数" dataCellStyle="桁区切り"/>
    <tableColumn id="13" xr3:uid="{8E3230F0-B506-4637-808A-7DB64DF19852}" name="個人／構成比" dataDxfId="4"/>
    <tableColumn id="14" xr3:uid="{FADAAF32-2ED7-43DB-8229-49C8CD5D5AD3}" name="法人／事業所数" dataCellStyle="桁区切り"/>
    <tableColumn id="15" xr3:uid="{9C37F634-992D-4E58-A49F-CAD9618DFAC6}" name="法人／構成比" dataDxfId="3"/>
    <tableColumn id="16" xr3:uid="{2A5962B8-6531-45C9-AB0A-206A97234C05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43CE94A-8FDE-411B-92A4-00F5F8BA389E}" name="S_TABLE_33681" displayName="S_TABLE_33681" ref="B46:I68" totalsRowShown="0">
  <autoFilter ref="B46:I68" xr:uid="{743CE94A-8FDE-411B-92A4-00F5F8BA389E}"/>
  <tableColumns count="8">
    <tableColumn id="9" xr3:uid="{7F10F37E-694F-4B2E-B67C-271E013A58F1}" name="産業小分類上位２０"/>
    <tableColumn id="10" xr3:uid="{73162309-C2B8-42C7-8CDC-893D6BD93888}" name="総数／事業所数" dataCellStyle="桁区切り"/>
    <tableColumn id="11" xr3:uid="{04EF1375-3E9E-4C71-A3B6-EC8A5286CCC4}" name="総数／構成比" dataDxfId="2"/>
    <tableColumn id="12" xr3:uid="{6703E25B-D134-4D27-BE82-3692F62D857F}" name="個人／事業所数" dataCellStyle="桁区切り"/>
    <tableColumn id="13" xr3:uid="{89693B79-28D6-4526-B6FA-4DF060131224}" name="個人／構成比" dataDxfId="1"/>
    <tableColumn id="14" xr3:uid="{6958CD6F-0DB6-446D-81D7-B7B25E2EAC95}" name="法人／事業所数" dataCellStyle="桁区切り"/>
    <tableColumn id="15" xr3:uid="{C927E4AA-8C73-4627-8D3C-87A99D34F0C1}" name="法人／構成比" dataDxfId="0"/>
    <tableColumn id="16" xr3:uid="{70F02929-746F-4919-86DA-E0472EB53F1C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02AD-E01B-4AF0-8291-B0B6CC8634B4}">
  <dimension ref="A1:B36"/>
  <sheetViews>
    <sheetView tabSelected="1" workbookViewId="0"/>
  </sheetViews>
  <sheetFormatPr defaultRowHeight="13.2" x14ac:dyDescent="0.2"/>
  <sheetData>
    <row r="1" spans="1:2" x14ac:dyDescent="0.2">
      <c r="A1" t="s">
        <v>294</v>
      </c>
    </row>
    <row r="2" spans="1:2" x14ac:dyDescent="0.2">
      <c r="B2" s="13" t="s">
        <v>226</v>
      </c>
    </row>
    <row r="3" spans="1:2" x14ac:dyDescent="0.2">
      <c r="B3" s="13" t="s">
        <v>110</v>
      </c>
    </row>
    <row r="4" spans="1:2" x14ac:dyDescent="0.2">
      <c r="B4" s="13" t="s">
        <v>224</v>
      </c>
    </row>
    <row r="5" spans="1:2" x14ac:dyDescent="0.2">
      <c r="B5" s="13" t="s">
        <v>262</v>
      </c>
    </row>
    <row r="6" spans="1:2" x14ac:dyDescent="0.2">
      <c r="B6" s="13" t="s">
        <v>263</v>
      </c>
    </row>
    <row r="7" spans="1:2" x14ac:dyDescent="0.2">
      <c r="B7" s="13" t="s">
        <v>264</v>
      </c>
    </row>
    <row r="8" spans="1:2" x14ac:dyDescent="0.2">
      <c r="B8" s="13" t="s">
        <v>265</v>
      </c>
    </row>
    <row r="9" spans="1:2" x14ac:dyDescent="0.2">
      <c r="B9" s="13" t="s">
        <v>266</v>
      </c>
    </row>
    <row r="10" spans="1:2" x14ac:dyDescent="0.2">
      <c r="B10" s="13" t="s">
        <v>267</v>
      </c>
    </row>
    <row r="11" spans="1:2" x14ac:dyDescent="0.2">
      <c r="B11" s="13" t="s">
        <v>268</v>
      </c>
    </row>
    <row r="12" spans="1:2" x14ac:dyDescent="0.2">
      <c r="B12" s="13" t="s">
        <v>269</v>
      </c>
    </row>
    <row r="13" spans="1:2" x14ac:dyDescent="0.2">
      <c r="B13" s="13" t="s">
        <v>270</v>
      </c>
    </row>
    <row r="14" spans="1:2" x14ac:dyDescent="0.2">
      <c r="B14" s="13" t="s">
        <v>271</v>
      </c>
    </row>
    <row r="15" spans="1:2" x14ac:dyDescent="0.2">
      <c r="B15" s="13" t="s">
        <v>272</v>
      </c>
    </row>
    <row r="16" spans="1:2" x14ac:dyDescent="0.2">
      <c r="B16" s="13" t="s">
        <v>273</v>
      </c>
    </row>
    <row r="17" spans="2:2" x14ac:dyDescent="0.2">
      <c r="B17" s="13" t="s">
        <v>274</v>
      </c>
    </row>
    <row r="18" spans="2:2" x14ac:dyDescent="0.2">
      <c r="B18" s="13" t="s">
        <v>275</v>
      </c>
    </row>
    <row r="19" spans="2:2" x14ac:dyDescent="0.2">
      <c r="B19" s="13" t="s">
        <v>276</v>
      </c>
    </row>
    <row r="20" spans="2:2" x14ac:dyDescent="0.2">
      <c r="B20" s="13" t="s">
        <v>277</v>
      </c>
    </row>
    <row r="21" spans="2:2" x14ac:dyDescent="0.2">
      <c r="B21" s="13" t="s">
        <v>278</v>
      </c>
    </row>
    <row r="22" spans="2:2" x14ac:dyDescent="0.2">
      <c r="B22" s="13" t="s">
        <v>279</v>
      </c>
    </row>
    <row r="23" spans="2:2" x14ac:dyDescent="0.2">
      <c r="B23" s="13" t="s">
        <v>280</v>
      </c>
    </row>
    <row r="24" spans="2:2" x14ac:dyDescent="0.2">
      <c r="B24" s="13" t="s">
        <v>281</v>
      </c>
    </row>
    <row r="25" spans="2:2" x14ac:dyDescent="0.2">
      <c r="B25" s="13" t="s">
        <v>282</v>
      </c>
    </row>
    <row r="26" spans="2:2" x14ac:dyDescent="0.2">
      <c r="B26" s="13" t="s">
        <v>283</v>
      </c>
    </row>
    <row r="27" spans="2:2" x14ac:dyDescent="0.2">
      <c r="B27" s="13" t="s">
        <v>284</v>
      </c>
    </row>
    <row r="28" spans="2:2" x14ac:dyDescent="0.2">
      <c r="B28" s="13" t="s">
        <v>285</v>
      </c>
    </row>
    <row r="29" spans="2:2" x14ac:dyDescent="0.2">
      <c r="B29" s="13" t="s">
        <v>286</v>
      </c>
    </row>
    <row r="30" spans="2:2" x14ac:dyDescent="0.2">
      <c r="B30" s="13" t="s">
        <v>287</v>
      </c>
    </row>
    <row r="31" spans="2:2" x14ac:dyDescent="0.2">
      <c r="B31" s="13" t="s">
        <v>288</v>
      </c>
    </row>
    <row r="32" spans="2:2" x14ac:dyDescent="0.2">
      <c r="B32" s="13" t="s">
        <v>289</v>
      </c>
    </row>
    <row r="33" spans="2:2" x14ac:dyDescent="0.2">
      <c r="B33" s="13" t="s">
        <v>290</v>
      </c>
    </row>
    <row r="34" spans="2:2" x14ac:dyDescent="0.2">
      <c r="B34" s="13" t="s">
        <v>291</v>
      </c>
    </row>
    <row r="35" spans="2:2" x14ac:dyDescent="0.2">
      <c r="B35" s="13" t="s">
        <v>292</v>
      </c>
    </row>
    <row r="36" spans="2:2" x14ac:dyDescent="0.2">
      <c r="B36" s="13" t="s">
        <v>293</v>
      </c>
    </row>
  </sheetData>
  <phoneticPr fontId="1"/>
  <hyperlinks>
    <hyperlink ref="B2" location="'産業大分類'!a1" display="産業大分類" xr:uid="{46855EEB-FB2A-46E6-A84A-E806C12212F3}"/>
    <hyperlink ref="B3" location="'産業中分類'!a1" display="産業中分類" xr:uid="{7C91397C-084D-4533-9B7B-E86BA93B054B}"/>
    <hyperlink ref="B4" location="'産業小分類'!a1" display="産業小分類" xr:uid="{A1F6FAB8-6BFB-44DF-996B-311AA7D6EE5E}"/>
    <hyperlink ref="B5" location="'岡山県'!a1" display="岡山県" xr:uid="{BCD69B87-3B45-4DAC-91A1-1E3536A978BD}"/>
    <hyperlink ref="B6" location="'岡山市'!a1" display="岡山市" xr:uid="{59C61996-BA63-4B55-9EEB-C6089DE0AC8B}"/>
    <hyperlink ref="B7" location="'岡山市北区'!a1" display="岡山市北区" xr:uid="{4EA623C0-7B30-42F2-8430-6912C027BCF5}"/>
    <hyperlink ref="B8" location="'岡山市中区'!a1" display="岡山市中区" xr:uid="{78F21476-499F-4118-84D1-A3CDE070FB41}"/>
    <hyperlink ref="B9" location="'岡山市東区'!a1" display="岡山市東区" xr:uid="{FB627AB2-C7C9-4F18-8A07-0493D1C60D13}"/>
    <hyperlink ref="B10" location="'岡山市南区'!a1" display="岡山市南区" xr:uid="{04309A53-345E-4761-A903-F08A5D30097F}"/>
    <hyperlink ref="B11" location="'倉敷市'!a1" display="倉敷市" xr:uid="{1195C335-A3A7-40EA-96D2-436F7595C4C4}"/>
    <hyperlink ref="B12" location="'津山市'!a1" display="津山市" xr:uid="{BBD53D7E-2A4F-4EB9-BA97-B128437DCDA4}"/>
    <hyperlink ref="B13" location="'玉野市'!a1" display="玉野市" xr:uid="{4E5780A1-0A75-4932-B730-E2037377D140}"/>
    <hyperlink ref="B14" location="'笠岡市'!a1" display="笠岡市" xr:uid="{C4077985-B1BD-4CFA-8FBD-BBAB75A377CE}"/>
    <hyperlink ref="B15" location="'井原市'!a1" display="井原市" xr:uid="{F3F73E07-31DE-4441-9654-CA914603B033}"/>
    <hyperlink ref="B16" location="'総社市'!a1" display="総社市" xr:uid="{2112D903-9F53-4045-B076-D4058E4D9F0B}"/>
    <hyperlink ref="B17" location="'高梁市'!a1" display="高梁市" xr:uid="{07B14425-968B-4933-B9BD-1F30039FE33B}"/>
    <hyperlink ref="B18" location="'新見市'!a1" display="新見市" xr:uid="{3A8B58C7-AFDE-42D5-8D51-B42661635CCA}"/>
    <hyperlink ref="B19" location="'備前市'!a1" display="備前市" xr:uid="{9F85F6D6-2893-497F-A9E1-08578410698B}"/>
    <hyperlink ref="B20" location="'瀬戸内市'!a1" display="瀬戸内市" xr:uid="{4D5FEFAE-4C43-48FC-9A56-2812FDA734F4}"/>
    <hyperlink ref="B21" location="'赤磐市'!a1" display="赤磐市" xr:uid="{EBD09942-5D28-4D0D-BE6D-20C2667EF6FF}"/>
    <hyperlink ref="B22" location="'真庭市'!a1" display="真庭市" xr:uid="{0D0EE0AC-443C-4FA5-9F70-655EA43E3DD0}"/>
    <hyperlink ref="B23" location="'美作市'!a1" display="美作市" xr:uid="{DE23682C-16F8-4920-B0A8-248262B9AF62}"/>
    <hyperlink ref="B24" location="'浅口市'!a1" display="浅口市" xr:uid="{9B3E7713-B70D-4891-BE30-3167D1F8A527}"/>
    <hyperlink ref="B25" location="'和気郡和気町'!a1" display="和気郡和気町" xr:uid="{C4E19F18-CDAC-476E-BCA9-8C9EEB21FA6D}"/>
    <hyperlink ref="B26" location="'都窪郡早島町'!a1" display="都窪郡早島町" xr:uid="{DEF26857-098B-4D06-BEE9-FA19F7D09AA7}"/>
    <hyperlink ref="B27" location="'浅口郡里庄町'!a1" display="浅口郡里庄町" xr:uid="{65FE3455-650D-4E17-A93D-4B705E3F3F3C}"/>
    <hyperlink ref="B28" location="'小田郡矢掛町'!a1" display="小田郡矢掛町" xr:uid="{FAB21EE5-7145-48D9-8E48-89B6AB1D3AF9}"/>
    <hyperlink ref="B29" location="'真庭郡新庄村'!a1" display="真庭郡新庄村" xr:uid="{0F40367F-0680-4E0E-8B2A-7DD6473559F7}"/>
    <hyperlink ref="B30" location="'苫田郡鏡野町'!a1" display="苫田郡鏡野町" xr:uid="{D8612755-DD61-4566-B9CF-C0A74C556CCA}"/>
    <hyperlink ref="B31" location="'勝田郡勝央町'!a1" display="勝田郡勝央町" xr:uid="{0B62A7E4-EAF3-458E-A48F-C511A8F2F9B3}"/>
    <hyperlink ref="B32" location="'勝田郡奈義町'!a1" display="勝田郡奈義町" xr:uid="{7B19977A-CC8C-43A7-92B5-A39FC1641473}"/>
    <hyperlink ref="B33" location="'英田郡西粟倉村'!a1" display="英田郡西粟倉村" xr:uid="{796B51AA-DE7B-4B4B-A793-2D6B2E11EFC2}"/>
    <hyperlink ref="B34" location="'久米郡久米南町'!a1" display="久米郡久米南町" xr:uid="{E0273B59-45C5-4C51-8997-B4D873814A54}"/>
    <hyperlink ref="B35" location="'久米郡美咲町'!a1" display="久米郡美咲町" xr:uid="{627F2A77-EC6B-4A40-9B41-7D6336B2BDA9}"/>
    <hyperlink ref="B36" location="'加賀郡吉備中央町'!a1" display="加賀郡吉備中央町" xr:uid="{954D59BD-7B5E-46C1-8D8E-59A0D3E9E28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FE3E-1EEE-4040-B2A3-3BE4D8D786C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798</v>
      </c>
      <c r="D6" s="8">
        <v>21.64</v>
      </c>
      <c r="E6" s="12">
        <v>102</v>
      </c>
      <c r="F6" s="8">
        <v>7.66</v>
      </c>
      <c r="G6" s="12">
        <v>696</v>
      </c>
      <c r="H6" s="8">
        <v>29.59</v>
      </c>
      <c r="I6" s="12">
        <v>0</v>
      </c>
    </row>
    <row r="7" spans="2:9" ht="15" customHeight="1" x14ac:dyDescent="0.2">
      <c r="B7" t="s">
        <v>34</v>
      </c>
      <c r="C7" s="12">
        <v>341</v>
      </c>
      <c r="D7" s="8">
        <v>9.25</v>
      </c>
      <c r="E7" s="12">
        <v>91</v>
      </c>
      <c r="F7" s="8">
        <v>6.83</v>
      </c>
      <c r="G7" s="12">
        <v>250</v>
      </c>
      <c r="H7" s="8">
        <v>10.63</v>
      </c>
      <c r="I7" s="12">
        <v>0</v>
      </c>
    </row>
    <row r="8" spans="2:9" ht="15" customHeight="1" x14ac:dyDescent="0.2">
      <c r="B8" t="s">
        <v>35</v>
      </c>
      <c r="C8" s="12">
        <v>47</v>
      </c>
      <c r="D8" s="8">
        <v>1.27</v>
      </c>
      <c r="E8" s="12">
        <v>1</v>
      </c>
      <c r="F8" s="8">
        <v>0.08</v>
      </c>
      <c r="G8" s="12">
        <v>46</v>
      </c>
      <c r="H8" s="8">
        <v>1.96</v>
      </c>
      <c r="I8" s="12">
        <v>0</v>
      </c>
    </row>
    <row r="9" spans="2:9" ht="15" customHeight="1" x14ac:dyDescent="0.2">
      <c r="B9" t="s">
        <v>36</v>
      </c>
      <c r="C9" s="12">
        <v>26</v>
      </c>
      <c r="D9" s="8">
        <v>0.7</v>
      </c>
      <c r="E9" s="12">
        <v>0</v>
      </c>
      <c r="F9" s="8">
        <v>0</v>
      </c>
      <c r="G9" s="12">
        <v>26</v>
      </c>
      <c r="H9" s="8">
        <v>1.1100000000000001</v>
      </c>
      <c r="I9" s="12">
        <v>0</v>
      </c>
    </row>
    <row r="10" spans="2:9" ht="15" customHeight="1" x14ac:dyDescent="0.2">
      <c r="B10" t="s">
        <v>37</v>
      </c>
      <c r="C10" s="12">
        <v>45</v>
      </c>
      <c r="D10" s="8">
        <v>1.22</v>
      </c>
      <c r="E10" s="12">
        <v>10</v>
      </c>
      <c r="F10" s="8">
        <v>0.75</v>
      </c>
      <c r="G10" s="12">
        <v>34</v>
      </c>
      <c r="H10" s="8">
        <v>1.45</v>
      </c>
      <c r="I10" s="12">
        <v>1</v>
      </c>
    </row>
    <row r="11" spans="2:9" ht="15" customHeight="1" x14ac:dyDescent="0.2">
      <c r="B11" t="s">
        <v>38</v>
      </c>
      <c r="C11" s="12">
        <v>796</v>
      </c>
      <c r="D11" s="8">
        <v>21.58</v>
      </c>
      <c r="E11" s="12">
        <v>259</v>
      </c>
      <c r="F11" s="8">
        <v>19.440000000000001</v>
      </c>
      <c r="G11" s="12">
        <v>536</v>
      </c>
      <c r="H11" s="8">
        <v>22.79</v>
      </c>
      <c r="I11" s="12">
        <v>1</v>
      </c>
    </row>
    <row r="12" spans="2:9" ht="15" customHeight="1" x14ac:dyDescent="0.2">
      <c r="B12" t="s">
        <v>39</v>
      </c>
      <c r="C12" s="12">
        <v>26</v>
      </c>
      <c r="D12" s="8">
        <v>0.7</v>
      </c>
      <c r="E12" s="12">
        <v>6</v>
      </c>
      <c r="F12" s="8">
        <v>0.45</v>
      </c>
      <c r="G12" s="12">
        <v>20</v>
      </c>
      <c r="H12" s="8">
        <v>0.85</v>
      </c>
      <c r="I12" s="12">
        <v>0</v>
      </c>
    </row>
    <row r="13" spans="2:9" ht="15" customHeight="1" x14ac:dyDescent="0.2">
      <c r="B13" t="s">
        <v>40</v>
      </c>
      <c r="C13" s="12">
        <v>358</v>
      </c>
      <c r="D13" s="8">
        <v>9.7100000000000009</v>
      </c>
      <c r="E13" s="12">
        <v>88</v>
      </c>
      <c r="F13" s="8">
        <v>6.61</v>
      </c>
      <c r="G13" s="12">
        <v>270</v>
      </c>
      <c r="H13" s="8">
        <v>11.48</v>
      </c>
      <c r="I13" s="12">
        <v>0</v>
      </c>
    </row>
    <row r="14" spans="2:9" ht="15" customHeight="1" x14ac:dyDescent="0.2">
      <c r="B14" t="s">
        <v>41</v>
      </c>
      <c r="C14" s="12">
        <v>165</v>
      </c>
      <c r="D14" s="8">
        <v>4.47</v>
      </c>
      <c r="E14" s="12">
        <v>61</v>
      </c>
      <c r="F14" s="8">
        <v>4.58</v>
      </c>
      <c r="G14" s="12">
        <v>104</v>
      </c>
      <c r="H14" s="8">
        <v>4.42</v>
      </c>
      <c r="I14" s="12">
        <v>0</v>
      </c>
    </row>
    <row r="15" spans="2:9" ht="15" customHeight="1" x14ac:dyDescent="0.2">
      <c r="B15" t="s">
        <v>42</v>
      </c>
      <c r="C15" s="12">
        <v>227</v>
      </c>
      <c r="D15" s="8">
        <v>6.16</v>
      </c>
      <c r="E15" s="12">
        <v>178</v>
      </c>
      <c r="F15" s="8">
        <v>13.36</v>
      </c>
      <c r="G15" s="12">
        <v>49</v>
      </c>
      <c r="H15" s="8">
        <v>2.08</v>
      </c>
      <c r="I15" s="12">
        <v>0</v>
      </c>
    </row>
    <row r="16" spans="2:9" ht="15" customHeight="1" x14ac:dyDescent="0.2">
      <c r="B16" t="s">
        <v>43</v>
      </c>
      <c r="C16" s="12">
        <v>409</v>
      </c>
      <c r="D16" s="8">
        <v>11.09</v>
      </c>
      <c r="E16" s="12">
        <v>318</v>
      </c>
      <c r="F16" s="8">
        <v>23.87</v>
      </c>
      <c r="G16" s="12">
        <v>91</v>
      </c>
      <c r="H16" s="8">
        <v>3.87</v>
      </c>
      <c r="I16" s="12">
        <v>0</v>
      </c>
    </row>
    <row r="17" spans="2:9" ht="15" customHeight="1" x14ac:dyDescent="0.2">
      <c r="B17" t="s">
        <v>44</v>
      </c>
      <c r="C17" s="12">
        <v>103</v>
      </c>
      <c r="D17" s="8">
        <v>2.79</v>
      </c>
      <c r="E17" s="12">
        <v>70</v>
      </c>
      <c r="F17" s="8">
        <v>5.26</v>
      </c>
      <c r="G17" s="12">
        <v>32</v>
      </c>
      <c r="H17" s="8">
        <v>1.36</v>
      </c>
      <c r="I17" s="12">
        <v>0</v>
      </c>
    </row>
    <row r="18" spans="2:9" ht="15" customHeight="1" x14ac:dyDescent="0.2">
      <c r="B18" t="s">
        <v>45</v>
      </c>
      <c r="C18" s="12">
        <v>167</v>
      </c>
      <c r="D18" s="8">
        <v>4.53</v>
      </c>
      <c r="E18" s="12">
        <v>92</v>
      </c>
      <c r="F18" s="8">
        <v>6.91</v>
      </c>
      <c r="G18" s="12">
        <v>75</v>
      </c>
      <c r="H18" s="8">
        <v>3.19</v>
      </c>
      <c r="I18" s="12">
        <v>0</v>
      </c>
    </row>
    <row r="19" spans="2:9" ht="15" customHeight="1" x14ac:dyDescent="0.2">
      <c r="B19" t="s">
        <v>46</v>
      </c>
      <c r="C19" s="12">
        <v>180</v>
      </c>
      <c r="D19" s="8">
        <v>4.88</v>
      </c>
      <c r="E19" s="12">
        <v>56</v>
      </c>
      <c r="F19" s="8">
        <v>4.2</v>
      </c>
      <c r="G19" s="12">
        <v>123</v>
      </c>
      <c r="H19" s="8">
        <v>5.23</v>
      </c>
      <c r="I19" s="12">
        <v>0</v>
      </c>
    </row>
    <row r="20" spans="2:9" ht="15" customHeight="1" x14ac:dyDescent="0.2">
      <c r="B20" s="9" t="s">
        <v>227</v>
      </c>
      <c r="C20" s="12">
        <f>SUM(LTBL_33104[総数／事業所数])</f>
        <v>3688</v>
      </c>
      <c r="E20" s="12">
        <f>SUBTOTAL(109,LTBL_33104[個人／事業所数])</f>
        <v>1332</v>
      </c>
      <c r="G20" s="12">
        <f>SUBTOTAL(109,LTBL_33104[法人／事業所数])</f>
        <v>2352</v>
      </c>
      <c r="I20" s="12">
        <f>SUBTOTAL(109,LTBL_33104[法人以外の団体／事業所数])</f>
        <v>2</v>
      </c>
    </row>
    <row r="21" spans="2:9" ht="15" customHeight="1" x14ac:dyDescent="0.2">
      <c r="E21" s="11">
        <f>LTBL_33104[[#Totals],[個人／事業所数]]/LTBL_33104[[#Totals],[総数／事業所数]]</f>
        <v>0.36117136659436011</v>
      </c>
      <c r="G21" s="11">
        <f>LTBL_33104[[#Totals],[法人／事業所数]]/LTBL_33104[[#Totals],[総数／事業所数]]</f>
        <v>0.63774403470715835</v>
      </c>
      <c r="I21" s="11">
        <f>LTBL_33104[[#Totals],[法人以外の団体／事業所数]]/LTBL_33104[[#Totals],[総数／事業所数]]</f>
        <v>5.4229934924078093E-4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355</v>
      </c>
      <c r="D24" s="8">
        <v>9.6300000000000008</v>
      </c>
      <c r="E24" s="12">
        <v>295</v>
      </c>
      <c r="F24" s="8">
        <v>22.15</v>
      </c>
      <c r="G24" s="12">
        <v>60</v>
      </c>
      <c r="H24" s="8">
        <v>2.5499999999999998</v>
      </c>
      <c r="I24" s="12">
        <v>0</v>
      </c>
    </row>
    <row r="25" spans="2:9" ht="15" customHeight="1" x14ac:dyDescent="0.2">
      <c r="B25" t="s">
        <v>56</v>
      </c>
      <c r="C25" s="12">
        <v>293</v>
      </c>
      <c r="D25" s="8">
        <v>7.94</v>
      </c>
      <c r="E25" s="12">
        <v>48</v>
      </c>
      <c r="F25" s="8">
        <v>3.6</v>
      </c>
      <c r="G25" s="12">
        <v>245</v>
      </c>
      <c r="H25" s="8">
        <v>10.42</v>
      </c>
      <c r="I25" s="12">
        <v>0</v>
      </c>
    </row>
    <row r="26" spans="2:9" ht="15" customHeight="1" x14ac:dyDescent="0.2">
      <c r="B26" t="s">
        <v>66</v>
      </c>
      <c r="C26" s="12">
        <v>276</v>
      </c>
      <c r="D26" s="8">
        <v>7.48</v>
      </c>
      <c r="E26" s="12">
        <v>80</v>
      </c>
      <c r="F26" s="8">
        <v>6.01</v>
      </c>
      <c r="G26" s="12">
        <v>196</v>
      </c>
      <c r="H26" s="8">
        <v>8.33</v>
      </c>
      <c r="I26" s="12">
        <v>0</v>
      </c>
    </row>
    <row r="27" spans="2:9" ht="15" customHeight="1" x14ac:dyDescent="0.2">
      <c r="B27" t="s">
        <v>55</v>
      </c>
      <c r="C27" s="12">
        <v>269</v>
      </c>
      <c r="D27" s="8">
        <v>7.29</v>
      </c>
      <c r="E27" s="12">
        <v>25</v>
      </c>
      <c r="F27" s="8">
        <v>1.88</v>
      </c>
      <c r="G27" s="12">
        <v>244</v>
      </c>
      <c r="H27" s="8">
        <v>10.37</v>
      </c>
      <c r="I27" s="12">
        <v>0</v>
      </c>
    </row>
    <row r="28" spans="2:9" ht="15" customHeight="1" x14ac:dyDescent="0.2">
      <c r="B28" t="s">
        <v>57</v>
      </c>
      <c r="C28" s="12">
        <v>236</v>
      </c>
      <c r="D28" s="8">
        <v>6.4</v>
      </c>
      <c r="E28" s="12">
        <v>29</v>
      </c>
      <c r="F28" s="8">
        <v>2.1800000000000002</v>
      </c>
      <c r="G28" s="12">
        <v>207</v>
      </c>
      <c r="H28" s="8">
        <v>8.8000000000000007</v>
      </c>
      <c r="I28" s="12">
        <v>0</v>
      </c>
    </row>
    <row r="29" spans="2:9" ht="15" customHeight="1" x14ac:dyDescent="0.2">
      <c r="B29" t="s">
        <v>69</v>
      </c>
      <c r="C29" s="12">
        <v>202</v>
      </c>
      <c r="D29" s="8">
        <v>5.48</v>
      </c>
      <c r="E29" s="12">
        <v>175</v>
      </c>
      <c r="F29" s="8">
        <v>13.14</v>
      </c>
      <c r="G29" s="12">
        <v>27</v>
      </c>
      <c r="H29" s="8">
        <v>1.1499999999999999</v>
      </c>
      <c r="I29" s="12">
        <v>0</v>
      </c>
    </row>
    <row r="30" spans="2:9" ht="15" customHeight="1" x14ac:dyDescent="0.2">
      <c r="B30" t="s">
        <v>64</v>
      </c>
      <c r="C30" s="12">
        <v>169</v>
      </c>
      <c r="D30" s="8">
        <v>4.58</v>
      </c>
      <c r="E30" s="12">
        <v>72</v>
      </c>
      <c r="F30" s="8">
        <v>5.41</v>
      </c>
      <c r="G30" s="12">
        <v>97</v>
      </c>
      <c r="H30" s="8">
        <v>4.12</v>
      </c>
      <c r="I30" s="12">
        <v>0</v>
      </c>
    </row>
    <row r="31" spans="2:9" ht="15" customHeight="1" x14ac:dyDescent="0.2">
      <c r="B31" t="s">
        <v>63</v>
      </c>
      <c r="C31" s="12">
        <v>159</v>
      </c>
      <c r="D31" s="8">
        <v>4.3099999999999996</v>
      </c>
      <c r="E31" s="12">
        <v>79</v>
      </c>
      <c r="F31" s="8">
        <v>5.93</v>
      </c>
      <c r="G31" s="12">
        <v>80</v>
      </c>
      <c r="H31" s="8">
        <v>3.4</v>
      </c>
      <c r="I31" s="12">
        <v>0</v>
      </c>
    </row>
    <row r="32" spans="2:9" ht="15" customHeight="1" x14ac:dyDescent="0.2">
      <c r="B32" t="s">
        <v>72</v>
      </c>
      <c r="C32" s="12">
        <v>107</v>
      </c>
      <c r="D32" s="8">
        <v>2.9</v>
      </c>
      <c r="E32" s="12">
        <v>92</v>
      </c>
      <c r="F32" s="8">
        <v>6.91</v>
      </c>
      <c r="G32" s="12">
        <v>15</v>
      </c>
      <c r="H32" s="8">
        <v>0.64</v>
      </c>
      <c r="I32" s="12">
        <v>0</v>
      </c>
    </row>
    <row r="33" spans="2:9" ht="15" customHeight="1" x14ac:dyDescent="0.2">
      <c r="B33" t="s">
        <v>71</v>
      </c>
      <c r="C33" s="12">
        <v>103</v>
      </c>
      <c r="D33" s="8">
        <v>2.79</v>
      </c>
      <c r="E33" s="12">
        <v>70</v>
      </c>
      <c r="F33" s="8">
        <v>5.26</v>
      </c>
      <c r="G33" s="12">
        <v>32</v>
      </c>
      <c r="H33" s="8">
        <v>1.36</v>
      </c>
      <c r="I33" s="12">
        <v>0</v>
      </c>
    </row>
    <row r="34" spans="2:9" ht="15" customHeight="1" x14ac:dyDescent="0.2">
      <c r="B34" t="s">
        <v>62</v>
      </c>
      <c r="C34" s="12">
        <v>99</v>
      </c>
      <c r="D34" s="8">
        <v>2.68</v>
      </c>
      <c r="E34" s="12">
        <v>63</v>
      </c>
      <c r="F34" s="8">
        <v>4.7300000000000004</v>
      </c>
      <c r="G34" s="12">
        <v>36</v>
      </c>
      <c r="H34" s="8">
        <v>1.53</v>
      </c>
      <c r="I34" s="12">
        <v>0</v>
      </c>
    </row>
    <row r="35" spans="2:9" ht="15" customHeight="1" x14ac:dyDescent="0.2">
      <c r="B35" t="s">
        <v>67</v>
      </c>
      <c r="C35" s="12">
        <v>98</v>
      </c>
      <c r="D35" s="8">
        <v>2.66</v>
      </c>
      <c r="E35" s="12">
        <v>46</v>
      </c>
      <c r="F35" s="8">
        <v>3.45</v>
      </c>
      <c r="G35" s="12">
        <v>52</v>
      </c>
      <c r="H35" s="8">
        <v>2.21</v>
      </c>
      <c r="I35" s="12">
        <v>0</v>
      </c>
    </row>
    <row r="36" spans="2:9" ht="15" customHeight="1" x14ac:dyDescent="0.2">
      <c r="B36" t="s">
        <v>74</v>
      </c>
      <c r="C36" s="12">
        <v>82</v>
      </c>
      <c r="D36" s="8">
        <v>2.2200000000000002</v>
      </c>
      <c r="E36" s="12">
        <v>46</v>
      </c>
      <c r="F36" s="8">
        <v>3.45</v>
      </c>
      <c r="G36" s="12">
        <v>35</v>
      </c>
      <c r="H36" s="8">
        <v>1.49</v>
      </c>
      <c r="I36" s="12">
        <v>0</v>
      </c>
    </row>
    <row r="37" spans="2:9" ht="15" customHeight="1" x14ac:dyDescent="0.2">
      <c r="B37" t="s">
        <v>59</v>
      </c>
      <c r="C37" s="12">
        <v>77</v>
      </c>
      <c r="D37" s="8">
        <v>2.09</v>
      </c>
      <c r="E37" s="12">
        <v>5</v>
      </c>
      <c r="F37" s="8">
        <v>0.38</v>
      </c>
      <c r="G37" s="12">
        <v>72</v>
      </c>
      <c r="H37" s="8">
        <v>3.06</v>
      </c>
      <c r="I37" s="12">
        <v>0</v>
      </c>
    </row>
    <row r="38" spans="2:9" ht="15" customHeight="1" x14ac:dyDescent="0.2">
      <c r="B38" t="s">
        <v>60</v>
      </c>
      <c r="C38" s="12">
        <v>76</v>
      </c>
      <c r="D38" s="8">
        <v>2.06</v>
      </c>
      <c r="E38" s="12">
        <v>7</v>
      </c>
      <c r="F38" s="8">
        <v>0.53</v>
      </c>
      <c r="G38" s="12">
        <v>69</v>
      </c>
      <c r="H38" s="8">
        <v>2.93</v>
      </c>
      <c r="I38" s="12">
        <v>0</v>
      </c>
    </row>
    <row r="39" spans="2:9" ht="15" customHeight="1" x14ac:dyDescent="0.2">
      <c r="B39" t="s">
        <v>78</v>
      </c>
      <c r="C39" s="12">
        <v>65</v>
      </c>
      <c r="D39" s="8">
        <v>1.76</v>
      </c>
      <c r="E39" s="12">
        <v>12</v>
      </c>
      <c r="F39" s="8">
        <v>0.9</v>
      </c>
      <c r="G39" s="12">
        <v>53</v>
      </c>
      <c r="H39" s="8">
        <v>2.25</v>
      </c>
      <c r="I39" s="12">
        <v>0</v>
      </c>
    </row>
    <row r="40" spans="2:9" ht="15" customHeight="1" x14ac:dyDescent="0.2">
      <c r="B40" t="s">
        <v>58</v>
      </c>
      <c r="C40" s="12">
        <v>63</v>
      </c>
      <c r="D40" s="8">
        <v>1.71</v>
      </c>
      <c r="E40" s="12">
        <v>1</v>
      </c>
      <c r="F40" s="8">
        <v>0.08</v>
      </c>
      <c r="G40" s="12">
        <v>62</v>
      </c>
      <c r="H40" s="8">
        <v>2.64</v>
      </c>
      <c r="I40" s="12">
        <v>0</v>
      </c>
    </row>
    <row r="41" spans="2:9" ht="15" customHeight="1" x14ac:dyDescent="0.2">
      <c r="B41" t="s">
        <v>65</v>
      </c>
      <c r="C41" s="12">
        <v>61</v>
      </c>
      <c r="D41" s="8">
        <v>1.65</v>
      </c>
      <c r="E41" s="12">
        <v>8</v>
      </c>
      <c r="F41" s="8">
        <v>0.6</v>
      </c>
      <c r="G41" s="12">
        <v>53</v>
      </c>
      <c r="H41" s="8">
        <v>2.25</v>
      </c>
      <c r="I41" s="12">
        <v>0</v>
      </c>
    </row>
    <row r="42" spans="2:9" ht="15" customHeight="1" x14ac:dyDescent="0.2">
      <c r="B42" t="s">
        <v>73</v>
      </c>
      <c r="C42" s="12">
        <v>60</v>
      </c>
      <c r="D42" s="8">
        <v>1.63</v>
      </c>
      <c r="E42" s="12">
        <v>0</v>
      </c>
      <c r="F42" s="8">
        <v>0</v>
      </c>
      <c r="G42" s="12">
        <v>60</v>
      </c>
      <c r="H42" s="8">
        <v>2.5499999999999998</v>
      </c>
      <c r="I42" s="12">
        <v>0</v>
      </c>
    </row>
    <row r="43" spans="2:9" ht="15" customHeight="1" x14ac:dyDescent="0.2">
      <c r="B43" t="s">
        <v>80</v>
      </c>
      <c r="C43" s="12">
        <v>55</v>
      </c>
      <c r="D43" s="8">
        <v>1.49</v>
      </c>
      <c r="E43" s="12">
        <v>5</v>
      </c>
      <c r="F43" s="8">
        <v>0.38</v>
      </c>
      <c r="G43" s="12">
        <v>50</v>
      </c>
      <c r="H43" s="8">
        <v>2.13</v>
      </c>
      <c r="I43" s="12">
        <v>0</v>
      </c>
    </row>
    <row r="44" spans="2:9" ht="15" customHeight="1" x14ac:dyDescent="0.2">
      <c r="B44" t="s">
        <v>68</v>
      </c>
      <c r="C44" s="12">
        <v>55</v>
      </c>
      <c r="D44" s="8">
        <v>1.49</v>
      </c>
      <c r="E44" s="12">
        <v>14</v>
      </c>
      <c r="F44" s="8">
        <v>1.05</v>
      </c>
      <c r="G44" s="12">
        <v>41</v>
      </c>
      <c r="H44" s="8">
        <v>1.74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126</v>
      </c>
      <c r="C48" s="12">
        <v>183</v>
      </c>
      <c r="D48" s="8">
        <v>4.96</v>
      </c>
      <c r="E48" s="12">
        <v>164</v>
      </c>
      <c r="F48" s="8">
        <v>12.31</v>
      </c>
      <c r="G48" s="12">
        <v>19</v>
      </c>
      <c r="H48" s="8">
        <v>0.81</v>
      </c>
      <c r="I48" s="12">
        <v>0</v>
      </c>
    </row>
    <row r="49" spans="2:9" ht="15" customHeight="1" x14ac:dyDescent="0.2">
      <c r="B49" t="s">
        <v>121</v>
      </c>
      <c r="C49" s="12">
        <v>164</v>
      </c>
      <c r="D49" s="8">
        <v>4.45</v>
      </c>
      <c r="E49" s="12">
        <v>66</v>
      </c>
      <c r="F49" s="8">
        <v>4.95</v>
      </c>
      <c r="G49" s="12">
        <v>98</v>
      </c>
      <c r="H49" s="8">
        <v>4.17</v>
      </c>
      <c r="I49" s="12">
        <v>0</v>
      </c>
    </row>
    <row r="50" spans="2:9" ht="15" customHeight="1" x14ac:dyDescent="0.2">
      <c r="B50" t="s">
        <v>117</v>
      </c>
      <c r="C50" s="12">
        <v>116</v>
      </c>
      <c r="D50" s="8">
        <v>3.15</v>
      </c>
      <c r="E50" s="12">
        <v>51</v>
      </c>
      <c r="F50" s="8">
        <v>3.83</v>
      </c>
      <c r="G50" s="12">
        <v>65</v>
      </c>
      <c r="H50" s="8">
        <v>2.76</v>
      </c>
      <c r="I50" s="12">
        <v>0</v>
      </c>
    </row>
    <row r="51" spans="2:9" ht="15" customHeight="1" x14ac:dyDescent="0.2">
      <c r="B51" t="s">
        <v>125</v>
      </c>
      <c r="C51" s="12">
        <v>115</v>
      </c>
      <c r="D51" s="8">
        <v>3.12</v>
      </c>
      <c r="E51" s="12">
        <v>107</v>
      </c>
      <c r="F51" s="8">
        <v>8.0299999999999994</v>
      </c>
      <c r="G51" s="12">
        <v>8</v>
      </c>
      <c r="H51" s="8">
        <v>0.34</v>
      </c>
      <c r="I51" s="12">
        <v>0</v>
      </c>
    </row>
    <row r="52" spans="2:9" ht="15" customHeight="1" x14ac:dyDescent="0.2">
      <c r="B52" t="s">
        <v>115</v>
      </c>
      <c r="C52" s="12">
        <v>96</v>
      </c>
      <c r="D52" s="8">
        <v>2.6</v>
      </c>
      <c r="E52" s="12">
        <v>14</v>
      </c>
      <c r="F52" s="8">
        <v>1.05</v>
      </c>
      <c r="G52" s="12">
        <v>82</v>
      </c>
      <c r="H52" s="8">
        <v>3.49</v>
      </c>
      <c r="I52" s="12">
        <v>0</v>
      </c>
    </row>
    <row r="53" spans="2:9" ht="15" customHeight="1" x14ac:dyDescent="0.2">
      <c r="B53" t="s">
        <v>111</v>
      </c>
      <c r="C53" s="12">
        <v>91</v>
      </c>
      <c r="D53" s="8">
        <v>2.4700000000000002</v>
      </c>
      <c r="E53" s="12">
        <v>6</v>
      </c>
      <c r="F53" s="8">
        <v>0.45</v>
      </c>
      <c r="G53" s="12">
        <v>85</v>
      </c>
      <c r="H53" s="8">
        <v>3.61</v>
      </c>
      <c r="I53" s="12">
        <v>0</v>
      </c>
    </row>
    <row r="54" spans="2:9" ht="15" customHeight="1" x14ac:dyDescent="0.2">
      <c r="B54" t="s">
        <v>130</v>
      </c>
      <c r="C54" s="12">
        <v>82</v>
      </c>
      <c r="D54" s="8">
        <v>2.2200000000000002</v>
      </c>
      <c r="E54" s="12">
        <v>46</v>
      </c>
      <c r="F54" s="8">
        <v>3.45</v>
      </c>
      <c r="G54" s="12">
        <v>35</v>
      </c>
      <c r="H54" s="8">
        <v>1.49</v>
      </c>
      <c r="I54" s="12">
        <v>0</v>
      </c>
    </row>
    <row r="55" spans="2:9" ht="15" customHeight="1" x14ac:dyDescent="0.2">
      <c r="B55" t="s">
        <v>114</v>
      </c>
      <c r="C55" s="12">
        <v>79</v>
      </c>
      <c r="D55" s="8">
        <v>2.14</v>
      </c>
      <c r="E55" s="12">
        <v>13</v>
      </c>
      <c r="F55" s="8">
        <v>0.98</v>
      </c>
      <c r="G55" s="12">
        <v>66</v>
      </c>
      <c r="H55" s="8">
        <v>2.81</v>
      </c>
      <c r="I55" s="12">
        <v>0</v>
      </c>
    </row>
    <row r="56" spans="2:9" ht="15" customHeight="1" x14ac:dyDescent="0.2">
      <c r="B56" t="s">
        <v>120</v>
      </c>
      <c r="C56" s="12">
        <v>71</v>
      </c>
      <c r="D56" s="8">
        <v>1.93</v>
      </c>
      <c r="E56" s="12">
        <v>8</v>
      </c>
      <c r="F56" s="8">
        <v>0.6</v>
      </c>
      <c r="G56" s="12">
        <v>63</v>
      </c>
      <c r="H56" s="8">
        <v>2.68</v>
      </c>
      <c r="I56" s="12">
        <v>0</v>
      </c>
    </row>
    <row r="57" spans="2:9" ht="15" customHeight="1" x14ac:dyDescent="0.2">
      <c r="B57" t="s">
        <v>129</v>
      </c>
      <c r="C57" s="12">
        <v>70</v>
      </c>
      <c r="D57" s="8">
        <v>1.9</v>
      </c>
      <c r="E57" s="12">
        <v>59</v>
      </c>
      <c r="F57" s="8">
        <v>4.43</v>
      </c>
      <c r="G57" s="12">
        <v>11</v>
      </c>
      <c r="H57" s="8">
        <v>0.47</v>
      </c>
      <c r="I57" s="12">
        <v>0</v>
      </c>
    </row>
    <row r="58" spans="2:9" ht="15" customHeight="1" x14ac:dyDescent="0.2">
      <c r="B58" t="s">
        <v>112</v>
      </c>
      <c r="C58" s="12">
        <v>68</v>
      </c>
      <c r="D58" s="8">
        <v>1.84</v>
      </c>
      <c r="E58" s="12">
        <v>2</v>
      </c>
      <c r="F58" s="8">
        <v>0.15</v>
      </c>
      <c r="G58" s="12">
        <v>66</v>
      </c>
      <c r="H58" s="8">
        <v>2.81</v>
      </c>
      <c r="I58" s="12">
        <v>0</v>
      </c>
    </row>
    <row r="59" spans="2:9" ht="15" customHeight="1" x14ac:dyDescent="0.2">
      <c r="B59" t="s">
        <v>141</v>
      </c>
      <c r="C59" s="12">
        <v>61</v>
      </c>
      <c r="D59" s="8">
        <v>1.65</v>
      </c>
      <c r="E59" s="12">
        <v>14</v>
      </c>
      <c r="F59" s="8">
        <v>1.05</v>
      </c>
      <c r="G59" s="12">
        <v>47</v>
      </c>
      <c r="H59" s="8">
        <v>2</v>
      </c>
      <c r="I59" s="12">
        <v>0</v>
      </c>
    </row>
    <row r="60" spans="2:9" ht="15" customHeight="1" x14ac:dyDescent="0.2">
      <c r="B60" t="s">
        <v>142</v>
      </c>
      <c r="C60" s="12">
        <v>59</v>
      </c>
      <c r="D60" s="8">
        <v>1.6</v>
      </c>
      <c r="E60" s="12">
        <v>6</v>
      </c>
      <c r="F60" s="8">
        <v>0.45</v>
      </c>
      <c r="G60" s="12">
        <v>53</v>
      </c>
      <c r="H60" s="8">
        <v>2.25</v>
      </c>
      <c r="I60" s="12">
        <v>0</v>
      </c>
    </row>
    <row r="61" spans="2:9" ht="15" customHeight="1" x14ac:dyDescent="0.2">
      <c r="B61" t="s">
        <v>128</v>
      </c>
      <c r="C61" s="12">
        <v>58</v>
      </c>
      <c r="D61" s="8">
        <v>1.57</v>
      </c>
      <c r="E61" s="12">
        <v>44</v>
      </c>
      <c r="F61" s="8">
        <v>3.3</v>
      </c>
      <c r="G61" s="12">
        <v>14</v>
      </c>
      <c r="H61" s="8">
        <v>0.6</v>
      </c>
      <c r="I61" s="12">
        <v>0</v>
      </c>
    </row>
    <row r="62" spans="2:9" ht="15" customHeight="1" x14ac:dyDescent="0.2">
      <c r="B62" t="s">
        <v>140</v>
      </c>
      <c r="C62" s="12">
        <v>54</v>
      </c>
      <c r="D62" s="8">
        <v>1.46</v>
      </c>
      <c r="E62" s="12">
        <v>1</v>
      </c>
      <c r="F62" s="8">
        <v>0.08</v>
      </c>
      <c r="G62" s="12">
        <v>53</v>
      </c>
      <c r="H62" s="8">
        <v>2.25</v>
      </c>
      <c r="I62" s="12">
        <v>0</v>
      </c>
    </row>
    <row r="63" spans="2:9" ht="15" customHeight="1" x14ac:dyDescent="0.2">
      <c r="B63" t="s">
        <v>143</v>
      </c>
      <c r="C63" s="12">
        <v>52</v>
      </c>
      <c r="D63" s="8">
        <v>1.41</v>
      </c>
      <c r="E63" s="12">
        <v>3</v>
      </c>
      <c r="F63" s="8">
        <v>0.23</v>
      </c>
      <c r="G63" s="12">
        <v>49</v>
      </c>
      <c r="H63" s="8">
        <v>2.08</v>
      </c>
      <c r="I63" s="12">
        <v>0</v>
      </c>
    </row>
    <row r="64" spans="2:9" ht="15" customHeight="1" x14ac:dyDescent="0.2">
      <c r="B64" t="s">
        <v>119</v>
      </c>
      <c r="C64" s="12">
        <v>50</v>
      </c>
      <c r="D64" s="8">
        <v>1.36</v>
      </c>
      <c r="E64" s="12">
        <v>29</v>
      </c>
      <c r="F64" s="8">
        <v>2.1800000000000002</v>
      </c>
      <c r="G64" s="12">
        <v>21</v>
      </c>
      <c r="H64" s="8">
        <v>0.89</v>
      </c>
      <c r="I64" s="12">
        <v>0</v>
      </c>
    </row>
    <row r="65" spans="2:9" ht="15" customHeight="1" x14ac:dyDescent="0.2">
      <c r="B65" t="s">
        <v>131</v>
      </c>
      <c r="C65" s="12">
        <v>50</v>
      </c>
      <c r="D65" s="8">
        <v>1.36</v>
      </c>
      <c r="E65" s="12">
        <v>7</v>
      </c>
      <c r="F65" s="8">
        <v>0.53</v>
      </c>
      <c r="G65" s="12">
        <v>43</v>
      </c>
      <c r="H65" s="8">
        <v>1.83</v>
      </c>
      <c r="I65" s="12">
        <v>0</v>
      </c>
    </row>
    <row r="66" spans="2:9" ht="15" customHeight="1" x14ac:dyDescent="0.2">
      <c r="B66" t="s">
        <v>113</v>
      </c>
      <c r="C66" s="12">
        <v>49</v>
      </c>
      <c r="D66" s="8">
        <v>1.33</v>
      </c>
      <c r="E66" s="12">
        <v>9</v>
      </c>
      <c r="F66" s="8">
        <v>0.68</v>
      </c>
      <c r="G66" s="12">
        <v>40</v>
      </c>
      <c r="H66" s="8">
        <v>1.7</v>
      </c>
      <c r="I66" s="12">
        <v>0</v>
      </c>
    </row>
    <row r="67" spans="2:9" ht="15" customHeight="1" x14ac:dyDescent="0.2">
      <c r="B67" t="s">
        <v>122</v>
      </c>
      <c r="C67" s="12">
        <v>49</v>
      </c>
      <c r="D67" s="8">
        <v>1.33</v>
      </c>
      <c r="E67" s="12">
        <v>43</v>
      </c>
      <c r="F67" s="8">
        <v>3.23</v>
      </c>
      <c r="G67" s="12">
        <v>6</v>
      </c>
      <c r="H67" s="8">
        <v>0.26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6BD2-E843-4CFD-863C-77411EB5C31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3</v>
      </c>
      <c r="D5" s="8">
        <v>0.03</v>
      </c>
      <c r="E5" s="12">
        <v>0</v>
      </c>
      <c r="F5" s="8">
        <v>0</v>
      </c>
      <c r="G5" s="12">
        <v>3</v>
      </c>
      <c r="H5" s="8">
        <v>0.05</v>
      </c>
      <c r="I5" s="12">
        <v>0</v>
      </c>
    </row>
    <row r="6" spans="2:9" ht="15" customHeight="1" x14ac:dyDescent="0.2">
      <c r="B6" t="s">
        <v>33</v>
      </c>
      <c r="C6" s="12">
        <v>1568</v>
      </c>
      <c r="D6" s="8">
        <v>16.05</v>
      </c>
      <c r="E6" s="12">
        <v>245</v>
      </c>
      <c r="F6" s="8">
        <v>5.83</v>
      </c>
      <c r="G6" s="12">
        <v>1323</v>
      </c>
      <c r="H6" s="8">
        <v>23.97</v>
      </c>
      <c r="I6" s="12">
        <v>0</v>
      </c>
    </row>
    <row r="7" spans="2:9" ht="15" customHeight="1" x14ac:dyDescent="0.2">
      <c r="B7" t="s">
        <v>34</v>
      </c>
      <c r="C7" s="12">
        <v>892</v>
      </c>
      <c r="D7" s="8">
        <v>9.1300000000000008</v>
      </c>
      <c r="E7" s="12">
        <v>279</v>
      </c>
      <c r="F7" s="8">
        <v>6.63</v>
      </c>
      <c r="G7" s="12">
        <v>613</v>
      </c>
      <c r="H7" s="8">
        <v>11.11</v>
      </c>
      <c r="I7" s="12">
        <v>0</v>
      </c>
    </row>
    <row r="8" spans="2:9" ht="15" customHeight="1" x14ac:dyDescent="0.2">
      <c r="B8" t="s">
        <v>35</v>
      </c>
      <c r="C8" s="12">
        <v>14</v>
      </c>
      <c r="D8" s="8">
        <v>0.14000000000000001</v>
      </c>
      <c r="E8" s="12">
        <v>0</v>
      </c>
      <c r="F8" s="8">
        <v>0</v>
      </c>
      <c r="G8" s="12">
        <v>13</v>
      </c>
      <c r="H8" s="8">
        <v>0.24</v>
      </c>
      <c r="I8" s="12">
        <v>0</v>
      </c>
    </row>
    <row r="9" spans="2:9" ht="15" customHeight="1" x14ac:dyDescent="0.2">
      <c r="B9" t="s">
        <v>36</v>
      </c>
      <c r="C9" s="12">
        <v>58</v>
      </c>
      <c r="D9" s="8">
        <v>0.59</v>
      </c>
      <c r="E9" s="12">
        <v>0</v>
      </c>
      <c r="F9" s="8">
        <v>0</v>
      </c>
      <c r="G9" s="12">
        <v>58</v>
      </c>
      <c r="H9" s="8">
        <v>1.05</v>
      </c>
      <c r="I9" s="12">
        <v>0</v>
      </c>
    </row>
    <row r="10" spans="2:9" ht="15" customHeight="1" x14ac:dyDescent="0.2">
      <c r="B10" t="s">
        <v>37</v>
      </c>
      <c r="C10" s="12">
        <v>123</v>
      </c>
      <c r="D10" s="8">
        <v>1.26</v>
      </c>
      <c r="E10" s="12">
        <v>13</v>
      </c>
      <c r="F10" s="8">
        <v>0.31</v>
      </c>
      <c r="G10" s="12">
        <v>110</v>
      </c>
      <c r="H10" s="8">
        <v>1.99</v>
      </c>
      <c r="I10" s="12">
        <v>0</v>
      </c>
    </row>
    <row r="11" spans="2:9" ht="15" customHeight="1" x14ac:dyDescent="0.2">
      <c r="B11" t="s">
        <v>38</v>
      </c>
      <c r="C11" s="12">
        <v>2248</v>
      </c>
      <c r="D11" s="8">
        <v>23.01</v>
      </c>
      <c r="E11" s="12">
        <v>907</v>
      </c>
      <c r="F11" s="8">
        <v>21.57</v>
      </c>
      <c r="G11" s="12">
        <v>1338</v>
      </c>
      <c r="H11" s="8">
        <v>24.24</v>
      </c>
      <c r="I11" s="12">
        <v>3</v>
      </c>
    </row>
    <row r="12" spans="2:9" ht="15" customHeight="1" x14ac:dyDescent="0.2">
      <c r="B12" t="s">
        <v>39</v>
      </c>
      <c r="C12" s="12">
        <v>76</v>
      </c>
      <c r="D12" s="8">
        <v>0.78</v>
      </c>
      <c r="E12" s="12">
        <v>10</v>
      </c>
      <c r="F12" s="8">
        <v>0.24</v>
      </c>
      <c r="G12" s="12">
        <v>66</v>
      </c>
      <c r="H12" s="8">
        <v>1.2</v>
      </c>
      <c r="I12" s="12">
        <v>0</v>
      </c>
    </row>
    <row r="13" spans="2:9" ht="15" customHeight="1" x14ac:dyDescent="0.2">
      <c r="B13" t="s">
        <v>40</v>
      </c>
      <c r="C13" s="12">
        <v>1147</v>
      </c>
      <c r="D13" s="8">
        <v>11.74</v>
      </c>
      <c r="E13" s="12">
        <v>399</v>
      </c>
      <c r="F13" s="8">
        <v>9.49</v>
      </c>
      <c r="G13" s="12">
        <v>748</v>
      </c>
      <c r="H13" s="8">
        <v>13.55</v>
      </c>
      <c r="I13" s="12">
        <v>0</v>
      </c>
    </row>
    <row r="14" spans="2:9" ht="15" customHeight="1" x14ac:dyDescent="0.2">
      <c r="B14" t="s">
        <v>41</v>
      </c>
      <c r="C14" s="12">
        <v>448</v>
      </c>
      <c r="D14" s="8">
        <v>4.58</v>
      </c>
      <c r="E14" s="12">
        <v>196</v>
      </c>
      <c r="F14" s="8">
        <v>4.66</v>
      </c>
      <c r="G14" s="12">
        <v>248</v>
      </c>
      <c r="H14" s="8">
        <v>4.49</v>
      </c>
      <c r="I14" s="12">
        <v>1</v>
      </c>
    </row>
    <row r="15" spans="2:9" ht="15" customHeight="1" x14ac:dyDescent="0.2">
      <c r="B15" t="s">
        <v>42</v>
      </c>
      <c r="C15" s="12">
        <v>854</v>
      </c>
      <c r="D15" s="8">
        <v>8.74</v>
      </c>
      <c r="E15" s="12">
        <v>622</v>
      </c>
      <c r="F15" s="8">
        <v>14.79</v>
      </c>
      <c r="G15" s="12">
        <v>232</v>
      </c>
      <c r="H15" s="8">
        <v>4.2</v>
      </c>
      <c r="I15" s="12">
        <v>0</v>
      </c>
    </row>
    <row r="16" spans="2:9" ht="15" customHeight="1" x14ac:dyDescent="0.2">
      <c r="B16" t="s">
        <v>43</v>
      </c>
      <c r="C16" s="12">
        <v>1251</v>
      </c>
      <c r="D16" s="8">
        <v>12.8</v>
      </c>
      <c r="E16" s="12">
        <v>930</v>
      </c>
      <c r="F16" s="8">
        <v>22.12</v>
      </c>
      <c r="G16" s="12">
        <v>319</v>
      </c>
      <c r="H16" s="8">
        <v>5.78</v>
      </c>
      <c r="I16" s="12">
        <v>0</v>
      </c>
    </row>
    <row r="17" spans="2:9" ht="15" customHeight="1" x14ac:dyDescent="0.2">
      <c r="B17" t="s">
        <v>44</v>
      </c>
      <c r="C17" s="12">
        <v>365</v>
      </c>
      <c r="D17" s="8">
        <v>3.74</v>
      </c>
      <c r="E17" s="12">
        <v>227</v>
      </c>
      <c r="F17" s="8">
        <v>5.4</v>
      </c>
      <c r="G17" s="12">
        <v>115</v>
      </c>
      <c r="H17" s="8">
        <v>2.08</v>
      </c>
      <c r="I17" s="12">
        <v>0</v>
      </c>
    </row>
    <row r="18" spans="2:9" ht="15" customHeight="1" x14ac:dyDescent="0.2">
      <c r="B18" t="s">
        <v>45</v>
      </c>
      <c r="C18" s="12">
        <v>384</v>
      </c>
      <c r="D18" s="8">
        <v>3.93</v>
      </c>
      <c r="E18" s="12">
        <v>244</v>
      </c>
      <c r="F18" s="8">
        <v>5.8</v>
      </c>
      <c r="G18" s="12">
        <v>130</v>
      </c>
      <c r="H18" s="8">
        <v>2.36</v>
      </c>
      <c r="I18" s="12">
        <v>1</v>
      </c>
    </row>
    <row r="19" spans="2:9" ht="15" customHeight="1" x14ac:dyDescent="0.2">
      <c r="B19" t="s">
        <v>46</v>
      </c>
      <c r="C19" s="12">
        <v>340</v>
      </c>
      <c r="D19" s="8">
        <v>3.48</v>
      </c>
      <c r="E19" s="12">
        <v>133</v>
      </c>
      <c r="F19" s="8">
        <v>3.16</v>
      </c>
      <c r="G19" s="12">
        <v>203</v>
      </c>
      <c r="H19" s="8">
        <v>3.68</v>
      </c>
      <c r="I19" s="12">
        <v>2</v>
      </c>
    </row>
    <row r="20" spans="2:9" ht="15" customHeight="1" x14ac:dyDescent="0.2">
      <c r="B20" s="9" t="s">
        <v>227</v>
      </c>
      <c r="C20" s="12">
        <f>SUM(LTBL_33202[総数／事業所数])</f>
        <v>9771</v>
      </c>
      <c r="E20" s="12">
        <f>SUBTOTAL(109,LTBL_33202[個人／事業所数])</f>
        <v>4205</v>
      </c>
      <c r="G20" s="12">
        <f>SUBTOTAL(109,LTBL_33202[法人／事業所数])</f>
        <v>5519</v>
      </c>
      <c r="I20" s="12">
        <f>SUBTOTAL(109,LTBL_33202[法人以外の団体／事業所数])</f>
        <v>7</v>
      </c>
    </row>
    <row r="21" spans="2:9" ht="15" customHeight="1" x14ac:dyDescent="0.2">
      <c r="E21" s="11">
        <f>LTBL_33202[[#Totals],[個人／事業所数]]/LTBL_33202[[#Totals],[総数／事業所数]]</f>
        <v>0.4303551325350527</v>
      </c>
      <c r="G21" s="11">
        <f>LTBL_33202[[#Totals],[法人／事業所数]]/LTBL_33202[[#Totals],[総数／事業所数]]</f>
        <v>0.56483471497287896</v>
      </c>
      <c r="I21" s="11">
        <f>LTBL_33202[[#Totals],[法人以外の団体／事業所数]]/LTBL_33202[[#Totals],[総数／事業所数]]</f>
        <v>7.1640569030805446E-4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1065</v>
      </c>
      <c r="D24" s="8">
        <v>10.9</v>
      </c>
      <c r="E24" s="12">
        <v>857</v>
      </c>
      <c r="F24" s="8">
        <v>20.38</v>
      </c>
      <c r="G24" s="12">
        <v>208</v>
      </c>
      <c r="H24" s="8">
        <v>3.77</v>
      </c>
      <c r="I24" s="12">
        <v>0</v>
      </c>
    </row>
    <row r="25" spans="2:9" ht="15" customHeight="1" x14ac:dyDescent="0.2">
      <c r="B25" t="s">
        <v>66</v>
      </c>
      <c r="C25" s="12">
        <v>933</v>
      </c>
      <c r="D25" s="8">
        <v>9.5500000000000007</v>
      </c>
      <c r="E25" s="12">
        <v>380</v>
      </c>
      <c r="F25" s="8">
        <v>9.0399999999999991</v>
      </c>
      <c r="G25" s="12">
        <v>553</v>
      </c>
      <c r="H25" s="8">
        <v>10.02</v>
      </c>
      <c r="I25" s="12">
        <v>0</v>
      </c>
    </row>
    <row r="26" spans="2:9" ht="15" customHeight="1" x14ac:dyDescent="0.2">
      <c r="B26" t="s">
        <v>69</v>
      </c>
      <c r="C26" s="12">
        <v>739</v>
      </c>
      <c r="D26" s="8">
        <v>7.56</v>
      </c>
      <c r="E26" s="12">
        <v>595</v>
      </c>
      <c r="F26" s="8">
        <v>14.15</v>
      </c>
      <c r="G26" s="12">
        <v>144</v>
      </c>
      <c r="H26" s="8">
        <v>2.61</v>
      </c>
      <c r="I26" s="12">
        <v>0</v>
      </c>
    </row>
    <row r="27" spans="2:9" ht="15" customHeight="1" x14ac:dyDescent="0.2">
      <c r="B27" t="s">
        <v>64</v>
      </c>
      <c r="C27" s="12">
        <v>621</v>
      </c>
      <c r="D27" s="8">
        <v>6.36</v>
      </c>
      <c r="E27" s="12">
        <v>288</v>
      </c>
      <c r="F27" s="8">
        <v>6.85</v>
      </c>
      <c r="G27" s="12">
        <v>333</v>
      </c>
      <c r="H27" s="8">
        <v>6.03</v>
      </c>
      <c r="I27" s="12">
        <v>0</v>
      </c>
    </row>
    <row r="28" spans="2:9" ht="15" customHeight="1" x14ac:dyDescent="0.2">
      <c r="B28" t="s">
        <v>55</v>
      </c>
      <c r="C28" s="12">
        <v>596</v>
      </c>
      <c r="D28" s="8">
        <v>6.1</v>
      </c>
      <c r="E28" s="12">
        <v>98</v>
      </c>
      <c r="F28" s="8">
        <v>2.33</v>
      </c>
      <c r="G28" s="12">
        <v>498</v>
      </c>
      <c r="H28" s="8">
        <v>9.02</v>
      </c>
      <c r="I28" s="12">
        <v>0</v>
      </c>
    </row>
    <row r="29" spans="2:9" ht="15" customHeight="1" x14ac:dyDescent="0.2">
      <c r="B29" t="s">
        <v>57</v>
      </c>
      <c r="C29" s="12">
        <v>507</v>
      </c>
      <c r="D29" s="8">
        <v>5.19</v>
      </c>
      <c r="E29" s="12">
        <v>48</v>
      </c>
      <c r="F29" s="8">
        <v>1.1399999999999999</v>
      </c>
      <c r="G29" s="12">
        <v>459</v>
      </c>
      <c r="H29" s="8">
        <v>8.32</v>
      </c>
      <c r="I29" s="12">
        <v>0</v>
      </c>
    </row>
    <row r="30" spans="2:9" ht="15" customHeight="1" x14ac:dyDescent="0.2">
      <c r="B30" t="s">
        <v>56</v>
      </c>
      <c r="C30" s="12">
        <v>465</v>
      </c>
      <c r="D30" s="8">
        <v>4.76</v>
      </c>
      <c r="E30" s="12">
        <v>99</v>
      </c>
      <c r="F30" s="8">
        <v>2.35</v>
      </c>
      <c r="G30" s="12">
        <v>366</v>
      </c>
      <c r="H30" s="8">
        <v>6.63</v>
      </c>
      <c r="I30" s="12">
        <v>0</v>
      </c>
    </row>
    <row r="31" spans="2:9" ht="15" customHeight="1" x14ac:dyDescent="0.2">
      <c r="B31" t="s">
        <v>62</v>
      </c>
      <c r="C31" s="12">
        <v>389</v>
      </c>
      <c r="D31" s="8">
        <v>3.98</v>
      </c>
      <c r="E31" s="12">
        <v>256</v>
      </c>
      <c r="F31" s="8">
        <v>6.09</v>
      </c>
      <c r="G31" s="12">
        <v>132</v>
      </c>
      <c r="H31" s="8">
        <v>2.39</v>
      </c>
      <c r="I31" s="12">
        <v>1</v>
      </c>
    </row>
    <row r="32" spans="2:9" ht="15" customHeight="1" x14ac:dyDescent="0.2">
      <c r="B32" t="s">
        <v>71</v>
      </c>
      <c r="C32" s="12">
        <v>365</v>
      </c>
      <c r="D32" s="8">
        <v>3.74</v>
      </c>
      <c r="E32" s="12">
        <v>227</v>
      </c>
      <c r="F32" s="8">
        <v>5.4</v>
      </c>
      <c r="G32" s="12">
        <v>115</v>
      </c>
      <c r="H32" s="8">
        <v>2.08</v>
      </c>
      <c r="I32" s="12">
        <v>0</v>
      </c>
    </row>
    <row r="33" spans="2:9" ht="15" customHeight="1" x14ac:dyDescent="0.2">
      <c r="B33" t="s">
        <v>63</v>
      </c>
      <c r="C33" s="12">
        <v>359</v>
      </c>
      <c r="D33" s="8">
        <v>3.67</v>
      </c>
      <c r="E33" s="12">
        <v>199</v>
      </c>
      <c r="F33" s="8">
        <v>4.7300000000000004</v>
      </c>
      <c r="G33" s="12">
        <v>160</v>
      </c>
      <c r="H33" s="8">
        <v>2.9</v>
      </c>
      <c r="I33" s="12">
        <v>0</v>
      </c>
    </row>
    <row r="34" spans="2:9" ht="15" customHeight="1" x14ac:dyDescent="0.2">
      <c r="B34" t="s">
        <v>61</v>
      </c>
      <c r="C34" s="12">
        <v>300</v>
      </c>
      <c r="D34" s="8">
        <v>3.07</v>
      </c>
      <c r="E34" s="12">
        <v>98</v>
      </c>
      <c r="F34" s="8">
        <v>2.33</v>
      </c>
      <c r="G34" s="12">
        <v>200</v>
      </c>
      <c r="H34" s="8">
        <v>3.62</v>
      </c>
      <c r="I34" s="12">
        <v>2</v>
      </c>
    </row>
    <row r="35" spans="2:9" ht="15" customHeight="1" x14ac:dyDescent="0.2">
      <c r="B35" t="s">
        <v>72</v>
      </c>
      <c r="C35" s="12">
        <v>270</v>
      </c>
      <c r="D35" s="8">
        <v>2.76</v>
      </c>
      <c r="E35" s="12">
        <v>241</v>
      </c>
      <c r="F35" s="8">
        <v>5.73</v>
      </c>
      <c r="G35" s="12">
        <v>29</v>
      </c>
      <c r="H35" s="8">
        <v>0.53</v>
      </c>
      <c r="I35" s="12">
        <v>0</v>
      </c>
    </row>
    <row r="36" spans="2:9" ht="15" customHeight="1" x14ac:dyDescent="0.2">
      <c r="B36" t="s">
        <v>81</v>
      </c>
      <c r="C36" s="12">
        <v>268</v>
      </c>
      <c r="D36" s="8">
        <v>2.74</v>
      </c>
      <c r="E36" s="12">
        <v>112</v>
      </c>
      <c r="F36" s="8">
        <v>2.66</v>
      </c>
      <c r="G36" s="12">
        <v>156</v>
      </c>
      <c r="H36" s="8">
        <v>2.83</v>
      </c>
      <c r="I36" s="12">
        <v>0</v>
      </c>
    </row>
    <row r="37" spans="2:9" ht="15" customHeight="1" x14ac:dyDescent="0.2">
      <c r="B37" t="s">
        <v>67</v>
      </c>
      <c r="C37" s="12">
        <v>242</v>
      </c>
      <c r="D37" s="8">
        <v>2.48</v>
      </c>
      <c r="E37" s="12">
        <v>144</v>
      </c>
      <c r="F37" s="8">
        <v>3.42</v>
      </c>
      <c r="G37" s="12">
        <v>97</v>
      </c>
      <c r="H37" s="8">
        <v>1.76</v>
      </c>
      <c r="I37" s="12">
        <v>1</v>
      </c>
    </row>
    <row r="38" spans="2:9" ht="15" customHeight="1" x14ac:dyDescent="0.2">
      <c r="B38" t="s">
        <v>68</v>
      </c>
      <c r="C38" s="12">
        <v>194</v>
      </c>
      <c r="D38" s="8">
        <v>1.99</v>
      </c>
      <c r="E38" s="12">
        <v>52</v>
      </c>
      <c r="F38" s="8">
        <v>1.24</v>
      </c>
      <c r="G38" s="12">
        <v>139</v>
      </c>
      <c r="H38" s="8">
        <v>2.52</v>
      </c>
      <c r="I38" s="12">
        <v>0</v>
      </c>
    </row>
    <row r="39" spans="2:9" ht="15" customHeight="1" x14ac:dyDescent="0.2">
      <c r="B39" t="s">
        <v>65</v>
      </c>
      <c r="C39" s="12">
        <v>159</v>
      </c>
      <c r="D39" s="8">
        <v>1.63</v>
      </c>
      <c r="E39" s="12">
        <v>12</v>
      </c>
      <c r="F39" s="8">
        <v>0.28999999999999998</v>
      </c>
      <c r="G39" s="12">
        <v>147</v>
      </c>
      <c r="H39" s="8">
        <v>2.66</v>
      </c>
      <c r="I39" s="12">
        <v>0</v>
      </c>
    </row>
    <row r="40" spans="2:9" ht="15" customHeight="1" x14ac:dyDescent="0.2">
      <c r="B40" t="s">
        <v>59</v>
      </c>
      <c r="C40" s="12">
        <v>137</v>
      </c>
      <c r="D40" s="8">
        <v>1.4</v>
      </c>
      <c r="E40" s="12">
        <v>6</v>
      </c>
      <c r="F40" s="8">
        <v>0.14000000000000001</v>
      </c>
      <c r="G40" s="12">
        <v>131</v>
      </c>
      <c r="H40" s="8">
        <v>2.37</v>
      </c>
      <c r="I40" s="12">
        <v>0</v>
      </c>
    </row>
    <row r="41" spans="2:9" ht="15" customHeight="1" x14ac:dyDescent="0.2">
      <c r="B41" t="s">
        <v>60</v>
      </c>
      <c r="C41" s="12">
        <v>129</v>
      </c>
      <c r="D41" s="8">
        <v>1.32</v>
      </c>
      <c r="E41" s="12">
        <v>18</v>
      </c>
      <c r="F41" s="8">
        <v>0.43</v>
      </c>
      <c r="G41" s="12">
        <v>111</v>
      </c>
      <c r="H41" s="8">
        <v>2.0099999999999998</v>
      </c>
      <c r="I41" s="12">
        <v>0</v>
      </c>
    </row>
    <row r="42" spans="2:9" ht="15" customHeight="1" x14ac:dyDescent="0.2">
      <c r="B42" t="s">
        <v>58</v>
      </c>
      <c r="C42" s="12">
        <v>120</v>
      </c>
      <c r="D42" s="8">
        <v>1.23</v>
      </c>
      <c r="E42" s="12">
        <v>15</v>
      </c>
      <c r="F42" s="8">
        <v>0.36</v>
      </c>
      <c r="G42" s="12">
        <v>105</v>
      </c>
      <c r="H42" s="8">
        <v>1.9</v>
      </c>
      <c r="I42" s="12">
        <v>0</v>
      </c>
    </row>
    <row r="43" spans="2:9" ht="15" customHeight="1" x14ac:dyDescent="0.2">
      <c r="B43" t="s">
        <v>77</v>
      </c>
      <c r="C43" s="12">
        <v>120</v>
      </c>
      <c r="D43" s="8">
        <v>1.23</v>
      </c>
      <c r="E43" s="12">
        <v>42</v>
      </c>
      <c r="F43" s="8">
        <v>1</v>
      </c>
      <c r="G43" s="12">
        <v>78</v>
      </c>
      <c r="H43" s="8">
        <v>1.41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121</v>
      </c>
      <c r="C47" s="12">
        <v>577</v>
      </c>
      <c r="D47" s="8">
        <v>5.91</v>
      </c>
      <c r="E47" s="12">
        <v>315</v>
      </c>
      <c r="F47" s="8">
        <v>7.49</v>
      </c>
      <c r="G47" s="12">
        <v>262</v>
      </c>
      <c r="H47" s="8">
        <v>4.75</v>
      </c>
      <c r="I47" s="12">
        <v>0</v>
      </c>
    </row>
    <row r="48" spans="2:9" ht="15" customHeight="1" x14ac:dyDescent="0.2">
      <c r="B48" t="s">
        <v>126</v>
      </c>
      <c r="C48" s="12">
        <v>572</v>
      </c>
      <c r="D48" s="8">
        <v>5.85</v>
      </c>
      <c r="E48" s="12">
        <v>493</v>
      </c>
      <c r="F48" s="8">
        <v>11.72</v>
      </c>
      <c r="G48" s="12">
        <v>79</v>
      </c>
      <c r="H48" s="8">
        <v>1.43</v>
      </c>
      <c r="I48" s="12">
        <v>0</v>
      </c>
    </row>
    <row r="49" spans="2:9" ht="15" customHeight="1" x14ac:dyDescent="0.2">
      <c r="B49" t="s">
        <v>125</v>
      </c>
      <c r="C49" s="12">
        <v>302</v>
      </c>
      <c r="D49" s="8">
        <v>3.09</v>
      </c>
      <c r="E49" s="12">
        <v>284</v>
      </c>
      <c r="F49" s="8">
        <v>6.75</v>
      </c>
      <c r="G49" s="12">
        <v>18</v>
      </c>
      <c r="H49" s="8">
        <v>0.33</v>
      </c>
      <c r="I49" s="12">
        <v>0</v>
      </c>
    </row>
    <row r="50" spans="2:9" ht="15" customHeight="1" x14ac:dyDescent="0.2">
      <c r="B50" t="s">
        <v>111</v>
      </c>
      <c r="C50" s="12">
        <v>233</v>
      </c>
      <c r="D50" s="8">
        <v>2.38</v>
      </c>
      <c r="E50" s="12">
        <v>21</v>
      </c>
      <c r="F50" s="8">
        <v>0.5</v>
      </c>
      <c r="G50" s="12">
        <v>212</v>
      </c>
      <c r="H50" s="8">
        <v>3.84</v>
      </c>
      <c r="I50" s="12">
        <v>0</v>
      </c>
    </row>
    <row r="51" spans="2:9" ht="15" customHeight="1" x14ac:dyDescent="0.2">
      <c r="B51" t="s">
        <v>120</v>
      </c>
      <c r="C51" s="12">
        <v>209</v>
      </c>
      <c r="D51" s="8">
        <v>2.14</v>
      </c>
      <c r="E51" s="12">
        <v>21</v>
      </c>
      <c r="F51" s="8">
        <v>0.5</v>
      </c>
      <c r="G51" s="12">
        <v>188</v>
      </c>
      <c r="H51" s="8">
        <v>3.41</v>
      </c>
      <c r="I51" s="12">
        <v>0</v>
      </c>
    </row>
    <row r="52" spans="2:9" ht="15" customHeight="1" x14ac:dyDescent="0.2">
      <c r="B52" t="s">
        <v>117</v>
      </c>
      <c r="C52" s="12">
        <v>205</v>
      </c>
      <c r="D52" s="8">
        <v>2.1</v>
      </c>
      <c r="E52" s="12">
        <v>109</v>
      </c>
      <c r="F52" s="8">
        <v>2.59</v>
      </c>
      <c r="G52" s="12">
        <v>96</v>
      </c>
      <c r="H52" s="8">
        <v>1.74</v>
      </c>
      <c r="I52" s="12">
        <v>0</v>
      </c>
    </row>
    <row r="53" spans="2:9" ht="15" customHeight="1" x14ac:dyDescent="0.2">
      <c r="B53" t="s">
        <v>128</v>
      </c>
      <c r="C53" s="12">
        <v>196</v>
      </c>
      <c r="D53" s="8">
        <v>2.0099999999999998</v>
      </c>
      <c r="E53" s="12">
        <v>152</v>
      </c>
      <c r="F53" s="8">
        <v>3.61</v>
      </c>
      <c r="G53" s="12">
        <v>44</v>
      </c>
      <c r="H53" s="8">
        <v>0.8</v>
      </c>
      <c r="I53" s="12">
        <v>0</v>
      </c>
    </row>
    <row r="54" spans="2:9" ht="15" customHeight="1" x14ac:dyDescent="0.2">
      <c r="B54" t="s">
        <v>129</v>
      </c>
      <c r="C54" s="12">
        <v>186</v>
      </c>
      <c r="D54" s="8">
        <v>1.9</v>
      </c>
      <c r="E54" s="12">
        <v>165</v>
      </c>
      <c r="F54" s="8">
        <v>3.92</v>
      </c>
      <c r="G54" s="12">
        <v>21</v>
      </c>
      <c r="H54" s="8">
        <v>0.38</v>
      </c>
      <c r="I54" s="12">
        <v>0</v>
      </c>
    </row>
    <row r="55" spans="2:9" ht="15" customHeight="1" x14ac:dyDescent="0.2">
      <c r="B55" t="s">
        <v>115</v>
      </c>
      <c r="C55" s="12">
        <v>183</v>
      </c>
      <c r="D55" s="8">
        <v>1.87</v>
      </c>
      <c r="E55" s="12">
        <v>16</v>
      </c>
      <c r="F55" s="8">
        <v>0.38</v>
      </c>
      <c r="G55" s="12">
        <v>167</v>
      </c>
      <c r="H55" s="8">
        <v>3.03</v>
      </c>
      <c r="I55" s="12">
        <v>0</v>
      </c>
    </row>
    <row r="56" spans="2:9" ht="15" customHeight="1" x14ac:dyDescent="0.2">
      <c r="B56" t="s">
        <v>114</v>
      </c>
      <c r="C56" s="12">
        <v>172</v>
      </c>
      <c r="D56" s="8">
        <v>1.76</v>
      </c>
      <c r="E56" s="12">
        <v>25</v>
      </c>
      <c r="F56" s="8">
        <v>0.59</v>
      </c>
      <c r="G56" s="12">
        <v>147</v>
      </c>
      <c r="H56" s="8">
        <v>2.66</v>
      </c>
      <c r="I56" s="12">
        <v>0</v>
      </c>
    </row>
    <row r="57" spans="2:9" ht="15" customHeight="1" x14ac:dyDescent="0.2">
      <c r="B57" t="s">
        <v>119</v>
      </c>
      <c r="C57" s="12">
        <v>172</v>
      </c>
      <c r="D57" s="8">
        <v>1.76</v>
      </c>
      <c r="E57" s="12">
        <v>101</v>
      </c>
      <c r="F57" s="8">
        <v>2.4</v>
      </c>
      <c r="G57" s="12">
        <v>71</v>
      </c>
      <c r="H57" s="8">
        <v>1.29</v>
      </c>
      <c r="I57" s="12">
        <v>0</v>
      </c>
    </row>
    <row r="58" spans="2:9" ht="15" customHeight="1" x14ac:dyDescent="0.2">
      <c r="B58" t="s">
        <v>122</v>
      </c>
      <c r="C58" s="12">
        <v>160</v>
      </c>
      <c r="D58" s="8">
        <v>1.64</v>
      </c>
      <c r="E58" s="12">
        <v>118</v>
      </c>
      <c r="F58" s="8">
        <v>2.81</v>
      </c>
      <c r="G58" s="12">
        <v>42</v>
      </c>
      <c r="H58" s="8">
        <v>0.76</v>
      </c>
      <c r="I58" s="12">
        <v>0</v>
      </c>
    </row>
    <row r="59" spans="2:9" ht="15" customHeight="1" x14ac:dyDescent="0.2">
      <c r="B59" t="s">
        <v>123</v>
      </c>
      <c r="C59" s="12">
        <v>155</v>
      </c>
      <c r="D59" s="8">
        <v>1.59</v>
      </c>
      <c r="E59" s="12">
        <v>144</v>
      </c>
      <c r="F59" s="8">
        <v>3.42</v>
      </c>
      <c r="G59" s="12">
        <v>11</v>
      </c>
      <c r="H59" s="8">
        <v>0.2</v>
      </c>
      <c r="I59" s="12">
        <v>0</v>
      </c>
    </row>
    <row r="60" spans="2:9" ht="15" customHeight="1" x14ac:dyDescent="0.2">
      <c r="B60" t="s">
        <v>112</v>
      </c>
      <c r="C60" s="12">
        <v>146</v>
      </c>
      <c r="D60" s="8">
        <v>1.49</v>
      </c>
      <c r="E60" s="12">
        <v>17</v>
      </c>
      <c r="F60" s="8">
        <v>0.4</v>
      </c>
      <c r="G60" s="12">
        <v>129</v>
      </c>
      <c r="H60" s="8">
        <v>2.34</v>
      </c>
      <c r="I60" s="12">
        <v>0</v>
      </c>
    </row>
    <row r="61" spans="2:9" ht="15" customHeight="1" x14ac:dyDescent="0.2">
      <c r="B61" t="s">
        <v>133</v>
      </c>
      <c r="C61" s="12">
        <v>140</v>
      </c>
      <c r="D61" s="8">
        <v>1.43</v>
      </c>
      <c r="E61" s="12">
        <v>114</v>
      </c>
      <c r="F61" s="8">
        <v>2.71</v>
      </c>
      <c r="G61" s="12">
        <v>26</v>
      </c>
      <c r="H61" s="8">
        <v>0.47</v>
      </c>
      <c r="I61" s="12">
        <v>0</v>
      </c>
    </row>
    <row r="62" spans="2:9" ht="15" customHeight="1" x14ac:dyDescent="0.2">
      <c r="B62" t="s">
        <v>124</v>
      </c>
      <c r="C62" s="12">
        <v>138</v>
      </c>
      <c r="D62" s="8">
        <v>1.41</v>
      </c>
      <c r="E62" s="12">
        <v>121</v>
      </c>
      <c r="F62" s="8">
        <v>2.88</v>
      </c>
      <c r="G62" s="12">
        <v>17</v>
      </c>
      <c r="H62" s="8">
        <v>0.31</v>
      </c>
      <c r="I62" s="12">
        <v>0</v>
      </c>
    </row>
    <row r="63" spans="2:9" ht="15" customHeight="1" x14ac:dyDescent="0.2">
      <c r="B63" t="s">
        <v>134</v>
      </c>
      <c r="C63" s="12">
        <v>134</v>
      </c>
      <c r="D63" s="8">
        <v>1.37</v>
      </c>
      <c r="E63" s="12">
        <v>57</v>
      </c>
      <c r="F63" s="8">
        <v>1.36</v>
      </c>
      <c r="G63" s="12">
        <v>76</v>
      </c>
      <c r="H63" s="8">
        <v>1.38</v>
      </c>
      <c r="I63" s="12">
        <v>1</v>
      </c>
    </row>
    <row r="64" spans="2:9" ht="15" customHeight="1" x14ac:dyDescent="0.2">
      <c r="B64" t="s">
        <v>118</v>
      </c>
      <c r="C64" s="12">
        <v>134</v>
      </c>
      <c r="D64" s="8">
        <v>1.37</v>
      </c>
      <c r="E64" s="12">
        <v>64</v>
      </c>
      <c r="F64" s="8">
        <v>1.52</v>
      </c>
      <c r="G64" s="12">
        <v>70</v>
      </c>
      <c r="H64" s="8">
        <v>1.27</v>
      </c>
      <c r="I64" s="12">
        <v>0</v>
      </c>
    </row>
    <row r="65" spans="2:9" ht="15" customHeight="1" x14ac:dyDescent="0.2">
      <c r="B65" t="s">
        <v>127</v>
      </c>
      <c r="C65" s="12">
        <v>131</v>
      </c>
      <c r="D65" s="8">
        <v>1.34</v>
      </c>
      <c r="E65" s="12">
        <v>73</v>
      </c>
      <c r="F65" s="8">
        <v>1.74</v>
      </c>
      <c r="G65" s="12">
        <v>58</v>
      </c>
      <c r="H65" s="8">
        <v>1.05</v>
      </c>
      <c r="I65" s="12">
        <v>0</v>
      </c>
    </row>
    <row r="66" spans="2:9" ht="15" customHeight="1" x14ac:dyDescent="0.2">
      <c r="B66" t="s">
        <v>144</v>
      </c>
      <c r="C66" s="12">
        <v>127</v>
      </c>
      <c r="D66" s="8">
        <v>1.3</v>
      </c>
      <c r="E66" s="12">
        <v>55</v>
      </c>
      <c r="F66" s="8">
        <v>1.31</v>
      </c>
      <c r="G66" s="12">
        <v>72</v>
      </c>
      <c r="H66" s="8">
        <v>1.3</v>
      </c>
      <c r="I66" s="12">
        <v>0</v>
      </c>
    </row>
    <row r="67" spans="2:9" ht="15" customHeight="1" x14ac:dyDescent="0.2">
      <c r="B67" t="s">
        <v>116</v>
      </c>
      <c r="C67" s="12">
        <v>127</v>
      </c>
      <c r="D67" s="8">
        <v>1.3</v>
      </c>
      <c r="E67" s="12">
        <v>79</v>
      </c>
      <c r="F67" s="8">
        <v>1.88</v>
      </c>
      <c r="G67" s="12">
        <v>48</v>
      </c>
      <c r="H67" s="8">
        <v>0.87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48C1-87D7-41A2-BFE0-B7C02122079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2</v>
      </c>
      <c r="D5" s="8">
        <v>0.08</v>
      </c>
      <c r="E5" s="12">
        <v>0</v>
      </c>
      <c r="F5" s="8">
        <v>0</v>
      </c>
      <c r="G5" s="12">
        <v>2</v>
      </c>
      <c r="H5" s="8">
        <v>0.15</v>
      </c>
      <c r="I5" s="12">
        <v>0</v>
      </c>
    </row>
    <row r="6" spans="2:9" ht="15" customHeight="1" x14ac:dyDescent="0.2">
      <c r="B6" t="s">
        <v>33</v>
      </c>
      <c r="C6" s="12">
        <v>350</v>
      </c>
      <c r="D6" s="8">
        <v>13.18</v>
      </c>
      <c r="E6" s="12">
        <v>92</v>
      </c>
      <c r="F6" s="8">
        <v>7.35</v>
      </c>
      <c r="G6" s="12">
        <v>258</v>
      </c>
      <c r="H6" s="8">
        <v>19.100000000000001</v>
      </c>
      <c r="I6" s="12">
        <v>0</v>
      </c>
    </row>
    <row r="7" spans="2:9" ht="15" customHeight="1" x14ac:dyDescent="0.2">
      <c r="B7" t="s">
        <v>34</v>
      </c>
      <c r="C7" s="12">
        <v>218</v>
      </c>
      <c r="D7" s="8">
        <v>8.2100000000000009</v>
      </c>
      <c r="E7" s="12">
        <v>74</v>
      </c>
      <c r="F7" s="8">
        <v>5.91</v>
      </c>
      <c r="G7" s="12">
        <v>143</v>
      </c>
      <c r="H7" s="8">
        <v>10.58</v>
      </c>
      <c r="I7" s="12">
        <v>1</v>
      </c>
    </row>
    <row r="8" spans="2:9" ht="15" customHeight="1" x14ac:dyDescent="0.2">
      <c r="B8" t="s">
        <v>35</v>
      </c>
      <c r="C8" s="12">
        <v>11</v>
      </c>
      <c r="D8" s="8">
        <v>0.41</v>
      </c>
      <c r="E8" s="12">
        <v>0</v>
      </c>
      <c r="F8" s="8">
        <v>0</v>
      </c>
      <c r="G8" s="12">
        <v>9</v>
      </c>
      <c r="H8" s="8">
        <v>0.67</v>
      </c>
      <c r="I8" s="12">
        <v>1</v>
      </c>
    </row>
    <row r="9" spans="2:9" ht="15" customHeight="1" x14ac:dyDescent="0.2">
      <c r="B9" t="s">
        <v>36</v>
      </c>
      <c r="C9" s="12">
        <v>12</v>
      </c>
      <c r="D9" s="8">
        <v>0.45</v>
      </c>
      <c r="E9" s="12">
        <v>2</v>
      </c>
      <c r="F9" s="8">
        <v>0.16</v>
      </c>
      <c r="G9" s="12">
        <v>10</v>
      </c>
      <c r="H9" s="8">
        <v>0.74</v>
      </c>
      <c r="I9" s="12">
        <v>0</v>
      </c>
    </row>
    <row r="10" spans="2:9" ht="15" customHeight="1" x14ac:dyDescent="0.2">
      <c r="B10" t="s">
        <v>37</v>
      </c>
      <c r="C10" s="12">
        <v>30</v>
      </c>
      <c r="D10" s="8">
        <v>1.1299999999999999</v>
      </c>
      <c r="E10" s="12">
        <v>5</v>
      </c>
      <c r="F10" s="8">
        <v>0.4</v>
      </c>
      <c r="G10" s="12">
        <v>25</v>
      </c>
      <c r="H10" s="8">
        <v>1.85</v>
      </c>
      <c r="I10" s="12">
        <v>0</v>
      </c>
    </row>
    <row r="11" spans="2:9" ht="15" customHeight="1" x14ac:dyDescent="0.2">
      <c r="B11" t="s">
        <v>38</v>
      </c>
      <c r="C11" s="12">
        <v>690</v>
      </c>
      <c r="D11" s="8">
        <v>25.99</v>
      </c>
      <c r="E11" s="12">
        <v>266</v>
      </c>
      <c r="F11" s="8">
        <v>21.25</v>
      </c>
      <c r="G11" s="12">
        <v>422</v>
      </c>
      <c r="H11" s="8">
        <v>31.24</v>
      </c>
      <c r="I11" s="12">
        <v>2</v>
      </c>
    </row>
    <row r="12" spans="2:9" ht="15" customHeight="1" x14ac:dyDescent="0.2">
      <c r="B12" t="s">
        <v>39</v>
      </c>
      <c r="C12" s="12">
        <v>26</v>
      </c>
      <c r="D12" s="8">
        <v>0.98</v>
      </c>
      <c r="E12" s="12">
        <v>4</v>
      </c>
      <c r="F12" s="8">
        <v>0.32</v>
      </c>
      <c r="G12" s="12">
        <v>22</v>
      </c>
      <c r="H12" s="8">
        <v>1.63</v>
      </c>
      <c r="I12" s="12">
        <v>0</v>
      </c>
    </row>
    <row r="13" spans="2:9" ht="15" customHeight="1" x14ac:dyDescent="0.2">
      <c r="B13" t="s">
        <v>40</v>
      </c>
      <c r="C13" s="12">
        <v>242</v>
      </c>
      <c r="D13" s="8">
        <v>9.11</v>
      </c>
      <c r="E13" s="12">
        <v>104</v>
      </c>
      <c r="F13" s="8">
        <v>8.31</v>
      </c>
      <c r="G13" s="12">
        <v>138</v>
      </c>
      <c r="H13" s="8">
        <v>10.210000000000001</v>
      </c>
      <c r="I13" s="12">
        <v>0</v>
      </c>
    </row>
    <row r="14" spans="2:9" ht="15" customHeight="1" x14ac:dyDescent="0.2">
      <c r="B14" t="s">
        <v>41</v>
      </c>
      <c r="C14" s="12">
        <v>111</v>
      </c>
      <c r="D14" s="8">
        <v>4.18</v>
      </c>
      <c r="E14" s="12">
        <v>65</v>
      </c>
      <c r="F14" s="8">
        <v>5.19</v>
      </c>
      <c r="G14" s="12">
        <v>44</v>
      </c>
      <c r="H14" s="8">
        <v>3.26</v>
      </c>
      <c r="I14" s="12">
        <v>1</v>
      </c>
    </row>
    <row r="15" spans="2:9" ht="15" customHeight="1" x14ac:dyDescent="0.2">
      <c r="B15" t="s">
        <v>42</v>
      </c>
      <c r="C15" s="12">
        <v>306</v>
      </c>
      <c r="D15" s="8">
        <v>11.53</v>
      </c>
      <c r="E15" s="12">
        <v>235</v>
      </c>
      <c r="F15" s="8">
        <v>18.77</v>
      </c>
      <c r="G15" s="12">
        <v>69</v>
      </c>
      <c r="H15" s="8">
        <v>5.1100000000000003</v>
      </c>
      <c r="I15" s="12">
        <v>0</v>
      </c>
    </row>
    <row r="16" spans="2:9" ht="15" customHeight="1" x14ac:dyDescent="0.2">
      <c r="B16" t="s">
        <v>43</v>
      </c>
      <c r="C16" s="12">
        <v>330</v>
      </c>
      <c r="D16" s="8">
        <v>12.43</v>
      </c>
      <c r="E16" s="12">
        <v>259</v>
      </c>
      <c r="F16" s="8">
        <v>20.69</v>
      </c>
      <c r="G16" s="12">
        <v>65</v>
      </c>
      <c r="H16" s="8">
        <v>4.8099999999999996</v>
      </c>
      <c r="I16" s="12">
        <v>2</v>
      </c>
    </row>
    <row r="17" spans="2:9" ht="15" customHeight="1" x14ac:dyDescent="0.2">
      <c r="B17" t="s">
        <v>44</v>
      </c>
      <c r="C17" s="12">
        <v>111</v>
      </c>
      <c r="D17" s="8">
        <v>4.18</v>
      </c>
      <c r="E17" s="12">
        <v>60</v>
      </c>
      <c r="F17" s="8">
        <v>4.79</v>
      </c>
      <c r="G17" s="12">
        <v>25</v>
      </c>
      <c r="H17" s="8">
        <v>1.85</v>
      </c>
      <c r="I17" s="12">
        <v>0</v>
      </c>
    </row>
    <row r="18" spans="2:9" ht="15" customHeight="1" x14ac:dyDescent="0.2">
      <c r="B18" t="s">
        <v>45</v>
      </c>
      <c r="C18" s="12">
        <v>130</v>
      </c>
      <c r="D18" s="8">
        <v>4.9000000000000004</v>
      </c>
      <c r="E18" s="12">
        <v>55</v>
      </c>
      <c r="F18" s="8">
        <v>4.3899999999999997</v>
      </c>
      <c r="G18" s="12">
        <v>64</v>
      </c>
      <c r="H18" s="8">
        <v>4.74</v>
      </c>
      <c r="I18" s="12">
        <v>3</v>
      </c>
    </row>
    <row r="19" spans="2:9" ht="15" customHeight="1" x14ac:dyDescent="0.2">
      <c r="B19" t="s">
        <v>46</v>
      </c>
      <c r="C19" s="12">
        <v>86</v>
      </c>
      <c r="D19" s="8">
        <v>3.24</v>
      </c>
      <c r="E19" s="12">
        <v>31</v>
      </c>
      <c r="F19" s="8">
        <v>2.48</v>
      </c>
      <c r="G19" s="12">
        <v>55</v>
      </c>
      <c r="H19" s="8">
        <v>4.07</v>
      </c>
      <c r="I19" s="12">
        <v>0</v>
      </c>
    </row>
    <row r="20" spans="2:9" ht="15" customHeight="1" x14ac:dyDescent="0.2">
      <c r="B20" s="9" t="s">
        <v>227</v>
      </c>
      <c r="C20" s="12">
        <f>SUM(LTBL_33203[総数／事業所数])</f>
        <v>2655</v>
      </c>
      <c r="E20" s="12">
        <f>SUBTOTAL(109,LTBL_33203[個人／事業所数])</f>
        <v>1252</v>
      </c>
      <c r="G20" s="12">
        <f>SUBTOTAL(109,LTBL_33203[法人／事業所数])</f>
        <v>1351</v>
      </c>
      <c r="I20" s="12">
        <f>SUBTOTAL(109,LTBL_33203[法人以外の団体／事業所数])</f>
        <v>10</v>
      </c>
    </row>
    <row r="21" spans="2:9" ht="15" customHeight="1" x14ac:dyDescent="0.2">
      <c r="E21" s="11">
        <f>LTBL_33203[[#Totals],[個人／事業所数]]/LTBL_33203[[#Totals],[総数／事業所数]]</f>
        <v>0.47156308851224105</v>
      </c>
      <c r="G21" s="11">
        <f>LTBL_33203[[#Totals],[法人／事業所数]]/LTBL_33203[[#Totals],[総数／事業所数]]</f>
        <v>0.50885122410546135</v>
      </c>
      <c r="I21" s="11">
        <f>LTBL_33203[[#Totals],[法人以外の団体／事業所数]]/LTBL_33203[[#Totals],[総数／事業所数]]</f>
        <v>3.766478342749529E-3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294</v>
      </c>
      <c r="D24" s="8">
        <v>11.07</v>
      </c>
      <c r="E24" s="12">
        <v>246</v>
      </c>
      <c r="F24" s="8">
        <v>19.649999999999999</v>
      </c>
      <c r="G24" s="12">
        <v>47</v>
      </c>
      <c r="H24" s="8">
        <v>3.48</v>
      </c>
      <c r="I24" s="12">
        <v>1</v>
      </c>
    </row>
    <row r="25" spans="2:9" ht="15" customHeight="1" x14ac:dyDescent="0.2">
      <c r="B25" t="s">
        <v>69</v>
      </c>
      <c r="C25" s="12">
        <v>276</v>
      </c>
      <c r="D25" s="8">
        <v>10.4</v>
      </c>
      <c r="E25" s="12">
        <v>232</v>
      </c>
      <c r="F25" s="8">
        <v>18.53</v>
      </c>
      <c r="G25" s="12">
        <v>44</v>
      </c>
      <c r="H25" s="8">
        <v>3.26</v>
      </c>
      <c r="I25" s="12">
        <v>0</v>
      </c>
    </row>
    <row r="26" spans="2:9" ht="15" customHeight="1" x14ac:dyDescent="0.2">
      <c r="B26" t="s">
        <v>66</v>
      </c>
      <c r="C26" s="12">
        <v>192</v>
      </c>
      <c r="D26" s="8">
        <v>7.23</v>
      </c>
      <c r="E26" s="12">
        <v>101</v>
      </c>
      <c r="F26" s="8">
        <v>8.07</v>
      </c>
      <c r="G26" s="12">
        <v>91</v>
      </c>
      <c r="H26" s="8">
        <v>6.74</v>
      </c>
      <c r="I26" s="12">
        <v>0</v>
      </c>
    </row>
    <row r="27" spans="2:9" ht="15" customHeight="1" x14ac:dyDescent="0.2">
      <c r="B27" t="s">
        <v>64</v>
      </c>
      <c r="C27" s="12">
        <v>190</v>
      </c>
      <c r="D27" s="8">
        <v>7.16</v>
      </c>
      <c r="E27" s="12">
        <v>71</v>
      </c>
      <c r="F27" s="8">
        <v>5.67</v>
      </c>
      <c r="G27" s="12">
        <v>118</v>
      </c>
      <c r="H27" s="8">
        <v>8.73</v>
      </c>
      <c r="I27" s="12">
        <v>1</v>
      </c>
    </row>
    <row r="28" spans="2:9" ht="15" customHeight="1" x14ac:dyDescent="0.2">
      <c r="B28" t="s">
        <v>55</v>
      </c>
      <c r="C28" s="12">
        <v>169</v>
      </c>
      <c r="D28" s="8">
        <v>6.37</v>
      </c>
      <c r="E28" s="12">
        <v>30</v>
      </c>
      <c r="F28" s="8">
        <v>2.4</v>
      </c>
      <c r="G28" s="12">
        <v>139</v>
      </c>
      <c r="H28" s="8">
        <v>10.29</v>
      </c>
      <c r="I28" s="12">
        <v>0</v>
      </c>
    </row>
    <row r="29" spans="2:9" ht="15" customHeight="1" x14ac:dyDescent="0.2">
      <c r="B29" t="s">
        <v>62</v>
      </c>
      <c r="C29" s="12">
        <v>132</v>
      </c>
      <c r="D29" s="8">
        <v>4.97</v>
      </c>
      <c r="E29" s="12">
        <v>87</v>
      </c>
      <c r="F29" s="8">
        <v>6.95</v>
      </c>
      <c r="G29" s="12">
        <v>44</v>
      </c>
      <c r="H29" s="8">
        <v>3.26</v>
      </c>
      <c r="I29" s="12">
        <v>1</v>
      </c>
    </row>
    <row r="30" spans="2:9" ht="15" customHeight="1" x14ac:dyDescent="0.2">
      <c r="B30" t="s">
        <v>71</v>
      </c>
      <c r="C30" s="12">
        <v>111</v>
      </c>
      <c r="D30" s="8">
        <v>4.18</v>
      </c>
      <c r="E30" s="12">
        <v>60</v>
      </c>
      <c r="F30" s="8">
        <v>4.79</v>
      </c>
      <c r="G30" s="12">
        <v>25</v>
      </c>
      <c r="H30" s="8">
        <v>1.85</v>
      </c>
      <c r="I30" s="12">
        <v>0</v>
      </c>
    </row>
    <row r="31" spans="2:9" ht="15" customHeight="1" x14ac:dyDescent="0.2">
      <c r="B31" t="s">
        <v>56</v>
      </c>
      <c r="C31" s="12">
        <v>106</v>
      </c>
      <c r="D31" s="8">
        <v>3.99</v>
      </c>
      <c r="E31" s="12">
        <v>37</v>
      </c>
      <c r="F31" s="8">
        <v>2.96</v>
      </c>
      <c r="G31" s="12">
        <v>69</v>
      </c>
      <c r="H31" s="8">
        <v>5.1100000000000003</v>
      </c>
      <c r="I31" s="12">
        <v>0</v>
      </c>
    </row>
    <row r="32" spans="2:9" ht="15" customHeight="1" x14ac:dyDescent="0.2">
      <c r="B32" t="s">
        <v>63</v>
      </c>
      <c r="C32" s="12">
        <v>88</v>
      </c>
      <c r="D32" s="8">
        <v>3.31</v>
      </c>
      <c r="E32" s="12">
        <v>44</v>
      </c>
      <c r="F32" s="8">
        <v>3.51</v>
      </c>
      <c r="G32" s="12">
        <v>44</v>
      </c>
      <c r="H32" s="8">
        <v>3.26</v>
      </c>
      <c r="I32" s="12">
        <v>0</v>
      </c>
    </row>
    <row r="33" spans="2:9" ht="15" customHeight="1" x14ac:dyDescent="0.2">
      <c r="B33" t="s">
        <v>61</v>
      </c>
      <c r="C33" s="12">
        <v>85</v>
      </c>
      <c r="D33" s="8">
        <v>3.2</v>
      </c>
      <c r="E33" s="12">
        <v>40</v>
      </c>
      <c r="F33" s="8">
        <v>3.19</v>
      </c>
      <c r="G33" s="12">
        <v>45</v>
      </c>
      <c r="H33" s="8">
        <v>3.33</v>
      </c>
      <c r="I33" s="12">
        <v>0</v>
      </c>
    </row>
    <row r="34" spans="2:9" ht="15" customHeight="1" x14ac:dyDescent="0.2">
      <c r="B34" t="s">
        <v>57</v>
      </c>
      <c r="C34" s="12">
        <v>75</v>
      </c>
      <c r="D34" s="8">
        <v>2.82</v>
      </c>
      <c r="E34" s="12">
        <v>25</v>
      </c>
      <c r="F34" s="8">
        <v>2</v>
      </c>
      <c r="G34" s="12">
        <v>50</v>
      </c>
      <c r="H34" s="8">
        <v>3.7</v>
      </c>
      <c r="I34" s="12">
        <v>0</v>
      </c>
    </row>
    <row r="35" spans="2:9" ht="15" customHeight="1" x14ac:dyDescent="0.2">
      <c r="B35" t="s">
        <v>72</v>
      </c>
      <c r="C35" s="12">
        <v>70</v>
      </c>
      <c r="D35" s="8">
        <v>2.64</v>
      </c>
      <c r="E35" s="12">
        <v>55</v>
      </c>
      <c r="F35" s="8">
        <v>4.3899999999999997</v>
      </c>
      <c r="G35" s="12">
        <v>15</v>
      </c>
      <c r="H35" s="8">
        <v>1.1100000000000001</v>
      </c>
      <c r="I35" s="12">
        <v>0</v>
      </c>
    </row>
    <row r="36" spans="2:9" ht="15" customHeight="1" x14ac:dyDescent="0.2">
      <c r="B36" t="s">
        <v>67</v>
      </c>
      <c r="C36" s="12">
        <v>61</v>
      </c>
      <c r="D36" s="8">
        <v>2.2999999999999998</v>
      </c>
      <c r="E36" s="12">
        <v>42</v>
      </c>
      <c r="F36" s="8">
        <v>3.35</v>
      </c>
      <c r="G36" s="12">
        <v>18</v>
      </c>
      <c r="H36" s="8">
        <v>1.33</v>
      </c>
      <c r="I36" s="12">
        <v>1</v>
      </c>
    </row>
    <row r="37" spans="2:9" ht="15" customHeight="1" x14ac:dyDescent="0.2">
      <c r="B37" t="s">
        <v>73</v>
      </c>
      <c r="C37" s="12">
        <v>60</v>
      </c>
      <c r="D37" s="8">
        <v>2.2599999999999998</v>
      </c>
      <c r="E37" s="12">
        <v>0</v>
      </c>
      <c r="F37" s="8">
        <v>0</v>
      </c>
      <c r="G37" s="12">
        <v>49</v>
      </c>
      <c r="H37" s="8">
        <v>3.63</v>
      </c>
      <c r="I37" s="12">
        <v>3</v>
      </c>
    </row>
    <row r="38" spans="2:9" ht="15" customHeight="1" x14ac:dyDescent="0.2">
      <c r="B38" t="s">
        <v>58</v>
      </c>
      <c r="C38" s="12">
        <v>51</v>
      </c>
      <c r="D38" s="8">
        <v>1.92</v>
      </c>
      <c r="E38" s="12">
        <v>7</v>
      </c>
      <c r="F38" s="8">
        <v>0.56000000000000005</v>
      </c>
      <c r="G38" s="12">
        <v>44</v>
      </c>
      <c r="H38" s="8">
        <v>3.26</v>
      </c>
      <c r="I38" s="12">
        <v>0</v>
      </c>
    </row>
    <row r="39" spans="2:9" ht="15" customHeight="1" x14ac:dyDescent="0.2">
      <c r="B39" t="s">
        <v>68</v>
      </c>
      <c r="C39" s="12">
        <v>45</v>
      </c>
      <c r="D39" s="8">
        <v>1.69</v>
      </c>
      <c r="E39" s="12">
        <v>23</v>
      </c>
      <c r="F39" s="8">
        <v>1.84</v>
      </c>
      <c r="G39" s="12">
        <v>21</v>
      </c>
      <c r="H39" s="8">
        <v>1.55</v>
      </c>
      <c r="I39" s="12">
        <v>0</v>
      </c>
    </row>
    <row r="40" spans="2:9" ht="15" customHeight="1" x14ac:dyDescent="0.2">
      <c r="B40" t="s">
        <v>60</v>
      </c>
      <c r="C40" s="12">
        <v>41</v>
      </c>
      <c r="D40" s="8">
        <v>1.54</v>
      </c>
      <c r="E40" s="12">
        <v>6</v>
      </c>
      <c r="F40" s="8">
        <v>0.48</v>
      </c>
      <c r="G40" s="12">
        <v>35</v>
      </c>
      <c r="H40" s="8">
        <v>2.59</v>
      </c>
      <c r="I40" s="12">
        <v>0</v>
      </c>
    </row>
    <row r="41" spans="2:9" ht="15" customHeight="1" x14ac:dyDescent="0.2">
      <c r="B41" t="s">
        <v>59</v>
      </c>
      <c r="C41" s="12">
        <v>38</v>
      </c>
      <c r="D41" s="8">
        <v>1.43</v>
      </c>
      <c r="E41" s="12">
        <v>7</v>
      </c>
      <c r="F41" s="8">
        <v>0.56000000000000005</v>
      </c>
      <c r="G41" s="12">
        <v>31</v>
      </c>
      <c r="H41" s="8">
        <v>2.29</v>
      </c>
      <c r="I41" s="12">
        <v>0</v>
      </c>
    </row>
    <row r="42" spans="2:9" ht="15" customHeight="1" x14ac:dyDescent="0.2">
      <c r="B42" t="s">
        <v>74</v>
      </c>
      <c r="C42" s="12">
        <v>38</v>
      </c>
      <c r="D42" s="8">
        <v>1.43</v>
      </c>
      <c r="E42" s="12">
        <v>23</v>
      </c>
      <c r="F42" s="8">
        <v>1.84</v>
      </c>
      <c r="G42" s="12">
        <v>15</v>
      </c>
      <c r="H42" s="8">
        <v>1.1100000000000001</v>
      </c>
      <c r="I42" s="12">
        <v>0</v>
      </c>
    </row>
    <row r="43" spans="2:9" ht="15" customHeight="1" x14ac:dyDescent="0.2">
      <c r="B43" t="s">
        <v>82</v>
      </c>
      <c r="C43" s="12">
        <v>36</v>
      </c>
      <c r="D43" s="8">
        <v>1.36</v>
      </c>
      <c r="E43" s="12">
        <v>1</v>
      </c>
      <c r="F43" s="8">
        <v>0.08</v>
      </c>
      <c r="G43" s="12">
        <v>35</v>
      </c>
      <c r="H43" s="8">
        <v>2.59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170</v>
      </c>
      <c r="D47" s="8">
        <v>6.4</v>
      </c>
      <c r="E47" s="12">
        <v>147</v>
      </c>
      <c r="F47" s="8">
        <v>11.74</v>
      </c>
      <c r="G47" s="12">
        <v>23</v>
      </c>
      <c r="H47" s="8">
        <v>1.7</v>
      </c>
      <c r="I47" s="12">
        <v>0</v>
      </c>
    </row>
    <row r="48" spans="2:9" ht="15" customHeight="1" x14ac:dyDescent="0.2">
      <c r="B48" t="s">
        <v>121</v>
      </c>
      <c r="C48" s="12">
        <v>117</v>
      </c>
      <c r="D48" s="8">
        <v>4.41</v>
      </c>
      <c r="E48" s="12">
        <v>76</v>
      </c>
      <c r="F48" s="8">
        <v>6.07</v>
      </c>
      <c r="G48" s="12">
        <v>41</v>
      </c>
      <c r="H48" s="8">
        <v>3.03</v>
      </c>
      <c r="I48" s="12">
        <v>0</v>
      </c>
    </row>
    <row r="49" spans="2:9" ht="15" customHeight="1" x14ac:dyDescent="0.2">
      <c r="B49" t="s">
        <v>125</v>
      </c>
      <c r="C49" s="12">
        <v>81</v>
      </c>
      <c r="D49" s="8">
        <v>3.05</v>
      </c>
      <c r="E49" s="12">
        <v>78</v>
      </c>
      <c r="F49" s="8">
        <v>6.23</v>
      </c>
      <c r="G49" s="12">
        <v>2</v>
      </c>
      <c r="H49" s="8">
        <v>0.15</v>
      </c>
      <c r="I49" s="12">
        <v>1</v>
      </c>
    </row>
    <row r="50" spans="2:9" ht="15" customHeight="1" x14ac:dyDescent="0.2">
      <c r="B50" t="s">
        <v>124</v>
      </c>
      <c r="C50" s="12">
        <v>71</v>
      </c>
      <c r="D50" s="8">
        <v>2.67</v>
      </c>
      <c r="E50" s="12">
        <v>65</v>
      </c>
      <c r="F50" s="8">
        <v>5.19</v>
      </c>
      <c r="G50" s="12">
        <v>6</v>
      </c>
      <c r="H50" s="8">
        <v>0.44</v>
      </c>
      <c r="I50" s="12">
        <v>0</v>
      </c>
    </row>
    <row r="51" spans="2:9" ht="15" customHeight="1" x14ac:dyDescent="0.2">
      <c r="B51" t="s">
        <v>111</v>
      </c>
      <c r="C51" s="12">
        <v>69</v>
      </c>
      <c r="D51" s="8">
        <v>2.6</v>
      </c>
      <c r="E51" s="12">
        <v>2</v>
      </c>
      <c r="F51" s="8">
        <v>0.16</v>
      </c>
      <c r="G51" s="12">
        <v>67</v>
      </c>
      <c r="H51" s="8">
        <v>4.96</v>
      </c>
      <c r="I51" s="12">
        <v>0</v>
      </c>
    </row>
    <row r="52" spans="2:9" ht="15" customHeight="1" x14ac:dyDescent="0.2">
      <c r="B52" t="s">
        <v>118</v>
      </c>
      <c r="C52" s="12">
        <v>58</v>
      </c>
      <c r="D52" s="8">
        <v>2.1800000000000002</v>
      </c>
      <c r="E52" s="12">
        <v>13</v>
      </c>
      <c r="F52" s="8">
        <v>1.04</v>
      </c>
      <c r="G52" s="12">
        <v>45</v>
      </c>
      <c r="H52" s="8">
        <v>3.33</v>
      </c>
      <c r="I52" s="12">
        <v>0</v>
      </c>
    </row>
    <row r="53" spans="2:9" ht="15" customHeight="1" x14ac:dyDescent="0.2">
      <c r="B53" t="s">
        <v>122</v>
      </c>
      <c r="C53" s="12">
        <v>58</v>
      </c>
      <c r="D53" s="8">
        <v>2.1800000000000002</v>
      </c>
      <c r="E53" s="12">
        <v>47</v>
      </c>
      <c r="F53" s="8">
        <v>3.75</v>
      </c>
      <c r="G53" s="12">
        <v>11</v>
      </c>
      <c r="H53" s="8">
        <v>0.81</v>
      </c>
      <c r="I53" s="12">
        <v>0</v>
      </c>
    </row>
    <row r="54" spans="2:9" ht="15" customHeight="1" x14ac:dyDescent="0.2">
      <c r="B54" t="s">
        <v>117</v>
      </c>
      <c r="C54" s="12">
        <v>56</v>
      </c>
      <c r="D54" s="8">
        <v>2.11</v>
      </c>
      <c r="E54" s="12">
        <v>29</v>
      </c>
      <c r="F54" s="8">
        <v>2.3199999999999998</v>
      </c>
      <c r="G54" s="12">
        <v>27</v>
      </c>
      <c r="H54" s="8">
        <v>2</v>
      </c>
      <c r="I54" s="12">
        <v>0</v>
      </c>
    </row>
    <row r="55" spans="2:9" ht="15" customHeight="1" x14ac:dyDescent="0.2">
      <c r="B55" t="s">
        <v>129</v>
      </c>
      <c r="C55" s="12">
        <v>53</v>
      </c>
      <c r="D55" s="8">
        <v>2</v>
      </c>
      <c r="E55" s="12">
        <v>42</v>
      </c>
      <c r="F55" s="8">
        <v>3.35</v>
      </c>
      <c r="G55" s="12">
        <v>11</v>
      </c>
      <c r="H55" s="8">
        <v>0.81</v>
      </c>
      <c r="I55" s="12">
        <v>0</v>
      </c>
    </row>
    <row r="56" spans="2:9" ht="15" customHeight="1" x14ac:dyDescent="0.2">
      <c r="B56" t="s">
        <v>119</v>
      </c>
      <c r="C56" s="12">
        <v>51</v>
      </c>
      <c r="D56" s="8">
        <v>1.92</v>
      </c>
      <c r="E56" s="12">
        <v>27</v>
      </c>
      <c r="F56" s="8">
        <v>2.16</v>
      </c>
      <c r="G56" s="12">
        <v>24</v>
      </c>
      <c r="H56" s="8">
        <v>1.78</v>
      </c>
      <c r="I56" s="12">
        <v>0</v>
      </c>
    </row>
    <row r="57" spans="2:9" ht="15" customHeight="1" x14ac:dyDescent="0.2">
      <c r="B57" t="s">
        <v>134</v>
      </c>
      <c r="C57" s="12">
        <v>49</v>
      </c>
      <c r="D57" s="8">
        <v>1.85</v>
      </c>
      <c r="E57" s="12">
        <v>24</v>
      </c>
      <c r="F57" s="8">
        <v>1.92</v>
      </c>
      <c r="G57" s="12">
        <v>25</v>
      </c>
      <c r="H57" s="8">
        <v>1.85</v>
      </c>
      <c r="I57" s="12">
        <v>0</v>
      </c>
    </row>
    <row r="58" spans="2:9" ht="15" customHeight="1" x14ac:dyDescent="0.2">
      <c r="B58" t="s">
        <v>133</v>
      </c>
      <c r="C58" s="12">
        <v>46</v>
      </c>
      <c r="D58" s="8">
        <v>1.73</v>
      </c>
      <c r="E58" s="12">
        <v>40</v>
      </c>
      <c r="F58" s="8">
        <v>3.19</v>
      </c>
      <c r="G58" s="12">
        <v>6</v>
      </c>
      <c r="H58" s="8">
        <v>0.44</v>
      </c>
      <c r="I58" s="12">
        <v>0</v>
      </c>
    </row>
    <row r="59" spans="2:9" ht="15" customHeight="1" x14ac:dyDescent="0.2">
      <c r="B59" t="s">
        <v>113</v>
      </c>
      <c r="C59" s="12">
        <v>44</v>
      </c>
      <c r="D59" s="8">
        <v>1.66</v>
      </c>
      <c r="E59" s="12">
        <v>16</v>
      </c>
      <c r="F59" s="8">
        <v>1.28</v>
      </c>
      <c r="G59" s="12">
        <v>28</v>
      </c>
      <c r="H59" s="8">
        <v>2.0699999999999998</v>
      </c>
      <c r="I59" s="12">
        <v>0</v>
      </c>
    </row>
    <row r="60" spans="2:9" ht="15" customHeight="1" x14ac:dyDescent="0.2">
      <c r="B60" t="s">
        <v>128</v>
      </c>
      <c r="C60" s="12">
        <v>42</v>
      </c>
      <c r="D60" s="8">
        <v>1.58</v>
      </c>
      <c r="E60" s="12">
        <v>31</v>
      </c>
      <c r="F60" s="8">
        <v>2.48</v>
      </c>
      <c r="G60" s="12">
        <v>11</v>
      </c>
      <c r="H60" s="8">
        <v>0.81</v>
      </c>
      <c r="I60" s="12">
        <v>0</v>
      </c>
    </row>
    <row r="61" spans="2:9" ht="15" customHeight="1" x14ac:dyDescent="0.2">
      <c r="B61" t="s">
        <v>114</v>
      </c>
      <c r="C61" s="12">
        <v>41</v>
      </c>
      <c r="D61" s="8">
        <v>1.54</v>
      </c>
      <c r="E61" s="12">
        <v>17</v>
      </c>
      <c r="F61" s="8">
        <v>1.36</v>
      </c>
      <c r="G61" s="12">
        <v>24</v>
      </c>
      <c r="H61" s="8">
        <v>1.78</v>
      </c>
      <c r="I61" s="12">
        <v>0</v>
      </c>
    </row>
    <row r="62" spans="2:9" ht="15" customHeight="1" x14ac:dyDescent="0.2">
      <c r="B62" t="s">
        <v>120</v>
      </c>
      <c r="C62" s="12">
        <v>40</v>
      </c>
      <c r="D62" s="8">
        <v>1.51</v>
      </c>
      <c r="E62" s="12">
        <v>5</v>
      </c>
      <c r="F62" s="8">
        <v>0.4</v>
      </c>
      <c r="G62" s="12">
        <v>35</v>
      </c>
      <c r="H62" s="8">
        <v>2.59</v>
      </c>
      <c r="I62" s="12">
        <v>0</v>
      </c>
    </row>
    <row r="63" spans="2:9" ht="15" customHeight="1" x14ac:dyDescent="0.2">
      <c r="B63" t="s">
        <v>123</v>
      </c>
      <c r="C63" s="12">
        <v>40</v>
      </c>
      <c r="D63" s="8">
        <v>1.51</v>
      </c>
      <c r="E63" s="12">
        <v>33</v>
      </c>
      <c r="F63" s="8">
        <v>2.64</v>
      </c>
      <c r="G63" s="12">
        <v>7</v>
      </c>
      <c r="H63" s="8">
        <v>0.52</v>
      </c>
      <c r="I63" s="12">
        <v>0</v>
      </c>
    </row>
    <row r="64" spans="2:9" ht="15" customHeight="1" x14ac:dyDescent="0.2">
      <c r="B64" t="s">
        <v>130</v>
      </c>
      <c r="C64" s="12">
        <v>38</v>
      </c>
      <c r="D64" s="8">
        <v>1.43</v>
      </c>
      <c r="E64" s="12">
        <v>23</v>
      </c>
      <c r="F64" s="8">
        <v>1.84</v>
      </c>
      <c r="G64" s="12">
        <v>15</v>
      </c>
      <c r="H64" s="8">
        <v>1.1100000000000001</v>
      </c>
      <c r="I64" s="12">
        <v>0</v>
      </c>
    </row>
    <row r="65" spans="2:9" ht="15" customHeight="1" x14ac:dyDescent="0.2">
      <c r="B65" t="s">
        <v>127</v>
      </c>
      <c r="C65" s="12">
        <v>36</v>
      </c>
      <c r="D65" s="8">
        <v>1.36</v>
      </c>
      <c r="E65" s="12">
        <v>27</v>
      </c>
      <c r="F65" s="8">
        <v>2.16</v>
      </c>
      <c r="G65" s="12">
        <v>9</v>
      </c>
      <c r="H65" s="8">
        <v>0.67</v>
      </c>
      <c r="I65" s="12">
        <v>0</v>
      </c>
    </row>
    <row r="66" spans="2:9" ht="15" customHeight="1" x14ac:dyDescent="0.2">
      <c r="B66" t="s">
        <v>112</v>
      </c>
      <c r="C66" s="12">
        <v>35</v>
      </c>
      <c r="D66" s="8">
        <v>1.32</v>
      </c>
      <c r="E66" s="12">
        <v>7</v>
      </c>
      <c r="F66" s="8">
        <v>0.56000000000000005</v>
      </c>
      <c r="G66" s="12">
        <v>28</v>
      </c>
      <c r="H66" s="8">
        <v>2.0699999999999998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9DE2-A9F5-460A-889B-DBF0BD44CE9B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33</v>
      </c>
      <c r="C6" s="12">
        <v>181</v>
      </c>
      <c r="D6" s="8">
        <v>14.43</v>
      </c>
      <c r="E6" s="12">
        <v>49</v>
      </c>
      <c r="F6" s="8">
        <v>7.85</v>
      </c>
      <c r="G6" s="12">
        <v>131</v>
      </c>
      <c r="H6" s="8">
        <v>21.41</v>
      </c>
      <c r="I6" s="12">
        <v>1</v>
      </c>
    </row>
    <row r="7" spans="2:9" ht="15" customHeight="1" x14ac:dyDescent="0.2">
      <c r="B7" t="s">
        <v>34</v>
      </c>
      <c r="C7" s="12">
        <v>106</v>
      </c>
      <c r="D7" s="8">
        <v>8.4499999999999993</v>
      </c>
      <c r="E7" s="12">
        <v>24</v>
      </c>
      <c r="F7" s="8">
        <v>3.85</v>
      </c>
      <c r="G7" s="12">
        <v>82</v>
      </c>
      <c r="H7" s="8">
        <v>13.4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0.32</v>
      </c>
      <c r="E8" s="12">
        <v>1</v>
      </c>
      <c r="F8" s="8">
        <v>0.16</v>
      </c>
      <c r="G8" s="12">
        <v>3</v>
      </c>
      <c r="H8" s="8">
        <v>0.49</v>
      </c>
      <c r="I8" s="12">
        <v>0</v>
      </c>
    </row>
    <row r="9" spans="2:9" ht="15" customHeight="1" x14ac:dyDescent="0.2">
      <c r="B9" t="s">
        <v>36</v>
      </c>
      <c r="C9" s="12">
        <v>10</v>
      </c>
      <c r="D9" s="8">
        <v>0.8</v>
      </c>
      <c r="E9" s="12">
        <v>0</v>
      </c>
      <c r="F9" s="8">
        <v>0</v>
      </c>
      <c r="G9" s="12">
        <v>10</v>
      </c>
      <c r="H9" s="8">
        <v>1.63</v>
      </c>
      <c r="I9" s="12">
        <v>0</v>
      </c>
    </row>
    <row r="10" spans="2:9" ht="15" customHeight="1" x14ac:dyDescent="0.2">
      <c r="B10" t="s">
        <v>37</v>
      </c>
      <c r="C10" s="12">
        <v>25</v>
      </c>
      <c r="D10" s="8">
        <v>1.99</v>
      </c>
      <c r="E10" s="12">
        <v>2</v>
      </c>
      <c r="F10" s="8">
        <v>0.32</v>
      </c>
      <c r="G10" s="12">
        <v>23</v>
      </c>
      <c r="H10" s="8">
        <v>3.76</v>
      </c>
      <c r="I10" s="12">
        <v>0</v>
      </c>
    </row>
    <row r="11" spans="2:9" ht="15" customHeight="1" x14ac:dyDescent="0.2">
      <c r="B11" t="s">
        <v>38</v>
      </c>
      <c r="C11" s="12">
        <v>316</v>
      </c>
      <c r="D11" s="8">
        <v>25.2</v>
      </c>
      <c r="E11" s="12">
        <v>148</v>
      </c>
      <c r="F11" s="8">
        <v>23.72</v>
      </c>
      <c r="G11" s="12">
        <v>168</v>
      </c>
      <c r="H11" s="8">
        <v>27.45</v>
      </c>
      <c r="I11" s="12">
        <v>0</v>
      </c>
    </row>
    <row r="12" spans="2:9" ht="15" customHeight="1" x14ac:dyDescent="0.2">
      <c r="B12" t="s">
        <v>39</v>
      </c>
      <c r="C12" s="12">
        <v>7</v>
      </c>
      <c r="D12" s="8">
        <v>0.56000000000000005</v>
      </c>
      <c r="E12" s="12">
        <v>1</v>
      </c>
      <c r="F12" s="8">
        <v>0.16</v>
      </c>
      <c r="G12" s="12">
        <v>6</v>
      </c>
      <c r="H12" s="8">
        <v>0.98</v>
      </c>
      <c r="I12" s="12">
        <v>0</v>
      </c>
    </row>
    <row r="13" spans="2:9" ht="15" customHeight="1" x14ac:dyDescent="0.2">
      <c r="B13" t="s">
        <v>40</v>
      </c>
      <c r="C13" s="12">
        <v>126</v>
      </c>
      <c r="D13" s="8">
        <v>10.050000000000001</v>
      </c>
      <c r="E13" s="12">
        <v>77</v>
      </c>
      <c r="F13" s="8">
        <v>12.34</v>
      </c>
      <c r="G13" s="12">
        <v>49</v>
      </c>
      <c r="H13" s="8">
        <v>8.01</v>
      </c>
      <c r="I13" s="12">
        <v>0</v>
      </c>
    </row>
    <row r="14" spans="2:9" ht="15" customHeight="1" x14ac:dyDescent="0.2">
      <c r="B14" t="s">
        <v>41</v>
      </c>
      <c r="C14" s="12">
        <v>49</v>
      </c>
      <c r="D14" s="8">
        <v>3.91</v>
      </c>
      <c r="E14" s="12">
        <v>20</v>
      </c>
      <c r="F14" s="8">
        <v>3.21</v>
      </c>
      <c r="G14" s="12">
        <v>28</v>
      </c>
      <c r="H14" s="8">
        <v>4.58</v>
      </c>
      <c r="I14" s="12">
        <v>1</v>
      </c>
    </row>
    <row r="15" spans="2:9" ht="15" customHeight="1" x14ac:dyDescent="0.2">
      <c r="B15" t="s">
        <v>42</v>
      </c>
      <c r="C15" s="12">
        <v>94</v>
      </c>
      <c r="D15" s="8">
        <v>7.5</v>
      </c>
      <c r="E15" s="12">
        <v>69</v>
      </c>
      <c r="F15" s="8">
        <v>11.06</v>
      </c>
      <c r="G15" s="12">
        <v>25</v>
      </c>
      <c r="H15" s="8">
        <v>4.08</v>
      </c>
      <c r="I15" s="12">
        <v>0</v>
      </c>
    </row>
    <row r="16" spans="2:9" ht="15" customHeight="1" x14ac:dyDescent="0.2">
      <c r="B16" t="s">
        <v>43</v>
      </c>
      <c r="C16" s="12">
        <v>175</v>
      </c>
      <c r="D16" s="8">
        <v>13.96</v>
      </c>
      <c r="E16" s="12">
        <v>139</v>
      </c>
      <c r="F16" s="8">
        <v>22.28</v>
      </c>
      <c r="G16" s="12">
        <v>35</v>
      </c>
      <c r="H16" s="8">
        <v>5.72</v>
      </c>
      <c r="I16" s="12">
        <v>0</v>
      </c>
    </row>
    <row r="17" spans="2:9" ht="15" customHeight="1" x14ac:dyDescent="0.2">
      <c r="B17" t="s">
        <v>44</v>
      </c>
      <c r="C17" s="12">
        <v>45</v>
      </c>
      <c r="D17" s="8">
        <v>3.59</v>
      </c>
      <c r="E17" s="12">
        <v>28</v>
      </c>
      <c r="F17" s="8">
        <v>4.49</v>
      </c>
      <c r="G17" s="12">
        <v>4</v>
      </c>
      <c r="H17" s="8">
        <v>0.65</v>
      </c>
      <c r="I17" s="12">
        <v>0</v>
      </c>
    </row>
    <row r="18" spans="2:9" ht="15" customHeight="1" x14ac:dyDescent="0.2">
      <c r="B18" t="s">
        <v>45</v>
      </c>
      <c r="C18" s="12">
        <v>74</v>
      </c>
      <c r="D18" s="8">
        <v>5.9</v>
      </c>
      <c r="E18" s="12">
        <v>47</v>
      </c>
      <c r="F18" s="8">
        <v>7.53</v>
      </c>
      <c r="G18" s="12">
        <v>27</v>
      </c>
      <c r="H18" s="8">
        <v>4.41</v>
      </c>
      <c r="I18" s="12">
        <v>0</v>
      </c>
    </row>
    <row r="19" spans="2:9" ht="15" customHeight="1" x14ac:dyDescent="0.2">
      <c r="B19" t="s">
        <v>46</v>
      </c>
      <c r="C19" s="12">
        <v>41</v>
      </c>
      <c r="D19" s="8">
        <v>3.27</v>
      </c>
      <c r="E19" s="12">
        <v>19</v>
      </c>
      <c r="F19" s="8">
        <v>3.04</v>
      </c>
      <c r="G19" s="12">
        <v>20</v>
      </c>
      <c r="H19" s="8">
        <v>3.27</v>
      </c>
      <c r="I19" s="12">
        <v>0</v>
      </c>
    </row>
    <row r="20" spans="2:9" ht="15" customHeight="1" x14ac:dyDescent="0.2">
      <c r="B20" s="9" t="s">
        <v>227</v>
      </c>
      <c r="C20" s="12">
        <f>SUM(LTBL_33204[総数／事業所数])</f>
        <v>1254</v>
      </c>
      <c r="E20" s="12">
        <f>SUBTOTAL(109,LTBL_33204[個人／事業所数])</f>
        <v>624</v>
      </c>
      <c r="G20" s="12">
        <f>SUBTOTAL(109,LTBL_33204[法人／事業所数])</f>
        <v>612</v>
      </c>
      <c r="I20" s="12">
        <f>SUBTOTAL(109,LTBL_33204[法人以外の団体／事業所数])</f>
        <v>2</v>
      </c>
    </row>
    <row r="21" spans="2:9" ht="15" customHeight="1" x14ac:dyDescent="0.2">
      <c r="E21" s="11">
        <f>LTBL_33204[[#Totals],[個人／事業所数]]/LTBL_33204[[#Totals],[総数／事業所数]]</f>
        <v>0.49760765550239233</v>
      </c>
      <c r="G21" s="11">
        <f>LTBL_33204[[#Totals],[法人／事業所数]]/LTBL_33204[[#Totals],[総数／事業所数]]</f>
        <v>0.48803827751196172</v>
      </c>
      <c r="I21" s="11">
        <f>LTBL_33204[[#Totals],[法人以外の団体／事業所数]]/LTBL_33204[[#Totals],[総数／事業所数]]</f>
        <v>1.594896331738437E-3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146</v>
      </c>
      <c r="D24" s="8">
        <v>11.64</v>
      </c>
      <c r="E24" s="12">
        <v>128</v>
      </c>
      <c r="F24" s="8">
        <v>20.51</v>
      </c>
      <c r="G24" s="12">
        <v>18</v>
      </c>
      <c r="H24" s="8">
        <v>2.94</v>
      </c>
      <c r="I24" s="12">
        <v>0</v>
      </c>
    </row>
    <row r="25" spans="2:9" ht="15" customHeight="1" x14ac:dyDescent="0.2">
      <c r="B25" t="s">
        <v>66</v>
      </c>
      <c r="C25" s="12">
        <v>115</v>
      </c>
      <c r="D25" s="8">
        <v>9.17</v>
      </c>
      <c r="E25" s="12">
        <v>77</v>
      </c>
      <c r="F25" s="8">
        <v>12.34</v>
      </c>
      <c r="G25" s="12">
        <v>38</v>
      </c>
      <c r="H25" s="8">
        <v>6.21</v>
      </c>
      <c r="I25" s="12">
        <v>0</v>
      </c>
    </row>
    <row r="26" spans="2:9" ht="15" customHeight="1" x14ac:dyDescent="0.2">
      <c r="B26" t="s">
        <v>64</v>
      </c>
      <c r="C26" s="12">
        <v>99</v>
      </c>
      <c r="D26" s="8">
        <v>7.89</v>
      </c>
      <c r="E26" s="12">
        <v>46</v>
      </c>
      <c r="F26" s="8">
        <v>7.37</v>
      </c>
      <c r="G26" s="12">
        <v>53</v>
      </c>
      <c r="H26" s="8">
        <v>8.66</v>
      </c>
      <c r="I26" s="12">
        <v>0</v>
      </c>
    </row>
    <row r="27" spans="2:9" ht="15" customHeight="1" x14ac:dyDescent="0.2">
      <c r="B27" t="s">
        <v>69</v>
      </c>
      <c r="C27" s="12">
        <v>81</v>
      </c>
      <c r="D27" s="8">
        <v>6.46</v>
      </c>
      <c r="E27" s="12">
        <v>66</v>
      </c>
      <c r="F27" s="8">
        <v>10.58</v>
      </c>
      <c r="G27" s="12">
        <v>15</v>
      </c>
      <c r="H27" s="8">
        <v>2.4500000000000002</v>
      </c>
      <c r="I27" s="12">
        <v>0</v>
      </c>
    </row>
    <row r="28" spans="2:9" ht="15" customHeight="1" x14ac:dyDescent="0.2">
      <c r="B28" t="s">
        <v>55</v>
      </c>
      <c r="C28" s="12">
        <v>75</v>
      </c>
      <c r="D28" s="8">
        <v>5.98</v>
      </c>
      <c r="E28" s="12">
        <v>19</v>
      </c>
      <c r="F28" s="8">
        <v>3.04</v>
      </c>
      <c r="G28" s="12">
        <v>55</v>
      </c>
      <c r="H28" s="8">
        <v>8.99</v>
      </c>
      <c r="I28" s="12">
        <v>1</v>
      </c>
    </row>
    <row r="29" spans="2:9" ht="15" customHeight="1" x14ac:dyDescent="0.2">
      <c r="B29" t="s">
        <v>62</v>
      </c>
      <c r="C29" s="12">
        <v>67</v>
      </c>
      <c r="D29" s="8">
        <v>5.34</v>
      </c>
      <c r="E29" s="12">
        <v>44</v>
      </c>
      <c r="F29" s="8">
        <v>7.05</v>
      </c>
      <c r="G29" s="12">
        <v>23</v>
      </c>
      <c r="H29" s="8">
        <v>3.76</v>
      </c>
      <c r="I29" s="12">
        <v>0</v>
      </c>
    </row>
    <row r="30" spans="2:9" ht="15" customHeight="1" x14ac:dyDescent="0.2">
      <c r="B30" t="s">
        <v>63</v>
      </c>
      <c r="C30" s="12">
        <v>57</v>
      </c>
      <c r="D30" s="8">
        <v>4.55</v>
      </c>
      <c r="E30" s="12">
        <v>31</v>
      </c>
      <c r="F30" s="8">
        <v>4.97</v>
      </c>
      <c r="G30" s="12">
        <v>26</v>
      </c>
      <c r="H30" s="8">
        <v>4.25</v>
      </c>
      <c r="I30" s="12">
        <v>0</v>
      </c>
    </row>
    <row r="31" spans="2:9" ht="15" customHeight="1" x14ac:dyDescent="0.2">
      <c r="B31" t="s">
        <v>57</v>
      </c>
      <c r="C31" s="12">
        <v>55</v>
      </c>
      <c r="D31" s="8">
        <v>4.3899999999999997</v>
      </c>
      <c r="E31" s="12">
        <v>14</v>
      </c>
      <c r="F31" s="8">
        <v>2.2400000000000002</v>
      </c>
      <c r="G31" s="12">
        <v>41</v>
      </c>
      <c r="H31" s="8">
        <v>6.7</v>
      </c>
      <c r="I31" s="12">
        <v>0</v>
      </c>
    </row>
    <row r="32" spans="2:9" ht="15" customHeight="1" x14ac:dyDescent="0.2">
      <c r="B32" t="s">
        <v>72</v>
      </c>
      <c r="C32" s="12">
        <v>52</v>
      </c>
      <c r="D32" s="8">
        <v>4.1500000000000004</v>
      </c>
      <c r="E32" s="12">
        <v>47</v>
      </c>
      <c r="F32" s="8">
        <v>7.53</v>
      </c>
      <c r="G32" s="12">
        <v>5</v>
      </c>
      <c r="H32" s="8">
        <v>0.82</v>
      </c>
      <c r="I32" s="12">
        <v>0</v>
      </c>
    </row>
    <row r="33" spans="2:9" ht="15" customHeight="1" x14ac:dyDescent="0.2">
      <c r="B33" t="s">
        <v>56</v>
      </c>
      <c r="C33" s="12">
        <v>51</v>
      </c>
      <c r="D33" s="8">
        <v>4.07</v>
      </c>
      <c r="E33" s="12">
        <v>16</v>
      </c>
      <c r="F33" s="8">
        <v>2.56</v>
      </c>
      <c r="G33" s="12">
        <v>35</v>
      </c>
      <c r="H33" s="8">
        <v>5.72</v>
      </c>
      <c r="I33" s="12">
        <v>0</v>
      </c>
    </row>
    <row r="34" spans="2:9" ht="15" customHeight="1" x14ac:dyDescent="0.2">
      <c r="B34" t="s">
        <v>71</v>
      </c>
      <c r="C34" s="12">
        <v>45</v>
      </c>
      <c r="D34" s="8">
        <v>3.59</v>
      </c>
      <c r="E34" s="12">
        <v>28</v>
      </c>
      <c r="F34" s="8">
        <v>4.49</v>
      </c>
      <c r="G34" s="12">
        <v>4</v>
      </c>
      <c r="H34" s="8">
        <v>0.65</v>
      </c>
      <c r="I34" s="12">
        <v>0</v>
      </c>
    </row>
    <row r="35" spans="2:9" ht="15" customHeight="1" x14ac:dyDescent="0.2">
      <c r="B35" t="s">
        <v>61</v>
      </c>
      <c r="C35" s="12">
        <v>27</v>
      </c>
      <c r="D35" s="8">
        <v>2.15</v>
      </c>
      <c r="E35" s="12">
        <v>12</v>
      </c>
      <c r="F35" s="8">
        <v>1.92</v>
      </c>
      <c r="G35" s="12">
        <v>15</v>
      </c>
      <c r="H35" s="8">
        <v>2.4500000000000002</v>
      </c>
      <c r="I35" s="12">
        <v>0</v>
      </c>
    </row>
    <row r="36" spans="2:9" ht="15" customHeight="1" x14ac:dyDescent="0.2">
      <c r="B36" t="s">
        <v>67</v>
      </c>
      <c r="C36" s="12">
        <v>23</v>
      </c>
      <c r="D36" s="8">
        <v>1.83</v>
      </c>
      <c r="E36" s="12">
        <v>12</v>
      </c>
      <c r="F36" s="8">
        <v>1.92</v>
      </c>
      <c r="G36" s="12">
        <v>10</v>
      </c>
      <c r="H36" s="8">
        <v>1.63</v>
      </c>
      <c r="I36" s="12">
        <v>1</v>
      </c>
    </row>
    <row r="37" spans="2:9" ht="15" customHeight="1" x14ac:dyDescent="0.2">
      <c r="B37" t="s">
        <v>68</v>
      </c>
      <c r="C37" s="12">
        <v>23</v>
      </c>
      <c r="D37" s="8">
        <v>1.83</v>
      </c>
      <c r="E37" s="12">
        <v>7</v>
      </c>
      <c r="F37" s="8">
        <v>1.1200000000000001</v>
      </c>
      <c r="G37" s="12">
        <v>16</v>
      </c>
      <c r="H37" s="8">
        <v>2.61</v>
      </c>
      <c r="I37" s="12">
        <v>0</v>
      </c>
    </row>
    <row r="38" spans="2:9" ht="15" customHeight="1" x14ac:dyDescent="0.2">
      <c r="B38" t="s">
        <v>73</v>
      </c>
      <c r="C38" s="12">
        <v>22</v>
      </c>
      <c r="D38" s="8">
        <v>1.75</v>
      </c>
      <c r="E38" s="12">
        <v>0</v>
      </c>
      <c r="F38" s="8">
        <v>0</v>
      </c>
      <c r="G38" s="12">
        <v>22</v>
      </c>
      <c r="H38" s="8">
        <v>3.59</v>
      </c>
      <c r="I38" s="12">
        <v>0</v>
      </c>
    </row>
    <row r="39" spans="2:9" ht="15" customHeight="1" x14ac:dyDescent="0.2">
      <c r="B39" t="s">
        <v>83</v>
      </c>
      <c r="C39" s="12">
        <v>21</v>
      </c>
      <c r="D39" s="8">
        <v>1.67</v>
      </c>
      <c r="E39" s="12">
        <v>4</v>
      </c>
      <c r="F39" s="8">
        <v>0.64</v>
      </c>
      <c r="G39" s="12">
        <v>17</v>
      </c>
      <c r="H39" s="8">
        <v>2.78</v>
      </c>
      <c r="I39" s="12">
        <v>0</v>
      </c>
    </row>
    <row r="40" spans="2:9" ht="15" customHeight="1" x14ac:dyDescent="0.2">
      <c r="B40" t="s">
        <v>80</v>
      </c>
      <c r="C40" s="12">
        <v>18</v>
      </c>
      <c r="D40" s="8">
        <v>1.44</v>
      </c>
      <c r="E40" s="12">
        <v>4</v>
      </c>
      <c r="F40" s="8">
        <v>0.64</v>
      </c>
      <c r="G40" s="12">
        <v>14</v>
      </c>
      <c r="H40" s="8">
        <v>2.29</v>
      </c>
      <c r="I40" s="12">
        <v>0</v>
      </c>
    </row>
    <row r="41" spans="2:9" ht="15" customHeight="1" x14ac:dyDescent="0.2">
      <c r="B41" t="s">
        <v>78</v>
      </c>
      <c r="C41" s="12">
        <v>17</v>
      </c>
      <c r="D41" s="8">
        <v>1.36</v>
      </c>
      <c r="E41" s="12">
        <v>1</v>
      </c>
      <c r="F41" s="8">
        <v>0.16</v>
      </c>
      <c r="G41" s="12">
        <v>16</v>
      </c>
      <c r="H41" s="8">
        <v>2.61</v>
      </c>
      <c r="I41" s="12">
        <v>0</v>
      </c>
    </row>
    <row r="42" spans="2:9" ht="15" customHeight="1" x14ac:dyDescent="0.2">
      <c r="B42" t="s">
        <v>58</v>
      </c>
      <c r="C42" s="12">
        <v>17</v>
      </c>
      <c r="D42" s="8">
        <v>1.36</v>
      </c>
      <c r="E42" s="12">
        <v>4</v>
      </c>
      <c r="F42" s="8">
        <v>0.64</v>
      </c>
      <c r="G42" s="12">
        <v>13</v>
      </c>
      <c r="H42" s="8">
        <v>2.12</v>
      </c>
      <c r="I42" s="12">
        <v>0</v>
      </c>
    </row>
    <row r="43" spans="2:9" ht="15" customHeight="1" x14ac:dyDescent="0.2">
      <c r="B43" t="s">
        <v>59</v>
      </c>
      <c r="C43" s="12">
        <v>16</v>
      </c>
      <c r="D43" s="8">
        <v>1.28</v>
      </c>
      <c r="E43" s="12">
        <v>3</v>
      </c>
      <c r="F43" s="8">
        <v>0.48</v>
      </c>
      <c r="G43" s="12">
        <v>13</v>
      </c>
      <c r="H43" s="8">
        <v>2.12</v>
      </c>
      <c r="I43" s="12">
        <v>0</v>
      </c>
    </row>
    <row r="44" spans="2:9" ht="15" customHeight="1" x14ac:dyDescent="0.2">
      <c r="B44" t="s">
        <v>74</v>
      </c>
      <c r="C44" s="12">
        <v>16</v>
      </c>
      <c r="D44" s="8">
        <v>1.28</v>
      </c>
      <c r="E44" s="12">
        <v>12</v>
      </c>
      <c r="F44" s="8">
        <v>1.92</v>
      </c>
      <c r="G44" s="12">
        <v>4</v>
      </c>
      <c r="H44" s="8">
        <v>0.65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126</v>
      </c>
      <c r="C48" s="12">
        <v>82</v>
      </c>
      <c r="D48" s="8">
        <v>6.54</v>
      </c>
      <c r="E48" s="12">
        <v>75</v>
      </c>
      <c r="F48" s="8">
        <v>12.02</v>
      </c>
      <c r="G48" s="12">
        <v>7</v>
      </c>
      <c r="H48" s="8">
        <v>1.1399999999999999</v>
      </c>
      <c r="I48" s="12">
        <v>0</v>
      </c>
    </row>
    <row r="49" spans="2:9" ht="15" customHeight="1" x14ac:dyDescent="0.2">
      <c r="B49" t="s">
        <v>121</v>
      </c>
      <c r="C49" s="12">
        <v>55</v>
      </c>
      <c r="D49" s="8">
        <v>4.3899999999999997</v>
      </c>
      <c r="E49" s="12">
        <v>42</v>
      </c>
      <c r="F49" s="8">
        <v>6.73</v>
      </c>
      <c r="G49" s="12">
        <v>13</v>
      </c>
      <c r="H49" s="8">
        <v>2.12</v>
      </c>
      <c r="I49" s="12">
        <v>0</v>
      </c>
    </row>
    <row r="50" spans="2:9" ht="15" customHeight="1" x14ac:dyDescent="0.2">
      <c r="B50" t="s">
        <v>125</v>
      </c>
      <c r="C50" s="12">
        <v>51</v>
      </c>
      <c r="D50" s="8">
        <v>4.07</v>
      </c>
      <c r="E50" s="12">
        <v>49</v>
      </c>
      <c r="F50" s="8">
        <v>7.85</v>
      </c>
      <c r="G50" s="12">
        <v>2</v>
      </c>
      <c r="H50" s="8">
        <v>0.33</v>
      </c>
      <c r="I50" s="12">
        <v>0</v>
      </c>
    </row>
    <row r="51" spans="2:9" ht="15" customHeight="1" x14ac:dyDescent="0.2">
      <c r="B51" t="s">
        <v>149</v>
      </c>
      <c r="C51" s="12">
        <v>39</v>
      </c>
      <c r="D51" s="8">
        <v>3.11</v>
      </c>
      <c r="E51" s="12">
        <v>32</v>
      </c>
      <c r="F51" s="8">
        <v>5.13</v>
      </c>
      <c r="G51" s="12">
        <v>7</v>
      </c>
      <c r="H51" s="8">
        <v>1.1399999999999999</v>
      </c>
      <c r="I51" s="12">
        <v>0</v>
      </c>
    </row>
    <row r="52" spans="2:9" ht="15" customHeight="1" x14ac:dyDescent="0.2">
      <c r="B52" t="s">
        <v>129</v>
      </c>
      <c r="C52" s="12">
        <v>32</v>
      </c>
      <c r="D52" s="8">
        <v>2.5499999999999998</v>
      </c>
      <c r="E52" s="12">
        <v>31</v>
      </c>
      <c r="F52" s="8">
        <v>4.97</v>
      </c>
      <c r="G52" s="12">
        <v>1</v>
      </c>
      <c r="H52" s="8">
        <v>0.16</v>
      </c>
      <c r="I52" s="12">
        <v>0</v>
      </c>
    </row>
    <row r="53" spans="2:9" ht="15" customHeight="1" x14ac:dyDescent="0.2">
      <c r="B53" t="s">
        <v>111</v>
      </c>
      <c r="C53" s="12">
        <v>27</v>
      </c>
      <c r="D53" s="8">
        <v>2.15</v>
      </c>
      <c r="E53" s="12">
        <v>1</v>
      </c>
      <c r="F53" s="8">
        <v>0.16</v>
      </c>
      <c r="G53" s="12">
        <v>26</v>
      </c>
      <c r="H53" s="8">
        <v>4.25</v>
      </c>
      <c r="I53" s="12">
        <v>0</v>
      </c>
    </row>
    <row r="54" spans="2:9" ht="15" customHeight="1" x14ac:dyDescent="0.2">
      <c r="B54" t="s">
        <v>117</v>
      </c>
      <c r="C54" s="12">
        <v>26</v>
      </c>
      <c r="D54" s="8">
        <v>2.0699999999999998</v>
      </c>
      <c r="E54" s="12">
        <v>11</v>
      </c>
      <c r="F54" s="8">
        <v>1.76</v>
      </c>
      <c r="G54" s="12">
        <v>15</v>
      </c>
      <c r="H54" s="8">
        <v>2.4500000000000002</v>
      </c>
      <c r="I54" s="12">
        <v>0</v>
      </c>
    </row>
    <row r="55" spans="2:9" ht="15" customHeight="1" x14ac:dyDescent="0.2">
      <c r="B55" t="s">
        <v>119</v>
      </c>
      <c r="C55" s="12">
        <v>25</v>
      </c>
      <c r="D55" s="8">
        <v>1.99</v>
      </c>
      <c r="E55" s="12">
        <v>16</v>
      </c>
      <c r="F55" s="8">
        <v>2.56</v>
      </c>
      <c r="G55" s="12">
        <v>9</v>
      </c>
      <c r="H55" s="8">
        <v>1.47</v>
      </c>
      <c r="I55" s="12">
        <v>0</v>
      </c>
    </row>
    <row r="56" spans="2:9" ht="15" customHeight="1" x14ac:dyDescent="0.2">
      <c r="B56" t="s">
        <v>124</v>
      </c>
      <c r="C56" s="12">
        <v>25</v>
      </c>
      <c r="D56" s="8">
        <v>1.99</v>
      </c>
      <c r="E56" s="12">
        <v>22</v>
      </c>
      <c r="F56" s="8">
        <v>3.53</v>
      </c>
      <c r="G56" s="12">
        <v>3</v>
      </c>
      <c r="H56" s="8">
        <v>0.49</v>
      </c>
      <c r="I56" s="12">
        <v>0</v>
      </c>
    </row>
    <row r="57" spans="2:9" ht="15" customHeight="1" x14ac:dyDescent="0.2">
      <c r="B57" t="s">
        <v>116</v>
      </c>
      <c r="C57" s="12">
        <v>24</v>
      </c>
      <c r="D57" s="8">
        <v>1.91</v>
      </c>
      <c r="E57" s="12">
        <v>13</v>
      </c>
      <c r="F57" s="8">
        <v>2.08</v>
      </c>
      <c r="G57" s="12">
        <v>11</v>
      </c>
      <c r="H57" s="8">
        <v>1.8</v>
      </c>
      <c r="I57" s="12">
        <v>0</v>
      </c>
    </row>
    <row r="58" spans="2:9" ht="15" customHeight="1" x14ac:dyDescent="0.2">
      <c r="B58" t="s">
        <v>115</v>
      </c>
      <c r="C58" s="12">
        <v>23</v>
      </c>
      <c r="D58" s="8">
        <v>1.83</v>
      </c>
      <c r="E58" s="12">
        <v>10</v>
      </c>
      <c r="F58" s="8">
        <v>1.6</v>
      </c>
      <c r="G58" s="12">
        <v>13</v>
      </c>
      <c r="H58" s="8">
        <v>2.12</v>
      </c>
      <c r="I58" s="12">
        <v>0</v>
      </c>
    </row>
    <row r="59" spans="2:9" ht="15" customHeight="1" x14ac:dyDescent="0.2">
      <c r="B59" t="s">
        <v>147</v>
      </c>
      <c r="C59" s="12">
        <v>20</v>
      </c>
      <c r="D59" s="8">
        <v>1.59</v>
      </c>
      <c r="E59" s="12">
        <v>4</v>
      </c>
      <c r="F59" s="8">
        <v>0.64</v>
      </c>
      <c r="G59" s="12">
        <v>16</v>
      </c>
      <c r="H59" s="8">
        <v>2.61</v>
      </c>
      <c r="I59" s="12">
        <v>0</v>
      </c>
    </row>
    <row r="60" spans="2:9" ht="15" customHeight="1" x14ac:dyDescent="0.2">
      <c r="B60" t="s">
        <v>139</v>
      </c>
      <c r="C60" s="12">
        <v>20</v>
      </c>
      <c r="D60" s="8">
        <v>1.59</v>
      </c>
      <c r="E60" s="12">
        <v>9</v>
      </c>
      <c r="F60" s="8">
        <v>1.44</v>
      </c>
      <c r="G60" s="12">
        <v>11</v>
      </c>
      <c r="H60" s="8">
        <v>1.8</v>
      </c>
      <c r="I60" s="12">
        <v>0</v>
      </c>
    </row>
    <row r="61" spans="2:9" ht="15" customHeight="1" x14ac:dyDescent="0.2">
      <c r="B61" t="s">
        <v>128</v>
      </c>
      <c r="C61" s="12">
        <v>20</v>
      </c>
      <c r="D61" s="8">
        <v>1.59</v>
      </c>
      <c r="E61" s="12">
        <v>18</v>
      </c>
      <c r="F61" s="8">
        <v>2.88</v>
      </c>
      <c r="G61" s="12">
        <v>2</v>
      </c>
      <c r="H61" s="8">
        <v>0.33</v>
      </c>
      <c r="I61" s="12">
        <v>0</v>
      </c>
    </row>
    <row r="62" spans="2:9" ht="15" customHeight="1" x14ac:dyDescent="0.2">
      <c r="B62" t="s">
        <v>118</v>
      </c>
      <c r="C62" s="12">
        <v>17</v>
      </c>
      <c r="D62" s="8">
        <v>1.36</v>
      </c>
      <c r="E62" s="12">
        <v>5</v>
      </c>
      <c r="F62" s="8">
        <v>0.8</v>
      </c>
      <c r="G62" s="12">
        <v>12</v>
      </c>
      <c r="H62" s="8">
        <v>1.96</v>
      </c>
      <c r="I62" s="12">
        <v>0</v>
      </c>
    </row>
    <row r="63" spans="2:9" ht="15" customHeight="1" x14ac:dyDescent="0.2">
      <c r="B63" t="s">
        <v>114</v>
      </c>
      <c r="C63" s="12">
        <v>16</v>
      </c>
      <c r="D63" s="8">
        <v>1.28</v>
      </c>
      <c r="E63" s="12">
        <v>3</v>
      </c>
      <c r="F63" s="8">
        <v>0.48</v>
      </c>
      <c r="G63" s="12">
        <v>13</v>
      </c>
      <c r="H63" s="8">
        <v>2.12</v>
      </c>
      <c r="I63" s="12">
        <v>0</v>
      </c>
    </row>
    <row r="64" spans="2:9" ht="15" customHeight="1" x14ac:dyDescent="0.2">
      <c r="B64" t="s">
        <v>130</v>
      </c>
      <c r="C64" s="12">
        <v>16</v>
      </c>
      <c r="D64" s="8">
        <v>1.28</v>
      </c>
      <c r="E64" s="12">
        <v>12</v>
      </c>
      <c r="F64" s="8">
        <v>1.92</v>
      </c>
      <c r="G64" s="12">
        <v>4</v>
      </c>
      <c r="H64" s="8">
        <v>0.65</v>
      </c>
      <c r="I64" s="12">
        <v>0</v>
      </c>
    </row>
    <row r="65" spans="2:9" ht="15" customHeight="1" x14ac:dyDescent="0.2">
      <c r="B65" t="s">
        <v>112</v>
      </c>
      <c r="C65" s="12">
        <v>15</v>
      </c>
      <c r="D65" s="8">
        <v>1.2</v>
      </c>
      <c r="E65" s="12">
        <v>4</v>
      </c>
      <c r="F65" s="8">
        <v>0.64</v>
      </c>
      <c r="G65" s="12">
        <v>11</v>
      </c>
      <c r="H65" s="8">
        <v>1.8</v>
      </c>
      <c r="I65" s="12">
        <v>0</v>
      </c>
    </row>
    <row r="66" spans="2:9" ht="15" customHeight="1" x14ac:dyDescent="0.2">
      <c r="B66" t="s">
        <v>145</v>
      </c>
      <c r="C66" s="12">
        <v>15</v>
      </c>
      <c r="D66" s="8">
        <v>1.2</v>
      </c>
      <c r="E66" s="12">
        <v>8</v>
      </c>
      <c r="F66" s="8">
        <v>1.28</v>
      </c>
      <c r="G66" s="12">
        <v>7</v>
      </c>
      <c r="H66" s="8">
        <v>1.1399999999999999</v>
      </c>
      <c r="I66" s="12">
        <v>0</v>
      </c>
    </row>
    <row r="67" spans="2:9" ht="15" customHeight="1" x14ac:dyDescent="0.2">
      <c r="B67" t="s">
        <v>113</v>
      </c>
      <c r="C67" s="12">
        <v>14</v>
      </c>
      <c r="D67" s="8">
        <v>1.1200000000000001</v>
      </c>
      <c r="E67" s="12">
        <v>6</v>
      </c>
      <c r="F67" s="8">
        <v>0.96</v>
      </c>
      <c r="G67" s="12">
        <v>8</v>
      </c>
      <c r="H67" s="8">
        <v>1.31</v>
      </c>
      <c r="I67" s="12">
        <v>0</v>
      </c>
    </row>
    <row r="68" spans="2:9" ht="15" customHeight="1" x14ac:dyDescent="0.2">
      <c r="B68" t="s">
        <v>146</v>
      </c>
      <c r="C68" s="12">
        <v>14</v>
      </c>
      <c r="D68" s="8">
        <v>1.1200000000000001</v>
      </c>
      <c r="E68" s="12">
        <v>1</v>
      </c>
      <c r="F68" s="8">
        <v>0.16</v>
      </c>
      <c r="G68" s="12">
        <v>13</v>
      </c>
      <c r="H68" s="8">
        <v>2.12</v>
      </c>
      <c r="I68" s="12">
        <v>0</v>
      </c>
    </row>
    <row r="69" spans="2:9" ht="15" customHeight="1" x14ac:dyDescent="0.2">
      <c r="B69" t="s">
        <v>148</v>
      </c>
      <c r="C69" s="12">
        <v>14</v>
      </c>
      <c r="D69" s="8">
        <v>1.1200000000000001</v>
      </c>
      <c r="E69" s="12">
        <v>11</v>
      </c>
      <c r="F69" s="8">
        <v>1.76</v>
      </c>
      <c r="G69" s="12">
        <v>3</v>
      </c>
      <c r="H69" s="8">
        <v>0.49</v>
      </c>
      <c r="I69" s="12">
        <v>0</v>
      </c>
    </row>
    <row r="70" spans="2:9" ht="15" customHeight="1" x14ac:dyDescent="0.2">
      <c r="B70" t="s">
        <v>150</v>
      </c>
      <c r="C70" s="12">
        <v>14</v>
      </c>
      <c r="D70" s="8">
        <v>1.1200000000000001</v>
      </c>
      <c r="E70" s="12">
        <v>13</v>
      </c>
      <c r="F70" s="8">
        <v>2.08</v>
      </c>
      <c r="G70" s="12">
        <v>1</v>
      </c>
      <c r="H70" s="8">
        <v>0.16</v>
      </c>
      <c r="I70" s="12">
        <v>0</v>
      </c>
    </row>
    <row r="72" spans="2:9" ht="15" customHeight="1" x14ac:dyDescent="0.2">
      <c r="B72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1814-5628-4174-98B9-4130D067124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5</v>
      </c>
      <c r="D5" s="8">
        <v>0.46</v>
      </c>
      <c r="E5" s="12">
        <v>3</v>
      </c>
      <c r="F5" s="8">
        <v>0.51</v>
      </c>
      <c r="G5" s="12">
        <v>2</v>
      </c>
      <c r="H5" s="8">
        <v>0.42</v>
      </c>
      <c r="I5" s="12">
        <v>0</v>
      </c>
    </row>
    <row r="6" spans="2:9" ht="15" customHeight="1" x14ac:dyDescent="0.2">
      <c r="B6" t="s">
        <v>33</v>
      </c>
      <c r="C6" s="12">
        <v>137</v>
      </c>
      <c r="D6" s="8">
        <v>12.48</v>
      </c>
      <c r="E6" s="12">
        <v>39</v>
      </c>
      <c r="F6" s="8">
        <v>6.62</v>
      </c>
      <c r="G6" s="12">
        <v>98</v>
      </c>
      <c r="H6" s="8">
        <v>20.5</v>
      </c>
      <c r="I6" s="12">
        <v>0</v>
      </c>
    </row>
    <row r="7" spans="2:9" ht="15" customHeight="1" x14ac:dyDescent="0.2">
      <c r="B7" t="s">
        <v>34</v>
      </c>
      <c r="C7" s="12">
        <v>116</v>
      </c>
      <c r="D7" s="8">
        <v>10.56</v>
      </c>
      <c r="E7" s="12">
        <v>47</v>
      </c>
      <c r="F7" s="8">
        <v>7.98</v>
      </c>
      <c r="G7" s="12">
        <v>69</v>
      </c>
      <c r="H7" s="8">
        <v>14.44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0.46</v>
      </c>
      <c r="E8" s="12">
        <v>0</v>
      </c>
      <c r="F8" s="8">
        <v>0</v>
      </c>
      <c r="G8" s="12">
        <v>5</v>
      </c>
      <c r="H8" s="8">
        <v>1.05</v>
      </c>
      <c r="I8" s="12">
        <v>0</v>
      </c>
    </row>
    <row r="9" spans="2:9" ht="15" customHeight="1" x14ac:dyDescent="0.2">
      <c r="B9" t="s">
        <v>36</v>
      </c>
      <c r="C9" s="12">
        <v>6</v>
      </c>
      <c r="D9" s="8">
        <v>0.55000000000000004</v>
      </c>
      <c r="E9" s="12">
        <v>0</v>
      </c>
      <c r="F9" s="8">
        <v>0</v>
      </c>
      <c r="G9" s="12">
        <v>6</v>
      </c>
      <c r="H9" s="8">
        <v>1.26</v>
      </c>
      <c r="I9" s="12">
        <v>0</v>
      </c>
    </row>
    <row r="10" spans="2:9" ht="15" customHeight="1" x14ac:dyDescent="0.2">
      <c r="B10" t="s">
        <v>37</v>
      </c>
      <c r="C10" s="12">
        <v>19</v>
      </c>
      <c r="D10" s="8">
        <v>1.73</v>
      </c>
      <c r="E10" s="12">
        <v>3</v>
      </c>
      <c r="F10" s="8">
        <v>0.51</v>
      </c>
      <c r="G10" s="12">
        <v>16</v>
      </c>
      <c r="H10" s="8">
        <v>3.35</v>
      </c>
      <c r="I10" s="12">
        <v>0</v>
      </c>
    </row>
    <row r="11" spans="2:9" ht="15" customHeight="1" x14ac:dyDescent="0.2">
      <c r="B11" t="s">
        <v>38</v>
      </c>
      <c r="C11" s="12">
        <v>287</v>
      </c>
      <c r="D11" s="8">
        <v>26.14</v>
      </c>
      <c r="E11" s="12">
        <v>140</v>
      </c>
      <c r="F11" s="8">
        <v>23.77</v>
      </c>
      <c r="G11" s="12">
        <v>146</v>
      </c>
      <c r="H11" s="8">
        <v>30.54</v>
      </c>
      <c r="I11" s="12">
        <v>1</v>
      </c>
    </row>
    <row r="12" spans="2:9" ht="15" customHeight="1" x14ac:dyDescent="0.2">
      <c r="B12" t="s">
        <v>39</v>
      </c>
      <c r="C12" s="12">
        <v>11</v>
      </c>
      <c r="D12" s="8">
        <v>1</v>
      </c>
      <c r="E12" s="12">
        <v>3</v>
      </c>
      <c r="F12" s="8">
        <v>0.51</v>
      </c>
      <c r="G12" s="12">
        <v>8</v>
      </c>
      <c r="H12" s="8">
        <v>1.67</v>
      </c>
      <c r="I12" s="12">
        <v>0</v>
      </c>
    </row>
    <row r="13" spans="2:9" ht="15" customHeight="1" x14ac:dyDescent="0.2">
      <c r="B13" t="s">
        <v>40</v>
      </c>
      <c r="C13" s="12">
        <v>52</v>
      </c>
      <c r="D13" s="8">
        <v>4.74</v>
      </c>
      <c r="E13" s="12">
        <v>25</v>
      </c>
      <c r="F13" s="8">
        <v>4.24</v>
      </c>
      <c r="G13" s="12">
        <v>26</v>
      </c>
      <c r="H13" s="8">
        <v>5.44</v>
      </c>
      <c r="I13" s="12">
        <v>1</v>
      </c>
    </row>
    <row r="14" spans="2:9" ht="15" customHeight="1" x14ac:dyDescent="0.2">
      <c r="B14" t="s">
        <v>41</v>
      </c>
      <c r="C14" s="12">
        <v>45</v>
      </c>
      <c r="D14" s="8">
        <v>4.0999999999999996</v>
      </c>
      <c r="E14" s="12">
        <v>24</v>
      </c>
      <c r="F14" s="8">
        <v>4.07</v>
      </c>
      <c r="G14" s="12">
        <v>20</v>
      </c>
      <c r="H14" s="8">
        <v>4.18</v>
      </c>
      <c r="I14" s="12">
        <v>0</v>
      </c>
    </row>
    <row r="15" spans="2:9" ht="15" customHeight="1" x14ac:dyDescent="0.2">
      <c r="B15" t="s">
        <v>42</v>
      </c>
      <c r="C15" s="12">
        <v>128</v>
      </c>
      <c r="D15" s="8">
        <v>11.66</v>
      </c>
      <c r="E15" s="12">
        <v>107</v>
      </c>
      <c r="F15" s="8">
        <v>18.170000000000002</v>
      </c>
      <c r="G15" s="12">
        <v>20</v>
      </c>
      <c r="H15" s="8">
        <v>4.18</v>
      </c>
      <c r="I15" s="12">
        <v>1</v>
      </c>
    </row>
    <row r="16" spans="2:9" ht="15" customHeight="1" x14ac:dyDescent="0.2">
      <c r="B16" t="s">
        <v>43</v>
      </c>
      <c r="C16" s="12">
        <v>147</v>
      </c>
      <c r="D16" s="8">
        <v>13.39</v>
      </c>
      <c r="E16" s="12">
        <v>122</v>
      </c>
      <c r="F16" s="8">
        <v>20.71</v>
      </c>
      <c r="G16" s="12">
        <v>25</v>
      </c>
      <c r="H16" s="8">
        <v>5.23</v>
      </c>
      <c r="I16" s="12">
        <v>0</v>
      </c>
    </row>
    <row r="17" spans="2:9" ht="15" customHeight="1" x14ac:dyDescent="0.2">
      <c r="B17" t="s">
        <v>44</v>
      </c>
      <c r="C17" s="12">
        <v>51</v>
      </c>
      <c r="D17" s="8">
        <v>4.6399999999999997</v>
      </c>
      <c r="E17" s="12">
        <v>24</v>
      </c>
      <c r="F17" s="8">
        <v>4.07</v>
      </c>
      <c r="G17" s="12">
        <v>5</v>
      </c>
      <c r="H17" s="8">
        <v>1.05</v>
      </c>
      <c r="I17" s="12">
        <v>1</v>
      </c>
    </row>
    <row r="18" spans="2:9" ht="15" customHeight="1" x14ac:dyDescent="0.2">
      <c r="B18" t="s">
        <v>45</v>
      </c>
      <c r="C18" s="12">
        <v>60</v>
      </c>
      <c r="D18" s="8">
        <v>5.46</v>
      </c>
      <c r="E18" s="12">
        <v>36</v>
      </c>
      <c r="F18" s="8">
        <v>6.11</v>
      </c>
      <c r="G18" s="12">
        <v>21</v>
      </c>
      <c r="H18" s="8">
        <v>4.3899999999999997</v>
      </c>
      <c r="I18" s="12">
        <v>0</v>
      </c>
    </row>
    <row r="19" spans="2:9" ht="15" customHeight="1" x14ac:dyDescent="0.2">
      <c r="B19" t="s">
        <v>46</v>
      </c>
      <c r="C19" s="12">
        <v>29</v>
      </c>
      <c r="D19" s="8">
        <v>2.64</v>
      </c>
      <c r="E19" s="12">
        <v>16</v>
      </c>
      <c r="F19" s="8">
        <v>2.72</v>
      </c>
      <c r="G19" s="12">
        <v>11</v>
      </c>
      <c r="H19" s="8">
        <v>2.2999999999999998</v>
      </c>
      <c r="I19" s="12">
        <v>1</v>
      </c>
    </row>
    <row r="20" spans="2:9" ht="15" customHeight="1" x14ac:dyDescent="0.2">
      <c r="B20" s="9" t="s">
        <v>227</v>
      </c>
      <c r="C20" s="12">
        <f>SUM(LTBL_33205[総数／事業所数])</f>
        <v>1098</v>
      </c>
      <c r="E20" s="12">
        <f>SUBTOTAL(109,LTBL_33205[個人／事業所数])</f>
        <v>589</v>
      </c>
      <c r="G20" s="12">
        <f>SUBTOTAL(109,LTBL_33205[法人／事業所数])</f>
        <v>478</v>
      </c>
      <c r="I20" s="12">
        <f>SUBTOTAL(109,LTBL_33205[法人以外の団体／事業所数])</f>
        <v>5</v>
      </c>
    </row>
    <row r="21" spans="2:9" ht="15" customHeight="1" x14ac:dyDescent="0.2">
      <c r="E21" s="11">
        <f>LTBL_33205[[#Totals],[個人／事業所数]]/LTBL_33205[[#Totals],[総数／事業所数]]</f>
        <v>0.53642987249544627</v>
      </c>
      <c r="G21" s="11">
        <f>LTBL_33205[[#Totals],[法人／事業所数]]/LTBL_33205[[#Totals],[総数／事業所数]]</f>
        <v>0.43533697632058288</v>
      </c>
      <c r="I21" s="11">
        <f>LTBL_33205[[#Totals],[法人以外の団体／事業所数]]/LTBL_33205[[#Totals],[総数／事業所数]]</f>
        <v>4.5537340619307837E-3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125</v>
      </c>
      <c r="D24" s="8">
        <v>11.38</v>
      </c>
      <c r="E24" s="12">
        <v>113</v>
      </c>
      <c r="F24" s="8">
        <v>19.190000000000001</v>
      </c>
      <c r="G24" s="12">
        <v>12</v>
      </c>
      <c r="H24" s="8">
        <v>2.5099999999999998</v>
      </c>
      <c r="I24" s="12">
        <v>0</v>
      </c>
    </row>
    <row r="25" spans="2:9" ht="15" customHeight="1" x14ac:dyDescent="0.2">
      <c r="B25" t="s">
        <v>69</v>
      </c>
      <c r="C25" s="12">
        <v>116</v>
      </c>
      <c r="D25" s="8">
        <v>10.56</v>
      </c>
      <c r="E25" s="12">
        <v>102</v>
      </c>
      <c r="F25" s="8">
        <v>17.32</v>
      </c>
      <c r="G25" s="12">
        <v>14</v>
      </c>
      <c r="H25" s="8">
        <v>2.93</v>
      </c>
      <c r="I25" s="12">
        <v>0</v>
      </c>
    </row>
    <row r="26" spans="2:9" ht="15" customHeight="1" x14ac:dyDescent="0.2">
      <c r="B26" t="s">
        <v>64</v>
      </c>
      <c r="C26" s="12">
        <v>87</v>
      </c>
      <c r="D26" s="8">
        <v>7.92</v>
      </c>
      <c r="E26" s="12">
        <v>45</v>
      </c>
      <c r="F26" s="8">
        <v>7.64</v>
      </c>
      <c r="G26" s="12">
        <v>42</v>
      </c>
      <c r="H26" s="8">
        <v>8.7899999999999991</v>
      </c>
      <c r="I26" s="12">
        <v>0</v>
      </c>
    </row>
    <row r="27" spans="2:9" ht="15" customHeight="1" x14ac:dyDescent="0.2">
      <c r="B27" t="s">
        <v>55</v>
      </c>
      <c r="C27" s="12">
        <v>66</v>
      </c>
      <c r="D27" s="8">
        <v>6.01</v>
      </c>
      <c r="E27" s="12">
        <v>15</v>
      </c>
      <c r="F27" s="8">
        <v>2.5499999999999998</v>
      </c>
      <c r="G27" s="12">
        <v>51</v>
      </c>
      <c r="H27" s="8">
        <v>10.67</v>
      </c>
      <c r="I27" s="12">
        <v>0</v>
      </c>
    </row>
    <row r="28" spans="2:9" ht="15" customHeight="1" x14ac:dyDescent="0.2">
      <c r="B28" t="s">
        <v>62</v>
      </c>
      <c r="C28" s="12">
        <v>66</v>
      </c>
      <c r="D28" s="8">
        <v>6.01</v>
      </c>
      <c r="E28" s="12">
        <v>48</v>
      </c>
      <c r="F28" s="8">
        <v>8.15</v>
      </c>
      <c r="G28" s="12">
        <v>17</v>
      </c>
      <c r="H28" s="8">
        <v>3.56</v>
      </c>
      <c r="I28" s="12">
        <v>1</v>
      </c>
    </row>
    <row r="29" spans="2:9" ht="15" customHeight="1" x14ac:dyDescent="0.2">
      <c r="B29" t="s">
        <v>71</v>
      </c>
      <c r="C29" s="12">
        <v>51</v>
      </c>
      <c r="D29" s="8">
        <v>4.6399999999999997</v>
      </c>
      <c r="E29" s="12">
        <v>24</v>
      </c>
      <c r="F29" s="8">
        <v>4.07</v>
      </c>
      <c r="G29" s="12">
        <v>5</v>
      </c>
      <c r="H29" s="8">
        <v>1.05</v>
      </c>
      <c r="I29" s="12">
        <v>1</v>
      </c>
    </row>
    <row r="30" spans="2:9" ht="15" customHeight="1" x14ac:dyDescent="0.2">
      <c r="B30" t="s">
        <v>56</v>
      </c>
      <c r="C30" s="12">
        <v>46</v>
      </c>
      <c r="D30" s="8">
        <v>4.1900000000000004</v>
      </c>
      <c r="E30" s="12">
        <v>20</v>
      </c>
      <c r="F30" s="8">
        <v>3.4</v>
      </c>
      <c r="G30" s="12">
        <v>26</v>
      </c>
      <c r="H30" s="8">
        <v>5.44</v>
      </c>
      <c r="I30" s="12">
        <v>0</v>
      </c>
    </row>
    <row r="31" spans="2:9" ht="15" customHeight="1" x14ac:dyDescent="0.2">
      <c r="B31" t="s">
        <v>66</v>
      </c>
      <c r="C31" s="12">
        <v>44</v>
      </c>
      <c r="D31" s="8">
        <v>4.01</v>
      </c>
      <c r="E31" s="12">
        <v>22</v>
      </c>
      <c r="F31" s="8">
        <v>3.74</v>
      </c>
      <c r="G31" s="12">
        <v>21</v>
      </c>
      <c r="H31" s="8">
        <v>4.3899999999999997</v>
      </c>
      <c r="I31" s="12">
        <v>1</v>
      </c>
    </row>
    <row r="32" spans="2:9" ht="15" customHeight="1" x14ac:dyDescent="0.2">
      <c r="B32" t="s">
        <v>72</v>
      </c>
      <c r="C32" s="12">
        <v>38</v>
      </c>
      <c r="D32" s="8">
        <v>3.46</v>
      </c>
      <c r="E32" s="12">
        <v>35</v>
      </c>
      <c r="F32" s="8">
        <v>5.94</v>
      </c>
      <c r="G32" s="12">
        <v>3</v>
      </c>
      <c r="H32" s="8">
        <v>0.63</v>
      </c>
      <c r="I32" s="12">
        <v>0</v>
      </c>
    </row>
    <row r="33" spans="2:9" ht="15" customHeight="1" x14ac:dyDescent="0.2">
      <c r="B33" t="s">
        <v>63</v>
      </c>
      <c r="C33" s="12">
        <v>34</v>
      </c>
      <c r="D33" s="8">
        <v>3.1</v>
      </c>
      <c r="E33" s="12">
        <v>22</v>
      </c>
      <c r="F33" s="8">
        <v>3.74</v>
      </c>
      <c r="G33" s="12">
        <v>12</v>
      </c>
      <c r="H33" s="8">
        <v>2.5099999999999998</v>
      </c>
      <c r="I33" s="12">
        <v>0</v>
      </c>
    </row>
    <row r="34" spans="2:9" ht="15" customHeight="1" x14ac:dyDescent="0.2">
      <c r="B34" t="s">
        <v>57</v>
      </c>
      <c r="C34" s="12">
        <v>25</v>
      </c>
      <c r="D34" s="8">
        <v>2.2799999999999998</v>
      </c>
      <c r="E34" s="12">
        <v>4</v>
      </c>
      <c r="F34" s="8">
        <v>0.68</v>
      </c>
      <c r="G34" s="12">
        <v>21</v>
      </c>
      <c r="H34" s="8">
        <v>4.3899999999999997</v>
      </c>
      <c r="I34" s="12">
        <v>0</v>
      </c>
    </row>
    <row r="35" spans="2:9" ht="15" customHeight="1" x14ac:dyDescent="0.2">
      <c r="B35" t="s">
        <v>58</v>
      </c>
      <c r="C35" s="12">
        <v>25</v>
      </c>
      <c r="D35" s="8">
        <v>2.2799999999999998</v>
      </c>
      <c r="E35" s="12">
        <v>0</v>
      </c>
      <c r="F35" s="8">
        <v>0</v>
      </c>
      <c r="G35" s="12">
        <v>25</v>
      </c>
      <c r="H35" s="8">
        <v>5.23</v>
      </c>
      <c r="I35" s="12">
        <v>0</v>
      </c>
    </row>
    <row r="36" spans="2:9" ht="15" customHeight="1" x14ac:dyDescent="0.2">
      <c r="B36" t="s">
        <v>67</v>
      </c>
      <c r="C36" s="12">
        <v>23</v>
      </c>
      <c r="D36" s="8">
        <v>2.09</v>
      </c>
      <c r="E36" s="12">
        <v>17</v>
      </c>
      <c r="F36" s="8">
        <v>2.89</v>
      </c>
      <c r="G36" s="12">
        <v>6</v>
      </c>
      <c r="H36" s="8">
        <v>1.26</v>
      </c>
      <c r="I36" s="12">
        <v>0</v>
      </c>
    </row>
    <row r="37" spans="2:9" ht="15" customHeight="1" x14ac:dyDescent="0.2">
      <c r="B37" t="s">
        <v>68</v>
      </c>
      <c r="C37" s="12">
        <v>22</v>
      </c>
      <c r="D37" s="8">
        <v>2</v>
      </c>
      <c r="E37" s="12">
        <v>7</v>
      </c>
      <c r="F37" s="8">
        <v>1.19</v>
      </c>
      <c r="G37" s="12">
        <v>14</v>
      </c>
      <c r="H37" s="8">
        <v>2.93</v>
      </c>
      <c r="I37" s="12">
        <v>0</v>
      </c>
    </row>
    <row r="38" spans="2:9" ht="15" customHeight="1" x14ac:dyDescent="0.2">
      <c r="B38" t="s">
        <v>73</v>
      </c>
      <c r="C38" s="12">
        <v>22</v>
      </c>
      <c r="D38" s="8">
        <v>2</v>
      </c>
      <c r="E38" s="12">
        <v>1</v>
      </c>
      <c r="F38" s="8">
        <v>0.17</v>
      </c>
      <c r="G38" s="12">
        <v>18</v>
      </c>
      <c r="H38" s="8">
        <v>3.77</v>
      </c>
      <c r="I38" s="12">
        <v>0</v>
      </c>
    </row>
    <row r="39" spans="2:9" ht="15" customHeight="1" x14ac:dyDescent="0.2">
      <c r="B39" t="s">
        <v>85</v>
      </c>
      <c r="C39" s="12">
        <v>20</v>
      </c>
      <c r="D39" s="8">
        <v>1.82</v>
      </c>
      <c r="E39" s="12">
        <v>9</v>
      </c>
      <c r="F39" s="8">
        <v>1.53</v>
      </c>
      <c r="G39" s="12">
        <v>11</v>
      </c>
      <c r="H39" s="8">
        <v>2.2999999999999998</v>
      </c>
      <c r="I39" s="12">
        <v>0</v>
      </c>
    </row>
    <row r="40" spans="2:9" ht="15" customHeight="1" x14ac:dyDescent="0.2">
      <c r="B40" t="s">
        <v>61</v>
      </c>
      <c r="C40" s="12">
        <v>19</v>
      </c>
      <c r="D40" s="8">
        <v>1.73</v>
      </c>
      <c r="E40" s="12">
        <v>12</v>
      </c>
      <c r="F40" s="8">
        <v>2.04</v>
      </c>
      <c r="G40" s="12">
        <v>7</v>
      </c>
      <c r="H40" s="8">
        <v>1.46</v>
      </c>
      <c r="I40" s="12">
        <v>0</v>
      </c>
    </row>
    <row r="41" spans="2:9" ht="15" customHeight="1" x14ac:dyDescent="0.2">
      <c r="B41" t="s">
        <v>77</v>
      </c>
      <c r="C41" s="12">
        <v>18</v>
      </c>
      <c r="D41" s="8">
        <v>1.64</v>
      </c>
      <c r="E41" s="12">
        <v>7</v>
      </c>
      <c r="F41" s="8">
        <v>1.19</v>
      </c>
      <c r="G41" s="12">
        <v>11</v>
      </c>
      <c r="H41" s="8">
        <v>2.2999999999999998</v>
      </c>
      <c r="I41" s="12">
        <v>0</v>
      </c>
    </row>
    <row r="42" spans="2:9" ht="15" customHeight="1" x14ac:dyDescent="0.2">
      <c r="B42" t="s">
        <v>84</v>
      </c>
      <c r="C42" s="12">
        <v>15</v>
      </c>
      <c r="D42" s="8">
        <v>1.37</v>
      </c>
      <c r="E42" s="12">
        <v>8</v>
      </c>
      <c r="F42" s="8">
        <v>1.36</v>
      </c>
      <c r="G42" s="12">
        <v>7</v>
      </c>
      <c r="H42" s="8">
        <v>1.46</v>
      </c>
      <c r="I42" s="12">
        <v>0</v>
      </c>
    </row>
    <row r="43" spans="2:9" ht="15" customHeight="1" x14ac:dyDescent="0.2">
      <c r="B43" t="s">
        <v>81</v>
      </c>
      <c r="C43" s="12">
        <v>15</v>
      </c>
      <c r="D43" s="8">
        <v>1.37</v>
      </c>
      <c r="E43" s="12">
        <v>4</v>
      </c>
      <c r="F43" s="8">
        <v>0.68</v>
      </c>
      <c r="G43" s="12">
        <v>11</v>
      </c>
      <c r="H43" s="8">
        <v>2.2999999999999998</v>
      </c>
      <c r="I43" s="12">
        <v>0</v>
      </c>
    </row>
    <row r="44" spans="2:9" ht="15" customHeight="1" x14ac:dyDescent="0.2">
      <c r="B44" t="s">
        <v>60</v>
      </c>
      <c r="C44" s="12">
        <v>15</v>
      </c>
      <c r="D44" s="8">
        <v>1.37</v>
      </c>
      <c r="E44" s="12">
        <v>2</v>
      </c>
      <c r="F44" s="8">
        <v>0.34</v>
      </c>
      <c r="G44" s="12">
        <v>13</v>
      </c>
      <c r="H44" s="8">
        <v>2.72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126</v>
      </c>
      <c r="C48" s="12">
        <v>73</v>
      </c>
      <c r="D48" s="8">
        <v>6.65</v>
      </c>
      <c r="E48" s="12">
        <v>69</v>
      </c>
      <c r="F48" s="8">
        <v>11.71</v>
      </c>
      <c r="G48" s="12">
        <v>4</v>
      </c>
      <c r="H48" s="8">
        <v>0.84</v>
      </c>
      <c r="I48" s="12">
        <v>0</v>
      </c>
    </row>
    <row r="49" spans="2:9" ht="15" customHeight="1" x14ac:dyDescent="0.2">
      <c r="B49" t="s">
        <v>125</v>
      </c>
      <c r="C49" s="12">
        <v>34</v>
      </c>
      <c r="D49" s="8">
        <v>3.1</v>
      </c>
      <c r="E49" s="12">
        <v>33</v>
      </c>
      <c r="F49" s="8">
        <v>5.6</v>
      </c>
      <c r="G49" s="12">
        <v>1</v>
      </c>
      <c r="H49" s="8">
        <v>0.21</v>
      </c>
      <c r="I49" s="12">
        <v>0</v>
      </c>
    </row>
    <row r="50" spans="2:9" ht="15" customHeight="1" x14ac:dyDescent="0.2">
      <c r="B50" t="s">
        <v>121</v>
      </c>
      <c r="C50" s="12">
        <v>31</v>
      </c>
      <c r="D50" s="8">
        <v>2.82</v>
      </c>
      <c r="E50" s="12">
        <v>16</v>
      </c>
      <c r="F50" s="8">
        <v>2.72</v>
      </c>
      <c r="G50" s="12">
        <v>15</v>
      </c>
      <c r="H50" s="8">
        <v>3.14</v>
      </c>
      <c r="I50" s="12">
        <v>0</v>
      </c>
    </row>
    <row r="51" spans="2:9" ht="15" customHeight="1" x14ac:dyDescent="0.2">
      <c r="B51" t="s">
        <v>123</v>
      </c>
      <c r="C51" s="12">
        <v>28</v>
      </c>
      <c r="D51" s="8">
        <v>2.5499999999999998</v>
      </c>
      <c r="E51" s="12">
        <v>28</v>
      </c>
      <c r="F51" s="8">
        <v>4.75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124</v>
      </c>
      <c r="C52" s="12">
        <v>28</v>
      </c>
      <c r="D52" s="8">
        <v>2.5499999999999998</v>
      </c>
      <c r="E52" s="12">
        <v>25</v>
      </c>
      <c r="F52" s="8">
        <v>4.24</v>
      </c>
      <c r="G52" s="12">
        <v>3</v>
      </c>
      <c r="H52" s="8">
        <v>0.63</v>
      </c>
      <c r="I52" s="12">
        <v>0</v>
      </c>
    </row>
    <row r="53" spans="2:9" ht="15" customHeight="1" x14ac:dyDescent="0.2">
      <c r="B53" t="s">
        <v>122</v>
      </c>
      <c r="C53" s="12">
        <v>26</v>
      </c>
      <c r="D53" s="8">
        <v>2.37</v>
      </c>
      <c r="E53" s="12">
        <v>19</v>
      </c>
      <c r="F53" s="8">
        <v>3.23</v>
      </c>
      <c r="G53" s="12">
        <v>7</v>
      </c>
      <c r="H53" s="8">
        <v>1.46</v>
      </c>
      <c r="I53" s="12">
        <v>0</v>
      </c>
    </row>
    <row r="54" spans="2:9" ht="15" customHeight="1" x14ac:dyDescent="0.2">
      <c r="B54" t="s">
        <v>111</v>
      </c>
      <c r="C54" s="12">
        <v>25</v>
      </c>
      <c r="D54" s="8">
        <v>2.2799999999999998</v>
      </c>
      <c r="E54" s="12">
        <v>4</v>
      </c>
      <c r="F54" s="8">
        <v>0.68</v>
      </c>
      <c r="G54" s="12">
        <v>21</v>
      </c>
      <c r="H54" s="8">
        <v>4.3899999999999997</v>
      </c>
      <c r="I54" s="12">
        <v>0</v>
      </c>
    </row>
    <row r="55" spans="2:9" ht="15" customHeight="1" x14ac:dyDescent="0.2">
      <c r="B55" t="s">
        <v>119</v>
      </c>
      <c r="C55" s="12">
        <v>24</v>
      </c>
      <c r="D55" s="8">
        <v>2.19</v>
      </c>
      <c r="E55" s="12">
        <v>13</v>
      </c>
      <c r="F55" s="8">
        <v>2.21</v>
      </c>
      <c r="G55" s="12">
        <v>11</v>
      </c>
      <c r="H55" s="8">
        <v>2.2999999999999998</v>
      </c>
      <c r="I55" s="12">
        <v>0</v>
      </c>
    </row>
    <row r="56" spans="2:9" ht="15" customHeight="1" x14ac:dyDescent="0.2">
      <c r="B56" t="s">
        <v>154</v>
      </c>
      <c r="C56" s="12">
        <v>21</v>
      </c>
      <c r="D56" s="8">
        <v>1.91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20</v>
      </c>
      <c r="D57" s="8">
        <v>1.82</v>
      </c>
      <c r="E57" s="12">
        <v>10</v>
      </c>
      <c r="F57" s="8">
        <v>1.7</v>
      </c>
      <c r="G57" s="12">
        <v>10</v>
      </c>
      <c r="H57" s="8">
        <v>2.09</v>
      </c>
      <c r="I57" s="12">
        <v>0</v>
      </c>
    </row>
    <row r="58" spans="2:9" ht="15" customHeight="1" x14ac:dyDescent="0.2">
      <c r="B58" t="s">
        <v>129</v>
      </c>
      <c r="C58" s="12">
        <v>20</v>
      </c>
      <c r="D58" s="8">
        <v>1.82</v>
      </c>
      <c r="E58" s="12">
        <v>19</v>
      </c>
      <c r="F58" s="8">
        <v>3.23</v>
      </c>
      <c r="G58" s="12">
        <v>1</v>
      </c>
      <c r="H58" s="8">
        <v>0.21</v>
      </c>
      <c r="I58" s="12">
        <v>0</v>
      </c>
    </row>
    <row r="59" spans="2:9" ht="15" customHeight="1" x14ac:dyDescent="0.2">
      <c r="B59" t="s">
        <v>151</v>
      </c>
      <c r="C59" s="12">
        <v>19</v>
      </c>
      <c r="D59" s="8">
        <v>1.73</v>
      </c>
      <c r="E59" s="12">
        <v>8</v>
      </c>
      <c r="F59" s="8">
        <v>1.36</v>
      </c>
      <c r="G59" s="12">
        <v>11</v>
      </c>
      <c r="H59" s="8">
        <v>2.2999999999999998</v>
      </c>
      <c r="I59" s="12">
        <v>0</v>
      </c>
    </row>
    <row r="60" spans="2:9" ht="15" customHeight="1" x14ac:dyDescent="0.2">
      <c r="B60" t="s">
        <v>116</v>
      </c>
      <c r="C60" s="12">
        <v>19</v>
      </c>
      <c r="D60" s="8">
        <v>1.73</v>
      </c>
      <c r="E60" s="12">
        <v>13</v>
      </c>
      <c r="F60" s="8">
        <v>2.21</v>
      </c>
      <c r="G60" s="12">
        <v>6</v>
      </c>
      <c r="H60" s="8">
        <v>1.26</v>
      </c>
      <c r="I60" s="12">
        <v>0</v>
      </c>
    </row>
    <row r="61" spans="2:9" ht="15" customHeight="1" x14ac:dyDescent="0.2">
      <c r="B61" t="s">
        <v>152</v>
      </c>
      <c r="C61" s="12">
        <v>18</v>
      </c>
      <c r="D61" s="8">
        <v>1.64</v>
      </c>
      <c r="E61" s="12">
        <v>16</v>
      </c>
      <c r="F61" s="8">
        <v>2.72</v>
      </c>
      <c r="G61" s="12">
        <v>2</v>
      </c>
      <c r="H61" s="8">
        <v>0.42</v>
      </c>
      <c r="I61" s="12">
        <v>0</v>
      </c>
    </row>
    <row r="62" spans="2:9" ht="15" customHeight="1" x14ac:dyDescent="0.2">
      <c r="B62" t="s">
        <v>150</v>
      </c>
      <c r="C62" s="12">
        <v>17</v>
      </c>
      <c r="D62" s="8">
        <v>1.55</v>
      </c>
      <c r="E62" s="12">
        <v>16</v>
      </c>
      <c r="F62" s="8">
        <v>2.72</v>
      </c>
      <c r="G62" s="12">
        <v>1</v>
      </c>
      <c r="H62" s="8">
        <v>0.21</v>
      </c>
      <c r="I62" s="12">
        <v>0</v>
      </c>
    </row>
    <row r="63" spans="2:9" ht="15" customHeight="1" x14ac:dyDescent="0.2">
      <c r="B63" t="s">
        <v>128</v>
      </c>
      <c r="C63" s="12">
        <v>16</v>
      </c>
      <c r="D63" s="8">
        <v>1.46</v>
      </c>
      <c r="E63" s="12">
        <v>13</v>
      </c>
      <c r="F63" s="8">
        <v>2.21</v>
      </c>
      <c r="G63" s="12">
        <v>2</v>
      </c>
      <c r="H63" s="8">
        <v>0.42</v>
      </c>
      <c r="I63" s="12">
        <v>1</v>
      </c>
    </row>
    <row r="64" spans="2:9" ht="15" customHeight="1" x14ac:dyDescent="0.2">
      <c r="B64" t="s">
        <v>112</v>
      </c>
      <c r="C64" s="12">
        <v>15</v>
      </c>
      <c r="D64" s="8">
        <v>1.37</v>
      </c>
      <c r="E64" s="12">
        <v>3</v>
      </c>
      <c r="F64" s="8">
        <v>0.51</v>
      </c>
      <c r="G64" s="12">
        <v>12</v>
      </c>
      <c r="H64" s="8">
        <v>2.5099999999999998</v>
      </c>
      <c r="I64" s="12">
        <v>0</v>
      </c>
    </row>
    <row r="65" spans="2:9" ht="15" customHeight="1" x14ac:dyDescent="0.2">
      <c r="B65" t="s">
        <v>148</v>
      </c>
      <c r="C65" s="12">
        <v>15</v>
      </c>
      <c r="D65" s="8">
        <v>1.37</v>
      </c>
      <c r="E65" s="12">
        <v>9</v>
      </c>
      <c r="F65" s="8">
        <v>1.53</v>
      </c>
      <c r="G65" s="12">
        <v>5</v>
      </c>
      <c r="H65" s="8">
        <v>1.05</v>
      </c>
      <c r="I65" s="12">
        <v>1</v>
      </c>
    </row>
    <row r="66" spans="2:9" ht="15" customHeight="1" x14ac:dyDescent="0.2">
      <c r="B66" t="s">
        <v>132</v>
      </c>
      <c r="C66" s="12">
        <v>15</v>
      </c>
      <c r="D66" s="8">
        <v>1.37</v>
      </c>
      <c r="E66" s="12">
        <v>4</v>
      </c>
      <c r="F66" s="8">
        <v>0.68</v>
      </c>
      <c r="G66" s="12">
        <v>10</v>
      </c>
      <c r="H66" s="8">
        <v>2.09</v>
      </c>
      <c r="I66" s="12">
        <v>0</v>
      </c>
    </row>
    <row r="67" spans="2:9" ht="15" customHeight="1" x14ac:dyDescent="0.2">
      <c r="B67" t="s">
        <v>153</v>
      </c>
      <c r="C67" s="12">
        <v>14</v>
      </c>
      <c r="D67" s="8">
        <v>1.28</v>
      </c>
      <c r="E67" s="12">
        <v>5</v>
      </c>
      <c r="F67" s="8">
        <v>0.85</v>
      </c>
      <c r="G67" s="12">
        <v>9</v>
      </c>
      <c r="H67" s="8">
        <v>1.88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E8CE-DFB9-4E3C-AEC2-2AFFB92A3712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145</v>
      </c>
      <c r="D6" s="8">
        <v>14.75</v>
      </c>
      <c r="E6" s="12">
        <v>58</v>
      </c>
      <c r="F6" s="8">
        <v>10.9</v>
      </c>
      <c r="G6" s="12">
        <v>87</v>
      </c>
      <c r="H6" s="8">
        <v>20.329999999999998</v>
      </c>
      <c r="I6" s="12">
        <v>0</v>
      </c>
    </row>
    <row r="7" spans="2:9" ht="15" customHeight="1" x14ac:dyDescent="0.2">
      <c r="B7" t="s">
        <v>34</v>
      </c>
      <c r="C7" s="12">
        <v>147</v>
      </c>
      <c r="D7" s="8">
        <v>14.95</v>
      </c>
      <c r="E7" s="12">
        <v>67</v>
      </c>
      <c r="F7" s="8">
        <v>12.59</v>
      </c>
      <c r="G7" s="12">
        <v>80</v>
      </c>
      <c r="H7" s="8">
        <v>18.690000000000001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0.31</v>
      </c>
      <c r="E8" s="12">
        <v>0</v>
      </c>
      <c r="F8" s="8">
        <v>0</v>
      </c>
      <c r="G8" s="12">
        <v>2</v>
      </c>
      <c r="H8" s="8">
        <v>0.47</v>
      </c>
      <c r="I8" s="12">
        <v>0</v>
      </c>
    </row>
    <row r="9" spans="2:9" ht="15" customHeight="1" x14ac:dyDescent="0.2">
      <c r="B9" t="s">
        <v>36</v>
      </c>
      <c r="C9" s="12">
        <v>4</v>
      </c>
      <c r="D9" s="8">
        <v>0.41</v>
      </c>
      <c r="E9" s="12">
        <v>1</v>
      </c>
      <c r="F9" s="8">
        <v>0.19</v>
      </c>
      <c r="G9" s="12">
        <v>3</v>
      </c>
      <c r="H9" s="8">
        <v>0.7</v>
      </c>
      <c r="I9" s="12">
        <v>0</v>
      </c>
    </row>
    <row r="10" spans="2:9" ht="15" customHeight="1" x14ac:dyDescent="0.2">
      <c r="B10" t="s">
        <v>37</v>
      </c>
      <c r="C10" s="12">
        <v>8</v>
      </c>
      <c r="D10" s="8">
        <v>0.81</v>
      </c>
      <c r="E10" s="12">
        <v>1</v>
      </c>
      <c r="F10" s="8">
        <v>0.19</v>
      </c>
      <c r="G10" s="12">
        <v>5</v>
      </c>
      <c r="H10" s="8">
        <v>1.17</v>
      </c>
      <c r="I10" s="12">
        <v>2</v>
      </c>
    </row>
    <row r="11" spans="2:9" ht="15" customHeight="1" x14ac:dyDescent="0.2">
      <c r="B11" t="s">
        <v>38</v>
      </c>
      <c r="C11" s="12">
        <v>265</v>
      </c>
      <c r="D11" s="8">
        <v>26.96</v>
      </c>
      <c r="E11" s="12">
        <v>136</v>
      </c>
      <c r="F11" s="8">
        <v>25.56</v>
      </c>
      <c r="G11" s="12">
        <v>127</v>
      </c>
      <c r="H11" s="8">
        <v>29.67</v>
      </c>
      <c r="I11" s="12">
        <v>2</v>
      </c>
    </row>
    <row r="12" spans="2:9" ht="15" customHeight="1" x14ac:dyDescent="0.2">
      <c r="B12" t="s">
        <v>39</v>
      </c>
      <c r="C12" s="12">
        <v>3</v>
      </c>
      <c r="D12" s="8">
        <v>0.31</v>
      </c>
      <c r="E12" s="12">
        <v>0</v>
      </c>
      <c r="F12" s="8">
        <v>0</v>
      </c>
      <c r="G12" s="12">
        <v>3</v>
      </c>
      <c r="H12" s="8">
        <v>0.7</v>
      </c>
      <c r="I12" s="12">
        <v>0</v>
      </c>
    </row>
    <row r="13" spans="2:9" ht="15" customHeight="1" x14ac:dyDescent="0.2">
      <c r="B13" t="s">
        <v>40</v>
      </c>
      <c r="C13" s="12">
        <v>68</v>
      </c>
      <c r="D13" s="8">
        <v>6.92</v>
      </c>
      <c r="E13" s="12">
        <v>28</v>
      </c>
      <c r="F13" s="8">
        <v>5.26</v>
      </c>
      <c r="G13" s="12">
        <v>40</v>
      </c>
      <c r="H13" s="8">
        <v>9.35</v>
      </c>
      <c r="I13" s="12">
        <v>0</v>
      </c>
    </row>
    <row r="14" spans="2:9" ht="15" customHeight="1" x14ac:dyDescent="0.2">
      <c r="B14" t="s">
        <v>41</v>
      </c>
      <c r="C14" s="12">
        <v>23</v>
      </c>
      <c r="D14" s="8">
        <v>2.34</v>
      </c>
      <c r="E14" s="12">
        <v>11</v>
      </c>
      <c r="F14" s="8">
        <v>2.0699999999999998</v>
      </c>
      <c r="G14" s="12">
        <v>11</v>
      </c>
      <c r="H14" s="8">
        <v>2.57</v>
      </c>
      <c r="I14" s="12">
        <v>0</v>
      </c>
    </row>
    <row r="15" spans="2:9" ht="15" customHeight="1" x14ac:dyDescent="0.2">
      <c r="B15" t="s">
        <v>42</v>
      </c>
      <c r="C15" s="12">
        <v>72</v>
      </c>
      <c r="D15" s="8">
        <v>7.32</v>
      </c>
      <c r="E15" s="12">
        <v>61</v>
      </c>
      <c r="F15" s="8">
        <v>11.47</v>
      </c>
      <c r="G15" s="12">
        <v>11</v>
      </c>
      <c r="H15" s="8">
        <v>2.57</v>
      </c>
      <c r="I15" s="12">
        <v>0</v>
      </c>
    </row>
    <row r="16" spans="2:9" ht="15" customHeight="1" x14ac:dyDescent="0.2">
      <c r="B16" t="s">
        <v>43</v>
      </c>
      <c r="C16" s="12">
        <v>125</v>
      </c>
      <c r="D16" s="8">
        <v>12.72</v>
      </c>
      <c r="E16" s="12">
        <v>101</v>
      </c>
      <c r="F16" s="8">
        <v>18.98</v>
      </c>
      <c r="G16" s="12">
        <v>24</v>
      </c>
      <c r="H16" s="8">
        <v>5.61</v>
      </c>
      <c r="I16" s="12">
        <v>0</v>
      </c>
    </row>
    <row r="17" spans="2:9" ht="15" customHeight="1" x14ac:dyDescent="0.2">
      <c r="B17" t="s">
        <v>44</v>
      </c>
      <c r="C17" s="12">
        <v>34</v>
      </c>
      <c r="D17" s="8">
        <v>3.46</v>
      </c>
      <c r="E17" s="12">
        <v>19</v>
      </c>
      <c r="F17" s="8">
        <v>3.57</v>
      </c>
      <c r="G17" s="12">
        <v>6</v>
      </c>
      <c r="H17" s="8">
        <v>1.4</v>
      </c>
      <c r="I17" s="12">
        <v>0</v>
      </c>
    </row>
    <row r="18" spans="2:9" ht="15" customHeight="1" x14ac:dyDescent="0.2">
      <c r="B18" t="s">
        <v>45</v>
      </c>
      <c r="C18" s="12">
        <v>54</v>
      </c>
      <c r="D18" s="8">
        <v>5.49</v>
      </c>
      <c r="E18" s="12">
        <v>30</v>
      </c>
      <c r="F18" s="8">
        <v>5.64</v>
      </c>
      <c r="G18" s="12">
        <v>19</v>
      </c>
      <c r="H18" s="8">
        <v>4.4400000000000004</v>
      </c>
      <c r="I18" s="12">
        <v>1</v>
      </c>
    </row>
    <row r="19" spans="2:9" ht="15" customHeight="1" x14ac:dyDescent="0.2">
      <c r="B19" t="s">
        <v>46</v>
      </c>
      <c r="C19" s="12">
        <v>32</v>
      </c>
      <c r="D19" s="8">
        <v>3.26</v>
      </c>
      <c r="E19" s="12">
        <v>19</v>
      </c>
      <c r="F19" s="8">
        <v>3.57</v>
      </c>
      <c r="G19" s="12">
        <v>10</v>
      </c>
      <c r="H19" s="8">
        <v>2.34</v>
      </c>
      <c r="I19" s="12">
        <v>0</v>
      </c>
    </row>
    <row r="20" spans="2:9" ht="15" customHeight="1" x14ac:dyDescent="0.2">
      <c r="B20" s="9" t="s">
        <v>227</v>
      </c>
      <c r="C20" s="12">
        <f>SUM(LTBL_33207[総数／事業所数])</f>
        <v>983</v>
      </c>
      <c r="E20" s="12">
        <f>SUBTOTAL(109,LTBL_33207[個人／事業所数])</f>
        <v>532</v>
      </c>
      <c r="G20" s="12">
        <f>SUBTOTAL(109,LTBL_33207[法人／事業所数])</f>
        <v>428</v>
      </c>
      <c r="I20" s="12">
        <f>SUBTOTAL(109,LTBL_33207[法人以外の団体／事業所数])</f>
        <v>5</v>
      </c>
    </row>
    <row r="21" spans="2:9" ht="15" customHeight="1" x14ac:dyDescent="0.2">
      <c r="E21" s="11">
        <f>LTBL_33207[[#Totals],[個人／事業所数]]/LTBL_33207[[#Totals],[総数／事業所数]]</f>
        <v>0.54120040691759919</v>
      </c>
      <c r="G21" s="11">
        <f>LTBL_33207[[#Totals],[法人／事業所数]]/LTBL_33207[[#Totals],[総数／事業所数]]</f>
        <v>0.43540183112919634</v>
      </c>
      <c r="I21" s="11">
        <f>LTBL_33207[[#Totals],[法人以外の団体／事業所数]]/LTBL_33207[[#Totals],[総数／事業所数]]</f>
        <v>5.0864699898270603E-3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111</v>
      </c>
      <c r="D24" s="8">
        <v>11.29</v>
      </c>
      <c r="E24" s="12">
        <v>95</v>
      </c>
      <c r="F24" s="8">
        <v>17.86</v>
      </c>
      <c r="G24" s="12">
        <v>16</v>
      </c>
      <c r="H24" s="8">
        <v>3.74</v>
      </c>
      <c r="I24" s="12">
        <v>0</v>
      </c>
    </row>
    <row r="25" spans="2:9" ht="15" customHeight="1" x14ac:dyDescent="0.2">
      <c r="B25" t="s">
        <v>64</v>
      </c>
      <c r="C25" s="12">
        <v>85</v>
      </c>
      <c r="D25" s="8">
        <v>8.65</v>
      </c>
      <c r="E25" s="12">
        <v>41</v>
      </c>
      <c r="F25" s="8">
        <v>7.71</v>
      </c>
      <c r="G25" s="12">
        <v>44</v>
      </c>
      <c r="H25" s="8">
        <v>10.28</v>
      </c>
      <c r="I25" s="12">
        <v>0</v>
      </c>
    </row>
    <row r="26" spans="2:9" ht="15" customHeight="1" x14ac:dyDescent="0.2">
      <c r="B26" t="s">
        <v>55</v>
      </c>
      <c r="C26" s="12">
        <v>62</v>
      </c>
      <c r="D26" s="8">
        <v>6.31</v>
      </c>
      <c r="E26" s="12">
        <v>21</v>
      </c>
      <c r="F26" s="8">
        <v>3.95</v>
      </c>
      <c r="G26" s="12">
        <v>41</v>
      </c>
      <c r="H26" s="8">
        <v>9.58</v>
      </c>
      <c r="I26" s="12">
        <v>0</v>
      </c>
    </row>
    <row r="27" spans="2:9" ht="15" customHeight="1" x14ac:dyDescent="0.2">
      <c r="B27" t="s">
        <v>81</v>
      </c>
      <c r="C27" s="12">
        <v>60</v>
      </c>
      <c r="D27" s="8">
        <v>6.1</v>
      </c>
      <c r="E27" s="12">
        <v>31</v>
      </c>
      <c r="F27" s="8">
        <v>5.83</v>
      </c>
      <c r="G27" s="12">
        <v>29</v>
      </c>
      <c r="H27" s="8">
        <v>6.78</v>
      </c>
      <c r="I27" s="12">
        <v>0</v>
      </c>
    </row>
    <row r="28" spans="2:9" ht="15" customHeight="1" x14ac:dyDescent="0.2">
      <c r="B28" t="s">
        <v>69</v>
      </c>
      <c r="C28" s="12">
        <v>57</v>
      </c>
      <c r="D28" s="8">
        <v>5.8</v>
      </c>
      <c r="E28" s="12">
        <v>50</v>
      </c>
      <c r="F28" s="8">
        <v>9.4</v>
      </c>
      <c r="G28" s="12">
        <v>7</v>
      </c>
      <c r="H28" s="8">
        <v>1.64</v>
      </c>
      <c r="I28" s="12">
        <v>0</v>
      </c>
    </row>
    <row r="29" spans="2:9" ht="15" customHeight="1" x14ac:dyDescent="0.2">
      <c r="B29" t="s">
        <v>66</v>
      </c>
      <c r="C29" s="12">
        <v>54</v>
      </c>
      <c r="D29" s="8">
        <v>5.49</v>
      </c>
      <c r="E29" s="12">
        <v>24</v>
      </c>
      <c r="F29" s="8">
        <v>4.51</v>
      </c>
      <c r="G29" s="12">
        <v>30</v>
      </c>
      <c r="H29" s="8">
        <v>7.01</v>
      </c>
      <c r="I29" s="12">
        <v>0</v>
      </c>
    </row>
    <row r="30" spans="2:9" ht="15" customHeight="1" x14ac:dyDescent="0.2">
      <c r="B30" t="s">
        <v>62</v>
      </c>
      <c r="C30" s="12">
        <v>53</v>
      </c>
      <c r="D30" s="8">
        <v>5.39</v>
      </c>
      <c r="E30" s="12">
        <v>32</v>
      </c>
      <c r="F30" s="8">
        <v>6.02</v>
      </c>
      <c r="G30" s="12">
        <v>21</v>
      </c>
      <c r="H30" s="8">
        <v>4.91</v>
      </c>
      <c r="I30" s="12">
        <v>0</v>
      </c>
    </row>
    <row r="31" spans="2:9" ht="15" customHeight="1" x14ac:dyDescent="0.2">
      <c r="B31" t="s">
        <v>56</v>
      </c>
      <c r="C31" s="12">
        <v>52</v>
      </c>
      <c r="D31" s="8">
        <v>5.29</v>
      </c>
      <c r="E31" s="12">
        <v>29</v>
      </c>
      <c r="F31" s="8">
        <v>5.45</v>
      </c>
      <c r="G31" s="12">
        <v>23</v>
      </c>
      <c r="H31" s="8">
        <v>5.37</v>
      </c>
      <c r="I31" s="12">
        <v>0</v>
      </c>
    </row>
    <row r="32" spans="2:9" ht="15" customHeight="1" x14ac:dyDescent="0.2">
      <c r="B32" t="s">
        <v>63</v>
      </c>
      <c r="C32" s="12">
        <v>51</v>
      </c>
      <c r="D32" s="8">
        <v>5.19</v>
      </c>
      <c r="E32" s="12">
        <v>28</v>
      </c>
      <c r="F32" s="8">
        <v>5.26</v>
      </c>
      <c r="G32" s="12">
        <v>23</v>
      </c>
      <c r="H32" s="8">
        <v>5.37</v>
      </c>
      <c r="I32" s="12">
        <v>0</v>
      </c>
    </row>
    <row r="33" spans="2:9" ht="15" customHeight="1" x14ac:dyDescent="0.2">
      <c r="B33" t="s">
        <v>71</v>
      </c>
      <c r="C33" s="12">
        <v>34</v>
      </c>
      <c r="D33" s="8">
        <v>3.46</v>
      </c>
      <c r="E33" s="12">
        <v>19</v>
      </c>
      <c r="F33" s="8">
        <v>3.57</v>
      </c>
      <c r="G33" s="12">
        <v>6</v>
      </c>
      <c r="H33" s="8">
        <v>1.4</v>
      </c>
      <c r="I33" s="12">
        <v>0</v>
      </c>
    </row>
    <row r="34" spans="2:9" ht="15" customHeight="1" x14ac:dyDescent="0.2">
      <c r="B34" t="s">
        <v>72</v>
      </c>
      <c r="C34" s="12">
        <v>32</v>
      </c>
      <c r="D34" s="8">
        <v>3.26</v>
      </c>
      <c r="E34" s="12">
        <v>30</v>
      </c>
      <c r="F34" s="8">
        <v>5.64</v>
      </c>
      <c r="G34" s="12">
        <v>2</v>
      </c>
      <c r="H34" s="8">
        <v>0.47</v>
      </c>
      <c r="I34" s="12">
        <v>0</v>
      </c>
    </row>
    <row r="35" spans="2:9" ht="15" customHeight="1" x14ac:dyDescent="0.2">
      <c r="B35" t="s">
        <v>57</v>
      </c>
      <c r="C35" s="12">
        <v>31</v>
      </c>
      <c r="D35" s="8">
        <v>3.15</v>
      </c>
      <c r="E35" s="12">
        <v>8</v>
      </c>
      <c r="F35" s="8">
        <v>1.5</v>
      </c>
      <c r="G35" s="12">
        <v>23</v>
      </c>
      <c r="H35" s="8">
        <v>5.37</v>
      </c>
      <c r="I35" s="12">
        <v>0</v>
      </c>
    </row>
    <row r="36" spans="2:9" ht="15" customHeight="1" x14ac:dyDescent="0.2">
      <c r="B36" t="s">
        <v>73</v>
      </c>
      <c r="C36" s="12">
        <v>22</v>
      </c>
      <c r="D36" s="8">
        <v>2.2400000000000002</v>
      </c>
      <c r="E36" s="12">
        <v>0</v>
      </c>
      <c r="F36" s="8">
        <v>0</v>
      </c>
      <c r="G36" s="12">
        <v>17</v>
      </c>
      <c r="H36" s="8">
        <v>3.97</v>
      </c>
      <c r="I36" s="12">
        <v>1</v>
      </c>
    </row>
    <row r="37" spans="2:9" ht="15" customHeight="1" x14ac:dyDescent="0.2">
      <c r="B37" t="s">
        <v>61</v>
      </c>
      <c r="C37" s="12">
        <v>19</v>
      </c>
      <c r="D37" s="8">
        <v>1.93</v>
      </c>
      <c r="E37" s="12">
        <v>14</v>
      </c>
      <c r="F37" s="8">
        <v>2.63</v>
      </c>
      <c r="G37" s="12">
        <v>5</v>
      </c>
      <c r="H37" s="8">
        <v>1.17</v>
      </c>
      <c r="I37" s="12">
        <v>0</v>
      </c>
    </row>
    <row r="38" spans="2:9" ht="15" customHeight="1" x14ac:dyDescent="0.2">
      <c r="B38" t="s">
        <v>60</v>
      </c>
      <c r="C38" s="12">
        <v>17</v>
      </c>
      <c r="D38" s="8">
        <v>1.73</v>
      </c>
      <c r="E38" s="12">
        <v>7</v>
      </c>
      <c r="F38" s="8">
        <v>1.32</v>
      </c>
      <c r="G38" s="12">
        <v>9</v>
      </c>
      <c r="H38" s="8">
        <v>2.1</v>
      </c>
      <c r="I38" s="12">
        <v>1</v>
      </c>
    </row>
    <row r="39" spans="2:9" ht="15" customHeight="1" x14ac:dyDescent="0.2">
      <c r="B39" t="s">
        <v>78</v>
      </c>
      <c r="C39" s="12">
        <v>16</v>
      </c>
      <c r="D39" s="8">
        <v>1.63</v>
      </c>
      <c r="E39" s="12">
        <v>9</v>
      </c>
      <c r="F39" s="8">
        <v>1.69</v>
      </c>
      <c r="G39" s="12">
        <v>7</v>
      </c>
      <c r="H39" s="8">
        <v>1.64</v>
      </c>
      <c r="I39" s="12">
        <v>0</v>
      </c>
    </row>
    <row r="40" spans="2:9" ht="15" customHeight="1" x14ac:dyDescent="0.2">
      <c r="B40" t="s">
        <v>79</v>
      </c>
      <c r="C40" s="12">
        <v>16</v>
      </c>
      <c r="D40" s="8">
        <v>1.63</v>
      </c>
      <c r="E40" s="12">
        <v>5</v>
      </c>
      <c r="F40" s="8">
        <v>0.94</v>
      </c>
      <c r="G40" s="12">
        <v>11</v>
      </c>
      <c r="H40" s="8">
        <v>2.57</v>
      </c>
      <c r="I40" s="12">
        <v>0</v>
      </c>
    </row>
    <row r="41" spans="2:9" ht="15" customHeight="1" x14ac:dyDescent="0.2">
      <c r="B41" t="s">
        <v>80</v>
      </c>
      <c r="C41" s="12">
        <v>14</v>
      </c>
      <c r="D41" s="8">
        <v>1.42</v>
      </c>
      <c r="E41" s="12">
        <v>6</v>
      </c>
      <c r="F41" s="8">
        <v>1.1299999999999999</v>
      </c>
      <c r="G41" s="12">
        <v>7</v>
      </c>
      <c r="H41" s="8">
        <v>1.64</v>
      </c>
      <c r="I41" s="12">
        <v>1</v>
      </c>
    </row>
    <row r="42" spans="2:9" ht="15" customHeight="1" x14ac:dyDescent="0.2">
      <c r="B42" t="s">
        <v>68</v>
      </c>
      <c r="C42" s="12">
        <v>13</v>
      </c>
      <c r="D42" s="8">
        <v>1.32</v>
      </c>
      <c r="E42" s="12">
        <v>6</v>
      </c>
      <c r="F42" s="8">
        <v>1.1299999999999999</v>
      </c>
      <c r="G42" s="12">
        <v>7</v>
      </c>
      <c r="H42" s="8">
        <v>1.64</v>
      </c>
      <c r="I42" s="12">
        <v>0</v>
      </c>
    </row>
    <row r="43" spans="2:9" ht="15" customHeight="1" x14ac:dyDescent="0.2">
      <c r="B43" t="s">
        <v>74</v>
      </c>
      <c r="C43" s="12">
        <v>13</v>
      </c>
      <c r="D43" s="8">
        <v>1.32</v>
      </c>
      <c r="E43" s="12">
        <v>11</v>
      </c>
      <c r="F43" s="8">
        <v>2.0699999999999998</v>
      </c>
      <c r="G43" s="12">
        <v>2</v>
      </c>
      <c r="H43" s="8">
        <v>0.47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68</v>
      </c>
      <c r="D47" s="8">
        <v>6.92</v>
      </c>
      <c r="E47" s="12">
        <v>58</v>
      </c>
      <c r="F47" s="8">
        <v>10.9</v>
      </c>
      <c r="G47" s="12">
        <v>10</v>
      </c>
      <c r="H47" s="8">
        <v>2.34</v>
      </c>
      <c r="I47" s="12">
        <v>0</v>
      </c>
    </row>
    <row r="48" spans="2:9" ht="15" customHeight="1" x14ac:dyDescent="0.2">
      <c r="B48" t="s">
        <v>121</v>
      </c>
      <c r="C48" s="12">
        <v>36</v>
      </c>
      <c r="D48" s="8">
        <v>3.66</v>
      </c>
      <c r="E48" s="12">
        <v>20</v>
      </c>
      <c r="F48" s="8">
        <v>3.76</v>
      </c>
      <c r="G48" s="12">
        <v>16</v>
      </c>
      <c r="H48" s="8">
        <v>3.74</v>
      </c>
      <c r="I48" s="12">
        <v>0</v>
      </c>
    </row>
    <row r="49" spans="2:9" ht="15" customHeight="1" x14ac:dyDescent="0.2">
      <c r="B49" t="s">
        <v>117</v>
      </c>
      <c r="C49" s="12">
        <v>32</v>
      </c>
      <c r="D49" s="8">
        <v>3.26</v>
      </c>
      <c r="E49" s="12">
        <v>16</v>
      </c>
      <c r="F49" s="8">
        <v>3.01</v>
      </c>
      <c r="G49" s="12">
        <v>16</v>
      </c>
      <c r="H49" s="8">
        <v>3.74</v>
      </c>
      <c r="I49" s="12">
        <v>0</v>
      </c>
    </row>
    <row r="50" spans="2:9" ht="15" customHeight="1" x14ac:dyDescent="0.2">
      <c r="B50" t="s">
        <v>125</v>
      </c>
      <c r="C50" s="12">
        <v>32</v>
      </c>
      <c r="D50" s="8">
        <v>3.26</v>
      </c>
      <c r="E50" s="12">
        <v>32</v>
      </c>
      <c r="F50" s="8">
        <v>6.02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144</v>
      </c>
      <c r="C51" s="12">
        <v>26</v>
      </c>
      <c r="D51" s="8">
        <v>2.64</v>
      </c>
      <c r="E51" s="12">
        <v>12</v>
      </c>
      <c r="F51" s="8">
        <v>2.2599999999999998</v>
      </c>
      <c r="G51" s="12">
        <v>14</v>
      </c>
      <c r="H51" s="8">
        <v>3.27</v>
      </c>
      <c r="I51" s="12">
        <v>0</v>
      </c>
    </row>
    <row r="52" spans="2:9" ht="15" customHeight="1" x14ac:dyDescent="0.2">
      <c r="B52" t="s">
        <v>129</v>
      </c>
      <c r="C52" s="12">
        <v>21</v>
      </c>
      <c r="D52" s="8">
        <v>2.14</v>
      </c>
      <c r="E52" s="12">
        <v>19</v>
      </c>
      <c r="F52" s="8">
        <v>3.57</v>
      </c>
      <c r="G52" s="12">
        <v>2</v>
      </c>
      <c r="H52" s="8">
        <v>0.47</v>
      </c>
      <c r="I52" s="12">
        <v>0</v>
      </c>
    </row>
    <row r="53" spans="2:9" ht="15" customHeight="1" x14ac:dyDescent="0.2">
      <c r="B53" t="s">
        <v>153</v>
      </c>
      <c r="C53" s="12">
        <v>20</v>
      </c>
      <c r="D53" s="8">
        <v>2.0299999999999998</v>
      </c>
      <c r="E53" s="12">
        <v>5</v>
      </c>
      <c r="F53" s="8">
        <v>0.94</v>
      </c>
      <c r="G53" s="12">
        <v>15</v>
      </c>
      <c r="H53" s="8">
        <v>3.5</v>
      </c>
      <c r="I53" s="12">
        <v>0</v>
      </c>
    </row>
    <row r="54" spans="2:9" ht="15" customHeight="1" x14ac:dyDescent="0.2">
      <c r="B54" t="s">
        <v>119</v>
      </c>
      <c r="C54" s="12">
        <v>19</v>
      </c>
      <c r="D54" s="8">
        <v>1.93</v>
      </c>
      <c r="E54" s="12">
        <v>13</v>
      </c>
      <c r="F54" s="8">
        <v>2.44</v>
      </c>
      <c r="G54" s="12">
        <v>6</v>
      </c>
      <c r="H54" s="8">
        <v>1.4</v>
      </c>
      <c r="I54" s="12">
        <v>0</v>
      </c>
    </row>
    <row r="55" spans="2:9" ht="15" customHeight="1" x14ac:dyDescent="0.2">
      <c r="B55" t="s">
        <v>111</v>
      </c>
      <c r="C55" s="12">
        <v>18</v>
      </c>
      <c r="D55" s="8">
        <v>1.83</v>
      </c>
      <c r="E55" s="12">
        <v>6</v>
      </c>
      <c r="F55" s="8">
        <v>1.1299999999999999</v>
      </c>
      <c r="G55" s="12">
        <v>12</v>
      </c>
      <c r="H55" s="8">
        <v>2.8</v>
      </c>
      <c r="I55" s="12">
        <v>0</v>
      </c>
    </row>
    <row r="56" spans="2:9" ht="15" customHeight="1" x14ac:dyDescent="0.2">
      <c r="B56" t="s">
        <v>113</v>
      </c>
      <c r="C56" s="12">
        <v>17</v>
      </c>
      <c r="D56" s="8">
        <v>1.73</v>
      </c>
      <c r="E56" s="12">
        <v>9</v>
      </c>
      <c r="F56" s="8">
        <v>1.69</v>
      </c>
      <c r="G56" s="12">
        <v>8</v>
      </c>
      <c r="H56" s="8">
        <v>1.87</v>
      </c>
      <c r="I56" s="12">
        <v>0</v>
      </c>
    </row>
    <row r="57" spans="2:9" ht="15" customHeight="1" x14ac:dyDescent="0.2">
      <c r="B57" t="s">
        <v>118</v>
      </c>
      <c r="C57" s="12">
        <v>16</v>
      </c>
      <c r="D57" s="8">
        <v>1.63</v>
      </c>
      <c r="E57" s="12">
        <v>9</v>
      </c>
      <c r="F57" s="8">
        <v>1.69</v>
      </c>
      <c r="G57" s="12">
        <v>7</v>
      </c>
      <c r="H57" s="8">
        <v>1.64</v>
      </c>
      <c r="I57" s="12">
        <v>0</v>
      </c>
    </row>
    <row r="58" spans="2:9" ht="15" customHeight="1" x14ac:dyDescent="0.2">
      <c r="B58" t="s">
        <v>115</v>
      </c>
      <c r="C58" s="12">
        <v>15</v>
      </c>
      <c r="D58" s="8">
        <v>1.53</v>
      </c>
      <c r="E58" s="12">
        <v>4</v>
      </c>
      <c r="F58" s="8">
        <v>0.75</v>
      </c>
      <c r="G58" s="12">
        <v>11</v>
      </c>
      <c r="H58" s="8">
        <v>2.57</v>
      </c>
      <c r="I58" s="12">
        <v>0</v>
      </c>
    </row>
    <row r="59" spans="2:9" ht="15" customHeight="1" x14ac:dyDescent="0.2">
      <c r="B59" t="s">
        <v>112</v>
      </c>
      <c r="C59" s="12">
        <v>14</v>
      </c>
      <c r="D59" s="8">
        <v>1.42</v>
      </c>
      <c r="E59" s="12">
        <v>3</v>
      </c>
      <c r="F59" s="8">
        <v>0.56000000000000005</v>
      </c>
      <c r="G59" s="12">
        <v>11</v>
      </c>
      <c r="H59" s="8">
        <v>2.57</v>
      </c>
      <c r="I59" s="12">
        <v>0</v>
      </c>
    </row>
    <row r="60" spans="2:9" ht="15" customHeight="1" x14ac:dyDescent="0.2">
      <c r="B60" t="s">
        <v>148</v>
      </c>
      <c r="C60" s="12">
        <v>14</v>
      </c>
      <c r="D60" s="8">
        <v>1.42</v>
      </c>
      <c r="E60" s="12">
        <v>8</v>
      </c>
      <c r="F60" s="8">
        <v>1.5</v>
      </c>
      <c r="G60" s="12">
        <v>6</v>
      </c>
      <c r="H60" s="8">
        <v>1.4</v>
      </c>
      <c r="I60" s="12">
        <v>0</v>
      </c>
    </row>
    <row r="61" spans="2:9" ht="15" customHeight="1" x14ac:dyDescent="0.2">
      <c r="B61" t="s">
        <v>139</v>
      </c>
      <c r="C61" s="12">
        <v>14</v>
      </c>
      <c r="D61" s="8">
        <v>1.42</v>
      </c>
      <c r="E61" s="12">
        <v>7</v>
      </c>
      <c r="F61" s="8">
        <v>1.32</v>
      </c>
      <c r="G61" s="12">
        <v>7</v>
      </c>
      <c r="H61" s="8">
        <v>1.64</v>
      </c>
      <c r="I61" s="12">
        <v>0</v>
      </c>
    </row>
    <row r="62" spans="2:9" ht="15" customHeight="1" x14ac:dyDescent="0.2">
      <c r="B62" t="s">
        <v>124</v>
      </c>
      <c r="C62" s="12">
        <v>14</v>
      </c>
      <c r="D62" s="8">
        <v>1.42</v>
      </c>
      <c r="E62" s="12">
        <v>13</v>
      </c>
      <c r="F62" s="8">
        <v>2.44</v>
      </c>
      <c r="G62" s="12">
        <v>1</v>
      </c>
      <c r="H62" s="8">
        <v>0.23</v>
      </c>
      <c r="I62" s="12">
        <v>0</v>
      </c>
    </row>
    <row r="63" spans="2:9" ht="15" customHeight="1" x14ac:dyDescent="0.2">
      <c r="B63" t="s">
        <v>128</v>
      </c>
      <c r="C63" s="12">
        <v>14</v>
      </c>
      <c r="D63" s="8">
        <v>1.42</v>
      </c>
      <c r="E63" s="12">
        <v>11</v>
      </c>
      <c r="F63" s="8">
        <v>2.0699999999999998</v>
      </c>
      <c r="G63" s="12">
        <v>3</v>
      </c>
      <c r="H63" s="8">
        <v>0.7</v>
      </c>
      <c r="I63" s="12">
        <v>0</v>
      </c>
    </row>
    <row r="64" spans="2:9" ht="15" customHeight="1" x14ac:dyDescent="0.2">
      <c r="B64" t="s">
        <v>114</v>
      </c>
      <c r="C64" s="12">
        <v>13</v>
      </c>
      <c r="D64" s="8">
        <v>1.32</v>
      </c>
      <c r="E64" s="12">
        <v>3</v>
      </c>
      <c r="F64" s="8">
        <v>0.56000000000000005</v>
      </c>
      <c r="G64" s="12">
        <v>10</v>
      </c>
      <c r="H64" s="8">
        <v>2.34</v>
      </c>
      <c r="I64" s="12">
        <v>0</v>
      </c>
    </row>
    <row r="65" spans="2:9" ht="15" customHeight="1" x14ac:dyDescent="0.2">
      <c r="B65" t="s">
        <v>155</v>
      </c>
      <c r="C65" s="12">
        <v>13</v>
      </c>
      <c r="D65" s="8">
        <v>1.32</v>
      </c>
      <c r="E65" s="12">
        <v>10</v>
      </c>
      <c r="F65" s="8">
        <v>1.88</v>
      </c>
      <c r="G65" s="12">
        <v>3</v>
      </c>
      <c r="H65" s="8">
        <v>0.7</v>
      </c>
      <c r="I65" s="12">
        <v>0</v>
      </c>
    </row>
    <row r="66" spans="2:9" ht="15" customHeight="1" x14ac:dyDescent="0.2">
      <c r="B66" t="s">
        <v>152</v>
      </c>
      <c r="C66" s="12">
        <v>13</v>
      </c>
      <c r="D66" s="8">
        <v>1.32</v>
      </c>
      <c r="E66" s="12">
        <v>10</v>
      </c>
      <c r="F66" s="8">
        <v>1.88</v>
      </c>
      <c r="G66" s="12">
        <v>3</v>
      </c>
      <c r="H66" s="8">
        <v>0.7</v>
      </c>
      <c r="I66" s="12">
        <v>0</v>
      </c>
    </row>
    <row r="67" spans="2:9" ht="15" customHeight="1" x14ac:dyDescent="0.2">
      <c r="B67" t="s">
        <v>116</v>
      </c>
      <c r="C67" s="12">
        <v>13</v>
      </c>
      <c r="D67" s="8">
        <v>1.32</v>
      </c>
      <c r="E67" s="12">
        <v>7</v>
      </c>
      <c r="F67" s="8">
        <v>1.32</v>
      </c>
      <c r="G67" s="12">
        <v>6</v>
      </c>
      <c r="H67" s="8">
        <v>1.4</v>
      </c>
      <c r="I67" s="12">
        <v>0</v>
      </c>
    </row>
    <row r="68" spans="2:9" ht="15" customHeight="1" x14ac:dyDescent="0.2">
      <c r="B68" t="s">
        <v>122</v>
      </c>
      <c r="C68" s="12">
        <v>13</v>
      </c>
      <c r="D68" s="8">
        <v>1.32</v>
      </c>
      <c r="E68" s="12">
        <v>13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130</v>
      </c>
      <c r="C69" s="12">
        <v>13</v>
      </c>
      <c r="D69" s="8">
        <v>1.32</v>
      </c>
      <c r="E69" s="12">
        <v>11</v>
      </c>
      <c r="F69" s="8">
        <v>2.0699999999999998</v>
      </c>
      <c r="G69" s="12">
        <v>2</v>
      </c>
      <c r="H69" s="8">
        <v>0.47</v>
      </c>
      <c r="I69" s="12">
        <v>0</v>
      </c>
    </row>
    <row r="71" spans="2:9" ht="15" customHeight="1" x14ac:dyDescent="0.2">
      <c r="B71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8B13-8DD2-4BCD-9C21-BA7BD2B013F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243</v>
      </c>
      <c r="D6" s="8">
        <v>18.04</v>
      </c>
      <c r="E6" s="12">
        <v>110</v>
      </c>
      <c r="F6" s="8">
        <v>15.03</v>
      </c>
      <c r="G6" s="12">
        <v>133</v>
      </c>
      <c r="H6" s="8">
        <v>22.58</v>
      </c>
      <c r="I6" s="12">
        <v>0</v>
      </c>
    </row>
    <row r="7" spans="2:9" ht="15" customHeight="1" x14ac:dyDescent="0.2">
      <c r="B7" t="s">
        <v>34</v>
      </c>
      <c r="C7" s="12">
        <v>110</v>
      </c>
      <c r="D7" s="8">
        <v>8.17</v>
      </c>
      <c r="E7" s="12">
        <v>38</v>
      </c>
      <c r="F7" s="8">
        <v>5.19</v>
      </c>
      <c r="G7" s="12">
        <v>72</v>
      </c>
      <c r="H7" s="8">
        <v>12.22</v>
      </c>
      <c r="I7" s="12">
        <v>0</v>
      </c>
    </row>
    <row r="8" spans="2:9" ht="15" customHeight="1" x14ac:dyDescent="0.2">
      <c r="B8" t="s">
        <v>35</v>
      </c>
      <c r="C8" s="12">
        <v>6</v>
      </c>
      <c r="D8" s="8">
        <v>0.45</v>
      </c>
      <c r="E8" s="12">
        <v>0</v>
      </c>
      <c r="F8" s="8">
        <v>0</v>
      </c>
      <c r="G8" s="12">
        <v>5</v>
      </c>
      <c r="H8" s="8">
        <v>0.85</v>
      </c>
      <c r="I8" s="12">
        <v>0</v>
      </c>
    </row>
    <row r="9" spans="2:9" ht="15" customHeight="1" x14ac:dyDescent="0.2">
      <c r="B9" t="s">
        <v>36</v>
      </c>
      <c r="C9" s="12">
        <v>12</v>
      </c>
      <c r="D9" s="8">
        <v>0.89</v>
      </c>
      <c r="E9" s="12">
        <v>3</v>
      </c>
      <c r="F9" s="8">
        <v>0.41</v>
      </c>
      <c r="G9" s="12">
        <v>9</v>
      </c>
      <c r="H9" s="8">
        <v>1.53</v>
      </c>
      <c r="I9" s="12">
        <v>0</v>
      </c>
    </row>
    <row r="10" spans="2:9" ht="15" customHeight="1" x14ac:dyDescent="0.2">
      <c r="B10" t="s">
        <v>37</v>
      </c>
      <c r="C10" s="12">
        <v>14</v>
      </c>
      <c r="D10" s="8">
        <v>1.04</v>
      </c>
      <c r="E10" s="12">
        <v>3</v>
      </c>
      <c r="F10" s="8">
        <v>0.41</v>
      </c>
      <c r="G10" s="12">
        <v>11</v>
      </c>
      <c r="H10" s="8">
        <v>1.87</v>
      </c>
      <c r="I10" s="12">
        <v>0</v>
      </c>
    </row>
    <row r="11" spans="2:9" ht="15" customHeight="1" x14ac:dyDescent="0.2">
      <c r="B11" t="s">
        <v>38</v>
      </c>
      <c r="C11" s="12">
        <v>300</v>
      </c>
      <c r="D11" s="8">
        <v>22.27</v>
      </c>
      <c r="E11" s="12">
        <v>138</v>
      </c>
      <c r="F11" s="8">
        <v>18.850000000000001</v>
      </c>
      <c r="G11" s="12">
        <v>162</v>
      </c>
      <c r="H11" s="8">
        <v>27.5</v>
      </c>
      <c r="I11" s="12">
        <v>0</v>
      </c>
    </row>
    <row r="12" spans="2:9" ht="15" customHeight="1" x14ac:dyDescent="0.2">
      <c r="B12" t="s">
        <v>39</v>
      </c>
      <c r="C12" s="12">
        <v>10</v>
      </c>
      <c r="D12" s="8">
        <v>0.74</v>
      </c>
      <c r="E12" s="12">
        <v>4</v>
      </c>
      <c r="F12" s="8">
        <v>0.55000000000000004</v>
      </c>
      <c r="G12" s="12">
        <v>6</v>
      </c>
      <c r="H12" s="8">
        <v>1.02</v>
      </c>
      <c r="I12" s="12">
        <v>0</v>
      </c>
    </row>
    <row r="13" spans="2:9" ht="15" customHeight="1" x14ac:dyDescent="0.2">
      <c r="B13" t="s">
        <v>40</v>
      </c>
      <c r="C13" s="12">
        <v>124</v>
      </c>
      <c r="D13" s="8">
        <v>9.2100000000000009</v>
      </c>
      <c r="E13" s="12">
        <v>59</v>
      </c>
      <c r="F13" s="8">
        <v>8.06</v>
      </c>
      <c r="G13" s="12">
        <v>64</v>
      </c>
      <c r="H13" s="8">
        <v>10.87</v>
      </c>
      <c r="I13" s="12">
        <v>1</v>
      </c>
    </row>
    <row r="14" spans="2:9" ht="15" customHeight="1" x14ac:dyDescent="0.2">
      <c r="B14" t="s">
        <v>41</v>
      </c>
      <c r="C14" s="12">
        <v>64</v>
      </c>
      <c r="D14" s="8">
        <v>4.75</v>
      </c>
      <c r="E14" s="12">
        <v>42</v>
      </c>
      <c r="F14" s="8">
        <v>5.74</v>
      </c>
      <c r="G14" s="12">
        <v>22</v>
      </c>
      <c r="H14" s="8">
        <v>3.74</v>
      </c>
      <c r="I14" s="12">
        <v>0</v>
      </c>
    </row>
    <row r="15" spans="2:9" ht="15" customHeight="1" x14ac:dyDescent="0.2">
      <c r="B15" t="s">
        <v>42</v>
      </c>
      <c r="C15" s="12">
        <v>90</v>
      </c>
      <c r="D15" s="8">
        <v>6.68</v>
      </c>
      <c r="E15" s="12">
        <v>67</v>
      </c>
      <c r="F15" s="8">
        <v>9.15</v>
      </c>
      <c r="G15" s="12">
        <v>23</v>
      </c>
      <c r="H15" s="8">
        <v>3.9</v>
      </c>
      <c r="I15" s="12">
        <v>0</v>
      </c>
    </row>
    <row r="16" spans="2:9" ht="15" customHeight="1" x14ac:dyDescent="0.2">
      <c r="B16" t="s">
        <v>43</v>
      </c>
      <c r="C16" s="12">
        <v>202</v>
      </c>
      <c r="D16" s="8">
        <v>15</v>
      </c>
      <c r="E16" s="12">
        <v>171</v>
      </c>
      <c r="F16" s="8">
        <v>23.36</v>
      </c>
      <c r="G16" s="12">
        <v>29</v>
      </c>
      <c r="H16" s="8">
        <v>4.92</v>
      </c>
      <c r="I16" s="12">
        <v>0</v>
      </c>
    </row>
    <row r="17" spans="2:9" ht="15" customHeight="1" x14ac:dyDescent="0.2">
      <c r="B17" t="s">
        <v>44</v>
      </c>
      <c r="C17" s="12">
        <v>61</v>
      </c>
      <c r="D17" s="8">
        <v>4.53</v>
      </c>
      <c r="E17" s="12">
        <v>40</v>
      </c>
      <c r="F17" s="8">
        <v>5.46</v>
      </c>
      <c r="G17" s="12">
        <v>7</v>
      </c>
      <c r="H17" s="8">
        <v>1.19</v>
      </c>
      <c r="I17" s="12">
        <v>1</v>
      </c>
    </row>
    <row r="18" spans="2:9" ht="15" customHeight="1" x14ac:dyDescent="0.2">
      <c r="B18" t="s">
        <v>45</v>
      </c>
      <c r="C18" s="12">
        <v>55</v>
      </c>
      <c r="D18" s="8">
        <v>4.08</v>
      </c>
      <c r="E18" s="12">
        <v>34</v>
      </c>
      <c r="F18" s="8">
        <v>4.6399999999999997</v>
      </c>
      <c r="G18" s="12">
        <v>21</v>
      </c>
      <c r="H18" s="8">
        <v>3.57</v>
      </c>
      <c r="I18" s="12">
        <v>0</v>
      </c>
    </row>
    <row r="19" spans="2:9" ht="15" customHeight="1" x14ac:dyDescent="0.2">
      <c r="B19" t="s">
        <v>46</v>
      </c>
      <c r="C19" s="12">
        <v>56</v>
      </c>
      <c r="D19" s="8">
        <v>4.16</v>
      </c>
      <c r="E19" s="12">
        <v>23</v>
      </c>
      <c r="F19" s="8">
        <v>3.14</v>
      </c>
      <c r="G19" s="12">
        <v>25</v>
      </c>
      <c r="H19" s="8">
        <v>4.24</v>
      </c>
      <c r="I19" s="12">
        <v>0</v>
      </c>
    </row>
    <row r="20" spans="2:9" ht="15" customHeight="1" x14ac:dyDescent="0.2">
      <c r="B20" s="9" t="s">
        <v>227</v>
      </c>
      <c r="C20" s="12">
        <f>SUM(LTBL_33208[総数／事業所数])</f>
        <v>1347</v>
      </c>
      <c r="E20" s="12">
        <f>SUBTOTAL(109,LTBL_33208[個人／事業所数])</f>
        <v>732</v>
      </c>
      <c r="G20" s="12">
        <f>SUBTOTAL(109,LTBL_33208[法人／事業所数])</f>
        <v>589</v>
      </c>
      <c r="I20" s="12">
        <f>SUBTOTAL(109,LTBL_33208[法人以外の団体／事業所数])</f>
        <v>2</v>
      </c>
    </row>
    <row r="21" spans="2:9" ht="15" customHeight="1" x14ac:dyDescent="0.2">
      <c r="E21" s="11">
        <f>LTBL_33208[[#Totals],[個人／事業所数]]/LTBL_33208[[#Totals],[総数／事業所数]]</f>
        <v>0.54342984409799555</v>
      </c>
      <c r="G21" s="11">
        <f>LTBL_33208[[#Totals],[法人／事業所数]]/LTBL_33208[[#Totals],[総数／事業所数]]</f>
        <v>0.43726800296956198</v>
      </c>
      <c r="I21" s="11">
        <f>LTBL_33208[[#Totals],[法人以外の団体／事業所数]]/LTBL_33208[[#Totals],[総数／事業所数]]</f>
        <v>1.4847809948032665E-3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171</v>
      </c>
      <c r="D24" s="8">
        <v>12.69</v>
      </c>
      <c r="E24" s="12">
        <v>150</v>
      </c>
      <c r="F24" s="8">
        <v>20.49</v>
      </c>
      <c r="G24" s="12">
        <v>21</v>
      </c>
      <c r="H24" s="8">
        <v>3.57</v>
      </c>
      <c r="I24" s="12">
        <v>0</v>
      </c>
    </row>
    <row r="25" spans="2:9" ht="15" customHeight="1" x14ac:dyDescent="0.2">
      <c r="B25" t="s">
        <v>56</v>
      </c>
      <c r="C25" s="12">
        <v>96</v>
      </c>
      <c r="D25" s="8">
        <v>7.13</v>
      </c>
      <c r="E25" s="12">
        <v>55</v>
      </c>
      <c r="F25" s="8">
        <v>7.51</v>
      </c>
      <c r="G25" s="12">
        <v>41</v>
      </c>
      <c r="H25" s="8">
        <v>6.96</v>
      </c>
      <c r="I25" s="12">
        <v>0</v>
      </c>
    </row>
    <row r="26" spans="2:9" ht="15" customHeight="1" x14ac:dyDescent="0.2">
      <c r="B26" t="s">
        <v>66</v>
      </c>
      <c r="C26" s="12">
        <v>96</v>
      </c>
      <c r="D26" s="8">
        <v>7.13</v>
      </c>
      <c r="E26" s="12">
        <v>54</v>
      </c>
      <c r="F26" s="8">
        <v>7.38</v>
      </c>
      <c r="G26" s="12">
        <v>42</v>
      </c>
      <c r="H26" s="8">
        <v>7.13</v>
      </c>
      <c r="I26" s="12">
        <v>0</v>
      </c>
    </row>
    <row r="27" spans="2:9" ht="15" customHeight="1" x14ac:dyDescent="0.2">
      <c r="B27" t="s">
        <v>64</v>
      </c>
      <c r="C27" s="12">
        <v>95</v>
      </c>
      <c r="D27" s="8">
        <v>7.05</v>
      </c>
      <c r="E27" s="12">
        <v>42</v>
      </c>
      <c r="F27" s="8">
        <v>5.74</v>
      </c>
      <c r="G27" s="12">
        <v>53</v>
      </c>
      <c r="H27" s="8">
        <v>9</v>
      </c>
      <c r="I27" s="12">
        <v>0</v>
      </c>
    </row>
    <row r="28" spans="2:9" ht="15" customHeight="1" x14ac:dyDescent="0.2">
      <c r="B28" t="s">
        <v>55</v>
      </c>
      <c r="C28" s="12">
        <v>90</v>
      </c>
      <c r="D28" s="8">
        <v>6.68</v>
      </c>
      <c r="E28" s="12">
        <v>35</v>
      </c>
      <c r="F28" s="8">
        <v>4.78</v>
      </c>
      <c r="G28" s="12">
        <v>55</v>
      </c>
      <c r="H28" s="8">
        <v>9.34</v>
      </c>
      <c r="I28" s="12">
        <v>0</v>
      </c>
    </row>
    <row r="29" spans="2:9" ht="15" customHeight="1" x14ac:dyDescent="0.2">
      <c r="B29" t="s">
        <v>69</v>
      </c>
      <c r="C29" s="12">
        <v>80</v>
      </c>
      <c r="D29" s="8">
        <v>5.94</v>
      </c>
      <c r="E29" s="12">
        <v>66</v>
      </c>
      <c r="F29" s="8">
        <v>9.02</v>
      </c>
      <c r="G29" s="12">
        <v>14</v>
      </c>
      <c r="H29" s="8">
        <v>2.38</v>
      </c>
      <c r="I29" s="12">
        <v>0</v>
      </c>
    </row>
    <row r="30" spans="2:9" ht="15" customHeight="1" x14ac:dyDescent="0.2">
      <c r="B30" t="s">
        <v>71</v>
      </c>
      <c r="C30" s="12">
        <v>61</v>
      </c>
      <c r="D30" s="8">
        <v>4.53</v>
      </c>
      <c r="E30" s="12">
        <v>40</v>
      </c>
      <c r="F30" s="8">
        <v>5.46</v>
      </c>
      <c r="G30" s="12">
        <v>7</v>
      </c>
      <c r="H30" s="8">
        <v>1.19</v>
      </c>
      <c r="I30" s="12">
        <v>1</v>
      </c>
    </row>
    <row r="31" spans="2:9" ht="15" customHeight="1" x14ac:dyDescent="0.2">
      <c r="B31" t="s">
        <v>57</v>
      </c>
      <c r="C31" s="12">
        <v>57</v>
      </c>
      <c r="D31" s="8">
        <v>4.2300000000000004</v>
      </c>
      <c r="E31" s="12">
        <v>20</v>
      </c>
      <c r="F31" s="8">
        <v>2.73</v>
      </c>
      <c r="G31" s="12">
        <v>37</v>
      </c>
      <c r="H31" s="8">
        <v>6.28</v>
      </c>
      <c r="I31" s="12">
        <v>0</v>
      </c>
    </row>
    <row r="32" spans="2:9" ht="15" customHeight="1" x14ac:dyDescent="0.2">
      <c r="B32" t="s">
        <v>62</v>
      </c>
      <c r="C32" s="12">
        <v>57</v>
      </c>
      <c r="D32" s="8">
        <v>4.2300000000000004</v>
      </c>
      <c r="E32" s="12">
        <v>39</v>
      </c>
      <c r="F32" s="8">
        <v>5.33</v>
      </c>
      <c r="G32" s="12">
        <v>18</v>
      </c>
      <c r="H32" s="8">
        <v>3.06</v>
      </c>
      <c r="I32" s="12">
        <v>0</v>
      </c>
    </row>
    <row r="33" spans="2:9" ht="15" customHeight="1" x14ac:dyDescent="0.2">
      <c r="B33" t="s">
        <v>63</v>
      </c>
      <c r="C33" s="12">
        <v>48</v>
      </c>
      <c r="D33" s="8">
        <v>3.56</v>
      </c>
      <c r="E33" s="12">
        <v>27</v>
      </c>
      <c r="F33" s="8">
        <v>3.69</v>
      </c>
      <c r="G33" s="12">
        <v>21</v>
      </c>
      <c r="H33" s="8">
        <v>3.57</v>
      </c>
      <c r="I33" s="12">
        <v>0</v>
      </c>
    </row>
    <row r="34" spans="2:9" ht="15" customHeight="1" x14ac:dyDescent="0.2">
      <c r="B34" t="s">
        <v>72</v>
      </c>
      <c r="C34" s="12">
        <v>42</v>
      </c>
      <c r="D34" s="8">
        <v>3.12</v>
      </c>
      <c r="E34" s="12">
        <v>34</v>
      </c>
      <c r="F34" s="8">
        <v>4.6399999999999997</v>
      </c>
      <c r="G34" s="12">
        <v>8</v>
      </c>
      <c r="H34" s="8">
        <v>1.36</v>
      </c>
      <c r="I34" s="12">
        <v>0</v>
      </c>
    </row>
    <row r="35" spans="2:9" ht="15" customHeight="1" x14ac:dyDescent="0.2">
      <c r="B35" t="s">
        <v>67</v>
      </c>
      <c r="C35" s="12">
        <v>34</v>
      </c>
      <c r="D35" s="8">
        <v>2.52</v>
      </c>
      <c r="E35" s="12">
        <v>27</v>
      </c>
      <c r="F35" s="8">
        <v>3.69</v>
      </c>
      <c r="G35" s="12">
        <v>7</v>
      </c>
      <c r="H35" s="8">
        <v>1.19</v>
      </c>
      <c r="I35" s="12">
        <v>0</v>
      </c>
    </row>
    <row r="36" spans="2:9" ht="15" customHeight="1" x14ac:dyDescent="0.2">
      <c r="B36" t="s">
        <v>61</v>
      </c>
      <c r="C36" s="12">
        <v>32</v>
      </c>
      <c r="D36" s="8">
        <v>2.38</v>
      </c>
      <c r="E36" s="12">
        <v>11</v>
      </c>
      <c r="F36" s="8">
        <v>1.5</v>
      </c>
      <c r="G36" s="12">
        <v>21</v>
      </c>
      <c r="H36" s="8">
        <v>3.57</v>
      </c>
      <c r="I36" s="12">
        <v>0</v>
      </c>
    </row>
    <row r="37" spans="2:9" ht="15" customHeight="1" x14ac:dyDescent="0.2">
      <c r="B37" t="s">
        <v>68</v>
      </c>
      <c r="C37" s="12">
        <v>29</v>
      </c>
      <c r="D37" s="8">
        <v>2.15</v>
      </c>
      <c r="E37" s="12">
        <v>15</v>
      </c>
      <c r="F37" s="8">
        <v>2.0499999999999998</v>
      </c>
      <c r="G37" s="12">
        <v>14</v>
      </c>
      <c r="H37" s="8">
        <v>2.38</v>
      </c>
      <c r="I37" s="12">
        <v>0</v>
      </c>
    </row>
    <row r="38" spans="2:9" ht="15" customHeight="1" x14ac:dyDescent="0.2">
      <c r="B38" t="s">
        <v>77</v>
      </c>
      <c r="C38" s="12">
        <v>23</v>
      </c>
      <c r="D38" s="8">
        <v>1.71</v>
      </c>
      <c r="E38" s="12">
        <v>16</v>
      </c>
      <c r="F38" s="8">
        <v>2.19</v>
      </c>
      <c r="G38" s="12">
        <v>6</v>
      </c>
      <c r="H38" s="8">
        <v>1.02</v>
      </c>
      <c r="I38" s="12">
        <v>0</v>
      </c>
    </row>
    <row r="39" spans="2:9" ht="15" customHeight="1" x14ac:dyDescent="0.2">
      <c r="B39" t="s">
        <v>65</v>
      </c>
      <c r="C39" s="12">
        <v>21</v>
      </c>
      <c r="D39" s="8">
        <v>1.56</v>
      </c>
      <c r="E39" s="12">
        <v>4</v>
      </c>
      <c r="F39" s="8">
        <v>0.55000000000000004</v>
      </c>
      <c r="G39" s="12">
        <v>17</v>
      </c>
      <c r="H39" s="8">
        <v>2.89</v>
      </c>
      <c r="I39" s="12">
        <v>0</v>
      </c>
    </row>
    <row r="40" spans="2:9" ht="15" customHeight="1" x14ac:dyDescent="0.2">
      <c r="B40" t="s">
        <v>74</v>
      </c>
      <c r="C40" s="12">
        <v>19</v>
      </c>
      <c r="D40" s="8">
        <v>1.41</v>
      </c>
      <c r="E40" s="12">
        <v>14</v>
      </c>
      <c r="F40" s="8">
        <v>1.91</v>
      </c>
      <c r="G40" s="12">
        <v>5</v>
      </c>
      <c r="H40" s="8">
        <v>0.85</v>
      </c>
      <c r="I40" s="12">
        <v>0</v>
      </c>
    </row>
    <row r="41" spans="2:9" ht="15" customHeight="1" x14ac:dyDescent="0.2">
      <c r="B41" t="s">
        <v>82</v>
      </c>
      <c r="C41" s="12">
        <v>18</v>
      </c>
      <c r="D41" s="8">
        <v>1.34</v>
      </c>
      <c r="E41" s="12">
        <v>4</v>
      </c>
      <c r="F41" s="8">
        <v>0.55000000000000004</v>
      </c>
      <c r="G41" s="12">
        <v>14</v>
      </c>
      <c r="H41" s="8">
        <v>2.38</v>
      </c>
      <c r="I41" s="12">
        <v>0</v>
      </c>
    </row>
    <row r="42" spans="2:9" ht="15" customHeight="1" x14ac:dyDescent="0.2">
      <c r="B42" t="s">
        <v>85</v>
      </c>
      <c r="C42" s="12">
        <v>16</v>
      </c>
      <c r="D42" s="8">
        <v>1.19</v>
      </c>
      <c r="E42" s="12">
        <v>4</v>
      </c>
      <c r="F42" s="8">
        <v>0.55000000000000004</v>
      </c>
      <c r="G42" s="12">
        <v>12</v>
      </c>
      <c r="H42" s="8">
        <v>2.04</v>
      </c>
      <c r="I42" s="12">
        <v>0</v>
      </c>
    </row>
    <row r="43" spans="2:9" ht="15" customHeight="1" x14ac:dyDescent="0.2">
      <c r="B43" t="s">
        <v>75</v>
      </c>
      <c r="C43" s="12">
        <v>16</v>
      </c>
      <c r="D43" s="8">
        <v>1.19</v>
      </c>
      <c r="E43" s="12">
        <v>3</v>
      </c>
      <c r="F43" s="8">
        <v>0.41</v>
      </c>
      <c r="G43" s="12">
        <v>13</v>
      </c>
      <c r="H43" s="8">
        <v>2.21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89</v>
      </c>
      <c r="D47" s="8">
        <v>6.61</v>
      </c>
      <c r="E47" s="12">
        <v>82</v>
      </c>
      <c r="F47" s="8">
        <v>11.2</v>
      </c>
      <c r="G47" s="12">
        <v>7</v>
      </c>
      <c r="H47" s="8">
        <v>1.19</v>
      </c>
      <c r="I47" s="12">
        <v>0</v>
      </c>
    </row>
    <row r="48" spans="2:9" ht="15" customHeight="1" x14ac:dyDescent="0.2">
      <c r="B48" t="s">
        <v>121</v>
      </c>
      <c r="C48" s="12">
        <v>69</v>
      </c>
      <c r="D48" s="8">
        <v>5.12</v>
      </c>
      <c r="E48" s="12">
        <v>46</v>
      </c>
      <c r="F48" s="8">
        <v>6.28</v>
      </c>
      <c r="G48" s="12">
        <v>23</v>
      </c>
      <c r="H48" s="8">
        <v>3.9</v>
      </c>
      <c r="I48" s="12">
        <v>0</v>
      </c>
    </row>
    <row r="49" spans="2:9" ht="15" customHeight="1" x14ac:dyDescent="0.2">
      <c r="B49" t="s">
        <v>125</v>
      </c>
      <c r="C49" s="12">
        <v>53</v>
      </c>
      <c r="D49" s="8">
        <v>3.93</v>
      </c>
      <c r="E49" s="12">
        <v>52</v>
      </c>
      <c r="F49" s="8">
        <v>7.1</v>
      </c>
      <c r="G49" s="12">
        <v>1</v>
      </c>
      <c r="H49" s="8">
        <v>0.17</v>
      </c>
      <c r="I49" s="12">
        <v>0</v>
      </c>
    </row>
    <row r="50" spans="2:9" ht="15" customHeight="1" x14ac:dyDescent="0.2">
      <c r="B50" t="s">
        <v>128</v>
      </c>
      <c r="C50" s="12">
        <v>31</v>
      </c>
      <c r="D50" s="8">
        <v>2.2999999999999998</v>
      </c>
      <c r="E50" s="12">
        <v>26</v>
      </c>
      <c r="F50" s="8">
        <v>3.55</v>
      </c>
      <c r="G50" s="12">
        <v>4</v>
      </c>
      <c r="H50" s="8">
        <v>0.68</v>
      </c>
      <c r="I50" s="12">
        <v>1</v>
      </c>
    </row>
    <row r="51" spans="2:9" ht="15" customHeight="1" x14ac:dyDescent="0.2">
      <c r="B51" t="s">
        <v>129</v>
      </c>
      <c r="C51" s="12">
        <v>30</v>
      </c>
      <c r="D51" s="8">
        <v>2.23</v>
      </c>
      <c r="E51" s="12">
        <v>25</v>
      </c>
      <c r="F51" s="8">
        <v>3.42</v>
      </c>
      <c r="G51" s="12">
        <v>5</v>
      </c>
      <c r="H51" s="8">
        <v>0.85</v>
      </c>
      <c r="I51" s="12">
        <v>0</v>
      </c>
    </row>
    <row r="52" spans="2:9" ht="15" customHeight="1" x14ac:dyDescent="0.2">
      <c r="B52" t="s">
        <v>112</v>
      </c>
      <c r="C52" s="12">
        <v>28</v>
      </c>
      <c r="D52" s="8">
        <v>2.08</v>
      </c>
      <c r="E52" s="12">
        <v>12</v>
      </c>
      <c r="F52" s="8">
        <v>1.64</v>
      </c>
      <c r="G52" s="12">
        <v>16</v>
      </c>
      <c r="H52" s="8">
        <v>2.72</v>
      </c>
      <c r="I52" s="12">
        <v>0</v>
      </c>
    </row>
    <row r="53" spans="2:9" ht="15" customHeight="1" x14ac:dyDescent="0.2">
      <c r="B53" t="s">
        <v>117</v>
      </c>
      <c r="C53" s="12">
        <v>28</v>
      </c>
      <c r="D53" s="8">
        <v>2.08</v>
      </c>
      <c r="E53" s="12">
        <v>16</v>
      </c>
      <c r="F53" s="8">
        <v>2.19</v>
      </c>
      <c r="G53" s="12">
        <v>12</v>
      </c>
      <c r="H53" s="8">
        <v>2.04</v>
      </c>
      <c r="I53" s="12">
        <v>0</v>
      </c>
    </row>
    <row r="54" spans="2:9" ht="15" customHeight="1" x14ac:dyDescent="0.2">
      <c r="B54" t="s">
        <v>119</v>
      </c>
      <c r="C54" s="12">
        <v>28</v>
      </c>
      <c r="D54" s="8">
        <v>2.08</v>
      </c>
      <c r="E54" s="12">
        <v>17</v>
      </c>
      <c r="F54" s="8">
        <v>2.3199999999999998</v>
      </c>
      <c r="G54" s="12">
        <v>11</v>
      </c>
      <c r="H54" s="8">
        <v>1.87</v>
      </c>
      <c r="I54" s="12">
        <v>0</v>
      </c>
    </row>
    <row r="55" spans="2:9" ht="15" customHeight="1" x14ac:dyDescent="0.2">
      <c r="B55" t="s">
        <v>111</v>
      </c>
      <c r="C55" s="12">
        <v>27</v>
      </c>
      <c r="D55" s="8">
        <v>2</v>
      </c>
      <c r="E55" s="12">
        <v>6</v>
      </c>
      <c r="F55" s="8">
        <v>0.82</v>
      </c>
      <c r="G55" s="12">
        <v>21</v>
      </c>
      <c r="H55" s="8">
        <v>3.57</v>
      </c>
      <c r="I55" s="12">
        <v>0</v>
      </c>
    </row>
    <row r="56" spans="2:9" ht="15" customHeight="1" x14ac:dyDescent="0.2">
      <c r="B56" t="s">
        <v>114</v>
      </c>
      <c r="C56" s="12">
        <v>24</v>
      </c>
      <c r="D56" s="8">
        <v>1.78</v>
      </c>
      <c r="E56" s="12">
        <v>8</v>
      </c>
      <c r="F56" s="8">
        <v>1.0900000000000001</v>
      </c>
      <c r="G56" s="12">
        <v>16</v>
      </c>
      <c r="H56" s="8">
        <v>2.72</v>
      </c>
      <c r="I56" s="12">
        <v>0</v>
      </c>
    </row>
    <row r="57" spans="2:9" ht="15" customHeight="1" x14ac:dyDescent="0.2">
      <c r="B57" t="s">
        <v>116</v>
      </c>
      <c r="C57" s="12">
        <v>24</v>
      </c>
      <c r="D57" s="8">
        <v>1.78</v>
      </c>
      <c r="E57" s="12">
        <v>13</v>
      </c>
      <c r="F57" s="8">
        <v>1.78</v>
      </c>
      <c r="G57" s="12">
        <v>11</v>
      </c>
      <c r="H57" s="8">
        <v>1.87</v>
      </c>
      <c r="I57" s="12">
        <v>0</v>
      </c>
    </row>
    <row r="58" spans="2:9" ht="15" customHeight="1" x14ac:dyDescent="0.2">
      <c r="B58" t="s">
        <v>115</v>
      </c>
      <c r="C58" s="12">
        <v>23</v>
      </c>
      <c r="D58" s="8">
        <v>1.71</v>
      </c>
      <c r="E58" s="12">
        <v>10</v>
      </c>
      <c r="F58" s="8">
        <v>1.37</v>
      </c>
      <c r="G58" s="12">
        <v>13</v>
      </c>
      <c r="H58" s="8">
        <v>2.21</v>
      </c>
      <c r="I58" s="12">
        <v>0</v>
      </c>
    </row>
    <row r="59" spans="2:9" ht="15" customHeight="1" x14ac:dyDescent="0.2">
      <c r="B59" t="s">
        <v>122</v>
      </c>
      <c r="C59" s="12">
        <v>21</v>
      </c>
      <c r="D59" s="8">
        <v>1.56</v>
      </c>
      <c r="E59" s="12">
        <v>17</v>
      </c>
      <c r="F59" s="8">
        <v>2.3199999999999998</v>
      </c>
      <c r="G59" s="12">
        <v>4</v>
      </c>
      <c r="H59" s="8">
        <v>0.68</v>
      </c>
      <c r="I59" s="12">
        <v>0</v>
      </c>
    </row>
    <row r="60" spans="2:9" ht="15" customHeight="1" x14ac:dyDescent="0.2">
      <c r="B60" t="s">
        <v>124</v>
      </c>
      <c r="C60" s="12">
        <v>21</v>
      </c>
      <c r="D60" s="8">
        <v>1.56</v>
      </c>
      <c r="E60" s="12">
        <v>17</v>
      </c>
      <c r="F60" s="8">
        <v>2.3199999999999998</v>
      </c>
      <c r="G60" s="12">
        <v>4</v>
      </c>
      <c r="H60" s="8">
        <v>0.68</v>
      </c>
      <c r="I60" s="12">
        <v>0</v>
      </c>
    </row>
    <row r="61" spans="2:9" ht="15" customHeight="1" x14ac:dyDescent="0.2">
      <c r="B61" t="s">
        <v>113</v>
      </c>
      <c r="C61" s="12">
        <v>20</v>
      </c>
      <c r="D61" s="8">
        <v>1.48</v>
      </c>
      <c r="E61" s="12">
        <v>12</v>
      </c>
      <c r="F61" s="8">
        <v>1.64</v>
      </c>
      <c r="G61" s="12">
        <v>8</v>
      </c>
      <c r="H61" s="8">
        <v>1.36</v>
      </c>
      <c r="I61" s="12">
        <v>0</v>
      </c>
    </row>
    <row r="62" spans="2:9" ht="15" customHeight="1" x14ac:dyDescent="0.2">
      <c r="B62" t="s">
        <v>130</v>
      </c>
      <c r="C62" s="12">
        <v>19</v>
      </c>
      <c r="D62" s="8">
        <v>1.41</v>
      </c>
      <c r="E62" s="12">
        <v>14</v>
      </c>
      <c r="F62" s="8">
        <v>1.91</v>
      </c>
      <c r="G62" s="12">
        <v>5</v>
      </c>
      <c r="H62" s="8">
        <v>0.85</v>
      </c>
      <c r="I62" s="12">
        <v>0</v>
      </c>
    </row>
    <row r="63" spans="2:9" ht="15" customHeight="1" x14ac:dyDescent="0.2">
      <c r="B63" t="s">
        <v>138</v>
      </c>
      <c r="C63" s="12">
        <v>18</v>
      </c>
      <c r="D63" s="8">
        <v>1.34</v>
      </c>
      <c r="E63" s="12">
        <v>6</v>
      </c>
      <c r="F63" s="8">
        <v>0.82</v>
      </c>
      <c r="G63" s="12">
        <v>12</v>
      </c>
      <c r="H63" s="8">
        <v>2.04</v>
      </c>
      <c r="I63" s="12">
        <v>0</v>
      </c>
    </row>
    <row r="64" spans="2:9" ht="15" customHeight="1" x14ac:dyDescent="0.2">
      <c r="B64" t="s">
        <v>142</v>
      </c>
      <c r="C64" s="12">
        <v>17</v>
      </c>
      <c r="D64" s="8">
        <v>1.26</v>
      </c>
      <c r="E64" s="12">
        <v>13</v>
      </c>
      <c r="F64" s="8">
        <v>1.78</v>
      </c>
      <c r="G64" s="12">
        <v>4</v>
      </c>
      <c r="H64" s="8">
        <v>0.68</v>
      </c>
      <c r="I64" s="12">
        <v>0</v>
      </c>
    </row>
    <row r="65" spans="2:9" ht="15" customHeight="1" x14ac:dyDescent="0.2">
      <c r="B65" t="s">
        <v>120</v>
      </c>
      <c r="C65" s="12">
        <v>17</v>
      </c>
      <c r="D65" s="8">
        <v>1.26</v>
      </c>
      <c r="E65" s="12">
        <v>5</v>
      </c>
      <c r="F65" s="8">
        <v>0.68</v>
      </c>
      <c r="G65" s="12">
        <v>12</v>
      </c>
      <c r="H65" s="8">
        <v>2.04</v>
      </c>
      <c r="I65" s="12">
        <v>0</v>
      </c>
    </row>
    <row r="66" spans="2:9" ht="15" customHeight="1" x14ac:dyDescent="0.2">
      <c r="B66" t="s">
        <v>132</v>
      </c>
      <c r="C66" s="12">
        <v>17</v>
      </c>
      <c r="D66" s="8">
        <v>1.26</v>
      </c>
      <c r="E66" s="12">
        <v>8</v>
      </c>
      <c r="F66" s="8">
        <v>1.0900000000000001</v>
      </c>
      <c r="G66" s="12">
        <v>9</v>
      </c>
      <c r="H66" s="8">
        <v>1.53</v>
      </c>
      <c r="I66" s="12">
        <v>0</v>
      </c>
    </row>
    <row r="67" spans="2:9" ht="15" customHeight="1" x14ac:dyDescent="0.2">
      <c r="B67" t="s">
        <v>127</v>
      </c>
      <c r="C67" s="12">
        <v>17</v>
      </c>
      <c r="D67" s="8">
        <v>1.26</v>
      </c>
      <c r="E67" s="12">
        <v>14</v>
      </c>
      <c r="F67" s="8">
        <v>1.91</v>
      </c>
      <c r="G67" s="12">
        <v>3</v>
      </c>
      <c r="H67" s="8">
        <v>0.51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2CC1-860E-42A1-AE33-ECFC028BA27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108</v>
      </c>
      <c r="D6" s="8">
        <v>12.26</v>
      </c>
      <c r="E6" s="12">
        <v>52</v>
      </c>
      <c r="F6" s="8">
        <v>10.039999999999999</v>
      </c>
      <c r="G6" s="12">
        <v>55</v>
      </c>
      <c r="H6" s="8">
        <v>16.37</v>
      </c>
      <c r="I6" s="12">
        <v>1</v>
      </c>
    </row>
    <row r="7" spans="2:9" ht="15" customHeight="1" x14ac:dyDescent="0.2">
      <c r="B7" t="s">
        <v>34</v>
      </c>
      <c r="C7" s="12">
        <v>60</v>
      </c>
      <c r="D7" s="8">
        <v>6.81</v>
      </c>
      <c r="E7" s="12">
        <v>25</v>
      </c>
      <c r="F7" s="8">
        <v>4.83</v>
      </c>
      <c r="G7" s="12">
        <v>35</v>
      </c>
      <c r="H7" s="8">
        <v>10.42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0.45</v>
      </c>
      <c r="E8" s="12">
        <v>1</v>
      </c>
      <c r="F8" s="8">
        <v>0.19</v>
      </c>
      <c r="G8" s="12">
        <v>2</v>
      </c>
      <c r="H8" s="8">
        <v>0.6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0.3</v>
      </c>
      <c r="I9" s="12">
        <v>0</v>
      </c>
    </row>
    <row r="10" spans="2:9" ht="15" customHeight="1" x14ac:dyDescent="0.2">
      <c r="B10" t="s">
        <v>37</v>
      </c>
      <c r="C10" s="12">
        <v>12</v>
      </c>
      <c r="D10" s="8">
        <v>1.36</v>
      </c>
      <c r="E10" s="12">
        <v>2</v>
      </c>
      <c r="F10" s="8">
        <v>0.39</v>
      </c>
      <c r="G10" s="12">
        <v>9</v>
      </c>
      <c r="H10" s="8">
        <v>2.68</v>
      </c>
      <c r="I10" s="12">
        <v>1</v>
      </c>
    </row>
    <row r="11" spans="2:9" ht="15" customHeight="1" x14ac:dyDescent="0.2">
      <c r="B11" t="s">
        <v>38</v>
      </c>
      <c r="C11" s="12">
        <v>263</v>
      </c>
      <c r="D11" s="8">
        <v>29.85</v>
      </c>
      <c r="E11" s="12">
        <v>146</v>
      </c>
      <c r="F11" s="8">
        <v>28.19</v>
      </c>
      <c r="G11" s="12">
        <v>116</v>
      </c>
      <c r="H11" s="8">
        <v>34.520000000000003</v>
      </c>
      <c r="I11" s="12">
        <v>1</v>
      </c>
    </row>
    <row r="12" spans="2:9" ht="15" customHeight="1" x14ac:dyDescent="0.2">
      <c r="B12" t="s">
        <v>39</v>
      </c>
      <c r="C12" s="12">
        <v>5</v>
      </c>
      <c r="D12" s="8">
        <v>0.56999999999999995</v>
      </c>
      <c r="E12" s="12">
        <v>2</v>
      </c>
      <c r="F12" s="8">
        <v>0.39</v>
      </c>
      <c r="G12" s="12">
        <v>3</v>
      </c>
      <c r="H12" s="8">
        <v>0.89</v>
      </c>
      <c r="I12" s="12">
        <v>0</v>
      </c>
    </row>
    <row r="13" spans="2:9" ht="15" customHeight="1" x14ac:dyDescent="0.2">
      <c r="B13" t="s">
        <v>40</v>
      </c>
      <c r="C13" s="12">
        <v>119</v>
      </c>
      <c r="D13" s="8">
        <v>13.51</v>
      </c>
      <c r="E13" s="12">
        <v>78</v>
      </c>
      <c r="F13" s="8">
        <v>15.06</v>
      </c>
      <c r="G13" s="12">
        <v>41</v>
      </c>
      <c r="H13" s="8">
        <v>12.2</v>
      </c>
      <c r="I13" s="12">
        <v>0</v>
      </c>
    </row>
    <row r="14" spans="2:9" ht="15" customHeight="1" x14ac:dyDescent="0.2">
      <c r="B14" t="s">
        <v>41</v>
      </c>
      <c r="C14" s="12">
        <v>35</v>
      </c>
      <c r="D14" s="8">
        <v>3.97</v>
      </c>
      <c r="E14" s="12">
        <v>14</v>
      </c>
      <c r="F14" s="8">
        <v>2.7</v>
      </c>
      <c r="G14" s="12">
        <v>20</v>
      </c>
      <c r="H14" s="8">
        <v>5.95</v>
      </c>
      <c r="I14" s="12">
        <v>0</v>
      </c>
    </row>
    <row r="15" spans="2:9" ht="15" customHeight="1" x14ac:dyDescent="0.2">
      <c r="B15" t="s">
        <v>42</v>
      </c>
      <c r="C15" s="12">
        <v>87</v>
      </c>
      <c r="D15" s="8">
        <v>9.8800000000000008</v>
      </c>
      <c r="E15" s="12">
        <v>71</v>
      </c>
      <c r="F15" s="8">
        <v>13.71</v>
      </c>
      <c r="G15" s="12">
        <v>15</v>
      </c>
      <c r="H15" s="8">
        <v>4.46</v>
      </c>
      <c r="I15" s="12">
        <v>1</v>
      </c>
    </row>
    <row r="16" spans="2:9" ht="15" customHeight="1" x14ac:dyDescent="0.2">
      <c r="B16" t="s">
        <v>43</v>
      </c>
      <c r="C16" s="12">
        <v>99</v>
      </c>
      <c r="D16" s="8">
        <v>11.24</v>
      </c>
      <c r="E16" s="12">
        <v>81</v>
      </c>
      <c r="F16" s="8">
        <v>15.64</v>
      </c>
      <c r="G16" s="12">
        <v>16</v>
      </c>
      <c r="H16" s="8">
        <v>4.76</v>
      </c>
      <c r="I16" s="12">
        <v>0</v>
      </c>
    </row>
    <row r="17" spans="2:9" ht="15" customHeight="1" x14ac:dyDescent="0.2">
      <c r="B17" t="s">
        <v>44</v>
      </c>
      <c r="C17" s="12">
        <v>32</v>
      </c>
      <c r="D17" s="8">
        <v>3.63</v>
      </c>
      <c r="E17" s="12">
        <v>15</v>
      </c>
      <c r="F17" s="8">
        <v>2.9</v>
      </c>
      <c r="G17" s="12">
        <v>8</v>
      </c>
      <c r="H17" s="8">
        <v>2.38</v>
      </c>
      <c r="I17" s="12">
        <v>0</v>
      </c>
    </row>
    <row r="18" spans="2:9" ht="15" customHeight="1" x14ac:dyDescent="0.2">
      <c r="B18" t="s">
        <v>45</v>
      </c>
      <c r="C18" s="12">
        <v>36</v>
      </c>
      <c r="D18" s="8">
        <v>4.09</v>
      </c>
      <c r="E18" s="12">
        <v>19</v>
      </c>
      <c r="F18" s="8">
        <v>3.67</v>
      </c>
      <c r="G18" s="12">
        <v>9</v>
      </c>
      <c r="H18" s="8">
        <v>2.68</v>
      </c>
      <c r="I18" s="12">
        <v>0</v>
      </c>
    </row>
    <row r="19" spans="2:9" ht="15" customHeight="1" x14ac:dyDescent="0.2">
      <c r="B19" t="s">
        <v>46</v>
      </c>
      <c r="C19" s="12">
        <v>20</v>
      </c>
      <c r="D19" s="8">
        <v>2.27</v>
      </c>
      <c r="E19" s="12">
        <v>12</v>
      </c>
      <c r="F19" s="8">
        <v>2.3199999999999998</v>
      </c>
      <c r="G19" s="12">
        <v>6</v>
      </c>
      <c r="H19" s="8">
        <v>1.79</v>
      </c>
      <c r="I19" s="12">
        <v>0</v>
      </c>
    </row>
    <row r="20" spans="2:9" ht="15" customHeight="1" x14ac:dyDescent="0.2">
      <c r="B20" s="9" t="s">
        <v>227</v>
      </c>
      <c r="C20" s="12">
        <f>SUM(LTBL_33209[総数／事業所数])</f>
        <v>881</v>
      </c>
      <c r="E20" s="12">
        <f>SUBTOTAL(109,LTBL_33209[個人／事業所数])</f>
        <v>518</v>
      </c>
      <c r="G20" s="12">
        <f>SUBTOTAL(109,LTBL_33209[法人／事業所数])</f>
        <v>336</v>
      </c>
      <c r="I20" s="12">
        <f>SUBTOTAL(109,LTBL_33209[法人以外の団体／事業所数])</f>
        <v>4</v>
      </c>
    </row>
    <row r="21" spans="2:9" ht="15" customHeight="1" x14ac:dyDescent="0.2">
      <c r="E21" s="11">
        <f>LTBL_33209[[#Totals],[個人／事業所数]]/LTBL_33209[[#Totals],[総数／事業所数]]</f>
        <v>0.58796821793416576</v>
      </c>
      <c r="G21" s="11">
        <f>LTBL_33209[[#Totals],[法人／事業所数]]/LTBL_33209[[#Totals],[総数／事業所数]]</f>
        <v>0.38138479001135073</v>
      </c>
      <c r="I21" s="11">
        <f>LTBL_33209[[#Totals],[法人以外の団体／事業所数]]/LTBL_33209[[#Totals],[総数／事業所数]]</f>
        <v>4.5402951191827468E-3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66</v>
      </c>
      <c r="C24" s="12">
        <v>110</v>
      </c>
      <c r="D24" s="8">
        <v>12.49</v>
      </c>
      <c r="E24" s="12">
        <v>77</v>
      </c>
      <c r="F24" s="8">
        <v>14.86</v>
      </c>
      <c r="G24" s="12">
        <v>33</v>
      </c>
      <c r="H24" s="8">
        <v>9.82</v>
      </c>
      <c r="I24" s="12">
        <v>0</v>
      </c>
    </row>
    <row r="25" spans="2:9" ht="15" customHeight="1" x14ac:dyDescent="0.2">
      <c r="B25" t="s">
        <v>64</v>
      </c>
      <c r="C25" s="12">
        <v>95</v>
      </c>
      <c r="D25" s="8">
        <v>10.78</v>
      </c>
      <c r="E25" s="12">
        <v>49</v>
      </c>
      <c r="F25" s="8">
        <v>9.4600000000000009</v>
      </c>
      <c r="G25" s="12">
        <v>46</v>
      </c>
      <c r="H25" s="8">
        <v>13.69</v>
      </c>
      <c r="I25" s="12">
        <v>0</v>
      </c>
    </row>
    <row r="26" spans="2:9" ht="15" customHeight="1" x14ac:dyDescent="0.2">
      <c r="B26" t="s">
        <v>70</v>
      </c>
      <c r="C26" s="12">
        <v>87</v>
      </c>
      <c r="D26" s="8">
        <v>9.8800000000000008</v>
      </c>
      <c r="E26" s="12">
        <v>77</v>
      </c>
      <c r="F26" s="8">
        <v>14.86</v>
      </c>
      <c r="G26" s="12">
        <v>10</v>
      </c>
      <c r="H26" s="8">
        <v>2.98</v>
      </c>
      <c r="I26" s="12">
        <v>0</v>
      </c>
    </row>
    <row r="27" spans="2:9" ht="15" customHeight="1" x14ac:dyDescent="0.2">
      <c r="B27" t="s">
        <v>69</v>
      </c>
      <c r="C27" s="12">
        <v>71</v>
      </c>
      <c r="D27" s="8">
        <v>8.06</v>
      </c>
      <c r="E27" s="12">
        <v>60</v>
      </c>
      <c r="F27" s="8">
        <v>11.58</v>
      </c>
      <c r="G27" s="12">
        <v>11</v>
      </c>
      <c r="H27" s="8">
        <v>3.27</v>
      </c>
      <c r="I27" s="12">
        <v>0</v>
      </c>
    </row>
    <row r="28" spans="2:9" ht="15" customHeight="1" x14ac:dyDescent="0.2">
      <c r="B28" t="s">
        <v>62</v>
      </c>
      <c r="C28" s="12">
        <v>70</v>
      </c>
      <c r="D28" s="8">
        <v>7.95</v>
      </c>
      <c r="E28" s="12">
        <v>57</v>
      </c>
      <c r="F28" s="8">
        <v>11</v>
      </c>
      <c r="G28" s="12">
        <v>12</v>
      </c>
      <c r="H28" s="8">
        <v>3.57</v>
      </c>
      <c r="I28" s="12">
        <v>1</v>
      </c>
    </row>
    <row r="29" spans="2:9" ht="15" customHeight="1" x14ac:dyDescent="0.2">
      <c r="B29" t="s">
        <v>55</v>
      </c>
      <c r="C29" s="12">
        <v>57</v>
      </c>
      <c r="D29" s="8">
        <v>6.47</v>
      </c>
      <c r="E29" s="12">
        <v>27</v>
      </c>
      <c r="F29" s="8">
        <v>5.21</v>
      </c>
      <c r="G29" s="12">
        <v>29</v>
      </c>
      <c r="H29" s="8">
        <v>8.6300000000000008</v>
      </c>
      <c r="I29" s="12">
        <v>1</v>
      </c>
    </row>
    <row r="30" spans="2:9" ht="15" customHeight="1" x14ac:dyDescent="0.2">
      <c r="B30" t="s">
        <v>63</v>
      </c>
      <c r="C30" s="12">
        <v>40</v>
      </c>
      <c r="D30" s="8">
        <v>4.54</v>
      </c>
      <c r="E30" s="12">
        <v>25</v>
      </c>
      <c r="F30" s="8">
        <v>4.83</v>
      </c>
      <c r="G30" s="12">
        <v>15</v>
      </c>
      <c r="H30" s="8">
        <v>4.46</v>
      </c>
      <c r="I30" s="12">
        <v>0</v>
      </c>
    </row>
    <row r="31" spans="2:9" ht="15" customHeight="1" x14ac:dyDescent="0.2">
      <c r="B31" t="s">
        <v>71</v>
      </c>
      <c r="C31" s="12">
        <v>32</v>
      </c>
      <c r="D31" s="8">
        <v>3.63</v>
      </c>
      <c r="E31" s="12">
        <v>15</v>
      </c>
      <c r="F31" s="8">
        <v>2.9</v>
      </c>
      <c r="G31" s="12">
        <v>8</v>
      </c>
      <c r="H31" s="8">
        <v>2.38</v>
      </c>
      <c r="I31" s="12">
        <v>0</v>
      </c>
    </row>
    <row r="32" spans="2:9" ht="15" customHeight="1" x14ac:dyDescent="0.2">
      <c r="B32" t="s">
        <v>56</v>
      </c>
      <c r="C32" s="12">
        <v>31</v>
      </c>
      <c r="D32" s="8">
        <v>3.52</v>
      </c>
      <c r="E32" s="12">
        <v>17</v>
      </c>
      <c r="F32" s="8">
        <v>3.28</v>
      </c>
      <c r="G32" s="12">
        <v>14</v>
      </c>
      <c r="H32" s="8">
        <v>4.17</v>
      </c>
      <c r="I32" s="12">
        <v>0</v>
      </c>
    </row>
    <row r="33" spans="2:9" ht="15" customHeight="1" x14ac:dyDescent="0.2">
      <c r="B33" t="s">
        <v>72</v>
      </c>
      <c r="C33" s="12">
        <v>21</v>
      </c>
      <c r="D33" s="8">
        <v>2.38</v>
      </c>
      <c r="E33" s="12">
        <v>19</v>
      </c>
      <c r="F33" s="8">
        <v>3.67</v>
      </c>
      <c r="G33" s="12">
        <v>2</v>
      </c>
      <c r="H33" s="8">
        <v>0.6</v>
      </c>
      <c r="I33" s="12">
        <v>0</v>
      </c>
    </row>
    <row r="34" spans="2:9" ht="15" customHeight="1" x14ac:dyDescent="0.2">
      <c r="B34" t="s">
        <v>57</v>
      </c>
      <c r="C34" s="12">
        <v>20</v>
      </c>
      <c r="D34" s="8">
        <v>2.27</v>
      </c>
      <c r="E34" s="12">
        <v>8</v>
      </c>
      <c r="F34" s="8">
        <v>1.54</v>
      </c>
      <c r="G34" s="12">
        <v>12</v>
      </c>
      <c r="H34" s="8">
        <v>3.57</v>
      </c>
      <c r="I34" s="12">
        <v>0</v>
      </c>
    </row>
    <row r="35" spans="2:9" ht="15" customHeight="1" x14ac:dyDescent="0.2">
      <c r="B35" t="s">
        <v>61</v>
      </c>
      <c r="C35" s="12">
        <v>16</v>
      </c>
      <c r="D35" s="8">
        <v>1.82</v>
      </c>
      <c r="E35" s="12">
        <v>3</v>
      </c>
      <c r="F35" s="8">
        <v>0.57999999999999996</v>
      </c>
      <c r="G35" s="12">
        <v>13</v>
      </c>
      <c r="H35" s="8">
        <v>3.87</v>
      </c>
      <c r="I35" s="12">
        <v>0</v>
      </c>
    </row>
    <row r="36" spans="2:9" ht="15" customHeight="1" x14ac:dyDescent="0.2">
      <c r="B36" t="s">
        <v>68</v>
      </c>
      <c r="C36" s="12">
        <v>16</v>
      </c>
      <c r="D36" s="8">
        <v>1.82</v>
      </c>
      <c r="E36" s="12">
        <v>3</v>
      </c>
      <c r="F36" s="8">
        <v>0.57999999999999996</v>
      </c>
      <c r="G36" s="12">
        <v>13</v>
      </c>
      <c r="H36" s="8">
        <v>3.87</v>
      </c>
      <c r="I36" s="12">
        <v>0</v>
      </c>
    </row>
    <row r="37" spans="2:9" ht="15" customHeight="1" x14ac:dyDescent="0.2">
      <c r="B37" t="s">
        <v>67</v>
      </c>
      <c r="C37" s="12">
        <v>15</v>
      </c>
      <c r="D37" s="8">
        <v>1.7</v>
      </c>
      <c r="E37" s="12">
        <v>11</v>
      </c>
      <c r="F37" s="8">
        <v>2.12</v>
      </c>
      <c r="G37" s="12">
        <v>4</v>
      </c>
      <c r="H37" s="8">
        <v>1.19</v>
      </c>
      <c r="I37" s="12">
        <v>0</v>
      </c>
    </row>
    <row r="38" spans="2:9" ht="15" customHeight="1" x14ac:dyDescent="0.2">
      <c r="B38" t="s">
        <v>73</v>
      </c>
      <c r="C38" s="12">
        <v>15</v>
      </c>
      <c r="D38" s="8">
        <v>1.7</v>
      </c>
      <c r="E38" s="12">
        <v>0</v>
      </c>
      <c r="F38" s="8">
        <v>0</v>
      </c>
      <c r="G38" s="12">
        <v>7</v>
      </c>
      <c r="H38" s="8">
        <v>2.08</v>
      </c>
      <c r="I38" s="12">
        <v>0</v>
      </c>
    </row>
    <row r="39" spans="2:9" ht="15" customHeight="1" x14ac:dyDescent="0.2">
      <c r="B39" t="s">
        <v>60</v>
      </c>
      <c r="C39" s="12">
        <v>13</v>
      </c>
      <c r="D39" s="8">
        <v>1.48</v>
      </c>
      <c r="E39" s="12">
        <v>2</v>
      </c>
      <c r="F39" s="8">
        <v>0.39</v>
      </c>
      <c r="G39" s="12">
        <v>11</v>
      </c>
      <c r="H39" s="8">
        <v>3.27</v>
      </c>
      <c r="I39" s="12">
        <v>0</v>
      </c>
    </row>
    <row r="40" spans="2:9" ht="15" customHeight="1" x14ac:dyDescent="0.2">
      <c r="B40" t="s">
        <v>58</v>
      </c>
      <c r="C40" s="12">
        <v>11</v>
      </c>
      <c r="D40" s="8">
        <v>1.25</v>
      </c>
      <c r="E40" s="12">
        <v>5</v>
      </c>
      <c r="F40" s="8">
        <v>0.97</v>
      </c>
      <c r="G40" s="12">
        <v>6</v>
      </c>
      <c r="H40" s="8">
        <v>1.79</v>
      </c>
      <c r="I40" s="12">
        <v>0</v>
      </c>
    </row>
    <row r="41" spans="2:9" ht="15" customHeight="1" x14ac:dyDescent="0.2">
      <c r="B41" t="s">
        <v>74</v>
      </c>
      <c r="C41" s="12">
        <v>11</v>
      </c>
      <c r="D41" s="8">
        <v>1.25</v>
      </c>
      <c r="E41" s="12">
        <v>9</v>
      </c>
      <c r="F41" s="8">
        <v>1.74</v>
      </c>
      <c r="G41" s="12">
        <v>2</v>
      </c>
      <c r="H41" s="8">
        <v>0.6</v>
      </c>
      <c r="I41" s="12">
        <v>0</v>
      </c>
    </row>
    <row r="42" spans="2:9" ht="15" customHeight="1" x14ac:dyDescent="0.2">
      <c r="B42" t="s">
        <v>77</v>
      </c>
      <c r="C42" s="12">
        <v>10</v>
      </c>
      <c r="D42" s="8">
        <v>1.1399999999999999</v>
      </c>
      <c r="E42" s="12">
        <v>4</v>
      </c>
      <c r="F42" s="8">
        <v>0.77</v>
      </c>
      <c r="G42" s="12">
        <v>5</v>
      </c>
      <c r="H42" s="8">
        <v>1.49</v>
      </c>
      <c r="I42" s="12">
        <v>0</v>
      </c>
    </row>
    <row r="43" spans="2:9" ht="15" customHeight="1" x14ac:dyDescent="0.2">
      <c r="B43" t="s">
        <v>84</v>
      </c>
      <c r="C43" s="12">
        <v>9</v>
      </c>
      <c r="D43" s="8">
        <v>1.02</v>
      </c>
      <c r="E43" s="12">
        <v>3</v>
      </c>
      <c r="F43" s="8">
        <v>0.57999999999999996</v>
      </c>
      <c r="G43" s="12">
        <v>6</v>
      </c>
      <c r="H43" s="8">
        <v>1.79</v>
      </c>
      <c r="I43" s="12">
        <v>0</v>
      </c>
    </row>
    <row r="44" spans="2:9" ht="15" customHeight="1" x14ac:dyDescent="0.2">
      <c r="B44" t="s">
        <v>86</v>
      </c>
      <c r="C44" s="12">
        <v>9</v>
      </c>
      <c r="D44" s="8">
        <v>1.02</v>
      </c>
      <c r="E44" s="12">
        <v>6</v>
      </c>
      <c r="F44" s="8">
        <v>1.1599999999999999</v>
      </c>
      <c r="G44" s="12">
        <v>2</v>
      </c>
      <c r="H44" s="8">
        <v>0.6</v>
      </c>
      <c r="I44" s="12">
        <v>1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121</v>
      </c>
      <c r="C48" s="12">
        <v>81</v>
      </c>
      <c r="D48" s="8">
        <v>9.19</v>
      </c>
      <c r="E48" s="12">
        <v>62</v>
      </c>
      <c r="F48" s="8">
        <v>11.97</v>
      </c>
      <c r="G48" s="12">
        <v>19</v>
      </c>
      <c r="H48" s="8">
        <v>5.65</v>
      </c>
      <c r="I48" s="12">
        <v>0</v>
      </c>
    </row>
    <row r="49" spans="2:9" ht="15" customHeight="1" x14ac:dyDescent="0.2">
      <c r="B49" t="s">
        <v>126</v>
      </c>
      <c r="C49" s="12">
        <v>47</v>
      </c>
      <c r="D49" s="8">
        <v>5.33</v>
      </c>
      <c r="E49" s="12">
        <v>44</v>
      </c>
      <c r="F49" s="8">
        <v>8.49</v>
      </c>
      <c r="G49" s="12">
        <v>3</v>
      </c>
      <c r="H49" s="8">
        <v>0.89</v>
      </c>
      <c r="I49" s="12">
        <v>0</v>
      </c>
    </row>
    <row r="50" spans="2:9" ht="15" customHeight="1" x14ac:dyDescent="0.2">
      <c r="B50" t="s">
        <v>125</v>
      </c>
      <c r="C50" s="12">
        <v>34</v>
      </c>
      <c r="D50" s="8">
        <v>3.86</v>
      </c>
      <c r="E50" s="12">
        <v>33</v>
      </c>
      <c r="F50" s="8">
        <v>6.37</v>
      </c>
      <c r="G50" s="12">
        <v>1</v>
      </c>
      <c r="H50" s="8">
        <v>0.3</v>
      </c>
      <c r="I50" s="12">
        <v>0</v>
      </c>
    </row>
    <row r="51" spans="2:9" ht="15" customHeight="1" x14ac:dyDescent="0.2">
      <c r="B51" t="s">
        <v>111</v>
      </c>
      <c r="C51" s="12">
        <v>22</v>
      </c>
      <c r="D51" s="8">
        <v>2.5</v>
      </c>
      <c r="E51" s="12">
        <v>4</v>
      </c>
      <c r="F51" s="8">
        <v>0.77</v>
      </c>
      <c r="G51" s="12">
        <v>18</v>
      </c>
      <c r="H51" s="8">
        <v>5.36</v>
      </c>
      <c r="I51" s="12">
        <v>0</v>
      </c>
    </row>
    <row r="52" spans="2:9" ht="15" customHeight="1" x14ac:dyDescent="0.2">
      <c r="B52" t="s">
        <v>119</v>
      </c>
      <c r="C52" s="12">
        <v>22</v>
      </c>
      <c r="D52" s="8">
        <v>2.5</v>
      </c>
      <c r="E52" s="12">
        <v>16</v>
      </c>
      <c r="F52" s="8">
        <v>3.09</v>
      </c>
      <c r="G52" s="12">
        <v>6</v>
      </c>
      <c r="H52" s="8">
        <v>1.79</v>
      </c>
      <c r="I52" s="12">
        <v>0</v>
      </c>
    </row>
    <row r="53" spans="2:9" ht="15" customHeight="1" x14ac:dyDescent="0.2">
      <c r="B53" t="s">
        <v>117</v>
      </c>
      <c r="C53" s="12">
        <v>21</v>
      </c>
      <c r="D53" s="8">
        <v>2.38</v>
      </c>
      <c r="E53" s="12">
        <v>11</v>
      </c>
      <c r="F53" s="8">
        <v>2.12</v>
      </c>
      <c r="G53" s="12">
        <v>10</v>
      </c>
      <c r="H53" s="8">
        <v>2.98</v>
      </c>
      <c r="I53" s="12">
        <v>0</v>
      </c>
    </row>
    <row r="54" spans="2:9" ht="15" customHeight="1" x14ac:dyDescent="0.2">
      <c r="B54" t="s">
        <v>122</v>
      </c>
      <c r="C54" s="12">
        <v>21</v>
      </c>
      <c r="D54" s="8">
        <v>2.38</v>
      </c>
      <c r="E54" s="12">
        <v>17</v>
      </c>
      <c r="F54" s="8">
        <v>3.28</v>
      </c>
      <c r="G54" s="12">
        <v>4</v>
      </c>
      <c r="H54" s="8">
        <v>1.19</v>
      </c>
      <c r="I54" s="12">
        <v>0</v>
      </c>
    </row>
    <row r="55" spans="2:9" ht="15" customHeight="1" x14ac:dyDescent="0.2">
      <c r="B55" t="s">
        <v>116</v>
      </c>
      <c r="C55" s="12">
        <v>19</v>
      </c>
      <c r="D55" s="8">
        <v>2.16</v>
      </c>
      <c r="E55" s="12">
        <v>14</v>
      </c>
      <c r="F55" s="8">
        <v>2.7</v>
      </c>
      <c r="G55" s="12">
        <v>5</v>
      </c>
      <c r="H55" s="8">
        <v>1.49</v>
      </c>
      <c r="I55" s="12">
        <v>0</v>
      </c>
    </row>
    <row r="56" spans="2:9" ht="15" customHeight="1" x14ac:dyDescent="0.2">
      <c r="B56" t="s">
        <v>153</v>
      </c>
      <c r="C56" s="12">
        <v>19</v>
      </c>
      <c r="D56" s="8">
        <v>2.16</v>
      </c>
      <c r="E56" s="12">
        <v>3</v>
      </c>
      <c r="F56" s="8">
        <v>0.57999999999999996</v>
      </c>
      <c r="G56" s="12">
        <v>16</v>
      </c>
      <c r="H56" s="8">
        <v>4.76</v>
      </c>
      <c r="I56" s="12">
        <v>0</v>
      </c>
    </row>
    <row r="57" spans="2:9" ht="15" customHeight="1" x14ac:dyDescent="0.2">
      <c r="B57" t="s">
        <v>113</v>
      </c>
      <c r="C57" s="12">
        <v>17</v>
      </c>
      <c r="D57" s="8">
        <v>1.93</v>
      </c>
      <c r="E57" s="12">
        <v>13</v>
      </c>
      <c r="F57" s="8">
        <v>2.5099999999999998</v>
      </c>
      <c r="G57" s="12">
        <v>4</v>
      </c>
      <c r="H57" s="8">
        <v>1.19</v>
      </c>
      <c r="I57" s="12">
        <v>0</v>
      </c>
    </row>
    <row r="58" spans="2:9" ht="15" customHeight="1" x14ac:dyDescent="0.2">
      <c r="B58" t="s">
        <v>149</v>
      </c>
      <c r="C58" s="12">
        <v>17</v>
      </c>
      <c r="D58" s="8">
        <v>1.93</v>
      </c>
      <c r="E58" s="12">
        <v>14</v>
      </c>
      <c r="F58" s="8">
        <v>2.7</v>
      </c>
      <c r="G58" s="12">
        <v>3</v>
      </c>
      <c r="H58" s="8">
        <v>0.89</v>
      </c>
      <c r="I58" s="12">
        <v>0</v>
      </c>
    </row>
    <row r="59" spans="2:9" ht="15" customHeight="1" x14ac:dyDescent="0.2">
      <c r="B59" t="s">
        <v>152</v>
      </c>
      <c r="C59" s="12">
        <v>16</v>
      </c>
      <c r="D59" s="8">
        <v>1.82</v>
      </c>
      <c r="E59" s="12">
        <v>13</v>
      </c>
      <c r="F59" s="8">
        <v>2.5099999999999998</v>
      </c>
      <c r="G59" s="12">
        <v>3</v>
      </c>
      <c r="H59" s="8">
        <v>0.89</v>
      </c>
      <c r="I59" s="12">
        <v>0</v>
      </c>
    </row>
    <row r="60" spans="2:9" ht="15" customHeight="1" x14ac:dyDescent="0.2">
      <c r="B60" t="s">
        <v>139</v>
      </c>
      <c r="C60" s="12">
        <v>16</v>
      </c>
      <c r="D60" s="8">
        <v>1.82</v>
      </c>
      <c r="E60" s="12">
        <v>11</v>
      </c>
      <c r="F60" s="8">
        <v>2.12</v>
      </c>
      <c r="G60" s="12">
        <v>5</v>
      </c>
      <c r="H60" s="8">
        <v>1.49</v>
      </c>
      <c r="I60" s="12">
        <v>0</v>
      </c>
    </row>
    <row r="61" spans="2:9" ht="15" customHeight="1" x14ac:dyDescent="0.2">
      <c r="B61" t="s">
        <v>128</v>
      </c>
      <c r="C61" s="12">
        <v>16</v>
      </c>
      <c r="D61" s="8">
        <v>1.82</v>
      </c>
      <c r="E61" s="12">
        <v>11</v>
      </c>
      <c r="F61" s="8">
        <v>2.12</v>
      </c>
      <c r="G61" s="12">
        <v>5</v>
      </c>
      <c r="H61" s="8">
        <v>1.49</v>
      </c>
      <c r="I61" s="12">
        <v>0</v>
      </c>
    </row>
    <row r="62" spans="2:9" ht="15" customHeight="1" x14ac:dyDescent="0.2">
      <c r="B62" t="s">
        <v>124</v>
      </c>
      <c r="C62" s="12">
        <v>15</v>
      </c>
      <c r="D62" s="8">
        <v>1.7</v>
      </c>
      <c r="E62" s="12">
        <v>12</v>
      </c>
      <c r="F62" s="8">
        <v>2.3199999999999998</v>
      </c>
      <c r="G62" s="12">
        <v>3</v>
      </c>
      <c r="H62" s="8">
        <v>0.89</v>
      </c>
      <c r="I62" s="12">
        <v>0</v>
      </c>
    </row>
    <row r="63" spans="2:9" ht="15" customHeight="1" x14ac:dyDescent="0.2">
      <c r="B63" t="s">
        <v>114</v>
      </c>
      <c r="C63" s="12">
        <v>12</v>
      </c>
      <c r="D63" s="8">
        <v>1.36</v>
      </c>
      <c r="E63" s="12">
        <v>6</v>
      </c>
      <c r="F63" s="8">
        <v>1.1599999999999999</v>
      </c>
      <c r="G63" s="12">
        <v>6</v>
      </c>
      <c r="H63" s="8">
        <v>1.79</v>
      </c>
      <c r="I63" s="12">
        <v>0</v>
      </c>
    </row>
    <row r="64" spans="2:9" ht="15" customHeight="1" x14ac:dyDescent="0.2">
      <c r="B64" t="s">
        <v>157</v>
      </c>
      <c r="C64" s="12">
        <v>12</v>
      </c>
      <c r="D64" s="8">
        <v>1.36</v>
      </c>
      <c r="E64" s="12">
        <v>5</v>
      </c>
      <c r="F64" s="8">
        <v>0.97</v>
      </c>
      <c r="G64" s="12">
        <v>7</v>
      </c>
      <c r="H64" s="8">
        <v>2.08</v>
      </c>
      <c r="I64" s="12">
        <v>0</v>
      </c>
    </row>
    <row r="65" spans="2:9" ht="15" customHeight="1" x14ac:dyDescent="0.2">
      <c r="B65" t="s">
        <v>132</v>
      </c>
      <c r="C65" s="12">
        <v>12</v>
      </c>
      <c r="D65" s="8">
        <v>1.36</v>
      </c>
      <c r="E65" s="12">
        <v>2</v>
      </c>
      <c r="F65" s="8">
        <v>0.39</v>
      </c>
      <c r="G65" s="12">
        <v>10</v>
      </c>
      <c r="H65" s="8">
        <v>2.98</v>
      </c>
      <c r="I65" s="12">
        <v>0</v>
      </c>
    </row>
    <row r="66" spans="2:9" ht="15" customHeight="1" x14ac:dyDescent="0.2">
      <c r="B66" t="s">
        <v>129</v>
      </c>
      <c r="C66" s="12">
        <v>12</v>
      </c>
      <c r="D66" s="8">
        <v>1.36</v>
      </c>
      <c r="E66" s="12">
        <v>11</v>
      </c>
      <c r="F66" s="8">
        <v>2.12</v>
      </c>
      <c r="G66" s="12">
        <v>1</v>
      </c>
      <c r="H66" s="8">
        <v>0.3</v>
      </c>
      <c r="I66" s="12">
        <v>0</v>
      </c>
    </row>
    <row r="67" spans="2:9" ht="15" customHeight="1" x14ac:dyDescent="0.2">
      <c r="B67" t="s">
        <v>112</v>
      </c>
      <c r="C67" s="12">
        <v>11</v>
      </c>
      <c r="D67" s="8">
        <v>1.25</v>
      </c>
      <c r="E67" s="12">
        <v>6</v>
      </c>
      <c r="F67" s="8">
        <v>1.1599999999999999</v>
      </c>
      <c r="G67" s="12">
        <v>4</v>
      </c>
      <c r="H67" s="8">
        <v>1.19</v>
      </c>
      <c r="I67" s="12">
        <v>1</v>
      </c>
    </row>
    <row r="68" spans="2:9" ht="15" customHeight="1" x14ac:dyDescent="0.2">
      <c r="B68" t="s">
        <v>156</v>
      </c>
      <c r="C68" s="12">
        <v>11</v>
      </c>
      <c r="D68" s="8">
        <v>1.25</v>
      </c>
      <c r="E68" s="12">
        <v>11</v>
      </c>
      <c r="F68" s="8">
        <v>2.12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148</v>
      </c>
      <c r="C69" s="12">
        <v>11</v>
      </c>
      <c r="D69" s="8">
        <v>1.25</v>
      </c>
      <c r="E69" s="12">
        <v>8</v>
      </c>
      <c r="F69" s="8">
        <v>1.54</v>
      </c>
      <c r="G69" s="12">
        <v>3</v>
      </c>
      <c r="H69" s="8">
        <v>0.89</v>
      </c>
      <c r="I69" s="12">
        <v>0</v>
      </c>
    </row>
    <row r="70" spans="2:9" ht="15" customHeight="1" x14ac:dyDescent="0.2">
      <c r="B70" t="s">
        <v>120</v>
      </c>
      <c r="C70" s="12">
        <v>11</v>
      </c>
      <c r="D70" s="8">
        <v>1.25</v>
      </c>
      <c r="E70" s="12">
        <v>1</v>
      </c>
      <c r="F70" s="8">
        <v>0.19</v>
      </c>
      <c r="G70" s="12">
        <v>10</v>
      </c>
      <c r="H70" s="8">
        <v>2.98</v>
      </c>
      <c r="I70" s="12">
        <v>0</v>
      </c>
    </row>
    <row r="71" spans="2:9" ht="15" customHeight="1" x14ac:dyDescent="0.2">
      <c r="B71" t="s">
        <v>130</v>
      </c>
      <c r="C71" s="12">
        <v>11</v>
      </c>
      <c r="D71" s="8">
        <v>1.25</v>
      </c>
      <c r="E71" s="12">
        <v>9</v>
      </c>
      <c r="F71" s="8">
        <v>1.74</v>
      </c>
      <c r="G71" s="12">
        <v>2</v>
      </c>
      <c r="H71" s="8">
        <v>0.6</v>
      </c>
      <c r="I71" s="12">
        <v>0</v>
      </c>
    </row>
    <row r="73" spans="2:9" ht="15" customHeight="1" x14ac:dyDescent="0.2">
      <c r="B73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004E-A928-47E0-837C-5F24AED720B3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120</v>
      </c>
      <c r="D6" s="8">
        <v>14.76</v>
      </c>
      <c r="E6" s="12">
        <v>62</v>
      </c>
      <c r="F6" s="8">
        <v>13.22</v>
      </c>
      <c r="G6" s="12">
        <v>58</v>
      </c>
      <c r="H6" s="8">
        <v>17.850000000000001</v>
      </c>
      <c r="I6" s="12">
        <v>0</v>
      </c>
    </row>
    <row r="7" spans="2:9" ht="15" customHeight="1" x14ac:dyDescent="0.2">
      <c r="B7" t="s">
        <v>34</v>
      </c>
      <c r="C7" s="12">
        <v>88</v>
      </c>
      <c r="D7" s="8">
        <v>10.82</v>
      </c>
      <c r="E7" s="12">
        <v>35</v>
      </c>
      <c r="F7" s="8">
        <v>7.46</v>
      </c>
      <c r="G7" s="12">
        <v>52</v>
      </c>
      <c r="H7" s="8">
        <v>16</v>
      </c>
      <c r="I7" s="12">
        <v>0</v>
      </c>
    </row>
    <row r="8" spans="2:9" ht="15" customHeight="1" x14ac:dyDescent="0.2">
      <c r="B8" t="s">
        <v>35</v>
      </c>
      <c r="C8" s="12">
        <v>9</v>
      </c>
      <c r="D8" s="8">
        <v>1.1100000000000001</v>
      </c>
      <c r="E8" s="12">
        <v>0</v>
      </c>
      <c r="F8" s="8">
        <v>0</v>
      </c>
      <c r="G8" s="12">
        <v>9</v>
      </c>
      <c r="H8" s="8">
        <v>2.77</v>
      </c>
      <c r="I8" s="12">
        <v>0</v>
      </c>
    </row>
    <row r="9" spans="2:9" ht="15" customHeight="1" x14ac:dyDescent="0.2">
      <c r="B9" t="s">
        <v>36</v>
      </c>
      <c r="C9" s="12">
        <v>4</v>
      </c>
      <c r="D9" s="8">
        <v>0.49</v>
      </c>
      <c r="E9" s="12">
        <v>0</v>
      </c>
      <c r="F9" s="8">
        <v>0</v>
      </c>
      <c r="G9" s="12">
        <v>4</v>
      </c>
      <c r="H9" s="8">
        <v>1.23</v>
      </c>
      <c r="I9" s="12">
        <v>0</v>
      </c>
    </row>
    <row r="10" spans="2:9" ht="15" customHeight="1" x14ac:dyDescent="0.2">
      <c r="B10" t="s">
        <v>37</v>
      </c>
      <c r="C10" s="12">
        <v>11</v>
      </c>
      <c r="D10" s="8">
        <v>1.35</v>
      </c>
      <c r="E10" s="12">
        <v>3</v>
      </c>
      <c r="F10" s="8">
        <v>0.64</v>
      </c>
      <c r="G10" s="12">
        <v>8</v>
      </c>
      <c r="H10" s="8">
        <v>2.46</v>
      </c>
      <c r="I10" s="12">
        <v>0</v>
      </c>
    </row>
    <row r="11" spans="2:9" ht="15" customHeight="1" x14ac:dyDescent="0.2">
      <c r="B11" t="s">
        <v>38</v>
      </c>
      <c r="C11" s="12">
        <v>230</v>
      </c>
      <c r="D11" s="8">
        <v>28.29</v>
      </c>
      <c r="E11" s="12">
        <v>133</v>
      </c>
      <c r="F11" s="8">
        <v>28.36</v>
      </c>
      <c r="G11" s="12">
        <v>96</v>
      </c>
      <c r="H11" s="8">
        <v>29.54</v>
      </c>
      <c r="I11" s="12">
        <v>1</v>
      </c>
    </row>
    <row r="12" spans="2:9" ht="15" customHeight="1" x14ac:dyDescent="0.2">
      <c r="B12" t="s">
        <v>39</v>
      </c>
      <c r="C12" s="12">
        <v>4</v>
      </c>
      <c r="D12" s="8">
        <v>0.49</v>
      </c>
      <c r="E12" s="12">
        <v>3</v>
      </c>
      <c r="F12" s="8">
        <v>0.64</v>
      </c>
      <c r="G12" s="12">
        <v>1</v>
      </c>
      <c r="H12" s="8">
        <v>0.31</v>
      </c>
      <c r="I12" s="12">
        <v>0</v>
      </c>
    </row>
    <row r="13" spans="2:9" ht="15" customHeight="1" x14ac:dyDescent="0.2">
      <c r="B13" t="s">
        <v>40</v>
      </c>
      <c r="C13" s="12">
        <v>33</v>
      </c>
      <c r="D13" s="8">
        <v>4.0599999999999996</v>
      </c>
      <c r="E13" s="12">
        <v>14</v>
      </c>
      <c r="F13" s="8">
        <v>2.99</v>
      </c>
      <c r="G13" s="12">
        <v>18</v>
      </c>
      <c r="H13" s="8">
        <v>5.54</v>
      </c>
      <c r="I13" s="12">
        <v>1</v>
      </c>
    </row>
    <row r="14" spans="2:9" ht="15" customHeight="1" x14ac:dyDescent="0.2">
      <c r="B14" t="s">
        <v>41</v>
      </c>
      <c r="C14" s="12">
        <v>37</v>
      </c>
      <c r="D14" s="8">
        <v>4.55</v>
      </c>
      <c r="E14" s="12">
        <v>26</v>
      </c>
      <c r="F14" s="8">
        <v>5.54</v>
      </c>
      <c r="G14" s="12">
        <v>11</v>
      </c>
      <c r="H14" s="8">
        <v>3.38</v>
      </c>
      <c r="I14" s="12">
        <v>0</v>
      </c>
    </row>
    <row r="15" spans="2:9" ht="15" customHeight="1" x14ac:dyDescent="0.2">
      <c r="B15" t="s">
        <v>42</v>
      </c>
      <c r="C15" s="12">
        <v>80</v>
      </c>
      <c r="D15" s="8">
        <v>9.84</v>
      </c>
      <c r="E15" s="12">
        <v>59</v>
      </c>
      <c r="F15" s="8">
        <v>12.58</v>
      </c>
      <c r="G15" s="12">
        <v>20</v>
      </c>
      <c r="H15" s="8">
        <v>6.15</v>
      </c>
      <c r="I15" s="12">
        <v>1</v>
      </c>
    </row>
    <row r="16" spans="2:9" ht="15" customHeight="1" x14ac:dyDescent="0.2">
      <c r="B16" t="s">
        <v>43</v>
      </c>
      <c r="C16" s="12">
        <v>108</v>
      </c>
      <c r="D16" s="8">
        <v>13.28</v>
      </c>
      <c r="E16" s="12">
        <v>94</v>
      </c>
      <c r="F16" s="8">
        <v>20.04</v>
      </c>
      <c r="G16" s="12">
        <v>13</v>
      </c>
      <c r="H16" s="8">
        <v>4</v>
      </c>
      <c r="I16" s="12">
        <v>1</v>
      </c>
    </row>
    <row r="17" spans="2:9" ht="15" customHeight="1" x14ac:dyDescent="0.2">
      <c r="B17" t="s">
        <v>44</v>
      </c>
      <c r="C17" s="12">
        <v>33</v>
      </c>
      <c r="D17" s="8">
        <v>4.0599999999999996</v>
      </c>
      <c r="E17" s="12">
        <v>19</v>
      </c>
      <c r="F17" s="8">
        <v>4.05</v>
      </c>
      <c r="G17" s="12">
        <v>4</v>
      </c>
      <c r="H17" s="8">
        <v>1.23</v>
      </c>
      <c r="I17" s="12">
        <v>0</v>
      </c>
    </row>
    <row r="18" spans="2:9" ht="15" customHeight="1" x14ac:dyDescent="0.2">
      <c r="B18" t="s">
        <v>45</v>
      </c>
      <c r="C18" s="12">
        <v>34</v>
      </c>
      <c r="D18" s="8">
        <v>4.18</v>
      </c>
      <c r="E18" s="12">
        <v>14</v>
      </c>
      <c r="F18" s="8">
        <v>2.99</v>
      </c>
      <c r="G18" s="12">
        <v>18</v>
      </c>
      <c r="H18" s="8">
        <v>5.54</v>
      </c>
      <c r="I18" s="12">
        <v>0</v>
      </c>
    </row>
    <row r="19" spans="2:9" ht="15" customHeight="1" x14ac:dyDescent="0.2">
      <c r="B19" t="s">
        <v>46</v>
      </c>
      <c r="C19" s="12">
        <v>22</v>
      </c>
      <c r="D19" s="8">
        <v>2.71</v>
      </c>
      <c r="E19" s="12">
        <v>7</v>
      </c>
      <c r="F19" s="8">
        <v>1.49</v>
      </c>
      <c r="G19" s="12">
        <v>13</v>
      </c>
      <c r="H19" s="8">
        <v>4</v>
      </c>
      <c r="I19" s="12">
        <v>1</v>
      </c>
    </row>
    <row r="20" spans="2:9" ht="15" customHeight="1" x14ac:dyDescent="0.2">
      <c r="B20" s="9" t="s">
        <v>227</v>
      </c>
      <c r="C20" s="12">
        <f>SUM(LTBL_33210[総数／事業所数])</f>
        <v>813</v>
      </c>
      <c r="E20" s="12">
        <f>SUBTOTAL(109,LTBL_33210[個人／事業所数])</f>
        <v>469</v>
      </c>
      <c r="G20" s="12">
        <f>SUBTOTAL(109,LTBL_33210[法人／事業所数])</f>
        <v>325</v>
      </c>
      <c r="I20" s="12">
        <f>SUBTOTAL(109,LTBL_33210[法人以外の団体／事業所数])</f>
        <v>5</v>
      </c>
    </row>
    <row r="21" spans="2:9" ht="15" customHeight="1" x14ac:dyDescent="0.2">
      <c r="E21" s="11">
        <f>LTBL_33210[[#Totals],[個人／事業所数]]/LTBL_33210[[#Totals],[総数／事業所数]]</f>
        <v>0.57687576875768753</v>
      </c>
      <c r="G21" s="11">
        <f>LTBL_33210[[#Totals],[法人／事業所数]]/LTBL_33210[[#Totals],[総数／事業所数]]</f>
        <v>0.39975399753997543</v>
      </c>
      <c r="I21" s="11">
        <f>LTBL_33210[[#Totals],[法人以外の団体／事業所数]]/LTBL_33210[[#Totals],[総数／事業所数]]</f>
        <v>6.1500615006150061E-3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97</v>
      </c>
      <c r="D24" s="8">
        <v>11.93</v>
      </c>
      <c r="E24" s="12">
        <v>89</v>
      </c>
      <c r="F24" s="8">
        <v>18.98</v>
      </c>
      <c r="G24" s="12">
        <v>7</v>
      </c>
      <c r="H24" s="8">
        <v>2.15</v>
      </c>
      <c r="I24" s="12">
        <v>1</v>
      </c>
    </row>
    <row r="25" spans="2:9" ht="15" customHeight="1" x14ac:dyDescent="0.2">
      <c r="B25" t="s">
        <v>64</v>
      </c>
      <c r="C25" s="12">
        <v>75</v>
      </c>
      <c r="D25" s="8">
        <v>9.23</v>
      </c>
      <c r="E25" s="12">
        <v>43</v>
      </c>
      <c r="F25" s="8">
        <v>9.17</v>
      </c>
      <c r="G25" s="12">
        <v>31</v>
      </c>
      <c r="H25" s="8">
        <v>9.5399999999999991</v>
      </c>
      <c r="I25" s="12">
        <v>1</v>
      </c>
    </row>
    <row r="26" spans="2:9" ht="15" customHeight="1" x14ac:dyDescent="0.2">
      <c r="B26" t="s">
        <v>69</v>
      </c>
      <c r="C26" s="12">
        <v>65</v>
      </c>
      <c r="D26" s="8">
        <v>8</v>
      </c>
      <c r="E26" s="12">
        <v>54</v>
      </c>
      <c r="F26" s="8">
        <v>11.51</v>
      </c>
      <c r="G26" s="12">
        <v>10</v>
      </c>
      <c r="H26" s="8">
        <v>3.08</v>
      </c>
      <c r="I26" s="12">
        <v>1</v>
      </c>
    </row>
    <row r="27" spans="2:9" ht="15" customHeight="1" x14ac:dyDescent="0.2">
      <c r="B27" t="s">
        <v>55</v>
      </c>
      <c r="C27" s="12">
        <v>60</v>
      </c>
      <c r="D27" s="8">
        <v>7.38</v>
      </c>
      <c r="E27" s="12">
        <v>23</v>
      </c>
      <c r="F27" s="8">
        <v>4.9000000000000004</v>
      </c>
      <c r="G27" s="12">
        <v>37</v>
      </c>
      <c r="H27" s="8">
        <v>11.38</v>
      </c>
      <c r="I27" s="12">
        <v>0</v>
      </c>
    </row>
    <row r="28" spans="2:9" ht="15" customHeight="1" x14ac:dyDescent="0.2">
      <c r="B28" t="s">
        <v>62</v>
      </c>
      <c r="C28" s="12">
        <v>56</v>
      </c>
      <c r="D28" s="8">
        <v>6.89</v>
      </c>
      <c r="E28" s="12">
        <v>45</v>
      </c>
      <c r="F28" s="8">
        <v>9.59</v>
      </c>
      <c r="G28" s="12">
        <v>11</v>
      </c>
      <c r="H28" s="8">
        <v>3.38</v>
      </c>
      <c r="I28" s="12">
        <v>0</v>
      </c>
    </row>
    <row r="29" spans="2:9" ht="15" customHeight="1" x14ac:dyDescent="0.2">
      <c r="B29" t="s">
        <v>63</v>
      </c>
      <c r="C29" s="12">
        <v>41</v>
      </c>
      <c r="D29" s="8">
        <v>5.04</v>
      </c>
      <c r="E29" s="12">
        <v>23</v>
      </c>
      <c r="F29" s="8">
        <v>4.9000000000000004</v>
      </c>
      <c r="G29" s="12">
        <v>18</v>
      </c>
      <c r="H29" s="8">
        <v>5.54</v>
      </c>
      <c r="I29" s="12">
        <v>0</v>
      </c>
    </row>
    <row r="30" spans="2:9" ht="15" customHeight="1" x14ac:dyDescent="0.2">
      <c r="B30" t="s">
        <v>56</v>
      </c>
      <c r="C30" s="12">
        <v>39</v>
      </c>
      <c r="D30" s="8">
        <v>4.8</v>
      </c>
      <c r="E30" s="12">
        <v>27</v>
      </c>
      <c r="F30" s="8">
        <v>5.76</v>
      </c>
      <c r="G30" s="12">
        <v>12</v>
      </c>
      <c r="H30" s="8">
        <v>3.69</v>
      </c>
      <c r="I30" s="12">
        <v>0</v>
      </c>
    </row>
    <row r="31" spans="2:9" ht="15" customHeight="1" x14ac:dyDescent="0.2">
      <c r="B31" t="s">
        <v>71</v>
      </c>
      <c r="C31" s="12">
        <v>33</v>
      </c>
      <c r="D31" s="8">
        <v>4.0599999999999996</v>
      </c>
      <c r="E31" s="12">
        <v>19</v>
      </c>
      <c r="F31" s="8">
        <v>4.05</v>
      </c>
      <c r="G31" s="12">
        <v>4</v>
      </c>
      <c r="H31" s="8">
        <v>1.23</v>
      </c>
      <c r="I31" s="12">
        <v>0</v>
      </c>
    </row>
    <row r="32" spans="2:9" ht="15" customHeight="1" x14ac:dyDescent="0.2">
      <c r="B32" t="s">
        <v>66</v>
      </c>
      <c r="C32" s="12">
        <v>23</v>
      </c>
      <c r="D32" s="8">
        <v>2.83</v>
      </c>
      <c r="E32" s="12">
        <v>13</v>
      </c>
      <c r="F32" s="8">
        <v>2.77</v>
      </c>
      <c r="G32" s="12">
        <v>9</v>
      </c>
      <c r="H32" s="8">
        <v>2.77</v>
      </c>
      <c r="I32" s="12">
        <v>1</v>
      </c>
    </row>
    <row r="33" spans="2:9" ht="15" customHeight="1" x14ac:dyDescent="0.2">
      <c r="B33" t="s">
        <v>57</v>
      </c>
      <c r="C33" s="12">
        <v>21</v>
      </c>
      <c r="D33" s="8">
        <v>2.58</v>
      </c>
      <c r="E33" s="12">
        <v>12</v>
      </c>
      <c r="F33" s="8">
        <v>2.56</v>
      </c>
      <c r="G33" s="12">
        <v>9</v>
      </c>
      <c r="H33" s="8">
        <v>2.77</v>
      </c>
      <c r="I33" s="12">
        <v>0</v>
      </c>
    </row>
    <row r="34" spans="2:9" ht="15" customHeight="1" x14ac:dyDescent="0.2">
      <c r="B34" t="s">
        <v>61</v>
      </c>
      <c r="C34" s="12">
        <v>20</v>
      </c>
      <c r="D34" s="8">
        <v>2.46</v>
      </c>
      <c r="E34" s="12">
        <v>15</v>
      </c>
      <c r="F34" s="8">
        <v>3.2</v>
      </c>
      <c r="G34" s="12">
        <v>5</v>
      </c>
      <c r="H34" s="8">
        <v>1.54</v>
      </c>
      <c r="I34" s="12">
        <v>0</v>
      </c>
    </row>
    <row r="35" spans="2:9" ht="15" customHeight="1" x14ac:dyDescent="0.2">
      <c r="B35" t="s">
        <v>67</v>
      </c>
      <c r="C35" s="12">
        <v>20</v>
      </c>
      <c r="D35" s="8">
        <v>2.46</v>
      </c>
      <c r="E35" s="12">
        <v>18</v>
      </c>
      <c r="F35" s="8">
        <v>3.84</v>
      </c>
      <c r="G35" s="12">
        <v>2</v>
      </c>
      <c r="H35" s="8">
        <v>0.62</v>
      </c>
      <c r="I35" s="12">
        <v>0</v>
      </c>
    </row>
    <row r="36" spans="2:9" ht="15" customHeight="1" x14ac:dyDescent="0.2">
      <c r="B36" t="s">
        <v>73</v>
      </c>
      <c r="C36" s="12">
        <v>18</v>
      </c>
      <c r="D36" s="8">
        <v>2.21</v>
      </c>
      <c r="E36" s="12">
        <v>0</v>
      </c>
      <c r="F36" s="8">
        <v>0</v>
      </c>
      <c r="G36" s="12">
        <v>16</v>
      </c>
      <c r="H36" s="8">
        <v>4.92</v>
      </c>
      <c r="I36" s="12">
        <v>0</v>
      </c>
    </row>
    <row r="37" spans="2:9" ht="15" customHeight="1" x14ac:dyDescent="0.2">
      <c r="B37" t="s">
        <v>84</v>
      </c>
      <c r="C37" s="12">
        <v>17</v>
      </c>
      <c r="D37" s="8">
        <v>2.09</v>
      </c>
      <c r="E37" s="12">
        <v>8</v>
      </c>
      <c r="F37" s="8">
        <v>1.71</v>
      </c>
      <c r="G37" s="12">
        <v>9</v>
      </c>
      <c r="H37" s="8">
        <v>2.77</v>
      </c>
      <c r="I37" s="12">
        <v>0</v>
      </c>
    </row>
    <row r="38" spans="2:9" ht="15" customHeight="1" x14ac:dyDescent="0.2">
      <c r="B38" t="s">
        <v>68</v>
      </c>
      <c r="C38" s="12">
        <v>16</v>
      </c>
      <c r="D38" s="8">
        <v>1.97</v>
      </c>
      <c r="E38" s="12">
        <v>8</v>
      </c>
      <c r="F38" s="8">
        <v>1.71</v>
      </c>
      <c r="G38" s="12">
        <v>8</v>
      </c>
      <c r="H38" s="8">
        <v>2.46</v>
      </c>
      <c r="I38" s="12">
        <v>0</v>
      </c>
    </row>
    <row r="39" spans="2:9" ht="15" customHeight="1" x14ac:dyDescent="0.2">
      <c r="B39" t="s">
        <v>72</v>
      </c>
      <c r="C39" s="12">
        <v>16</v>
      </c>
      <c r="D39" s="8">
        <v>1.97</v>
      </c>
      <c r="E39" s="12">
        <v>14</v>
      </c>
      <c r="F39" s="8">
        <v>2.99</v>
      </c>
      <c r="G39" s="12">
        <v>2</v>
      </c>
      <c r="H39" s="8">
        <v>0.62</v>
      </c>
      <c r="I39" s="12">
        <v>0</v>
      </c>
    </row>
    <row r="40" spans="2:9" ht="15" customHeight="1" x14ac:dyDescent="0.2">
      <c r="B40" t="s">
        <v>85</v>
      </c>
      <c r="C40" s="12">
        <v>11</v>
      </c>
      <c r="D40" s="8">
        <v>1.35</v>
      </c>
      <c r="E40" s="12">
        <v>1</v>
      </c>
      <c r="F40" s="8">
        <v>0.21</v>
      </c>
      <c r="G40" s="12">
        <v>10</v>
      </c>
      <c r="H40" s="8">
        <v>3.08</v>
      </c>
      <c r="I40" s="12">
        <v>0</v>
      </c>
    </row>
    <row r="41" spans="2:9" ht="15" customHeight="1" x14ac:dyDescent="0.2">
      <c r="B41" t="s">
        <v>80</v>
      </c>
      <c r="C41" s="12">
        <v>10</v>
      </c>
      <c r="D41" s="8">
        <v>1.23</v>
      </c>
      <c r="E41" s="12">
        <v>1</v>
      </c>
      <c r="F41" s="8">
        <v>0.21</v>
      </c>
      <c r="G41" s="12">
        <v>9</v>
      </c>
      <c r="H41" s="8">
        <v>2.77</v>
      </c>
      <c r="I41" s="12">
        <v>0</v>
      </c>
    </row>
    <row r="42" spans="2:9" ht="15" customHeight="1" x14ac:dyDescent="0.2">
      <c r="B42" t="s">
        <v>81</v>
      </c>
      <c r="C42" s="12">
        <v>9</v>
      </c>
      <c r="D42" s="8">
        <v>1.1100000000000001</v>
      </c>
      <c r="E42" s="12">
        <v>6</v>
      </c>
      <c r="F42" s="8">
        <v>1.28</v>
      </c>
      <c r="G42" s="12">
        <v>3</v>
      </c>
      <c r="H42" s="8">
        <v>0.92</v>
      </c>
      <c r="I42" s="12">
        <v>0</v>
      </c>
    </row>
    <row r="43" spans="2:9" ht="15" customHeight="1" x14ac:dyDescent="0.2">
      <c r="B43" t="s">
        <v>87</v>
      </c>
      <c r="C43" s="12">
        <v>9</v>
      </c>
      <c r="D43" s="8">
        <v>1.1100000000000001</v>
      </c>
      <c r="E43" s="12">
        <v>8</v>
      </c>
      <c r="F43" s="8">
        <v>1.71</v>
      </c>
      <c r="G43" s="12">
        <v>1</v>
      </c>
      <c r="H43" s="8">
        <v>0.31</v>
      </c>
      <c r="I43" s="12">
        <v>0</v>
      </c>
    </row>
    <row r="44" spans="2:9" ht="15" customHeight="1" x14ac:dyDescent="0.2">
      <c r="B44" t="s">
        <v>88</v>
      </c>
      <c r="C44" s="12">
        <v>9</v>
      </c>
      <c r="D44" s="8">
        <v>1.1100000000000001</v>
      </c>
      <c r="E44" s="12">
        <v>0</v>
      </c>
      <c r="F44" s="8">
        <v>0</v>
      </c>
      <c r="G44" s="12">
        <v>9</v>
      </c>
      <c r="H44" s="8">
        <v>2.77</v>
      </c>
      <c r="I44" s="12">
        <v>0</v>
      </c>
    </row>
    <row r="45" spans="2:9" ht="15" customHeight="1" x14ac:dyDescent="0.2">
      <c r="B45" t="s">
        <v>58</v>
      </c>
      <c r="C45" s="12">
        <v>9</v>
      </c>
      <c r="D45" s="8">
        <v>1.1100000000000001</v>
      </c>
      <c r="E45" s="12">
        <v>2</v>
      </c>
      <c r="F45" s="8">
        <v>0.43</v>
      </c>
      <c r="G45" s="12">
        <v>7</v>
      </c>
      <c r="H45" s="8">
        <v>2.15</v>
      </c>
      <c r="I45" s="12">
        <v>0</v>
      </c>
    </row>
    <row r="48" spans="2:9" ht="33" customHeight="1" x14ac:dyDescent="0.2">
      <c r="B48" t="s">
        <v>229</v>
      </c>
      <c r="C48" s="10" t="s">
        <v>48</v>
      </c>
      <c r="D48" s="10" t="s">
        <v>49</v>
      </c>
      <c r="E48" s="10" t="s">
        <v>50</v>
      </c>
      <c r="F48" s="10" t="s">
        <v>51</v>
      </c>
      <c r="G48" s="10" t="s">
        <v>52</v>
      </c>
      <c r="H48" s="10" t="s">
        <v>53</v>
      </c>
      <c r="I48" s="10" t="s">
        <v>54</v>
      </c>
    </row>
    <row r="49" spans="2:9" ht="15" customHeight="1" x14ac:dyDescent="0.2">
      <c r="B49" t="s">
        <v>126</v>
      </c>
      <c r="C49" s="12">
        <v>50</v>
      </c>
      <c r="D49" s="8">
        <v>6.15</v>
      </c>
      <c r="E49" s="12">
        <v>47</v>
      </c>
      <c r="F49" s="8">
        <v>10.02</v>
      </c>
      <c r="G49" s="12">
        <v>3</v>
      </c>
      <c r="H49" s="8">
        <v>0.92</v>
      </c>
      <c r="I49" s="12">
        <v>0</v>
      </c>
    </row>
    <row r="50" spans="2:9" ht="15" customHeight="1" x14ac:dyDescent="0.2">
      <c r="B50" t="s">
        <v>125</v>
      </c>
      <c r="C50" s="12">
        <v>41</v>
      </c>
      <c r="D50" s="8">
        <v>5.04</v>
      </c>
      <c r="E50" s="12">
        <v>40</v>
      </c>
      <c r="F50" s="8">
        <v>8.5299999999999994</v>
      </c>
      <c r="G50" s="12">
        <v>1</v>
      </c>
      <c r="H50" s="8">
        <v>0.31</v>
      </c>
      <c r="I50" s="12">
        <v>0</v>
      </c>
    </row>
    <row r="51" spans="2:9" ht="15" customHeight="1" x14ac:dyDescent="0.2">
      <c r="B51" t="s">
        <v>117</v>
      </c>
      <c r="C51" s="12">
        <v>23</v>
      </c>
      <c r="D51" s="8">
        <v>2.83</v>
      </c>
      <c r="E51" s="12">
        <v>11</v>
      </c>
      <c r="F51" s="8">
        <v>2.35</v>
      </c>
      <c r="G51" s="12">
        <v>12</v>
      </c>
      <c r="H51" s="8">
        <v>3.69</v>
      </c>
      <c r="I51" s="12">
        <v>0</v>
      </c>
    </row>
    <row r="52" spans="2:9" ht="15" customHeight="1" x14ac:dyDescent="0.2">
      <c r="B52" t="s">
        <v>111</v>
      </c>
      <c r="C52" s="12">
        <v>22</v>
      </c>
      <c r="D52" s="8">
        <v>2.71</v>
      </c>
      <c r="E52" s="12">
        <v>6</v>
      </c>
      <c r="F52" s="8">
        <v>1.28</v>
      </c>
      <c r="G52" s="12">
        <v>16</v>
      </c>
      <c r="H52" s="8">
        <v>4.92</v>
      </c>
      <c r="I52" s="12">
        <v>0</v>
      </c>
    </row>
    <row r="53" spans="2:9" ht="15" customHeight="1" x14ac:dyDescent="0.2">
      <c r="B53" t="s">
        <v>113</v>
      </c>
      <c r="C53" s="12">
        <v>20</v>
      </c>
      <c r="D53" s="8">
        <v>2.46</v>
      </c>
      <c r="E53" s="12">
        <v>14</v>
      </c>
      <c r="F53" s="8">
        <v>2.99</v>
      </c>
      <c r="G53" s="12">
        <v>6</v>
      </c>
      <c r="H53" s="8">
        <v>1.85</v>
      </c>
      <c r="I53" s="12">
        <v>0</v>
      </c>
    </row>
    <row r="54" spans="2:9" ht="15" customHeight="1" x14ac:dyDescent="0.2">
      <c r="B54" t="s">
        <v>116</v>
      </c>
      <c r="C54" s="12">
        <v>17</v>
      </c>
      <c r="D54" s="8">
        <v>2.09</v>
      </c>
      <c r="E54" s="12">
        <v>15</v>
      </c>
      <c r="F54" s="8">
        <v>3.2</v>
      </c>
      <c r="G54" s="12">
        <v>2</v>
      </c>
      <c r="H54" s="8">
        <v>0.62</v>
      </c>
      <c r="I54" s="12">
        <v>0</v>
      </c>
    </row>
    <row r="55" spans="2:9" ht="15" customHeight="1" x14ac:dyDescent="0.2">
      <c r="B55" t="s">
        <v>122</v>
      </c>
      <c r="C55" s="12">
        <v>17</v>
      </c>
      <c r="D55" s="8">
        <v>2.09</v>
      </c>
      <c r="E55" s="12">
        <v>14</v>
      </c>
      <c r="F55" s="8">
        <v>2.99</v>
      </c>
      <c r="G55" s="12">
        <v>3</v>
      </c>
      <c r="H55" s="8">
        <v>0.92</v>
      </c>
      <c r="I55" s="12">
        <v>0</v>
      </c>
    </row>
    <row r="56" spans="2:9" ht="15" customHeight="1" x14ac:dyDescent="0.2">
      <c r="B56" t="s">
        <v>153</v>
      </c>
      <c r="C56" s="12">
        <v>16</v>
      </c>
      <c r="D56" s="8">
        <v>1.97</v>
      </c>
      <c r="E56" s="12">
        <v>2</v>
      </c>
      <c r="F56" s="8">
        <v>0.43</v>
      </c>
      <c r="G56" s="12">
        <v>14</v>
      </c>
      <c r="H56" s="8">
        <v>4.3099999999999996</v>
      </c>
      <c r="I56" s="12">
        <v>0</v>
      </c>
    </row>
    <row r="57" spans="2:9" ht="15" customHeight="1" x14ac:dyDescent="0.2">
      <c r="B57" t="s">
        <v>128</v>
      </c>
      <c r="C57" s="12">
        <v>15</v>
      </c>
      <c r="D57" s="8">
        <v>1.85</v>
      </c>
      <c r="E57" s="12">
        <v>12</v>
      </c>
      <c r="F57" s="8">
        <v>2.56</v>
      </c>
      <c r="G57" s="12">
        <v>3</v>
      </c>
      <c r="H57" s="8">
        <v>0.92</v>
      </c>
      <c r="I57" s="12">
        <v>0</v>
      </c>
    </row>
    <row r="58" spans="2:9" ht="15" customHeight="1" x14ac:dyDescent="0.2">
      <c r="B58" t="s">
        <v>139</v>
      </c>
      <c r="C58" s="12">
        <v>14</v>
      </c>
      <c r="D58" s="8">
        <v>1.72</v>
      </c>
      <c r="E58" s="12">
        <v>8</v>
      </c>
      <c r="F58" s="8">
        <v>1.71</v>
      </c>
      <c r="G58" s="12">
        <v>6</v>
      </c>
      <c r="H58" s="8">
        <v>1.85</v>
      </c>
      <c r="I58" s="12">
        <v>0</v>
      </c>
    </row>
    <row r="59" spans="2:9" ht="15" customHeight="1" x14ac:dyDescent="0.2">
      <c r="B59" t="s">
        <v>156</v>
      </c>
      <c r="C59" s="12">
        <v>13</v>
      </c>
      <c r="D59" s="8">
        <v>1.6</v>
      </c>
      <c r="E59" s="12">
        <v>10</v>
      </c>
      <c r="F59" s="8">
        <v>2.13</v>
      </c>
      <c r="G59" s="12">
        <v>3</v>
      </c>
      <c r="H59" s="8">
        <v>0.92</v>
      </c>
      <c r="I59" s="12">
        <v>0</v>
      </c>
    </row>
    <row r="60" spans="2:9" ht="15" customHeight="1" x14ac:dyDescent="0.2">
      <c r="B60" t="s">
        <v>152</v>
      </c>
      <c r="C60" s="12">
        <v>13</v>
      </c>
      <c r="D60" s="8">
        <v>1.6</v>
      </c>
      <c r="E60" s="12">
        <v>11</v>
      </c>
      <c r="F60" s="8">
        <v>2.35</v>
      </c>
      <c r="G60" s="12">
        <v>2</v>
      </c>
      <c r="H60" s="8">
        <v>0.62</v>
      </c>
      <c r="I60" s="12">
        <v>0</v>
      </c>
    </row>
    <row r="61" spans="2:9" ht="15" customHeight="1" x14ac:dyDescent="0.2">
      <c r="B61" t="s">
        <v>124</v>
      </c>
      <c r="C61" s="12">
        <v>13</v>
      </c>
      <c r="D61" s="8">
        <v>1.6</v>
      </c>
      <c r="E61" s="12">
        <v>10</v>
      </c>
      <c r="F61" s="8">
        <v>2.13</v>
      </c>
      <c r="G61" s="12">
        <v>3</v>
      </c>
      <c r="H61" s="8">
        <v>0.92</v>
      </c>
      <c r="I61" s="12">
        <v>0</v>
      </c>
    </row>
    <row r="62" spans="2:9" ht="15" customHeight="1" x14ac:dyDescent="0.2">
      <c r="B62" t="s">
        <v>114</v>
      </c>
      <c r="C62" s="12">
        <v>12</v>
      </c>
      <c r="D62" s="8">
        <v>1.48</v>
      </c>
      <c r="E62" s="12">
        <v>8</v>
      </c>
      <c r="F62" s="8">
        <v>1.71</v>
      </c>
      <c r="G62" s="12">
        <v>4</v>
      </c>
      <c r="H62" s="8">
        <v>1.23</v>
      </c>
      <c r="I62" s="12">
        <v>0</v>
      </c>
    </row>
    <row r="63" spans="2:9" ht="15" customHeight="1" x14ac:dyDescent="0.2">
      <c r="B63" t="s">
        <v>129</v>
      </c>
      <c r="C63" s="12">
        <v>12</v>
      </c>
      <c r="D63" s="8">
        <v>1.48</v>
      </c>
      <c r="E63" s="12">
        <v>10</v>
      </c>
      <c r="F63" s="8">
        <v>2.13</v>
      </c>
      <c r="G63" s="12">
        <v>2</v>
      </c>
      <c r="H63" s="8">
        <v>0.62</v>
      </c>
      <c r="I63" s="12">
        <v>0</v>
      </c>
    </row>
    <row r="64" spans="2:9" ht="15" customHeight="1" x14ac:dyDescent="0.2">
      <c r="B64" t="s">
        <v>158</v>
      </c>
      <c r="C64" s="12">
        <v>11</v>
      </c>
      <c r="D64" s="8">
        <v>1.35</v>
      </c>
      <c r="E64" s="12">
        <v>9</v>
      </c>
      <c r="F64" s="8">
        <v>1.92</v>
      </c>
      <c r="G64" s="12">
        <v>2</v>
      </c>
      <c r="H64" s="8">
        <v>0.62</v>
      </c>
      <c r="I64" s="12">
        <v>0</v>
      </c>
    </row>
    <row r="65" spans="2:9" ht="15" customHeight="1" x14ac:dyDescent="0.2">
      <c r="B65" t="s">
        <v>119</v>
      </c>
      <c r="C65" s="12">
        <v>10</v>
      </c>
      <c r="D65" s="8">
        <v>1.23</v>
      </c>
      <c r="E65" s="12">
        <v>6</v>
      </c>
      <c r="F65" s="8">
        <v>1.28</v>
      </c>
      <c r="G65" s="12">
        <v>4</v>
      </c>
      <c r="H65" s="8">
        <v>1.23</v>
      </c>
      <c r="I65" s="12">
        <v>0</v>
      </c>
    </row>
    <row r="66" spans="2:9" ht="15" customHeight="1" x14ac:dyDescent="0.2">
      <c r="B66" t="s">
        <v>121</v>
      </c>
      <c r="C66" s="12">
        <v>10</v>
      </c>
      <c r="D66" s="8">
        <v>1.23</v>
      </c>
      <c r="E66" s="12">
        <v>7</v>
      </c>
      <c r="F66" s="8">
        <v>1.49</v>
      </c>
      <c r="G66" s="12">
        <v>3</v>
      </c>
      <c r="H66" s="8">
        <v>0.92</v>
      </c>
      <c r="I66" s="12">
        <v>0</v>
      </c>
    </row>
    <row r="67" spans="2:9" ht="15" customHeight="1" x14ac:dyDescent="0.2">
      <c r="B67" t="s">
        <v>154</v>
      </c>
      <c r="C67" s="12">
        <v>10</v>
      </c>
      <c r="D67" s="8">
        <v>1.23</v>
      </c>
      <c r="E67" s="12">
        <v>0</v>
      </c>
      <c r="F67" s="8">
        <v>0</v>
      </c>
      <c r="G67" s="12">
        <v>1</v>
      </c>
      <c r="H67" s="8">
        <v>0.31</v>
      </c>
      <c r="I67" s="12">
        <v>0</v>
      </c>
    </row>
    <row r="68" spans="2:9" ht="15" customHeight="1" x14ac:dyDescent="0.2">
      <c r="B68" t="s">
        <v>112</v>
      </c>
      <c r="C68" s="12">
        <v>9</v>
      </c>
      <c r="D68" s="8">
        <v>1.1100000000000001</v>
      </c>
      <c r="E68" s="12">
        <v>2</v>
      </c>
      <c r="F68" s="8">
        <v>0.43</v>
      </c>
      <c r="G68" s="12">
        <v>7</v>
      </c>
      <c r="H68" s="8">
        <v>2.15</v>
      </c>
      <c r="I68" s="12">
        <v>0</v>
      </c>
    </row>
    <row r="69" spans="2:9" ht="15" customHeight="1" x14ac:dyDescent="0.2">
      <c r="B69" t="s">
        <v>159</v>
      </c>
      <c r="C69" s="12">
        <v>9</v>
      </c>
      <c r="D69" s="8">
        <v>1.1100000000000001</v>
      </c>
      <c r="E69" s="12">
        <v>0</v>
      </c>
      <c r="F69" s="8">
        <v>0</v>
      </c>
      <c r="G69" s="12">
        <v>9</v>
      </c>
      <c r="H69" s="8">
        <v>2.77</v>
      </c>
      <c r="I69" s="12">
        <v>0</v>
      </c>
    </row>
    <row r="70" spans="2:9" ht="15" customHeight="1" x14ac:dyDescent="0.2">
      <c r="B70" t="s">
        <v>160</v>
      </c>
      <c r="C70" s="12">
        <v>9</v>
      </c>
      <c r="D70" s="8">
        <v>1.1100000000000001</v>
      </c>
      <c r="E70" s="12">
        <v>3</v>
      </c>
      <c r="F70" s="8">
        <v>0.64</v>
      </c>
      <c r="G70" s="12">
        <v>6</v>
      </c>
      <c r="H70" s="8">
        <v>1.85</v>
      </c>
      <c r="I70" s="12">
        <v>0</v>
      </c>
    </row>
    <row r="71" spans="2:9" ht="15" customHeight="1" x14ac:dyDescent="0.2">
      <c r="B71" t="s">
        <v>157</v>
      </c>
      <c r="C71" s="12">
        <v>9</v>
      </c>
      <c r="D71" s="8">
        <v>1.1100000000000001</v>
      </c>
      <c r="E71" s="12">
        <v>6</v>
      </c>
      <c r="F71" s="8">
        <v>1.28</v>
      </c>
      <c r="G71" s="12">
        <v>2</v>
      </c>
      <c r="H71" s="8">
        <v>0.62</v>
      </c>
      <c r="I71" s="12">
        <v>1</v>
      </c>
    </row>
    <row r="72" spans="2:9" ht="15" customHeight="1" x14ac:dyDescent="0.2">
      <c r="B72" t="s">
        <v>161</v>
      </c>
      <c r="C72" s="12">
        <v>9</v>
      </c>
      <c r="D72" s="8">
        <v>1.1100000000000001</v>
      </c>
      <c r="E72" s="12">
        <v>9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133</v>
      </c>
      <c r="C73" s="12">
        <v>9</v>
      </c>
      <c r="D73" s="8">
        <v>1.1100000000000001</v>
      </c>
      <c r="E73" s="12">
        <v>9</v>
      </c>
      <c r="F73" s="8">
        <v>1.92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7B21-CEC6-4F0B-A4BE-2B133CF01F4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2</v>
      </c>
      <c r="D5" s="8">
        <v>0.19</v>
      </c>
      <c r="E5" s="12">
        <v>0</v>
      </c>
      <c r="F5" s="8">
        <v>0</v>
      </c>
      <c r="G5" s="12">
        <v>2</v>
      </c>
      <c r="H5" s="8">
        <v>0.41</v>
      </c>
      <c r="I5" s="12">
        <v>0</v>
      </c>
    </row>
    <row r="6" spans="2:9" ht="15" customHeight="1" x14ac:dyDescent="0.2">
      <c r="B6" t="s">
        <v>33</v>
      </c>
      <c r="C6" s="12">
        <v>122</v>
      </c>
      <c r="D6" s="8">
        <v>11.82</v>
      </c>
      <c r="E6" s="12">
        <v>27</v>
      </c>
      <c r="F6" s="8">
        <v>5.21</v>
      </c>
      <c r="G6" s="12">
        <v>95</v>
      </c>
      <c r="H6" s="8">
        <v>19.510000000000002</v>
      </c>
      <c r="I6" s="12">
        <v>0</v>
      </c>
    </row>
    <row r="7" spans="2:9" ht="15" customHeight="1" x14ac:dyDescent="0.2">
      <c r="B7" t="s">
        <v>34</v>
      </c>
      <c r="C7" s="12">
        <v>161</v>
      </c>
      <c r="D7" s="8">
        <v>15.6</v>
      </c>
      <c r="E7" s="12">
        <v>67</v>
      </c>
      <c r="F7" s="8">
        <v>12.93</v>
      </c>
      <c r="G7" s="12">
        <v>94</v>
      </c>
      <c r="H7" s="8">
        <v>19.3</v>
      </c>
      <c r="I7" s="12">
        <v>0</v>
      </c>
    </row>
    <row r="8" spans="2:9" ht="15" customHeight="1" x14ac:dyDescent="0.2">
      <c r="B8" t="s">
        <v>35</v>
      </c>
      <c r="C8" s="12">
        <v>2</v>
      </c>
      <c r="D8" s="8">
        <v>0.19</v>
      </c>
      <c r="E8" s="12">
        <v>0</v>
      </c>
      <c r="F8" s="8">
        <v>0</v>
      </c>
      <c r="G8" s="12">
        <v>2</v>
      </c>
      <c r="H8" s="8">
        <v>0.41</v>
      </c>
      <c r="I8" s="12">
        <v>0</v>
      </c>
    </row>
    <row r="9" spans="2:9" ht="15" customHeight="1" x14ac:dyDescent="0.2">
      <c r="B9" t="s">
        <v>36</v>
      </c>
      <c r="C9" s="12">
        <v>7</v>
      </c>
      <c r="D9" s="8">
        <v>0.68</v>
      </c>
      <c r="E9" s="12">
        <v>0</v>
      </c>
      <c r="F9" s="8">
        <v>0</v>
      </c>
      <c r="G9" s="12">
        <v>7</v>
      </c>
      <c r="H9" s="8">
        <v>1.44</v>
      </c>
      <c r="I9" s="12">
        <v>0</v>
      </c>
    </row>
    <row r="10" spans="2:9" ht="15" customHeight="1" x14ac:dyDescent="0.2">
      <c r="B10" t="s">
        <v>37</v>
      </c>
      <c r="C10" s="12">
        <v>44</v>
      </c>
      <c r="D10" s="8">
        <v>4.26</v>
      </c>
      <c r="E10" s="12">
        <v>2</v>
      </c>
      <c r="F10" s="8">
        <v>0.39</v>
      </c>
      <c r="G10" s="12">
        <v>42</v>
      </c>
      <c r="H10" s="8">
        <v>8.6199999999999992</v>
      </c>
      <c r="I10" s="12">
        <v>0</v>
      </c>
    </row>
    <row r="11" spans="2:9" ht="15" customHeight="1" x14ac:dyDescent="0.2">
      <c r="B11" t="s">
        <v>38</v>
      </c>
      <c r="C11" s="12">
        <v>309</v>
      </c>
      <c r="D11" s="8">
        <v>29.94</v>
      </c>
      <c r="E11" s="12">
        <v>182</v>
      </c>
      <c r="F11" s="8">
        <v>35.14</v>
      </c>
      <c r="G11" s="12">
        <v>127</v>
      </c>
      <c r="H11" s="8">
        <v>26.08</v>
      </c>
      <c r="I11" s="12">
        <v>0</v>
      </c>
    </row>
    <row r="12" spans="2:9" ht="15" customHeight="1" x14ac:dyDescent="0.2">
      <c r="B12" t="s">
        <v>39</v>
      </c>
      <c r="C12" s="12">
        <v>3</v>
      </c>
      <c r="D12" s="8">
        <v>0.28999999999999998</v>
      </c>
      <c r="E12" s="12">
        <v>1</v>
      </c>
      <c r="F12" s="8">
        <v>0.19</v>
      </c>
      <c r="G12" s="12">
        <v>2</v>
      </c>
      <c r="H12" s="8">
        <v>0.41</v>
      </c>
      <c r="I12" s="12">
        <v>0</v>
      </c>
    </row>
    <row r="13" spans="2:9" ht="15" customHeight="1" x14ac:dyDescent="0.2">
      <c r="B13" t="s">
        <v>40</v>
      </c>
      <c r="C13" s="12">
        <v>44</v>
      </c>
      <c r="D13" s="8">
        <v>4.26</v>
      </c>
      <c r="E13" s="12">
        <v>12</v>
      </c>
      <c r="F13" s="8">
        <v>2.3199999999999998</v>
      </c>
      <c r="G13" s="12">
        <v>32</v>
      </c>
      <c r="H13" s="8">
        <v>6.57</v>
      </c>
      <c r="I13" s="12">
        <v>0</v>
      </c>
    </row>
    <row r="14" spans="2:9" ht="15" customHeight="1" x14ac:dyDescent="0.2">
      <c r="B14" t="s">
        <v>41</v>
      </c>
      <c r="C14" s="12">
        <v>34</v>
      </c>
      <c r="D14" s="8">
        <v>3.29</v>
      </c>
      <c r="E14" s="12">
        <v>21</v>
      </c>
      <c r="F14" s="8">
        <v>4.05</v>
      </c>
      <c r="G14" s="12">
        <v>12</v>
      </c>
      <c r="H14" s="8">
        <v>2.46</v>
      </c>
      <c r="I14" s="12">
        <v>0</v>
      </c>
    </row>
    <row r="15" spans="2:9" ht="15" customHeight="1" x14ac:dyDescent="0.2">
      <c r="B15" t="s">
        <v>42</v>
      </c>
      <c r="C15" s="12">
        <v>101</v>
      </c>
      <c r="D15" s="8">
        <v>9.7899999999999991</v>
      </c>
      <c r="E15" s="12">
        <v>76</v>
      </c>
      <c r="F15" s="8">
        <v>14.67</v>
      </c>
      <c r="G15" s="12">
        <v>25</v>
      </c>
      <c r="H15" s="8">
        <v>5.13</v>
      </c>
      <c r="I15" s="12">
        <v>0</v>
      </c>
    </row>
    <row r="16" spans="2:9" ht="15" customHeight="1" x14ac:dyDescent="0.2">
      <c r="B16" t="s">
        <v>43</v>
      </c>
      <c r="C16" s="12">
        <v>75</v>
      </c>
      <c r="D16" s="8">
        <v>7.27</v>
      </c>
      <c r="E16" s="12">
        <v>63</v>
      </c>
      <c r="F16" s="8">
        <v>12.16</v>
      </c>
      <c r="G16" s="12">
        <v>11</v>
      </c>
      <c r="H16" s="8">
        <v>2.2599999999999998</v>
      </c>
      <c r="I16" s="12">
        <v>0</v>
      </c>
    </row>
    <row r="17" spans="2:9" ht="15" customHeight="1" x14ac:dyDescent="0.2">
      <c r="B17" t="s">
        <v>44</v>
      </c>
      <c r="C17" s="12">
        <v>52</v>
      </c>
      <c r="D17" s="8">
        <v>5.04</v>
      </c>
      <c r="E17" s="12">
        <v>27</v>
      </c>
      <c r="F17" s="8">
        <v>5.21</v>
      </c>
      <c r="G17" s="12">
        <v>6</v>
      </c>
      <c r="H17" s="8">
        <v>1.23</v>
      </c>
      <c r="I17" s="12">
        <v>1</v>
      </c>
    </row>
    <row r="18" spans="2:9" ht="15" customHeight="1" x14ac:dyDescent="0.2">
      <c r="B18" t="s">
        <v>45</v>
      </c>
      <c r="C18" s="12">
        <v>38</v>
      </c>
      <c r="D18" s="8">
        <v>3.68</v>
      </c>
      <c r="E18" s="12">
        <v>24</v>
      </c>
      <c r="F18" s="8">
        <v>4.63</v>
      </c>
      <c r="G18" s="12">
        <v>10</v>
      </c>
      <c r="H18" s="8">
        <v>2.0499999999999998</v>
      </c>
      <c r="I18" s="12">
        <v>0</v>
      </c>
    </row>
    <row r="19" spans="2:9" ht="15" customHeight="1" x14ac:dyDescent="0.2">
      <c r="B19" t="s">
        <v>46</v>
      </c>
      <c r="C19" s="12">
        <v>38</v>
      </c>
      <c r="D19" s="8">
        <v>3.68</v>
      </c>
      <c r="E19" s="12">
        <v>16</v>
      </c>
      <c r="F19" s="8">
        <v>3.09</v>
      </c>
      <c r="G19" s="12">
        <v>20</v>
      </c>
      <c r="H19" s="8">
        <v>4.1100000000000003</v>
      </c>
      <c r="I19" s="12">
        <v>0</v>
      </c>
    </row>
    <row r="20" spans="2:9" ht="15" customHeight="1" x14ac:dyDescent="0.2">
      <c r="B20" s="9" t="s">
        <v>227</v>
      </c>
      <c r="C20" s="12">
        <f>SUM(LTBL_33211[総数／事業所数])</f>
        <v>1032</v>
      </c>
      <c r="E20" s="12">
        <f>SUBTOTAL(109,LTBL_33211[個人／事業所数])</f>
        <v>518</v>
      </c>
      <c r="G20" s="12">
        <f>SUBTOTAL(109,LTBL_33211[法人／事業所数])</f>
        <v>487</v>
      </c>
      <c r="I20" s="12">
        <f>SUBTOTAL(109,LTBL_33211[法人以外の団体／事業所数])</f>
        <v>1</v>
      </c>
    </row>
    <row r="21" spans="2:9" ht="15" customHeight="1" x14ac:dyDescent="0.2">
      <c r="E21" s="11">
        <f>LTBL_33211[[#Totals],[個人／事業所数]]/LTBL_33211[[#Totals],[総数／事業所数]]</f>
        <v>0.50193798449612403</v>
      </c>
      <c r="G21" s="11">
        <f>LTBL_33211[[#Totals],[法人／事業所数]]/LTBL_33211[[#Totals],[総数／事業所数]]</f>
        <v>0.47189922480620156</v>
      </c>
      <c r="I21" s="11">
        <f>LTBL_33211[[#Totals],[法人以外の団体／事業所数]]/LTBL_33211[[#Totals],[総数／事業所数]]</f>
        <v>9.6899224806201549E-4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64</v>
      </c>
      <c r="C24" s="12">
        <v>140</v>
      </c>
      <c r="D24" s="8">
        <v>13.57</v>
      </c>
      <c r="E24" s="12">
        <v>96</v>
      </c>
      <c r="F24" s="8">
        <v>18.53</v>
      </c>
      <c r="G24" s="12">
        <v>44</v>
      </c>
      <c r="H24" s="8">
        <v>9.0299999999999994</v>
      </c>
      <c r="I24" s="12">
        <v>0</v>
      </c>
    </row>
    <row r="25" spans="2:9" ht="15" customHeight="1" x14ac:dyDescent="0.2">
      <c r="B25" t="s">
        <v>85</v>
      </c>
      <c r="C25" s="12">
        <v>85</v>
      </c>
      <c r="D25" s="8">
        <v>8.24</v>
      </c>
      <c r="E25" s="12">
        <v>38</v>
      </c>
      <c r="F25" s="8">
        <v>7.34</v>
      </c>
      <c r="G25" s="12">
        <v>47</v>
      </c>
      <c r="H25" s="8">
        <v>9.65</v>
      </c>
      <c r="I25" s="12">
        <v>0</v>
      </c>
    </row>
    <row r="26" spans="2:9" ht="15" customHeight="1" x14ac:dyDescent="0.2">
      <c r="B26" t="s">
        <v>69</v>
      </c>
      <c r="C26" s="12">
        <v>78</v>
      </c>
      <c r="D26" s="8">
        <v>7.56</v>
      </c>
      <c r="E26" s="12">
        <v>64</v>
      </c>
      <c r="F26" s="8">
        <v>12.36</v>
      </c>
      <c r="G26" s="12">
        <v>14</v>
      </c>
      <c r="H26" s="8">
        <v>2.87</v>
      </c>
      <c r="I26" s="12">
        <v>0</v>
      </c>
    </row>
    <row r="27" spans="2:9" ht="15" customHeight="1" x14ac:dyDescent="0.2">
      <c r="B27" t="s">
        <v>55</v>
      </c>
      <c r="C27" s="12">
        <v>66</v>
      </c>
      <c r="D27" s="8">
        <v>6.4</v>
      </c>
      <c r="E27" s="12">
        <v>13</v>
      </c>
      <c r="F27" s="8">
        <v>2.5099999999999998</v>
      </c>
      <c r="G27" s="12">
        <v>53</v>
      </c>
      <c r="H27" s="8">
        <v>10.88</v>
      </c>
      <c r="I27" s="12">
        <v>0</v>
      </c>
    </row>
    <row r="28" spans="2:9" ht="15" customHeight="1" x14ac:dyDescent="0.2">
      <c r="B28" t="s">
        <v>70</v>
      </c>
      <c r="C28" s="12">
        <v>63</v>
      </c>
      <c r="D28" s="8">
        <v>6.1</v>
      </c>
      <c r="E28" s="12">
        <v>59</v>
      </c>
      <c r="F28" s="8">
        <v>11.39</v>
      </c>
      <c r="G28" s="12">
        <v>4</v>
      </c>
      <c r="H28" s="8">
        <v>0.82</v>
      </c>
      <c r="I28" s="12">
        <v>0</v>
      </c>
    </row>
    <row r="29" spans="2:9" ht="15" customHeight="1" x14ac:dyDescent="0.2">
      <c r="B29" t="s">
        <v>71</v>
      </c>
      <c r="C29" s="12">
        <v>52</v>
      </c>
      <c r="D29" s="8">
        <v>5.04</v>
      </c>
      <c r="E29" s="12">
        <v>27</v>
      </c>
      <c r="F29" s="8">
        <v>5.21</v>
      </c>
      <c r="G29" s="12">
        <v>6</v>
      </c>
      <c r="H29" s="8">
        <v>1.23</v>
      </c>
      <c r="I29" s="12">
        <v>1</v>
      </c>
    </row>
    <row r="30" spans="2:9" ht="15" customHeight="1" x14ac:dyDescent="0.2">
      <c r="B30" t="s">
        <v>62</v>
      </c>
      <c r="C30" s="12">
        <v>50</v>
      </c>
      <c r="D30" s="8">
        <v>4.84</v>
      </c>
      <c r="E30" s="12">
        <v>38</v>
      </c>
      <c r="F30" s="8">
        <v>7.34</v>
      </c>
      <c r="G30" s="12">
        <v>12</v>
      </c>
      <c r="H30" s="8">
        <v>2.46</v>
      </c>
      <c r="I30" s="12">
        <v>0</v>
      </c>
    </row>
    <row r="31" spans="2:9" ht="15" customHeight="1" x14ac:dyDescent="0.2">
      <c r="B31" t="s">
        <v>63</v>
      </c>
      <c r="C31" s="12">
        <v>40</v>
      </c>
      <c r="D31" s="8">
        <v>3.88</v>
      </c>
      <c r="E31" s="12">
        <v>23</v>
      </c>
      <c r="F31" s="8">
        <v>4.4400000000000004</v>
      </c>
      <c r="G31" s="12">
        <v>17</v>
      </c>
      <c r="H31" s="8">
        <v>3.49</v>
      </c>
      <c r="I31" s="12">
        <v>0</v>
      </c>
    </row>
    <row r="32" spans="2:9" ht="15" customHeight="1" x14ac:dyDescent="0.2">
      <c r="B32" t="s">
        <v>66</v>
      </c>
      <c r="C32" s="12">
        <v>40</v>
      </c>
      <c r="D32" s="8">
        <v>3.88</v>
      </c>
      <c r="E32" s="12">
        <v>11</v>
      </c>
      <c r="F32" s="8">
        <v>2.12</v>
      </c>
      <c r="G32" s="12">
        <v>29</v>
      </c>
      <c r="H32" s="8">
        <v>5.95</v>
      </c>
      <c r="I32" s="12">
        <v>0</v>
      </c>
    </row>
    <row r="33" spans="2:9" ht="15" customHeight="1" x14ac:dyDescent="0.2">
      <c r="B33" t="s">
        <v>57</v>
      </c>
      <c r="C33" s="12">
        <v>30</v>
      </c>
      <c r="D33" s="8">
        <v>2.91</v>
      </c>
      <c r="E33" s="12">
        <v>4</v>
      </c>
      <c r="F33" s="8">
        <v>0.77</v>
      </c>
      <c r="G33" s="12">
        <v>26</v>
      </c>
      <c r="H33" s="8">
        <v>5.34</v>
      </c>
      <c r="I33" s="12">
        <v>0</v>
      </c>
    </row>
    <row r="34" spans="2:9" ht="15" customHeight="1" x14ac:dyDescent="0.2">
      <c r="B34" t="s">
        <v>56</v>
      </c>
      <c r="C34" s="12">
        <v>26</v>
      </c>
      <c r="D34" s="8">
        <v>2.52</v>
      </c>
      <c r="E34" s="12">
        <v>10</v>
      </c>
      <c r="F34" s="8">
        <v>1.93</v>
      </c>
      <c r="G34" s="12">
        <v>16</v>
      </c>
      <c r="H34" s="8">
        <v>3.29</v>
      </c>
      <c r="I34" s="12">
        <v>0</v>
      </c>
    </row>
    <row r="35" spans="2:9" ht="15" customHeight="1" x14ac:dyDescent="0.2">
      <c r="B35" t="s">
        <v>72</v>
      </c>
      <c r="C35" s="12">
        <v>26</v>
      </c>
      <c r="D35" s="8">
        <v>2.52</v>
      </c>
      <c r="E35" s="12">
        <v>24</v>
      </c>
      <c r="F35" s="8">
        <v>4.63</v>
      </c>
      <c r="G35" s="12">
        <v>1</v>
      </c>
      <c r="H35" s="8">
        <v>0.21</v>
      </c>
      <c r="I35" s="12">
        <v>0</v>
      </c>
    </row>
    <row r="36" spans="2:9" ht="15" customHeight="1" x14ac:dyDescent="0.2">
      <c r="B36" t="s">
        <v>61</v>
      </c>
      <c r="C36" s="12">
        <v>24</v>
      </c>
      <c r="D36" s="8">
        <v>2.33</v>
      </c>
      <c r="E36" s="12">
        <v>15</v>
      </c>
      <c r="F36" s="8">
        <v>2.9</v>
      </c>
      <c r="G36" s="12">
        <v>9</v>
      </c>
      <c r="H36" s="8">
        <v>1.85</v>
      </c>
      <c r="I36" s="12">
        <v>0</v>
      </c>
    </row>
    <row r="37" spans="2:9" ht="15" customHeight="1" x14ac:dyDescent="0.2">
      <c r="B37" t="s">
        <v>67</v>
      </c>
      <c r="C37" s="12">
        <v>24</v>
      </c>
      <c r="D37" s="8">
        <v>2.33</v>
      </c>
      <c r="E37" s="12">
        <v>18</v>
      </c>
      <c r="F37" s="8">
        <v>3.47</v>
      </c>
      <c r="G37" s="12">
        <v>6</v>
      </c>
      <c r="H37" s="8">
        <v>1.23</v>
      </c>
      <c r="I37" s="12">
        <v>0</v>
      </c>
    </row>
    <row r="38" spans="2:9" ht="15" customHeight="1" x14ac:dyDescent="0.2">
      <c r="B38" t="s">
        <v>58</v>
      </c>
      <c r="C38" s="12">
        <v>18</v>
      </c>
      <c r="D38" s="8">
        <v>1.74</v>
      </c>
      <c r="E38" s="12">
        <v>3</v>
      </c>
      <c r="F38" s="8">
        <v>0.57999999999999996</v>
      </c>
      <c r="G38" s="12">
        <v>15</v>
      </c>
      <c r="H38" s="8">
        <v>3.08</v>
      </c>
      <c r="I38" s="12">
        <v>0</v>
      </c>
    </row>
    <row r="39" spans="2:9" ht="15" customHeight="1" x14ac:dyDescent="0.2">
      <c r="B39" t="s">
        <v>90</v>
      </c>
      <c r="C39" s="12">
        <v>16</v>
      </c>
      <c r="D39" s="8">
        <v>1.55</v>
      </c>
      <c r="E39" s="12">
        <v>0</v>
      </c>
      <c r="F39" s="8">
        <v>0</v>
      </c>
      <c r="G39" s="12">
        <v>16</v>
      </c>
      <c r="H39" s="8">
        <v>3.29</v>
      </c>
      <c r="I39" s="12">
        <v>0</v>
      </c>
    </row>
    <row r="40" spans="2:9" ht="15" customHeight="1" x14ac:dyDescent="0.2">
      <c r="B40" t="s">
        <v>86</v>
      </c>
      <c r="C40" s="12">
        <v>15</v>
      </c>
      <c r="D40" s="8">
        <v>1.45</v>
      </c>
      <c r="E40" s="12">
        <v>10</v>
      </c>
      <c r="F40" s="8">
        <v>1.93</v>
      </c>
      <c r="G40" s="12">
        <v>5</v>
      </c>
      <c r="H40" s="8">
        <v>1.03</v>
      </c>
      <c r="I40" s="12">
        <v>0</v>
      </c>
    </row>
    <row r="41" spans="2:9" ht="15" customHeight="1" x14ac:dyDescent="0.2">
      <c r="B41" t="s">
        <v>74</v>
      </c>
      <c r="C41" s="12">
        <v>15</v>
      </c>
      <c r="D41" s="8">
        <v>1.45</v>
      </c>
      <c r="E41" s="12">
        <v>9</v>
      </c>
      <c r="F41" s="8">
        <v>1.74</v>
      </c>
      <c r="G41" s="12">
        <v>6</v>
      </c>
      <c r="H41" s="8">
        <v>1.23</v>
      </c>
      <c r="I41" s="12">
        <v>0</v>
      </c>
    </row>
    <row r="42" spans="2:9" ht="15" customHeight="1" x14ac:dyDescent="0.2">
      <c r="B42" t="s">
        <v>79</v>
      </c>
      <c r="C42" s="12">
        <v>13</v>
      </c>
      <c r="D42" s="8">
        <v>1.26</v>
      </c>
      <c r="E42" s="12">
        <v>3</v>
      </c>
      <c r="F42" s="8">
        <v>0.57999999999999996</v>
      </c>
      <c r="G42" s="12">
        <v>10</v>
      </c>
      <c r="H42" s="8">
        <v>2.0499999999999998</v>
      </c>
      <c r="I42" s="12">
        <v>0</v>
      </c>
    </row>
    <row r="43" spans="2:9" ht="15" customHeight="1" x14ac:dyDescent="0.2">
      <c r="B43" t="s">
        <v>89</v>
      </c>
      <c r="C43" s="12">
        <v>12</v>
      </c>
      <c r="D43" s="8">
        <v>1.1599999999999999</v>
      </c>
      <c r="E43" s="12">
        <v>1</v>
      </c>
      <c r="F43" s="8">
        <v>0.19</v>
      </c>
      <c r="G43" s="12">
        <v>11</v>
      </c>
      <c r="H43" s="8">
        <v>2.2599999999999998</v>
      </c>
      <c r="I43" s="12">
        <v>0</v>
      </c>
    </row>
    <row r="44" spans="2:9" ht="15" customHeight="1" x14ac:dyDescent="0.2">
      <c r="B44" t="s">
        <v>82</v>
      </c>
      <c r="C44" s="12">
        <v>12</v>
      </c>
      <c r="D44" s="8">
        <v>1.1599999999999999</v>
      </c>
      <c r="E44" s="12">
        <v>5</v>
      </c>
      <c r="F44" s="8">
        <v>0.97</v>
      </c>
      <c r="G44" s="12">
        <v>7</v>
      </c>
      <c r="H44" s="8">
        <v>1.44</v>
      </c>
      <c r="I44" s="12">
        <v>0</v>
      </c>
    </row>
    <row r="45" spans="2:9" ht="15" customHeight="1" x14ac:dyDescent="0.2">
      <c r="B45" t="s">
        <v>73</v>
      </c>
      <c r="C45" s="12">
        <v>12</v>
      </c>
      <c r="D45" s="8">
        <v>1.1599999999999999</v>
      </c>
      <c r="E45" s="12">
        <v>0</v>
      </c>
      <c r="F45" s="8">
        <v>0</v>
      </c>
      <c r="G45" s="12">
        <v>9</v>
      </c>
      <c r="H45" s="8">
        <v>1.85</v>
      </c>
      <c r="I45" s="12">
        <v>0</v>
      </c>
    </row>
    <row r="48" spans="2:9" ht="33" customHeight="1" x14ac:dyDescent="0.2">
      <c r="B48" t="s">
        <v>229</v>
      </c>
      <c r="C48" s="10" t="s">
        <v>48</v>
      </c>
      <c r="D48" s="10" t="s">
        <v>49</v>
      </c>
      <c r="E48" s="10" t="s">
        <v>50</v>
      </c>
      <c r="F48" s="10" t="s">
        <v>51</v>
      </c>
      <c r="G48" s="10" t="s">
        <v>52</v>
      </c>
      <c r="H48" s="10" t="s">
        <v>53</v>
      </c>
      <c r="I48" s="10" t="s">
        <v>54</v>
      </c>
    </row>
    <row r="49" spans="2:9" ht="15" customHeight="1" x14ac:dyDescent="0.2">
      <c r="B49" t="s">
        <v>163</v>
      </c>
      <c r="C49" s="12">
        <v>67</v>
      </c>
      <c r="D49" s="8">
        <v>6.49</v>
      </c>
      <c r="E49" s="12">
        <v>56</v>
      </c>
      <c r="F49" s="8">
        <v>10.81</v>
      </c>
      <c r="G49" s="12">
        <v>11</v>
      </c>
      <c r="H49" s="8">
        <v>2.2599999999999998</v>
      </c>
      <c r="I49" s="12">
        <v>0</v>
      </c>
    </row>
    <row r="50" spans="2:9" ht="15" customHeight="1" x14ac:dyDescent="0.2">
      <c r="B50" t="s">
        <v>162</v>
      </c>
      <c r="C50" s="12">
        <v>57</v>
      </c>
      <c r="D50" s="8">
        <v>5.52</v>
      </c>
      <c r="E50" s="12">
        <v>37</v>
      </c>
      <c r="F50" s="8">
        <v>7.14</v>
      </c>
      <c r="G50" s="12">
        <v>20</v>
      </c>
      <c r="H50" s="8">
        <v>4.1100000000000003</v>
      </c>
      <c r="I50" s="12">
        <v>0</v>
      </c>
    </row>
    <row r="51" spans="2:9" ht="15" customHeight="1" x14ac:dyDescent="0.2">
      <c r="B51" t="s">
        <v>126</v>
      </c>
      <c r="C51" s="12">
        <v>30</v>
      </c>
      <c r="D51" s="8">
        <v>2.91</v>
      </c>
      <c r="E51" s="12">
        <v>27</v>
      </c>
      <c r="F51" s="8">
        <v>5.21</v>
      </c>
      <c r="G51" s="12">
        <v>3</v>
      </c>
      <c r="H51" s="8">
        <v>0.62</v>
      </c>
      <c r="I51" s="12">
        <v>0</v>
      </c>
    </row>
    <row r="52" spans="2:9" ht="15" customHeight="1" x14ac:dyDescent="0.2">
      <c r="B52" t="s">
        <v>117</v>
      </c>
      <c r="C52" s="12">
        <v>27</v>
      </c>
      <c r="D52" s="8">
        <v>2.62</v>
      </c>
      <c r="E52" s="12">
        <v>15</v>
      </c>
      <c r="F52" s="8">
        <v>2.9</v>
      </c>
      <c r="G52" s="12">
        <v>12</v>
      </c>
      <c r="H52" s="8">
        <v>2.46</v>
      </c>
      <c r="I52" s="12">
        <v>0</v>
      </c>
    </row>
    <row r="53" spans="2:9" ht="15" customHeight="1" x14ac:dyDescent="0.2">
      <c r="B53" t="s">
        <v>111</v>
      </c>
      <c r="C53" s="12">
        <v>25</v>
      </c>
      <c r="D53" s="8">
        <v>2.42</v>
      </c>
      <c r="E53" s="12">
        <v>0</v>
      </c>
      <c r="F53" s="8">
        <v>0</v>
      </c>
      <c r="G53" s="12">
        <v>25</v>
      </c>
      <c r="H53" s="8">
        <v>5.13</v>
      </c>
      <c r="I53" s="12">
        <v>0</v>
      </c>
    </row>
    <row r="54" spans="2:9" ht="15" customHeight="1" x14ac:dyDescent="0.2">
      <c r="B54" t="s">
        <v>121</v>
      </c>
      <c r="C54" s="12">
        <v>25</v>
      </c>
      <c r="D54" s="8">
        <v>2.42</v>
      </c>
      <c r="E54" s="12">
        <v>7</v>
      </c>
      <c r="F54" s="8">
        <v>1.35</v>
      </c>
      <c r="G54" s="12">
        <v>18</v>
      </c>
      <c r="H54" s="8">
        <v>3.7</v>
      </c>
      <c r="I54" s="12">
        <v>0</v>
      </c>
    </row>
    <row r="55" spans="2:9" ht="15" customHeight="1" x14ac:dyDescent="0.2">
      <c r="B55" t="s">
        <v>119</v>
      </c>
      <c r="C55" s="12">
        <v>24</v>
      </c>
      <c r="D55" s="8">
        <v>2.33</v>
      </c>
      <c r="E55" s="12">
        <v>14</v>
      </c>
      <c r="F55" s="8">
        <v>2.7</v>
      </c>
      <c r="G55" s="12">
        <v>10</v>
      </c>
      <c r="H55" s="8">
        <v>2.0499999999999998</v>
      </c>
      <c r="I55" s="12">
        <v>0</v>
      </c>
    </row>
    <row r="56" spans="2:9" ht="15" customHeight="1" x14ac:dyDescent="0.2">
      <c r="B56" t="s">
        <v>125</v>
      </c>
      <c r="C56" s="12">
        <v>24</v>
      </c>
      <c r="D56" s="8">
        <v>2.33</v>
      </c>
      <c r="E56" s="12">
        <v>24</v>
      </c>
      <c r="F56" s="8">
        <v>4.63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116</v>
      </c>
      <c r="C57" s="12">
        <v>21</v>
      </c>
      <c r="D57" s="8">
        <v>2.0299999999999998</v>
      </c>
      <c r="E57" s="12">
        <v>15</v>
      </c>
      <c r="F57" s="8">
        <v>2.9</v>
      </c>
      <c r="G57" s="12">
        <v>6</v>
      </c>
      <c r="H57" s="8">
        <v>1.23</v>
      </c>
      <c r="I57" s="12">
        <v>0</v>
      </c>
    </row>
    <row r="58" spans="2:9" ht="15" customHeight="1" x14ac:dyDescent="0.2">
      <c r="B58" t="s">
        <v>122</v>
      </c>
      <c r="C58" s="12">
        <v>21</v>
      </c>
      <c r="D58" s="8">
        <v>2.0299999999999998</v>
      </c>
      <c r="E58" s="12">
        <v>16</v>
      </c>
      <c r="F58" s="8">
        <v>3.09</v>
      </c>
      <c r="G58" s="12">
        <v>5</v>
      </c>
      <c r="H58" s="8">
        <v>1.03</v>
      </c>
      <c r="I58" s="12">
        <v>0</v>
      </c>
    </row>
    <row r="59" spans="2:9" ht="15" customHeight="1" x14ac:dyDescent="0.2">
      <c r="B59" t="s">
        <v>128</v>
      </c>
      <c r="C59" s="12">
        <v>21</v>
      </c>
      <c r="D59" s="8">
        <v>2.0299999999999998</v>
      </c>
      <c r="E59" s="12">
        <v>18</v>
      </c>
      <c r="F59" s="8">
        <v>3.47</v>
      </c>
      <c r="G59" s="12">
        <v>2</v>
      </c>
      <c r="H59" s="8">
        <v>0.41</v>
      </c>
      <c r="I59" s="12">
        <v>1</v>
      </c>
    </row>
    <row r="60" spans="2:9" ht="15" customHeight="1" x14ac:dyDescent="0.2">
      <c r="B60" t="s">
        <v>124</v>
      </c>
      <c r="C60" s="12">
        <v>20</v>
      </c>
      <c r="D60" s="8">
        <v>1.94</v>
      </c>
      <c r="E60" s="12">
        <v>18</v>
      </c>
      <c r="F60" s="8">
        <v>3.47</v>
      </c>
      <c r="G60" s="12">
        <v>2</v>
      </c>
      <c r="H60" s="8">
        <v>0.41</v>
      </c>
      <c r="I60" s="12">
        <v>0</v>
      </c>
    </row>
    <row r="61" spans="2:9" ht="15" customHeight="1" x14ac:dyDescent="0.2">
      <c r="B61" t="s">
        <v>154</v>
      </c>
      <c r="C61" s="12">
        <v>19</v>
      </c>
      <c r="D61" s="8">
        <v>1.84</v>
      </c>
      <c r="E61" s="12">
        <v>0</v>
      </c>
      <c r="F61" s="8">
        <v>0</v>
      </c>
      <c r="G61" s="12">
        <v>2</v>
      </c>
      <c r="H61" s="8">
        <v>0.41</v>
      </c>
      <c r="I61" s="12">
        <v>0</v>
      </c>
    </row>
    <row r="62" spans="2:9" ht="15" customHeight="1" x14ac:dyDescent="0.2">
      <c r="B62" t="s">
        <v>164</v>
      </c>
      <c r="C62" s="12">
        <v>18</v>
      </c>
      <c r="D62" s="8">
        <v>1.74</v>
      </c>
      <c r="E62" s="12">
        <v>15</v>
      </c>
      <c r="F62" s="8">
        <v>2.9</v>
      </c>
      <c r="G62" s="12">
        <v>3</v>
      </c>
      <c r="H62" s="8">
        <v>0.62</v>
      </c>
      <c r="I62" s="12">
        <v>0</v>
      </c>
    </row>
    <row r="63" spans="2:9" ht="15" customHeight="1" x14ac:dyDescent="0.2">
      <c r="B63" t="s">
        <v>114</v>
      </c>
      <c r="C63" s="12">
        <v>16</v>
      </c>
      <c r="D63" s="8">
        <v>1.55</v>
      </c>
      <c r="E63" s="12">
        <v>3</v>
      </c>
      <c r="F63" s="8">
        <v>0.57999999999999996</v>
      </c>
      <c r="G63" s="12">
        <v>13</v>
      </c>
      <c r="H63" s="8">
        <v>2.67</v>
      </c>
      <c r="I63" s="12">
        <v>0</v>
      </c>
    </row>
    <row r="64" spans="2:9" ht="15" customHeight="1" x14ac:dyDescent="0.2">
      <c r="B64" t="s">
        <v>112</v>
      </c>
      <c r="C64" s="12">
        <v>15</v>
      </c>
      <c r="D64" s="8">
        <v>1.45</v>
      </c>
      <c r="E64" s="12">
        <v>5</v>
      </c>
      <c r="F64" s="8">
        <v>0.97</v>
      </c>
      <c r="G64" s="12">
        <v>10</v>
      </c>
      <c r="H64" s="8">
        <v>2.0499999999999998</v>
      </c>
      <c r="I64" s="12">
        <v>0</v>
      </c>
    </row>
    <row r="65" spans="2:9" ht="15" customHeight="1" x14ac:dyDescent="0.2">
      <c r="B65" t="s">
        <v>134</v>
      </c>
      <c r="C65" s="12">
        <v>15</v>
      </c>
      <c r="D65" s="8">
        <v>1.45</v>
      </c>
      <c r="E65" s="12">
        <v>7</v>
      </c>
      <c r="F65" s="8">
        <v>1.35</v>
      </c>
      <c r="G65" s="12">
        <v>8</v>
      </c>
      <c r="H65" s="8">
        <v>1.64</v>
      </c>
      <c r="I65" s="12">
        <v>0</v>
      </c>
    </row>
    <row r="66" spans="2:9" ht="15" customHeight="1" x14ac:dyDescent="0.2">
      <c r="B66" t="s">
        <v>118</v>
      </c>
      <c r="C66" s="12">
        <v>15</v>
      </c>
      <c r="D66" s="8">
        <v>1.45</v>
      </c>
      <c r="E66" s="12">
        <v>10</v>
      </c>
      <c r="F66" s="8">
        <v>1.93</v>
      </c>
      <c r="G66" s="12">
        <v>5</v>
      </c>
      <c r="H66" s="8">
        <v>1.03</v>
      </c>
      <c r="I66" s="12">
        <v>0</v>
      </c>
    </row>
    <row r="67" spans="2:9" ht="15" customHeight="1" x14ac:dyDescent="0.2">
      <c r="B67" t="s">
        <v>130</v>
      </c>
      <c r="C67" s="12">
        <v>15</v>
      </c>
      <c r="D67" s="8">
        <v>1.45</v>
      </c>
      <c r="E67" s="12">
        <v>9</v>
      </c>
      <c r="F67" s="8">
        <v>1.74</v>
      </c>
      <c r="G67" s="12">
        <v>6</v>
      </c>
      <c r="H67" s="8">
        <v>1.23</v>
      </c>
      <c r="I67" s="12">
        <v>0</v>
      </c>
    </row>
    <row r="68" spans="2:9" ht="15" customHeight="1" x14ac:dyDescent="0.2">
      <c r="B68" t="s">
        <v>113</v>
      </c>
      <c r="C68" s="12">
        <v>14</v>
      </c>
      <c r="D68" s="8">
        <v>1.36</v>
      </c>
      <c r="E68" s="12">
        <v>4</v>
      </c>
      <c r="F68" s="8">
        <v>0.77</v>
      </c>
      <c r="G68" s="12">
        <v>10</v>
      </c>
      <c r="H68" s="8">
        <v>2.0499999999999998</v>
      </c>
      <c r="I68" s="12">
        <v>0</v>
      </c>
    </row>
    <row r="69" spans="2:9" ht="15" customHeight="1" x14ac:dyDescent="0.2">
      <c r="B69" t="s">
        <v>151</v>
      </c>
      <c r="C69" s="12">
        <v>14</v>
      </c>
      <c r="D69" s="8">
        <v>1.36</v>
      </c>
      <c r="E69" s="12">
        <v>0</v>
      </c>
      <c r="F69" s="8">
        <v>0</v>
      </c>
      <c r="G69" s="12">
        <v>14</v>
      </c>
      <c r="H69" s="8">
        <v>2.87</v>
      </c>
      <c r="I69" s="12">
        <v>0</v>
      </c>
    </row>
    <row r="71" spans="2:9" ht="15" customHeight="1" x14ac:dyDescent="0.2">
      <c r="B71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638D-A3C4-4BDF-90AB-FAC8F9447E91}">
  <sheetPr>
    <pageSetUpPr fitToPage="1"/>
  </sheetPr>
  <dimension ref="A1:H513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47</v>
      </c>
      <c r="B1" s="7" t="s">
        <v>48</v>
      </c>
      <c r="C1" s="7" t="s">
        <v>49</v>
      </c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</row>
    <row r="2" spans="1:8" x14ac:dyDescent="0.2">
      <c r="A2" s="1" t="s">
        <v>0</v>
      </c>
      <c r="B2" s="4">
        <v>44521</v>
      </c>
      <c r="C2" s="5">
        <v>100.03</v>
      </c>
      <c r="D2" s="4">
        <v>20035</v>
      </c>
      <c r="E2" s="5">
        <v>99.99</v>
      </c>
      <c r="F2" s="4">
        <v>23969</v>
      </c>
      <c r="G2" s="5">
        <v>99.99</v>
      </c>
      <c r="H2" s="4">
        <v>102</v>
      </c>
    </row>
    <row r="3" spans="1:8" x14ac:dyDescent="0.2">
      <c r="A3" s="2" t="s">
        <v>32</v>
      </c>
      <c r="B3" s="4">
        <v>21</v>
      </c>
      <c r="C3" s="5">
        <v>0.05</v>
      </c>
      <c r="D3" s="4">
        <v>5</v>
      </c>
      <c r="E3" s="5">
        <v>0.02</v>
      </c>
      <c r="F3" s="4">
        <v>16</v>
      </c>
      <c r="G3" s="5">
        <v>7.0000000000000007E-2</v>
      </c>
      <c r="H3" s="4">
        <v>0</v>
      </c>
    </row>
    <row r="4" spans="1:8" x14ac:dyDescent="0.2">
      <c r="A4" s="2" t="s">
        <v>33</v>
      </c>
      <c r="B4" s="4">
        <v>6632</v>
      </c>
      <c r="C4" s="5">
        <v>14.9</v>
      </c>
      <c r="D4" s="4">
        <v>1510</v>
      </c>
      <c r="E4" s="5">
        <v>7.54</v>
      </c>
      <c r="F4" s="4">
        <v>5119</v>
      </c>
      <c r="G4" s="5">
        <v>21.36</v>
      </c>
      <c r="H4" s="4">
        <v>3</v>
      </c>
    </row>
    <row r="5" spans="1:8" x14ac:dyDescent="0.2">
      <c r="A5" s="2" t="s">
        <v>34</v>
      </c>
      <c r="B5" s="4">
        <v>3749</v>
      </c>
      <c r="C5" s="5">
        <v>8.42</v>
      </c>
      <c r="D5" s="4">
        <v>1213</v>
      </c>
      <c r="E5" s="5">
        <v>6.05</v>
      </c>
      <c r="F5" s="4">
        <v>2531</v>
      </c>
      <c r="G5" s="5">
        <v>10.56</v>
      </c>
      <c r="H5" s="4">
        <v>4</v>
      </c>
    </row>
    <row r="6" spans="1:8" x14ac:dyDescent="0.2">
      <c r="A6" s="2" t="s">
        <v>35</v>
      </c>
      <c r="B6" s="4">
        <v>160</v>
      </c>
      <c r="C6" s="5">
        <v>0.36</v>
      </c>
      <c r="D6" s="4">
        <v>3</v>
      </c>
      <c r="E6" s="5">
        <v>0.01</v>
      </c>
      <c r="F6" s="4">
        <v>144</v>
      </c>
      <c r="G6" s="5">
        <v>0.6</v>
      </c>
      <c r="H6" s="4">
        <v>1</v>
      </c>
    </row>
    <row r="7" spans="1:8" x14ac:dyDescent="0.2">
      <c r="A7" s="2" t="s">
        <v>36</v>
      </c>
      <c r="B7" s="4">
        <v>379</v>
      </c>
      <c r="C7" s="5">
        <v>0.85</v>
      </c>
      <c r="D7" s="4">
        <v>14</v>
      </c>
      <c r="E7" s="5">
        <v>7.0000000000000007E-2</v>
      </c>
      <c r="F7" s="4">
        <v>363</v>
      </c>
      <c r="G7" s="5">
        <v>1.51</v>
      </c>
      <c r="H7" s="4">
        <v>2</v>
      </c>
    </row>
    <row r="8" spans="1:8" x14ac:dyDescent="0.2">
      <c r="A8" s="2" t="s">
        <v>37</v>
      </c>
      <c r="B8" s="4">
        <v>555</v>
      </c>
      <c r="C8" s="5">
        <v>1.25</v>
      </c>
      <c r="D8" s="4">
        <v>92</v>
      </c>
      <c r="E8" s="5">
        <v>0.46</v>
      </c>
      <c r="F8" s="4">
        <v>451</v>
      </c>
      <c r="G8" s="5">
        <v>1.88</v>
      </c>
      <c r="H8" s="4">
        <v>11</v>
      </c>
    </row>
    <row r="9" spans="1:8" x14ac:dyDescent="0.2">
      <c r="A9" s="2" t="s">
        <v>38</v>
      </c>
      <c r="B9" s="4">
        <v>10684</v>
      </c>
      <c r="C9" s="5">
        <v>24</v>
      </c>
      <c r="D9" s="4">
        <v>4390</v>
      </c>
      <c r="E9" s="5">
        <v>21.91</v>
      </c>
      <c r="F9" s="4">
        <v>6266</v>
      </c>
      <c r="G9" s="5">
        <v>26.14</v>
      </c>
      <c r="H9" s="4">
        <v>26</v>
      </c>
    </row>
    <row r="10" spans="1:8" x14ac:dyDescent="0.2">
      <c r="A10" s="2" t="s">
        <v>39</v>
      </c>
      <c r="B10" s="4">
        <v>368</v>
      </c>
      <c r="C10" s="5">
        <v>0.83</v>
      </c>
      <c r="D10" s="4">
        <v>58</v>
      </c>
      <c r="E10" s="5">
        <v>0.28999999999999998</v>
      </c>
      <c r="F10" s="4">
        <v>309</v>
      </c>
      <c r="G10" s="5">
        <v>1.29</v>
      </c>
      <c r="H10" s="4">
        <v>1</v>
      </c>
    </row>
    <row r="11" spans="1:8" x14ac:dyDescent="0.2">
      <c r="A11" s="2" t="s">
        <v>40</v>
      </c>
      <c r="B11" s="4">
        <v>4441</v>
      </c>
      <c r="C11" s="5">
        <v>9.98</v>
      </c>
      <c r="D11" s="4">
        <v>1401</v>
      </c>
      <c r="E11" s="5">
        <v>6.99</v>
      </c>
      <c r="F11" s="4">
        <v>3033</v>
      </c>
      <c r="G11" s="5">
        <v>12.65</v>
      </c>
      <c r="H11" s="4">
        <v>7</v>
      </c>
    </row>
    <row r="12" spans="1:8" x14ac:dyDescent="0.2">
      <c r="A12" s="2" t="s">
        <v>41</v>
      </c>
      <c r="B12" s="4">
        <v>2322</v>
      </c>
      <c r="C12" s="5">
        <v>5.22</v>
      </c>
      <c r="D12" s="4">
        <v>1083</v>
      </c>
      <c r="E12" s="5">
        <v>5.41</v>
      </c>
      <c r="F12" s="4">
        <v>1223</v>
      </c>
      <c r="G12" s="5">
        <v>5.0999999999999996</v>
      </c>
      <c r="H12" s="4">
        <v>5</v>
      </c>
    </row>
    <row r="13" spans="1:8" x14ac:dyDescent="0.2">
      <c r="A13" s="2" t="s">
        <v>42</v>
      </c>
      <c r="B13" s="4">
        <v>4399</v>
      </c>
      <c r="C13" s="5">
        <v>9.8800000000000008</v>
      </c>
      <c r="D13" s="4">
        <v>3374</v>
      </c>
      <c r="E13" s="5">
        <v>16.84</v>
      </c>
      <c r="F13" s="4">
        <v>1010</v>
      </c>
      <c r="G13" s="5">
        <v>4.21</v>
      </c>
      <c r="H13" s="4">
        <v>6</v>
      </c>
    </row>
    <row r="14" spans="1:8" x14ac:dyDescent="0.2">
      <c r="A14" s="2" t="s">
        <v>43</v>
      </c>
      <c r="B14" s="4">
        <v>5479</v>
      </c>
      <c r="C14" s="5">
        <v>12.31</v>
      </c>
      <c r="D14" s="4">
        <v>4185</v>
      </c>
      <c r="E14" s="5">
        <v>20.89</v>
      </c>
      <c r="F14" s="4">
        <v>1256</v>
      </c>
      <c r="G14" s="5">
        <v>5.24</v>
      </c>
      <c r="H14" s="4">
        <v>9</v>
      </c>
    </row>
    <row r="15" spans="1:8" x14ac:dyDescent="0.2">
      <c r="A15" s="2" t="s">
        <v>44</v>
      </c>
      <c r="B15" s="4">
        <v>1678</v>
      </c>
      <c r="C15" s="5">
        <v>3.77</v>
      </c>
      <c r="D15" s="4">
        <v>988</v>
      </c>
      <c r="E15" s="5">
        <v>4.93</v>
      </c>
      <c r="F15" s="4">
        <v>460</v>
      </c>
      <c r="G15" s="5">
        <v>1.92</v>
      </c>
      <c r="H15" s="4">
        <v>6</v>
      </c>
    </row>
    <row r="16" spans="1:8" x14ac:dyDescent="0.2">
      <c r="A16" s="2" t="s">
        <v>45</v>
      </c>
      <c r="B16" s="4">
        <v>2031</v>
      </c>
      <c r="C16" s="5">
        <v>4.5599999999999996</v>
      </c>
      <c r="D16" s="4">
        <v>1140</v>
      </c>
      <c r="E16" s="5">
        <v>5.69</v>
      </c>
      <c r="F16" s="4">
        <v>800</v>
      </c>
      <c r="G16" s="5">
        <v>3.34</v>
      </c>
      <c r="H16" s="4">
        <v>11</v>
      </c>
    </row>
    <row r="17" spans="1:8" x14ac:dyDescent="0.2">
      <c r="A17" s="2" t="s">
        <v>46</v>
      </c>
      <c r="B17" s="4">
        <v>1623</v>
      </c>
      <c r="C17" s="5">
        <v>3.65</v>
      </c>
      <c r="D17" s="4">
        <v>579</v>
      </c>
      <c r="E17" s="5">
        <v>2.89</v>
      </c>
      <c r="F17" s="4">
        <v>988</v>
      </c>
      <c r="G17" s="5">
        <v>4.12</v>
      </c>
      <c r="H17" s="4">
        <v>10</v>
      </c>
    </row>
    <row r="18" spans="1:8" x14ac:dyDescent="0.2">
      <c r="A18" s="1" t="s">
        <v>1</v>
      </c>
      <c r="B18" s="4">
        <v>18014</v>
      </c>
      <c r="C18" s="5">
        <v>100.00999999999999</v>
      </c>
      <c r="D18" s="4">
        <v>7037</v>
      </c>
      <c r="E18" s="5">
        <v>99.99</v>
      </c>
      <c r="F18" s="4">
        <v>10889</v>
      </c>
      <c r="G18" s="5">
        <v>100.02</v>
      </c>
      <c r="H18" s="4">
        <v>40</v>
      </c>
    </row>
    <row r="19" spans="1:8" x14ac:dyDescent="0.2">
      <c r="A19" s="2" t="s">
        <v>32</v>
      </c>
      <c r="B19" s="4">
        <v>6</v>
      </c>
      <c r="C19" s="5">
        <v>0.03</v>
      </c>
      <c r="D19" s="4">
        <v>2</v>
      </c>
      <c r="E19" s="5">
        <v>0.03</v>
      </c>
      <c r="F19" s="4">
        <v>4</v>
      </c>
      <c r="G19" s="5">
        <v>0.04</v>
      </c>
      <c r="H19" s="4">
        <v>0</v>
      </c>
    </row>
    <row r="20" spans="1:8" x14ac:dyDescent="0.2">
      <c r="A20" s="2" t="s">
        <v>33</v>
      </c>
      <c r="B20" s="4">
        <v>2466</v>
      </c>
      <c r="C20" s="5">
        <v>13.69</v>
      </c>
      <c r="D20" s="4">
        <v>307</v>
      </c>
      <c r="E20" s="5">
        <v>4.3600000000000003</v>
      </c>
      <c r="F20" s="4">
        <v>2158</v>
      </c>
      <c r="G20" s="5">
        <v>19.82</v>
      </c>
      <c r="H20" s="4">
        <v>1</v>
      </c>
    </row>
    <row r="21" spans="1:8" x14ac:dyDescent="0.2">
      <c r="A21" s="2" t="s">
        <v>34</v>
      </c>
      <c r="B21" s="4">
        <v>1089</v>
      </c>
      <c r="C21" s="5">
        <v>6.05</v>
      </c>
      <c r="D21" s="4">
        <v>264</v>
      </c>
      <c r="E21" s="5">
        <v>3.75</v>
      </c>
      <c r="F21" s="4">
        <v>825</v>
      </c>
      <c r="G21" s="5">
        <v>7.58</v>
      </c>
      <c r="H21" s="4">
        <v>0</v>
      </c>
    </row>
    <row r="22" spans="1:8" x14ac:dyDescent="0.2">
      <c r="A22" s="2" t="s">
        <v>35</v>
      </c>
      <c r="B22" s="4">
        <v>77</v>
      </c>
      <c r="C22" s="5">
        <v>0.43</v>
      </c>
      <c r="D22" s="4">
        <v>1</v>
      </c>
      <c r="E22" s="5">
        <v>0.01</v>
      </c>
      <c r="F22" s="4">
        <v>74</v>
      </c>
      <c r="G22" s="5">
        <v>0.68</v>
      </c>
      <c r="H22" s="4">
        <v>0</v>
      </c>
    </row>
    <row r="23" spans="1:8" x14ac:dyDescent="0.2">
      <c r="A23" s="2" t="s">
        <v>36</v>
      </c>
      <c r="B23" s="4">
        <v>232</v>
      </c>
      <c r="C23" s="5">
        <v>1.29</v>
      </c>
      <c r="D23" s="4">
        <v>4</v>
      </c>
      <c r="E23" s="5">
        <v>0.06</v>
      </c>
      <c r="F23" s="4">
        <v>226</v>
      </c>
      <c r="G23" s="5">
        <v>2.08</v>
      </c>
      <c r="H23" s="4">
        <v>2</v>
      </c>
    </row>
    <row r="24" spans="1:8" x14ac:dyDescent="0.2">
      <c r="A24" s="2" t="s">
        <v>37</v>
      </c>
      <c r="B24" s="4">
        <v>166</v>
      </c>
      <c r="C24" s="5">
        <v>0.92</v>
      </c>
      <c r="D24" s="4">
        <v>36</v>
      </c>
      <c r="E24" s="5">
        <v>0.51</v>
      </c>
      <c r="F24" s="4">
        <v>127</v>
      </c>
      <c r="G24" s="5">
        <v>1.17</v>
      </c>
      <c r="H24" s="4">
        <v>2</v>
      </c>
    </row>
    <row r="25" spans="1:8" x14ac:dyDescent="0.2">
      <c r="A25" s="2" t="s">
        <v>38</v>
      </c>
      <c r="B25" s="4">
        <v>4055</v>
      </c>
      <c r="C25" s="5">
        <v>22.51</v>
      </c>
      <c r="D25" s="4">
        <v>1278</v>
      </c>
      <c r="E25" s="5">
        <v>18.16</v>
      </c>
      <c r="F25" s="4">
        <v>2765</v>
      </c>
      <c r="G25" s="5">
        <v>25.39</v>
      </c>
      <c r="H25" s="4">
        <v>12</v>
      </c>
    </row>
    <row r="26" spans="1:8" x14ac:dyDescent="0.2">
      <c r="A26" s="2" t="s">
        <v>39</v>
      </c>
      <c r="B26" s="4">
        <v>201</v>
      </c>
      <c r="C26" s="5">
        <v>1.1200000000000001</v>
      </c>
      <c r="D26" s="4">
        <v>24</v>
      </c>
      <c r="E26" s="5">
        <v>0.34</v>
      </c>
      <c r="F26" s="4">
        <v>176</v>
      </c>
      <c r="G26" s="5">
        <v>1.62</v>
      </c>
      <c r="H26" s="4">
        <v>1</v>
      </c>
    </row>
    <row r="27" spans="1:8" x14ac:dyDescent="0.2">
      <c r="A27" s="2" t="s">
        <v>40</v>
      </c>
      <c r="B27" s="4">
        <v>2249</v>
      </c>
      <c r="C27" s="5">
        <v>12.48</v>
      </c>
      <c r="D27" s="4">
        <v>518</v>
      </c>
      <c r="E27" s="5">
        <v>7.36</v>
      </c>
      <c r="F27" s="4">
        <v>1728</v>
      </c>
      <c r="G27" s="5">
        <v>15.87</v>
      </c>
      <c r="H27" s="4">
        <v>3</v>
      </c>
    </row>
    <row r="28" spans="1:8" x14ac:dyDescent="0.2">
      <c r="A28" s="2" t="s">
        <v>41</v>
      </c>
      <c r="B28" s="4">
        <v>1244</v>
      </c>
      <c r="C28" s="5">
        <v>6.91</v>
      </c>
      <c r="D28" s="4">
        <v>550</v>
      </c>
      <c r="E28" s="5">
        <v>7.82</v>
      </c>
      <c r="F28" s="4">
        <v>689</v>
      </c>
      <c r="G28" s="5">
        <v>6.33</v>
      </c>
      <c r="H28" s="4">
        <v>2</v>
      </c>
    </row>
    <row r="29" spans="1:8" x14ac:dyDescent="0.2">
      <c r="A29" s="2" t="s">
        <v>42</v>
      </c>
      <c r="B29" s="4">
        <v>1924</v>
      </c>
      <c r="C29" s="5">
        <v>10.68</v>
      </c>
      <c r="D29" s="4">
        <v>1491</v>
      </c>
      <c r="E29" s="5">
        <v>21.19</v>
      </c>
      <c r="F29" s="4">
        <v>432</v>
      </c>
      <c r="G29" s="5">
        <v>3.97</v>
      </c>
      <c r="H29" s="4">
        <v>0</v>
      </c>
    </row>
    <row r="30" spans="1:8" x14ac:dyDescent="0.2">
      <c r="A30" s="2" t="s">
        <v>43</v>
      </c>
      <c r="B30" s="4">
        <v>2090</v>
      </c>
      <c r="C30" s="5">
        <v>11.6</v>
      </c>
      <c r="D30" s="4">
        <v>1495</v>
      </c>
      <c r="E30" s="5">
        <v>21.24</v>
      </c>
      <c r="F30" s="4">
        <v>585</v>
      </c>
      <c r="G30" s="5">
        <v>5.37</v>
      </c>
      <c r="H30" s="4">
        <v>5</v>
      </c>
    </row>
    <row r="31" spans="1:8" x14ac:dyDescent="0.2">
      <c r="A31" s="2" t="s">
        <v>44</v>
      </c>
      <c r="B31" s="4">
        <v>621</v>
      </c>
      <c r="C31" s="5">
        <v>3.45</v>
      </c>
      <c r="D31" s="4">
        <v>375</v>
      </c>
      <c r="E31" s="5">
        <v>5.33</v>
      </c>
      <c r="F31" s="4">
        <v>229</v>
      </c>
      <c r="G31" s="5">
        <v>2.1</v>
      </c>
      <c r="H31" s="4">
        <v>3</v>
      </c>
    </row>
    <row r="32" spans="1:8" x14ac:dyDescent="0.2">
      <c r="A32" s="2" t="s">
        <v>45</v>
      </c>
      <c r="B32" s="4">
        <v>857</v>
      </c>
      <c r="C32" s="5">
        <v>4.76</v>
      </c>
      <c r="D32" s="4">
        <v>487</v>
      </c>
      <c r="E32" s="5">
        <v>6.92</v>
      </c>
      <c r="F32" s="4">
        <v>357</v>
      </c>
      <c r="G32" s="5">
        <v>3.28</v>
      </c>
      <c r="H32" s="4">
        <v>3</v>
      </c>
    </row>
    <row r="33" spans="1:8" x14ac:dyDescent="0.2">
      <c r="A33" s="2" t="s">
        <v>46</v>
      </c>
      <c r="B33" s="4">
        <v>737</v>
      </c>
      <c r="C33" s="5">
        <v>4.09</v>
      </c>
      <c r="D33" s="4">
        <v>205</v>
      </c>
      <c r="E33" s="5">
        <v>2.91</v>
      </c>
      <c r="F33" s="4">
        <v>514</v>
      </c>
      <c r="G33" s="5">
        <v>4.72</v>
      </c>
      <c r="H33" s="4">
        <v>6</v>
      </c>
    </row>
    <row r="34" spans="1:8" x14ac:dyDescent="0.2">
      <c r="A34" s="1" t="s">
        <v>2</v>
      </c>
      <c r="B34" s="4">
        <v>10273</v>
      </c>
      <c r="C34" s="5">
        <v>99.990000000000009</v>
      </c>
      <c r="D34" s="4">
        <v>4088</v>
      </c>
      <c r="E34" s="5">
        <v>100</v>
      </c>
      <c r="F34" s="4">
        <v>6128</v>
      </c>
      <c r="G34" s="5">
        <v>100</v>
      </c>
      <c r="H34" s="4">
        <v>32</v>
      </c>
    </row>
    <row r="35" spans="1:8" x14ac:dyDescent="0.2">
      <c r="A35" s="2" t="s">
        <v>32</v>
      </c>
      <c r="B35" s="4">
        <v>4</v>
      </c>
      <c r="C35" s="5">
        <v>0.04</v>
      </c>
      <c r="D35" s="4">
        <v>2</v>
      </c>
      <c r="E35" s="5">
        <v>0.05</v>
      </c>
      <c r="F35" s="4">
        <v>2</v>
      </c>
      <c r="G35" s="5">
        <v>0.03</v>
      </c>
      <c r="H35" s="4">
        <v>0</v>
      </c>
    </row>
    <row r="36" spans="1:8" x14ac:dyDescent="0.2">
      <c r="A36" s="2" t="s">
        <v>33</v>
      </c>
      <c r="B36" s="4">
        <v>1022</v>
      </c>
      <c r="C36" s="5">
        <v>9.9499999999999993</v>
      </c>
      <c r="D36" s="4">
        <v>113</v>
      </c>
      <c r="E36" s="5">
        <v>2.76</v>
      </c>
      <c r="F36" s="4">
        <v>908</v>
      </c>
      <c r="G36" s="5">
        <v>14.82</v>
      </c>
      <c r="H36" s="4">
        <v>1</v>
      </c>
    </row>
    <row r="37" spans="1:8" x14ac:dyDescent="0.2">
      <c r="A37" s="2" t="s">
        <v>34</v>
      </c>
      <c r="B37" s="4">
        <v>433</v>
      </c>
      <c r="C37" s="5">
        <v>4.21</v>
      </c>
      <c r="D37" s="4">
        <v>91</v>
      </c>
      <c r="E37" s="5">
        <v>2.23</v>
      </c>
      <c r="F37" s="4">
        <v>342</v>
      </c>
      <c r="G37" s="5">
        <v>5.58</v>
      </c>
      <c r="H37" s="4">
        <v>0</v>
      </c>
    </row>
    <row r="38" spans="1:8" x14ac:dyDescent="0.2">
      <c r="A38" s="2" t="s">
        <v>35</v>
      </c>
      <c r="B38" s="4">
        <v>23</v>
      </c>
      <c r="C38" s="5">
        <v>0.22</v>
      </c>
      <c r="D38" s="4">
        <v>0</v>
      </c>
      <c r="E38" s="5">
        <v>0</v>
      </c>
      <c r="F38" s="4">
        <v>22</v>
      </c>
      <c r="G38" s="5">
        <v>0.36</v>
      </c>
      <c r="H38" s="4">
        <v>0</v>
      </c>
    </row>
    <row r="39" spans="1:8" x14ac:dyDescent="0.2">
      <c r="A39" s="2" t="s">
        <v>36</v>
      </c>
      <c r="B39" s="4">
        <v>163</v>
      </c>
      <c r="C39" s="5">
        <v>1.59</v>
      </c>
      <c r="D39" s="4">
        <v>4</v>
      </c>
      <c r="E39" s="5">
        <v>0.1</v>
      </c>
      <c r="F39" s="4">
        <v>158</v>
      </c>
      <c r="G39" s="5">
        <v>2.58</v>
      </c>
      <c r="H39" s="4">
        <v>1</v>
      </c>
    </row>
    <row r="40" spans="1:8" x14ac:dyDescent="0.2">
      <c r="A40" s="2" t="s">
        <v>37</v>
      </c>
      <c r="B40" s="4">
        <v>72</v>
      </c>
      <c r="C40" s="5">
        <v>0.7</v>
      </c>
      <c r="D40" s="4">
        <v>14</v>
      </c>
      <c r="E40" s="5">
        <v>0.34</v>
      </c>
      <c r="F40" s="4">
        <v>57</v>
      </c>
      <c r="G40" s="5">
        <v>0.93</v>
      </c>
      <c r="H40" s="4">
        <v>1</v>
      </c>
    </row>
    <row r="41" spans="1:8" x14ac:dyDescent="0.2">
      <c r="A41" s="2" t="s">
        <v>38</v>
      </c>
      <c r="B41" s="4">
        <v>2318</v>
      </c>
      <c r="C41" s="5">
        <v>22.56</v>
      </c>
      <c r="D41" s="4">
        <v>666</v>
      </c>
      <c r="E41" s="5">
        <v>16.29</v>
      </c>
      <c r="F41" s="4">
        <v>1645</v>
      </c>
      <c r="G41" s="5">
        <v>26.84</v>
      </c>
      <c r="H41" s="4">
        <v>7</v>
      </c>
    </row>
    <row r="42" spans="1:8" x14ac:dyDescent="0.2">
      <c r="A42" s="2" t="s">
        <v>39</v>
      </c>
      <c r="B42" s="4">
        <v>129</v>
      </c>
      <c r="C42" s="5">
        <v>1.26</v>
      </c>
      <c r="D42" s="4">
        <v>10</v>
      </c>
      <c r="E42" s="5">
        <v>0.24</v>
      </c>
      <c r="F42" s="4">
        <v>118</v>
      </c>
      <c r="G42" s="5">
        <v>1.93</v>
      </c>
      <c r="H42" s="4">
        <v>1</v>
      </c>
    </row>
    <row r="43" spans="1:8" x14ac:dyDescent="0.2">
      <c r="A43" s="2" t="s">
        <v>40</v>
      </c>
      <c r="B43" s="4">
        <v>1492</v>
      </c>
      <c r="C43" s="5">
        <v>14.52</v>
      </c>
      <c r="D43" s="4">
        <v>351</v>
      </c>
      <c r="E43" s="5">
        <v>8.59</v>
      </c>
      <c r="F43" s="4">
        <v>1138</v>
      </c>
      <c r="G43" s="5">
        <v>18.57</v>
      </c>
      <c r="H43" s="4">
        <v>3</v>
      </c>
    </row>
    <row r="44" spans="1:8" x14ac:dyDescent="0.2">
      <c r="A44" s="2" t="s">
        <v>41</v>
      </c>
      <c r="B44" s="4">
        <v>853</v>
      </c>
      <c r="C44" s="5">
        <v>8.3000000000000007</v>
      </c>
      <c r="D44" s="4">
        <v>399</v>
      </c>
      <c r="E44" s="5">
        <v>9.76</v>
      </c>
      <c r="F44" s="4">
        <v>452</v>
      </c>
      <c r="G44" s="5">
        <v>7.38</v>
      </c>
      <c r="H44" s="4">
        <v>2</v>
      </c>
    </row>
    <row r="45" spans="1:8" x14ac:dyDescent="0.2">
      <c r="A45" s="2" t="s">
        <v>42</v>
      </c>
      <c r="B45" s="4">
        <v>1390</v>
      </c>
      <c r="C45" s="5">
        <v>13.53</v>
      </c>
      <c r="D45" s="4">
        <v>1089</v>
      </c>
      <c r="E45" s="5">
        <v>26.64</v>
      </c>
      <c r="F45" s="4">
        <v>301</v>
      </c>
      <c r="G45" s="5">
        <v>4.91</v>
      </c>
      <c r="H45" s="4">
        <v>0</v>
      </c>
    </row>
    <row r="46" spans="1:8" x14ac:dyDescent="0.2">
      <c r="A46" s="2" t="s">
        <v>43</v>
      </c>
      <c r="B46" s="4">
        <v>1152</v>
      </c>
      <c r="C46" s="5">
        <v>11.21</v>
      </c>
      <c r="D46" s="4">
        <v>791</v>
      </c>
      <c r="E46" s="5">
        <v>19.350000000000001</v>
      </c>
      <c r="F46" s="4">
        <v>354</v>
      </c>
      <c r="G46" s="5">
        <v>5.78</v>
      </c>
      <c r="H46" s="4">
        <v>4</v>
      </c>
    </row>
    <row r="47" spans="1:8" x14ac:dyDescent="0.2">
      <c r="A47" s="2" t="s">
        <v>44</v>
      </c>
      <c r="B47" s="4">
        <v>348</v>
      </c>
      <c r="C47" s="5">
        <v>3.39</v>
      </c>
      <c r="D47" s="4">
        <v>193</v>
      </c>
      <c r="E47" s="5">
        <v>4.72</v>
      </c>
      <c r="F47" s="4">
        <v>143</v>
      </c>
      <c r="G47" s="5">
        <v>2.33</v>
      </c>
      <c r="H47" s="4">
        <v>3</v>
      </c>
    </row>
    <row r="48" spans="1:8" x14ac:dyDescent="0.2">
      <c r="A48" s="2" t="s">
        <v>45</v>
      </c>
      <c r="B48" s="4">
        <v>480</v>
      </c>
      <c r="C48" s="5">
        <v>4.67</v>
      </c>
      <c r="D48" s="4">
        <v>276</v>
      </c>
      <c r="E48" s="5">
        <v>6.75</v>
      </c>
      <c r="F48" s="4">
        <v>195</v>
      </c>
      <c r="G48" s="5">
        <v>3.18</v>
      </c>
      <c r="H48" s="4">
        <v>3</v>
      </c>
    </row>
    <row r="49" spans="1:8" x14ac:dyDescent="0.2">
      <c r="A49" s="2" t="s">
        <v>46</v>
      </c>
      <c r="B49" s="4">
        <v>394</v>
      </c>
      <c r="C49" s="5">
        <v>3.84</v>
      </c>
      <c r="D49" s="4">
        <v>89</v>
      </c>
      <c r="E49" s="5">
        <v>2.1800000000000002</v>
      </c>
      <c r="F49" s="4">
        <v>293</v>
      </c>
      <c r="G49" s="5">
        <v>4.78</v>
      </c>
      <c r="H49" s="4">
        <v>6</v>
      </c>
    </row>
    <row r="50" spans="1:8" x14ac:dyDescent="0.2">
      <c r="A50" s="1" t="s">
        <v>3</v>
      </c>
      <c r="B50" s="4">
        <v>2368</v>
      </c>
      <c r="C50" s="5">
        <v>100</v>
      </c>
      <c r="D50" s="4">
        <v>856</v>
      </c>
      <c r="E50" s="5">
        <v>100.02000000000001</v>
      </c>
      <c r="F50" s="4">
        <v>1494</v>
      </c>
      <c r="G50" s="5">
        <v>99.999999999999986</v>
      </c>
      <c r="H50" s="4">
        <v>4</v>
      </c>
    </row>
    <row r="51" spans="1:8" x14ac:dyDescent="0.2">
      <c r="A51" s="2" t="s">
        <v>32</v>
      </c>
      <c r="B51" s="4">
        <v>1</v>
      </c>
      <c r="C51" s="5">
        <v>0.04</v>
      </c>
      <c r="D51" s="4">
        <v>0</v>
      </c>
      <c r="E51" s="5">
        <v>0</v>
      </c>
      <c r="F51" s="4">
        <v>1</v>
      </c>
      <c r="G51" s="5">
        <v>7.0000000000000007E-2</v>
      </c>
      <c r="H51" s="4">
        <v>0</v>
      </c>
    </row>
    <row r="52" spans="1:8" x14ac:dyDescent="0.2">
      <c r="A52" s="2" t="s">
        <v>33</v>
      </c>
      <c r="B52" s="4">
        <v>354</v>
      </c>
      <c r="C52" s="5">
        <v>14.95</v>
      </c>
      <c r="D52" s="4">
        <v>36</v>
      </c>
      <c r="E52" s="5">
        <v>4.21</v>
      </c>
      <c r="F52" s="4">
        <v>318</v>
      </c>
      <c r="G52" s="5">
        <v>21.29</v>
      </c>
      <c r="H52" s="4">
        <v>0</v>
      </c>
    </row>
    <row r="53" spans="1:8" x14ac:dyDescent="0.2">
      <c r="A53" s="2" t="s">
        <v>34</v>
      </c>
      <c r="B53" s="4">
        <v>172</v>
      </c>
      <c r="C53" s="5">
        <v>7.26</v>
      </c>
      <c r="D53" s="4">
        <v>39</v>
      </c>
      <c r="E53" s="5">
        <v>4.5599999999999996</v>
      </c>
      <c r="F53" s="4">
        <v>133</v>
      </c>
      <c r="G53" s="5">
        <v>8.9</v>
      </c>
      <c r="H53" s="4">
        <v>0</v>
      </c>
    </row>
    <row r="54" spans="1:8" x14ac:dyDescent="0.2">
      <c r="A54" s="2" t="s">
        <v>35</v>
      </c>
      <c r="B54" s="4">
        <v>3</v>
      </c>
      <c r="C54" s="5">
        <v>0.13</v>
      </c>
      <c r="D54" s="4">
        <v>0</v>
      </c>
      <c r="E54" s="5">
        <v>0</v>
      </c>
      <c r="F54" s="4">
        <v>3</v>
      </c>
      <c r="G54" s="5">
        <v>0.2</v>
      </c>
      <c r="H54" s="4">
        <v>0</v>
      </c>
    </row>
    <row r="55" spans="1:8" x14ac:dyDescent="0.2">
      <c r="A55" s="2" t="s">
        <v>36</v>
      </c>
      <c r="B55" s="4">
        <v>32</v>
      </c>
      <c r="C55" s="5">
        <v>1.35</v>
      </c>
      <c r="D55" s="4">
        <v>0</v>
      </c>
      <c r="E55" s="5">
        <v>0</v>
      </c>
      <c r="F55" s="4">
        <v>31</v>
      </c>
      <c r="G55" s="5">
        <v>2.0699999999999998</v>
      </c>
      <c r="H55" s="4">
        <v>1</v>
      </c>
    </row>
    <row r="56" spans="1:8" x14ac:dyDescent="0.2">
      <c r="A56" s="2" t="s">
        <v>37</v>
      </c>
      <c r="B56" s="4">
        <v>28</v>
      </c>
      <c r="C56" s="5">
        <v>1.18</v>
      </c>
      <c r="D56" s="4">
        <v>7</v>
      </c>
      <c r="E56" s="5">
        <v>0.82</v>
      </c>
      <c r="F56" s="4">
        <v>20</v>
      </c>
      <c r="G56" s="5">
        <v>1.34</v>
      </c>
      <c r="H56" s="4">
        <v>0</v>
      </c>
    </row>
    <row r="57" spans="1:8" x14ac:dyDescent="0.2">
      <c r="A57" s="2" t="s">
        <v>38</v>
      </c>
      <c r="B57" s="4">
        <v>490</v>
      </c>
      <c r="C57" s="5">
        <v>20.69</v>
      </c>
      <c r="D57" s="4">
        <v>162</v>
      </c>
      <c r="E57" s="5">
        <v>18.93</v>
      </c>
      <c r="F57" s="4">
        <v>326</v>
      </c>
      <c r="G57" s="5">
        <v>21.82</v>
      </c>
      <c r="H57" s="4">
        <v>2</v>
      </c>
    </row>
    <row r="58" spans="1:8" x14ac:dyDescent="0.2">
      <c r="A58" s="2" t="s">
        <v>39</v>
      </c>
      <c r="B58" s="4">
        <v>33</v>
      </c>
      <c r="C58" s="5">
        <v>1.39</v>
      </c>
      <c r="D58" s="4">
        <v>6</v>
      </c>
      <c r="E58" s="5">
        <v>0.7</v>
      </c>
      <c r="F58" s="4">
        <v>27</v>
      </c>
      <c r="G58" s="5">
        <v>1.81</v>
      </c>
      <c r="H58" s="4">
        <v>0</v>
      </c>
    </row>
    <row r="59" spans="1:8" x14ac:dyDescent="0.2">
      <c r="A59" s="2" t="s">
        <v>40</v>
      </c>
      <c r="B59" s="4">
        <v>306</v>
      </c>
      <c r="C59" s="5">
        <v>12.92</v>
      </c>
      <c r="D59" s="4">
        <v>62</v>
      </c>
      <c r="E59" s="5">
        <v>7.24</v>
      </c>
      <c r="F59" s="4">
        <v>244</v>
      </c>
      <c r="G59" s="5">
        <v>16.329999999999998</v>
      </c>
      <c r="H59" s="4">
        <v>0</v>
      </c>
    </row>
    <row r="60" spans="1:8" x14ac:dyDescent="0.2">
      <c r="A60" s="2" t="s">
        <v>41</v>
      </c>
      <c r="B60" s="4">
        <v>160</v>
      </c>
      <c r="C60" s="5">
        <v>6.76</v>
      </c>
      <c r="D60" s="4">
        <v>58</v>
      </c>
      <c r="E60" s="5">
        <v>6.78</v>
      </c>
      <c r="F60" s="4">
        <v>100</v>
      </c>
      <c r="G60" s="5">
        <v>6.69</v>
      </c>
      <c r="H60" s="4">
        <v>0</v>
      </c>
    </row>
    <row r="61" spans="1:8" x14ac:dyDescent="0.2">
      <c r="A61" s="2" t="s">
        <v>42</v>
      </c>
      <c r="B61" s="4">
        <v>162</v>
      </c>
      <c r="C61" s="5">
        <v>6.84</v>
      </c>
      <c r="D61" s="4">
        <v>108</v>
      </c>
      <c r="E61" s="5">
        <v>12.62</v>
      </c>
      <c r="F61" s="4">
        <v>53</v>
      </c>
      <c r="G61" s="5">
        <v>3.55</v>
      </c>
      <c r="H61" s="4">
        <v>0</v>
      </c>
    </row>
    <row r="62" spans="1:8" x14ac:dyDescent="0.2">
      <c r="A62" s="2" t="s">
        <v>43</v>
      </c>
      <c r="B62" s="4">
        <v>313</v>
      </c>
      <c r="C62" s="5">
        <v>13.22</v>
      </c>
      <c r="D62" s="4">
        <v>220</v>
      </c>
      <c r="E62" s="5">
        <v>25.7</v>
      </c>
      <c r="F62" s="4">
        <v>92</v>
      </c>
      <c r="G62" s="5">
        <v>6.16</v>
      </c>
      <c r="H62" s="4">
        <v>1</v>
      </c>
    </row>
    <row r="63" spans="1:8" x14ac:dyDescent="0.2">
      <c r="A63" s="2" t="s">
        <v>44</v>
      </c>
      <c r="B63" s="4">
        <v>97</v>
      </c>
      <c r="C63" s="5">
        <v>4.0999999999999996</v>
      </c>
      <c r="D63" s="4">
        <v>60</v>
      </c>
      <c r="E63" s="5">
        <v>7.01</v>
      </c>
      <c r="F63" s="4">
        <v>33</v>
      </c>
      <c r="G63" s="5">
        <v>2.21</v>
      </c>
      <c r="H63" s="4">
        <v>0</v>
      </c>
    </row>
    <row r="64" spans="1:8" x14ac:dyDescent="0.2">
      <c r="A64" s="2" t="s">
        <v>45</v>
      </c>
      <c r="B64" s="4">
        <v>128</v>
      </c>
      <c r="C64" s="5">
        <v>5.41</v>
      </c>
      <c r="D64" s="4">
        <v>73</v>
      </c>
      <c r="E64" s="5">
        <v>8.5299999999999994</v>
      </c>
      <c r="F64" s="4">
        <v>52</v>
      </c>
      <c r="G64" s="5">
        <v>3.48</v>
      </c>
      <c r="H64" s="4">
        <v>0</v>
      </c>
    </row>
    <row r="65" spans="1:8" x14ac:dyDescent="0.2">
      <c r="A65" s="2" t="s">
        <v>46</v>
      </c>
      <c r="B65" s="4">
        <v>89</v>
      </c>
      <c r="C65" s="5">
        <v>3.76</v>
      </c>
      <c r="D65" s="4">
        <v>25</v>
      </c>
      <c r="E65" s="5">
        <v>2.92</v>
      </c>
      <c r="F65" s="4">
        <v>61</v>
      </c>
      <c r="G65" s="5">
        <v>4.08</v>
      </c>
      <c r="H65" s="4">
        <v>0</v>
      </c>
    </row>
    <row r="66" spans="1:8" x14ac:dyDescent="0.2">
      <c r="A66" s="1" t="s">
        <v>4</v>
      </c>
      <c r="B66" s="4">
        <v>1685</v>
      </c>
      <c r="C66" s="5">
        <v>100.02000000000001</v>
      </c>
      <c r="D66" s="4">
        <v>761</v>
      </c>
      <c r="E66" s="5">
        <v>99.98</v>
      </c>
      <c r="F66" s="4">
        <v>915</v>
      </c>
      <c r="G66" s="5">
        <v>100.02000000000001</v>
      </c>
      <c r="H66" s="4">
        <v>2</v>
      </c>
    </row>
    <row r="67" spans="1:8" x14ac:dyDescent="0.2">
      <c r="A67" s="2" t="s">
        <v>32</v>
      </c>
      <c r="B67" s="4">
        <v>1</v>
      </c>
      <c r="C67" s="5">
        <v>0.06</v>
      </c>
      <c r="D67" s="4">
        <v>0</v>
      </c>
      <c r="E67" s="5">
        <v>0</v>
      </c>
      <c r="F67" s="4">
        <v>1</v>
      </c>
      <c r="G67" s="5">
        <v>0.11</v>
      </c>
      <c r="H67" s="4">
        <v>0</v>
      </c>
    </row>
    <row r="68" spans="1:8" x14ac:dyDescent="0.2">
      <c r="A68" s="2" t="s">
        <v>33</v>
      </c>
      <c r="B68" s="4">
        <v>292</v>
      </c>
      <c r="C68" s="5">
        <v>17.329999999999998</v>
      </c>
      <c r="D68" s="4">
        <v>56</v>
      </c>
      <c r="E68" s="5">
        <v>7.36</v>
      </c>
      <c r="F68" s="4">
        <v>236</v>
      </c>
      <c r="G68" s="5">
        <v>25.79</v>
      </c>
      <c r="H68" s="4">
        <v>0</v>
      </c>
    </row>
    <row r="69" spans="1:8" x14ac:dyDescent="0.2">
      <c r="A69" s="2" t="s">
        <v>34</v>
      </c>
      <c r="B69" s="4">
        <v>143</v>
      </c>
      <c r="C69" s="5">
        <v>8.49</v>
      </c>
      <c r="D69" s="4">
        <v>43</v>
      </c>
      <c r="E69" s="5">
        <v>5.65</v>
      </c>
      <c r="F69" s="4">
        <v>100</v>
      </c>
      <c r="G69" s="5">
        <v>10.93</v>
      </c>
      <c r="H69" s="4">
        <v>0</v>
      </c>
    </row>
    <row r="70" spans="1:8" x14ac:dyDescent="0.2">
      <c r="A70" s="2" t="s">
        <v>35</v>
      </c>
      <c r="B70" s="4">
        <v>4</v>
      </c>
      <c r="C70" s="5">
        <v>0.24</v>
      </c>
      <c r="D70" s="4">
        <v>0</v>
      </c>
      <c r="E70" s="5">
        <v>0</v>
      </c>
      <c r="F70" s="4">
        <v>3</v>
      </c>
      <c r="G70" s="5">
        <v>0.33</v>
      </c>
      <c r="H70" s="4">
        <v>0</v>
      </c>
    </row>
    <row r="71" spans="1:8" x14ac:dyDescent="0.2">
      <c r="A71" s="2" t="s">
        <v>36</v>
      </c>
      <c r="B71" s="4">
        <v>11</v>
      </c>
      <c r="C71" s="5">
        <v>0.65</v>
      </c>
      <c r="D71" s="4">
        <v>0</v>
      </c>
      <c r="E71" s="5">
        <v>0</v>
      </c>
      <c r="F71" s="4">
        <v>11</v>
      </c>
      <c r="G71" s="5">
        <v>1.2</v>
      </c>
      <c r="H71" s="4">
        <v>0</v>
      </c>
    </row>
    <row r="72" spans="1:8" x14ac:dyDescent="0.2">
      <c r="A72" s="2" t="s">
        <v>37</v>
      </c>
      <c r="B72" s="4">
        <v>21</v>
      </c>
      <c r="C72" s="5">
        <v>1.25</v>
      </c>
      <c r="D72" s="4">
        <v>5</v>
      </c>
      <c r="E72" s="5">
        <v>0.66</v>
      </c>
      <c r="F72" s="4">
        <v>16</v>
      </c>
      <c r="G72" s="5">
        <v>1.75</v>
      </c>
      <c r="H72" s="4">
        <v>0</v>
      </c>
    </row>
    <row r="73" spans="1:8" x14ac:dyDescent="0.2">
      <c r="A73" s="2" t="s">
        <v>38</v>
      </c>
      <c r="B73" s="4">
        <v>451</v>
      </c>
      <c r="C73" s="5">
        <v>26.77</v>
      </c>
      <c r="D73" s="4">
        <v>191</v>
      </c>
      <c r="E73" s="5">
        <v>25.1</v>
      </c>
      <c r="F73" s="4">
        <v>258</v>
      </c>
      <c r="G73" s="5">
        <v>28.2</v>
      </c>
      <c r="H73" s="4">
        <v>2</v>
      </c>
    </row>
    <row r="74" spans="1:8" x14ac:dyDescent="0.2">
      <c r="A74" s="2" t="s">
        <v>39</v>
      </c>
      <c r="B74" s="4">
        <v>13</v>
      </c>
      <c r="C74" s="5">
        <v>0.77</v>
      </c>
      <c r="D74" s="4">
        <v>2</v>
      </c>
      <c r="E74" s="5">
        <v>0.26</v>
      </c>
      <c r="F74" s="4">
        <v>11</v>
      </c>
      <c r="G74" s="5">
        <v>1.2</v>
      </c>
      <c r="H74" s="4">
        <v>0</v>
      </c>
    </row>
    <row r="75" spans="1:8" x14ac:dyDescent="0.2">
      <c r="A75" s="2" t="s">
        <v>40</v>
      </c>
      <c r="B75" s="4">
        <v>93</v>
      </c>
      <c r="C75" s="5">
        <v>5.52</v>
      </c>
      <c r="D75" s="4">
        <v>17</v>
      </c>
      <c r="E75" s="5">
        <v>2.23</v>
      </c>
      <c r="F75" s="4">
        <v>76</v>
      </c>
      <c r="G75" s="5">
        <v>8.31</v>
      </c>
      <c r="H75" s="4">
        <v>0</v>
      </c>
    </row>
    <row r="76" spans="1:8" x14ac:dyDescent="0.2">
      <c r="A76" s="2" t="s">
        <v>41</v>
      </c>
      <c r="B76" s="4">
        <v>66</v>
      </c>
      <c r="C76" s="5">
        <v>3.92</v>
      </c>
      <c r="D76" s="4">
        <v>32</v>
      </c>
      <c r="E76" s="5">
        <v>4.2</v>
      </c>
      <c r="F76" s="4">
        <v>33</v>
      </c>
      <c r="G76" s="5">
        <v>3.61</v>
      </c>
      <c r="H76" s="4">
        <v>0</v>
      </c>
    </row>
    <row r="77" spans="1:8" x14ac:dyDescent="0.2">
      <c r="A77" s="2" t="s">
        <v>42</v>
      </c>
      <c r="B77" s="4">
        <v>145</v>
      </c>
      <c r="C77" s="5">
        <v>8.61</v>
      </c>
      <c r="D77" s="4">
        <v>116</v>
      </c>
      <c r="E77" s="5">
        <v>15.24</v>
      </c>
      <c r="F77" s="4">
        <v>29</v>
      </c>
      <c r="G77" s="5">
        <v>3.17</v>
      </c>
      <c r="H77" s="4">
        <v>0</v>
      </c>
    </row>
    <row r="78" spans="1:8" x14ac:dyDescent="0.2">
      <c r="A78" s="2" t="s">
        <v>43</v>
      </c>
      <c r="B78" s="4">
        <v>216</v>
      </c>
      <c r="C78" s="5">
        <v>12.82</v>
      </c>
      <c r="D78" s="4">
        <v>166</v>
      </c>
      <c r="E78" s="5">
        <v>21.81</v>
      </c>
      <c r="F78" s="4">
        <v>48</v>
      </c>
      <c r="G78" s="5">
        <v>5.25</v>
      </c>
      <c r="H78" s="4">
        <v>0</v>
      </c>
    </row>
    <row r="79" spans="1:8" x14ac:dyDescent="0.2">
      <c r="A79" s="2" t="s">
        <v>44</v>
      </c>
      <c r="B79" s="4">
        <v>73</v>
      </c>
      <c r="C79" s="5">
        <v>4.33</v>
      </c>
      <c r="D79" s="4">
        <v>52</v>
      </c>
      <c r="E79" s="5">
        <v>6.83</v>
      </c>
      <c r="F79" s="4">
        <v>21</v>
      </c>
      <c r="G79" s="5">
        <v>2.2999999999999998</v>
      </c>
      <c r="H79" s="4">
        <v>0</v>
      </c>
    </row>
    <row r="80" spans="1:8" x14ac:dyDescent="0.2">
      <c r="A80" s="2" t="s">
        <v>45</v>
      </c>
      <c r="B80" s="4">
        <v>82</v>
      </c>
      <c r="C80" s="5">
        <v>4.87</v>
      </c>
      <c r="D80" s="4">
        <v>46</v>
      </c>
      <c r="E80" s="5">
        <v>6.04</v>
      </c>
      <c r="F80" s="4">
        <v>35</v>
      </c>
      <c r="G80" s="5">
        <v>3.83</v>
      </c>
      <c r="H80" s="4">
        <v>0</v>
      </c>
    </row>
    <row r="81" spans="1:8" x14ac:dyDescent="0.2">
      <c r="A81" s="2" t="s">
        <v>46</v>
      </c>
      <c r="B81" s="4">
        <v>74</v>
      </c>
      <c r="C81" s="5">
        <v>4.3899999999999997</v>
      </c>
      <c r="D81" s="4">
        <v>35</v>
      </c>
      <c r="E81" s="5">
        <v>4.5999999999999996</v>
      </c>
      <c r="F81" s="4">
        <v>37</v>
      </c>
      <c r="G81" s="5">
        <v>4.04</v>
      </c>
      <c r="H81" s="4">
        <v>0</v>
      </c>
    </row>
    <row r="82" spans="1:8" x14ac:dyDescent="0.2">
      <c r="A82" s="1" t="s">
        <v>5</v>
      </c>
      <c r="B82" s="4">
        <v>3688</v>
      </c>
      <c r="C82" s="5">
        <v>99.990000000000009</v>
      </c>
      <c r="D82" s="4">
        <v>1332</v>
      </c>
      <c r="E82" s="5">
        <v>100.00000000000001</v>
      </c>
      <c r="F82" s="4">
        <v>2352</v>
      </c>
      <c r="G82" s="5">
        <v>100.01</v>
      </c>
      <c r="H82" s="4">
        <v>2</v>
      </c>
    </row>
    <row r="83" spans="1:8" x14ac:dyDescent="0.2">
      <c r="A83" s="2" t="s">
        <v>32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33</v>
      </c>
      <c r="B84" s="4">
        <v>798</v>
      </c>
      <c r="C84" s="5">
        <v>21.64</v>
      </c>
      <c r="D84" s="4">
        <v>102</v>
      </c>
      <c r="E84" s="5">
        <v>7.66</v>
      </c>
      <c r="F84" s="4">
        <v>696</v>
      </c>
      <c r="G84" s="5">
        <v>29.59</v>
      </c>
      <c r="H84" s="4">
        <v>0</v>
      </c>
    </row>
    <row r="85" spans="1:8" x14ac:dyDescent="0.2">
      <c r="A85" s="2" t="s">
        <v>34</v>
      </c>
      <c r="B85" s="4">
        <v>341</v>
      </c>
      <c r="C85" s="5">
        <v>9.25</v>
      </c>
      <c r="D85" s="4">
        <v>91</v>
      </c>
      <c r="E85" s="5">
        <v>6.83</v>
      </c>
      <c r="F85" s="4">
        <v>250</v>
      </c>
      <c r="G85" s="5">
        <v>10.63</v>
      </c>
      <c r="H85" s="4">
        <v>0</v>
      </c>
    </row>
    <row r="86" spans="1:8" x14ac:dyDescent="0.2">
      <c r="A86" s="2" t="s">
        <v>35</v>
      </c>
      <c r="B86" s="4">
        <v>47</v>
      </c>
      <c r="C86" s="5">
        <v>1.27</v>
      </c>
      <c r="D86" s="4">
        <v>1</v>
      </c>
      <c r="E86" s="5">
        <v>0.08</v>
      </c>
      <c r="F86" s="4">
        <v>46</v>
      </c>
      <c r="G86" s="5">
        <v>1.96</v>
      </c>
      <c r="H86" s="4">
        <v>0</v>
      </c>
    </row>
    <row r="87" spans="1:8" x14ac:dyDescent="0.2">
      <c r="A87" s="2" t="s">
        <v>36</v>
      </c>
      <c r="B87" s="4">
        <v>26</v>
      </c>
      <c r="C87" s="5">
        <v>0.7</v>
      </c>
      <c r="D87" s="4">
        <v>0</v>
      </c>
      <c r="E87" s="5">
        <v>0</v>
      </c>
      <c r="F87" s="4">
        <v>26</v>
      </c>
      <c r="G87" s="5">
        <v>1.1100000000000001</v>
      </c>
      <c r="H87" s="4">
        <v>0</v>
      </c>
    </row>
    <row r="88" spans="1:8" x14ac:dyDescent="0.2">
      <c r="A88" s="2" t="s">
        <v>37</v>
      </c>
      <c r="B88" s="4">
        <v>45</v>
      </c>
      <c r="C88" s="5">
        <v>1.22</v>
      </c>
      <c r="D88" s="4">
        <v>10</v>
      </c>
      <c r="E88" s="5">
        <v>0.75</v>
      </c>
      <c r="F88" s="4">
        <v>34</v>
      </c>
      <c r="G88" s="5">
        <v>1.45</v>
      </c>
      <c r="H88" s="4">
        <v>1</v>
      </c>
    </row>
    <row r="89" spans="1:8" x14ac:dyDescent="0.2">
      <c r="A89" s="2" t="s">
        <v>38</v>
      </c>
      <c r="B89" s="4">
        <v>796</v>
      </c>
      <c r="C89" s="5">
        <v>21.58</v>
      </c>
      <c r="D89" s="4">
        <v>259</v>
      </c>
      <c r="E89" s="5">
        <v>19.440000000000001</v>
      </c>
      <c r="F89" s="4">
        <v>536</v>
      </c>
      <c r="G89" s="5">
        <v>22.79</v>
      </c>
      <c r="H89" s="4">
        <v>1</v>
      </c>
    </row>
    <row r="90" spans="1:8" x14ac:dyDescent="0.2">
      <c r="A90" s="2" t="s">
        <v>39</v>
      </c>
      <c r="B90" s="4">
        <v>26</v>
      </c>
      <c r="C90" s="5">
        <v>0.7</v>
      </c>
      <c r="D90" s="4">
        <v>6</v>
      </c>
      <c r="E90" s="5">
        <v>0.45</v>
      </c>
      <c r="F90" s="4">
        <v>20</v>
      </c>
      <c r="G90" s="5">
        <v>0.85</v>
      </c>
      <c r="H90" s="4">
        <v>0</v>
      </c>
    </row>
    <row r="91" spans="1:8" x14ac:dyDescent="0.2">
      <c r="A91" s="2" t="s">
        <v>40</v>
      </c>
      <c r="B91" s="4">
        <v>358</v>
      </c>
      <c r="C91" s="5">
        <v>9.7100000000000009</v>
      </c>
      <c r="D91" s="4">
        <v>88</v>
      </c>
      <c r="E91" s="5">
        <v>6.61</v>
      </c>
      <c r="F91" s="4">
        <v>270</v>
      </c>
      <c r="G91" s="5">
        <v>11.48</v>
      </c>
      <c r="H91" s="4">
        <v>0</v>
      </c>
    </row>
    <row r="92" spans="1:8" x14ac:dyDescent="0.2">
      <c r="A92" s="2" t="s">
        <v>41</v>
      </c>
      <c r="B92" s="4">
        <v>165</v>
      </c>
      <c r="C92" s="5">
        <v>4.47</v>
      </c>
      <c r="D92" s="4">
        <v>61</v>
      </c>
      <c r="E92" s="5">
        <v>4.58</v>
      </c>
      <c r="F92" s="4">
        <v>104</v>
      </c>
      <c r="G92" s="5">
        <v>4.42</v>
      </c>
      <c r="H92" s="4">
        <v>0</v>
      </c>
    </row>
    <row r="93" spans="1:8" x14ac:dyDescent="0.2">
      <c r="A93" s="2" t="s">
        <v>42</v>
      </c>
      <c r="B93" s="4">
        <v>227</v>
      </c>
      <c r="C93" s="5">
        <v>6.16</v>
      </c>
      <c r="D93" s="4">
        <v>178</v>
      </c>
      <c r="E93" s="5">
        <v>13.36</v>
      </c>
      <c r="F93" s="4">
        <v>49</v>
      </c>
      <c r="G93" s="5">
        <v>2.08</v>
      </c>
      <c r="H93" s="4">
        <v>0</v>
      </c>
    </row>
    <row r="94" spans="1:8" x14ac:dyDescent="0.2">
      <c r="A94" s="2" t="s">
        <v>43</v>
      </c>
      <c r="B94" s="4">
        <v>409</v>
      </c>
      <c r="C94" s="5">
        <v>11.09</v>
      </c>
      <c r="D94" s="4">
        <v>318</v>
      </c>
      <c r="E94" s="5">
        <v>23.87</v>
      </c>
      <c r="F94" s="4">
        <v>91</v>
      </c>
      <c r="G94" s="5">
        <v>3.87</v>
      </c>
      <c r="H94" s="4">
        <v>0</v>
      </c>
    </row>
    <row r="95" spans="1:8" x14ac:dyDescent="0.2">
      <c r="A95" s="2" t="s">
        <v>44</v>
      </c>
      <c r="B95" s="4">
        <v>103</v>
      </c>
      <c r="C95" s="5">
        <v>2.79</v>
      </c>
      <c r="D95" s="4">
        <v>70</v>
      </c>
      <c r="E95" s="5">
        <v>5.26</v>
      </c>
      <c r="F95" s="4">
        <v>32</v>
      </c>
      <c r="G95" s="5">
        <v>1.36</v>
      </c>
      <c r="H95" s="4">
        <v>0</v>
      </c>
    </row>
    <row r="96" spans="1:8" x14ac:dyDescent="0.2">
      <c r="A96" s="2" t="s">
        <v>45</v>
      </c>
      <c r="B96" s="4">
        <v>167</v>
      </c>
      <c r="C96" s="5">
        <v>4.53</v>
      </c>
      <c r="D96" s="4">
        <v>92</v>
      </c>
      <c r="E96" s="5">
        <v>6.91</v>
      </c>
      <c r="F96" s="4">
        <v>75</v>
      </c>
      <c r="G96" s="5">
        <v>3.19</v>
      </c>
      <c r="H96" s="4">
        <v>0</v>
      </c>
    </row>
    <row r="97" spans="1:8" x14ac:dyDescent="0.2">
      <c r="A97" s="2" t="s">
        <v>46</v>
      </c>
      <c r="B97" s="4">
        <v>180</v>
      </c>
      <c r="C97" s="5">
        <v>4.88</v>
      </c>
      <c r="D97" s="4">
        <v>56</v>
      </c>
      <c r="E97" s="5">
        <v>4.2</v>
      </c>
      <c r="F97" s="4">
        <v>123</v>
      </c>
      <c r="G97" s="5">
        <v>5.23</v>
      </c>
      <c r="H97" s="4">
        <v>0</v>
      </c>
    </row>
    <row r="98" spans="1:8" x14ac:dyDescent="0.2">
      <c r="A98" s="1" t="s">
        <v>6</v>
      </c>
      <c r="B98" s="4">
        <v>9771</v>
      </c>
      <c r="C98" s="5">
        <v>100.00000000000001</v>
      </c>
      <c r="D98" s="4">
        <v>4205</v>
      </c>
      <c r="E98" s="5">
        <v>100</v>
      </c>
      <c r="F98" s="4">
        <v>5519</v>
      </c>
      <c r="G98" s="5">
        <v>99.99</v>
      </c>
      <c r="H98" s="4">
        <v>7</v>
      </c>
    </row>
    <row r="99" spans="1:8" x14ac:dyDescent="0.2">
      <c r="A99" s="2" t="s">
        <v>32</v>
      </c>
      <c r="B99" s="4">
        <v>3</v>
      </c>
      <c r="C99" s="5">
        <v>0.03</v>
      </c>
      <c r="D99" s="4">
        <v>0</v>
      </c>
      <c r="E99" s="5">
        <v>0</v>
      </c>
      <c r="F99" s="4">
        <v>3</v>
      </c>
      <c r="G99" s="5">
        <v>0.05</v>
      </c>
      <c r="H99" s="4">
        <v>0</v>
      </c>
    </row>
    <row r="100" spans="1:8" x14ac:dyDescent="0.2">
      <c r="A100" s="2" t="s">
        <v>33</v>
      </c>
      <c r="B100" s="4">
        <v>1568</v>
      </c>
      <c r="C100" s="5">
        <v>16.05</v>
      </c>
      <c r="D100" s="4">
        <v>245</v>
      </c>
      <c r="E100" s="5">
        <v>5.83</v>
      </c>
      <c r="F100" s="4">
        <v>1323</v>
      </c>
      <c r="G100" s="5">
        <v>23.97</v>
      </c>
      <c r="H100" s="4">
        <v>0</v>
      </c>
    </row>
    <row r="101" spans="1:8" x14ac:dyDescent="0.2">
      <c r="A101" s="2" t="s">
        <v>34</v>
      </c>
      <c r="B101" s="4">
        <v>892</v>
      </c>
      <c r="C101" s="5">
        <v>9.1300000000000008</v>
      </c>
      <c r="D101" s="4">
        <v>279</v>
      </c>
      <c r="E101" s="5">
        <v>6.63</v>
      </c>
      <c r="F101" s="4">
        <v>613</v>
      </c>
      <c r="G101" s="5">
        <v>11.11</v>
      </c>
      <c r="H101" s="4">
        <v>0</v>
      </c>
    </row>
    <row r="102" spans="1:8" x14ac:dyDescent="0.2">
      <c r="A102" s="2" t="s">
        <v>35</v>
      </c>
      <c r="B102" s="4">
        <v>14</v>
      </c>
      <c r="C102" s="5">
        <v>0.14000000000000001</v>
      </c>
      <c r="D102" s="4">
        <v>0</v>
      </c>
      <c r="E102" s="5">
        <v>0</v>
      </c>
      <c r="F102" s="4">
        <v>13</v>
      </c>
      <c r="G102" s="5">
        <v>0.24</v>
      </c>
      <c r="H102" s="4">
        <v>0</v>
      </c>
    </row>
    <row r="103" spans="1:8" x14ac:dyDescent="0.2">
      <c r="A103" s="2" t="s">
        <v>36</v>
      </c>
      <c r="B103" s="4">
        <v>58</v>
      </c>
      <c r="C103" s="5">
        <v>0.59</v>
      </c>
      <c r="D103" s="4">
        <v>0</v>
      </c>
      <c r="E103" s="5">
        <v>0</v>
      </c>
      <c r="F103" s="4">
        <v>58</v>
      </c>
      <c r="G103" s="5">
        <v>1.05</v>
      </c>
      <c r="H103" s="4">
        <v>0</v>
      </c>
    </row>
    <row r="104" spans="1:8" x14ac:dyDescent="0.2">
      <c r="A104" s="2" t="s">
        <v>37</v>
      </c>
      <c r="B104" s="4">
        <v>123</v>
      </c>
      <c r="C104" s="5">
        <v>1.26</v>
      </c>
      <c r="D104" s="4">
        <v>13</v>
      </c>
      <c r="E104" s="5">
        <v>0.31</v>
      </c>
      <c r="F104" s="4">
        <v>110</v>
      </c>
      <c r="G104" s="5">
        <v>1.99</v>
      </c>
      <c r="H104" s="4">
        <v>0</v>
      </c>
    </row>
    <row r="105" spans="1:8" x14ac:dyDescent="0.2">
      <c r="A105" s="2" t="s">
        <v>38</v>
      </c>
      <c r="B105" s="4">
        <v>2248</v>
      </c>
      <c r="C105" s="5">
        <v>23.01</v>
      </c>
      <c r="D105" s="4">
        <v>907</v>
      </c>
      <c r="E105" s="5">
        <v>21.57</v>
      </c>
      <c r="F105" s="4">
        <v>1338</v>
      </c>
      <c r="G105" s="5">
        <v>24.24</v>
      </c>
      <c r="H105" s="4">
        <v>3</v>
      </c>
    </row>
    <row r="106" spans="1:8" x14ac:dyDescent="0.2">
      <c r="A106" s="2" t="s">
        <v>39</v>
      </c>
      <c r="B106" s="4">
        <v>76</v>
      </c>
      <c r="C106" s="5">
        <v>0.78</v>
      </c>
      <c r="D106" s="4">
        <v>10</v>
      </c>
      <c r="E106" s="5">
        <v>0.24</v>
      </c>
      <c r="F106" s="4">
        <v>66</v>
      </c>
      <c r="G106" s="5">
        <v>1.2</v>
      </c>
      <c r="H106" s="4">
        <v>0</v>
      </c>
    </row>
    <row r="107" spans="1:8" x14ac:dyDescent="0.2">
      <c r="A107" s="2" t="s">
        <v>40</v>
      </c>
      <c r="B107" s="4">
        <v>1147</v>
      </c>
      <c r="C107" s="5">
        <v>11.74</v>
      </c>
      <c r="D107" s="4">
        <v>399</v>
      </c>
      <c r="E107" s="5">
        <v>9.49</v>
      </c>
      <c r="F107" s="4">
        <v>748</v>
      </c>
      <c r="G107" s="5">
        <v>13.55</v>
      </c>
      <c r="H107" s="4">
        <v>0</v>
      </c>
    </row>
    <row r="108" spans="1:8" x14ac:dyDescent="0.2">
      <c r="A108" s="2" t="s">
        <v>41</v>
      </c>
      <c r="B108" s="4">
        <v>448</v>
      </c>
      <c r="C108" s="5">
        <v>4.58</v>
      </c>
      <c r="D108" s="4">
        <v>196</v>
      </c>
      <c r="E108" s="5">
        <v>4.66</v>
      </c>
      <c r="F108" s="4">
        <v>248</v>
      </c>
      <c r="G108" s="5">
        <v>4.49</v>
      </c>
      <c r="H108" s="4">
        <v>1</v>
      </c>
    </row>
    <row r="109" spans="1:8" x14ac:dyDescent="0.2">
      <c r="A109" s="2" t="s">
        <v>42</v>
      </c>
      <c r="B109" s="4">
        <v>854</v>
      </c>
      <c r="C109" s="5">
        <v>8.74</v>
      </c>
      <c r="D109" s="4">
        <v>622</v>
      </c>
      <c r="E109" s="5">
        <v>14.79</v>
      </c>
      <c r="F109" s="4">
        <v>232</v>
      </c>
      <c r="G109" s="5">
        <v>4.2</v>
      </c>
      <c r="H109" s="4">
        <v>0</v>
      </c>
    </row>
    <row r="110" spans="1:8" x14ac:dyDescent="0.2">
      <c r="A110" s="2" t="s">
        <v>43</v>
      </c>
      <c r="B110" s="4">
        <v>1251</v>
      </c>
      <c r="C110" s="5">
        <v>12.8</v>
      </c>
      <c r="D110" s="4">
        <v>930</v>
      </c>
      <c r="E110" s="5">
        <v>22.12</v>
      </c>
      <c r="F110" s="4">
        <v>319</v>
      </c>
      <c r="G110" s="5">
        <v>5.78</v>
      </c>
      <c r="H110" s="4">
        <v>0</v>
      </c>
    </row>
    <row r="111" spans="1:8" x14ac:dyDescent="0.2">
      <c r="A111" s="2" t="s">
        <v>44</v>
      </c>
      <c r="B111" s="4">
        <v>365</v>
      </c>
      <c r="C111" s="5">
        <v>3.74</v>
      </c>
      <c r="D111" s="4">
        <v>227</v>
      </c>
      <c r="E111" s="5">
        <v>5.4</v>
      </c>
      <c r="F111" s="4">
        <v>115</v>
      </c>
      <c r="G111" s="5">
        <v>2.08</v>
      </c>
      <c r="H111" s="4">
        <v>0</v>
      </c>
    </row>
    <row r="112" spans="1:8" x14ac:dyDescent="0.2">
      <c r="A112" s="2" t="s">
        <v>45</v>
      </c>
      <c r="B112" s="4">
        <v>384</v>
      </c>
      <c r="C112" s="5">
        <v>3.93</v>
      </c>
      <c r="D112" s="4">
        <v>244</v>
      </c>
      <c r="E112" s="5">
        <v>5.8</v>
      </c>
      <c r="F112" s="4">
        <v>130</v>
      </c>
      <c r="G112" s="5">
        <v>2.36</v>
      </c>
      <c r="H112" s="4">
        <v>1</v>
      </c>
    </row>
    <row r="113" spans="1:8" x14ac:dyDescent="0.2">
      <c r="A113" s="2" t="s">
        <v>46</v>
      </c>
      <c r="B113" s="4">
        <v>340</v>
      </c>
      <c r="C113" s="5">
        <v>3.48</v>
      </c>
      <c r="D113" s="4">
        <v>133</v>
      </c>
      <c r="E113" s="5">
        <v>3.16</v>
      </c>
      <c r="F113" s="4">
        <v>203</v>
      </c>
      <c r="G113" s="5">
        <v>3.68</v>
      </c>
      <c r="H113" s="4">
        <v>2</v>
      </c>
    </row>
    <row r="114" spans="1:8" x14ac:dyDescent="0.2">
      <c r="A114" s="1" t="s">
        <v>7</v>
      </c>
      <c r="B114" s="4">
        <v>2655</v>
      </c>
      <c r="C114" s="5">
        <v>99.999999999999986</v>
      </c>
      <c r="D114" s="4">
        <v>1252</v>
      </c>
      <c r="E114" s="5">
        <v>100.01</v>
      </c>
      <c r="F114" s="4">
        <v>1351</v>
      </c>
      <c r="G114" s="5">
        <v>100.00999999999999</v>
      </c>
      <c r="H114" s="4">
        <v>10</v>
      </c>
    </row>
    <row r="115" spans="1:8" x14ac:dyDescent="0.2">
      <c r="A115" s="2" t="s">
        <v>32</v>
      </c>
      <c r="B115" s="4">
        <v>2</v>
      </c>
      <c r="C115" s="5">
        <v>0.08</v>
      </c>
      <c r="D115" s="4">
        <v>0</v>
      </c>
      <c r="E115" s="5">
        <v>0</v>
      </c>
      <c r="F115" s="4">
        <v>2</v>
      </c>
      <c r="G115" s="5">
        <v>0.15</v>
      </c>
      <c r="H115" s="4">
        <v>0</v>
      </c>
    </row>
    <row r="116" spans="1:8" x14ac:dyDescent="0.2">
      <c r="A116" s="2" t="s">
        <v>33</v>
      </c>
      <c r="B116" s="4">
        <v>350</v>
      </c>
      <c r="C116" s="5">
        <v>13.18</v>
      </c>
      <c r="D116" s="4">
        <v>92</v>
      </c>
      <c r="E116" s="5">
        <v>7.35</v>
      </c>
      <c r="F116" s="4">
        <v>258</v>
      </c>
      <c r="G116" s="5">
        <v>19.100000000000001</v>
      </c>
      <c r="H116" s="4">
        <v>0</v>
      </c>
    </row>
    <row r="117" spans="1:8" x14ac:dyDescent="0.2">
      <c r="A117" s="2" t="s">
        <v>34</v>
      </c>
      <c r="B117" s="4">
        <v>218</v>
      </c>
      <c r="C117" s="5">
        <v>8.2100000000000009</v>
      </c>
      <c r="D117" s="4">
        <v>74</v>
      </c>
      <c r="E117" s="5">
        <v>5.91</v>
      </c>
      <c r="F117" s="4">
        <v>143</v>
      </c>
      <c r="G117" s="5">
        <v>10.58</v>
      </c>
      <c r="H117" s="4">
        <v>1</v>
      </c>
    </row>
    <row r="118" spans="1:8" x14ac:dyDescent="0.2">
      <c r="A118" s="2" t="s">
        <v>35</v>
      </c>
      <c r="B118" s="4">
        <v>11</v>
      </c>
      <c r="C118" s="5">
        <v>0.41</v>
      </c>
      <c r="D118" s="4">
        <v>0</v>
      </c>
      <c r="E118" s="5">
        <v>0</v>
      </c>
      <c r="F118" s="4">
        <v>9</v>
      </c>
      <c r="G118" s="5">
        <v>0.67</v>
      </c>
      <c r="H118" s="4">
        <v>1</v>
      </c>
    </row>
    <row r="119" spans="1:8" x14ac:dyDescent="0.2">
      <c r="A119" s="2" t="s">
        <v>36</v>
      </c>
      <c r="B119" s="4">
        <v>12</v>
      </c>
      <c r="C119" s="5">
        <v>0.45</v>
      </c>
      <c r="D119" s="4">
        <v>2</v>
      </c>
      <c r="E119" s="5">
        <v>0.16</v>
      </c>
      <c r="F119" s="4">
        <v>10</v>
      </c>
      <c r="G119" s="5">
        <v>0.74</v>
      </c>
      <c r="H119" s="4">
        <v>0</v>
      </c>
    </row>
    <row r="120" spans="1:8" x14ac:dyDescent="0.2">
      <c r="A120" s="2" t="s">
        <v>37</v>
      </c>
      <c r="B120" s="4">
        <v>30</v>
      </c>
      <c r="C120" s="5">
        <v>1.1299999999999999</v>
      </c>
      <c r="D120" s="4">
        <v>5</v>
      </c>
      <c r="E120" s="5">
        <v>0.4</v>
      </c>
      <c r="F120" s="4">
        <v>25</v>
      </c>
      <c r="G120" s="5">
        <v>1.85</v>
      </c>
      <c r="H120" s="4">
        <v>0</v>
      </c>
    </row>
    <row r="121" spans="1:8" x14ac:dyDescent="0.2">
      <c r="A121" s="2" t="s">
        <v>38</v>
      </c>
      <c r="B121" s="4">
        <v>690</v>
      </c>
      <c r="C121" s="5">
        <v>25.99</v>
      </c>
      <c r="D121" s="4">
        <v>266</v>
      </c>
      <c r="E121" s="5">
        <v>21.25</v>
      </c>
      <c r="F121" s="4">
        <v>422</v>
      </c>
      <c r="G121" s="5">
        <v>31.24</v>
      </c>
      <c r="H121" s="4">
        <v>2</v>
      </c>
    </row>
    <row r="122" spans="1:8" x14ac:dyDescent="0.2">
      <c r="A122" s="2" t="s">
        <v>39</v>
      </c>
      <c r="B122" s="4">
        <v>26</v>
      </c>
      <c r="C122" s="5">
        <v>0.98</v>
      </c>
      <c r="D122" s="4">
        <v>4</v>
      </c>
      <c r="E122" s="5">
        <v>0.32</v>
      </c>
      <c r="F122" s="4">
        <v>22</v>
      </c>
      <c r="G122" s="5">
        <v>1.63</v>
      </c>
      <c r="H122" s="4">
        <v>0</v>
      </c>
    </row>
    <row r="123" spans="1:8" x14ac:dyDescent="0.2">
      <c r="A123" s="2" t="s">
        <v>40</v>
      </c>
      <c r="B123" s="4">
        <v>242</v>
      </c>
      <c r="C123" s="5">
        <v>9.11</v>
      </c>
      <c r="D123" s="4">
        <v>104</v>
      </c>
      <c r="E123" s="5">
        <v>8.31</v>
      </c>
      <c r="F123" s="4">
        <v>138</v>
      </c>
      <c r="G123" s="5">
        <v>10.210000000000001</v>
      </c>
      <c r="H123" s="4">
        <v>0</v>
      </c>
    </row>
    <row r="124" spans="1:8" x14ac:dyDescent="0.2">
      <c r="A124" s="2" t="s">
        <v>41</v>
      </c>
      <c r="B124" s="4">
        <v>111</v>
      </c>
      <c r="C124" s="5">
        <v>4.18</v>
      </c>
      <c r="D124" s="4">
        <v>65</v>
      </c>
      <c r="E124" s="5">
        <v>5.19</v>
      </c>
      <c r="F124" s="4">
        <v>44</v>
      </c>
      <c r="G124" s="5">
        <v>3.26</v>
      </c>
      <c r="H124" s="4">
        <v>1</v>
      </c>
    </row>
    <row r="125" spans="1:8" x14ac:dyDescent="0.2">
      <c r="A125" s="2" t="s">
        <v>42</v>
      </c>
      <c r="B125" s="4">
        <v>306</v>
      </c>
      <c r="C125" s="5">
        <v>11.53</v>
      </c>
      <c r="D125" s="4">
        <v>235</v>
      </c>
      <c r="E125" s="5">
        <v>18.77</v>
      </c>
      <c r="F125" s="4">
        <v>69</v>
      </c>
      <c r="G125" s="5">
        <v>5.1100000000000003</v>
      </c>
      <c r="H125" s="4">
        <v>0</v>
      </c>
    </row>
    <row r="126" spans="1:8" x14ac:dyDescent="0.2">
      <c r="A126" s="2" t="s">
        <v>43</v>
      </c>
      <c r="B126" s="4">
        <v>330</v>
      </c>
      <c r="C126" s="5">
        <v>12.43</v>
      </c>
      <c r="D126" s="4">
        <v>259</v>
      </c>
      <c r="E126" s="5">
        <v>20.69</v>
      </c>
      <c r="F126" s="4">
        <v>65</v>
      </c>
      <c r="G126" s="5">
        <v>4.8099999999999996</v>
      </c>
      <c r="H126" s="4">
        <v>2</v>
      </c>
    </row>
    <row r="127" spans="1:8" x14ac:dyDescent="0.2">
      <c r="A127" s="2" t="s">
        <v>44</v>
      </c>
      <c r="B127" s="4">
        <v>111</v>
      </c>
      <c r="C127" s="5">
        <v>4.18</v>
      </c>
      <c r="D127" s="4">
        <v>60</v>
      </c>
      <c r="E127" s="5">
        <v>4.79</v>
      </c>
      <c r="F127" s="4">
        <v>25</v>
      </c>
      <c r="G127" s="5">
        <v>1.85</v>
      </c>
      <c r="H127" s="4">
        <v>0</v>
      </c>
    </row>
    <row r="128" spans="1:8" x14ac:dyDescent="0.2">
      <c r="A128" s="2" t="s">
        <v>45</v>
      </c>
      <c r="B128" s="4">
        <v>130</v>
      </c>
      <c r="C128" s="5">
        <v>4.9000000000000004</v>
      </c>
      <c r="D128" s="4">
        <v>55</v>
      </c>
      <c r="E128" s="5">
        <v>4.3899999999999997</v>
      </c>
      <c r="F128" s="4">
        <v>64</v>
      </c>
      <c r="G128" s="5">
        <v>4.74</v>
      </c>
      <c r="H128" s="4">
        <v>3</v>
      </c>
    </row>
    <row r="129" spans="1:8" x14ac:dyDescent="0.2">
      <c r="A129" s="2" t="s">
        <v>46</v>
      </c>
      <c r="B129" s="4">
        <v>86</v>
      </c>
      <c r="C129" s="5">
        <v>3.24</v>
      </c>
      <c r="D129" s="4">
        <v>31</v>
      </c>
      <c r="E129" s="5">
        <v>2.48</v>
      </c>
      <c r="F129" s="4">
        <v>55</v>
      </c>
      <c r="G129" s="5">
        <v>4.07</v>
      </c>
      <c r="H129" s="4">
        <v>0</v>
      </c>
    </row>
    <row r="130" spans="1:8" x14ac:dyDescent="0.2">
      <c r="A130" s="1" t="s">
        <v>8</v>
      </c>
      <c r="B130" s="4">
        <v>1254</v>
      </c>
      <c r="C130" s="5">
        <v>100.01</v>
      </c>
      <c r="D130" s="4">
        <v>624</v>
      </c>
      <c r="E130" s="5">
        <v>100.00999999999999</v>
      </c>
      <c r="F130" s="4">
        <v>612</v>
      </c>
      <c r="G130" s="5">
        <v>100</v>
      </c>
      <c r="H130" s="4">
        <v>2</v>
      </c>
    </row>
    <row r="131" spans="1:8" x14ac:dyDescent="0.2">
      <c r="A131" s="2" t="s">
        <v>32</v>
      </c>
      <c r="B131" s="4">
        <v>1</v>
      </c>
      <c r="C131" s="5">
        <v>0.08</v>
      </c>
      <c r="D131" s="4">
        <v>0</v>
      </c>
      <c r="E131" s="5">
        <v>0</v>
      </c>
      <c r="F131" s="4">
        <v>1</v>
      </c>
      <c r="G131" s="5">
        <v>0.16</v>
      </c>
      <c r="H131" s="4">
        <v>0</v>
      </c>
    </row>
    <row r="132" spans="1:8" x14ac:dyDescent="0.2">
      <c r="A132" s="2" t="s">
        <v>33</v>
      </c>
      <c r="B132" s="4">
        <v>181</v>
      </c>
      <c r="C132" s="5">
        <v>14.43</v>
      </c>
      <c r="D132" s="4">
        <v>49</v>
      </c>
      <c r="E132" s="5">
        <v>7.85</v>
      </c>
      <c r="F132" s="4">
        <v>131</v>
      </c>
      <c r="G132" s="5">
        <v>21.41</v>
      </c>
      <c r="H132" s="4">
        <v>1</v>
      </c>
    </row>
    <row r="133" spans="1:8" x14ac:dyDescent="0.2">
      <c r="A133" s="2" t="s">
        <v>34</v>
      </c>
      <c r="B133" s="4">
        <v>106</v>
      </c>
      <c r="C133" s="5">
        <v>8.4499999999999993</v>
      </c>
      <c r="D133" s="4">
        <v>24</v>
      </c>
      <c r="E133" s="5">
        <v>3.85</v>
      </c>
      <c r="F133" s="4">
        <v>82</v>
      </c>
      <c r="G133" s="5">
        <v>13.4</v>
      </c>
      <c r="H133" s="4">
        <v>0</v>
      </c>
    </row>
    <row r="134" spans="1:8" x14ac:dyDescent="0.2">
      <c r="A134" s="2" t="s">
        <v>35</v>
      </c>
      <c r="B134" s="4">
        <v>4</v>
      </c>
      <c r="C134" s="5">
        <v>0.32</v>
      </c>
      <c r="D134" s="4">
        <v>1</v>
      </c>
      <c r="E134" s="5">
        <v>0.16</v>
      </c>
      <c r="F134" s="4">
        <v>3</v>
      </c>
      <c r="G134" s="5">
        <v>0.49</v>
      </c>
      <c r="H134" s="4">
        <v>0</v>
      </c>
    </row>
    <row r="135" spans="1:8" x14ac:dyDescent="0.2">
      <c r="A135" s="2" t="s">
        <v>36</v>
      </c>
      <c r="B135" s="4">
        <v>10</v>
      </c>
      <c r="C135" s="5">
        <v>0.8</v>
      </c>
      <c r="D135" s="4">
        <v>0</v>
      </c>
      <c r="E135" s="5">
        <v>0</v>
      </c>
      <c r="F135" s="4">
        <v>10</v>
      </c>
      <c r="G135" s="5">
        <v>1.63</v>
      </c>
      <c r="H135" s="4">
        <v>0</v>
      </c>
    </row>
    <row r="136" spans="1:8" x14ac:dyDescent="0.2">
      <c r="A136" s="2" t="s">
        <v>37</v>
      </c>
      <c r="B136" s="4">
        <v>25</v>
      </c>
      <c r="C136" s="5">
        <v>1.99</v>
      </c>
      <c r="D136" s="4">
        <v>2</v>
      </c>
      <c r="E136" s="5">
        <v>0.32</v>
      </c>
      <c r="F136" s="4">
        <v>23</v>
      </c>
      <c r="G136" s="5">
        <v>3.76</v>
      </c>
      <c r="H136" s="4">
        <v>0</v>
      </c>
    </row>
    <row r="137" spans="1:8" x14ac:dyDescent="0.2">
      <c r="A137" s="2" t="s">
        <v>38</v>
      </c>
      <c r="B137" s="4">
        <v>316</v>
      </c>
      <c r="C137" s="5">
        <v>25.2</v>
      </c>
      <c r="D137" s="4">
        <v>148</v>
      </c>
      <c r="E137" s="5">
        <v>23.72</v>
      </c>
      <c r="F137" s="4">
        <v>168</v>
      </c>
      <c r="G137" s="5">
        <v>27.45</v>
      </c>
      <c r="H137" s="4">
        <v>0</v>
      </c>
    </row>
    <row r="138" spans="1:8" x14ac:dyDescent="0.2">
      <c r="A138" s="2" t="s">
        <v>39</v>
      </c>
      <c r="B138" s="4">
        <v>7</v>
      </c>
      <c r="C138" s="5">
        <v>0.56000000000000005</v>
      </c>
      <c r="D138" s="4">
        <v>1</v>
      </c>
      <c r="E138" s="5">
        <v>0.16</v>
      </c>
      <c r="F138" s="4">
        <v>6</v>
      </c>
      <c r="G138" s="5">
        <v>0.98</v>
      </c>
      <c r="H138" s="4">
        <v>0</v>
      </c>
    </row>
    <row r="139" spans="1:8" x14ac:dyDescent="0.2">
      <c r="A139" s="2" t="s">
        <v>40</v>
      </c>
      <c r="B139" s="4">
        <v>126</v>
      </c>
      <c r="C139" s="5">
        <v>10.050000000000001</v>
      </c>
      <c r="D139" s="4">
        <v>77</v>
      </c>
      <c r="E139" s="5">
        <v>12.34</v>
      </c>
      <c r="F139" s="4">
        <v>49</v>
      </c>
      <c r="G139" s="5">
        <v>8.01</v>
      </c>
      <c r="H139" s="4">
        <v>0</v>
      </c>
    </row>
    <row r="140" spans="1:8" x14ac:dyDescent="0.2">
      <c r="A140" s="2" t="s">
        <v>41</v>
      </c>
      <c r="B140" s="4">
        <v>49</v>
      </c>
      <c r="C140" s="5">
        <v>3.91</v>
      </c>
      <c r="D140" s="4">
        <v>20</v>
      </c>
      <c r="E140" s="5">
        <v>3.21</v>
      </c>
      <c r="F140" s="4">
        <v>28</v>
      </c>
      <c r="G140" s="5">
        <v>4.58</v>
      </c>
      <c r="H140" s="4">
        <v>1</v>
      </c>
    </row>
    <row r="141" spans="1:8" x14ac:dyDescent="0.2">
      <c r="A141" s="2" t="s">
        <v>42</v>
      </c>
      <c r="B141" s="4">
        <v>94</v>
      </c>
      <c r="C141" s="5">
        <v>7.5</v>
      </c>
      <c r="D141" s="4">
        <v>69</v>
      </c>
      <c r="E141" s="5">
        <v>11.06</v>
      </c>
      <c r="F141" s="4">
        <v>25</v>
      </c>
      <c r="G141" s="5">
        <v>4.08</v>
      </c>
      <c r="H141" s="4">
        <v>0</v>
      </c>
    </row>
    <row r="142" spans="1:8" x14ac:dyDescent="0.2">
      <c r="A142" s="2" t="s">
        <v>43</v>
      </c>
      <c r="B142" s="4">
        <v>175</v>
      </c>
      <c r="C142" s="5">
        <v>13.96</v>
      </c>
      <c r="D142" s="4">
        <v>139</v>
      </c>
      <c r="E142" s="5">
        <v>22.28</v>
      </c>
      <c r="F142" s="4">
        <v>35</v>
      </c>
      <c r="G142" s="5">
        <v>5.72</v>
      </c>
      <c r="H142" s="4">
        <v>0</v>
      </c>
    </row>
    <row r="143" spans="1:8" x14ac:dyDescent="0.2">
      <c r="A143" s="2" t="s">
        <v>44</v>
      </c>
      <c r="B143" s="4">
        <v>45</v>
      </c>
      <c r="C143" s="5">
        <v>3.59</v>
      </c>
      <c r="D143" s="4">
        <v>28</v>
      </c>
      <c r="E143" s="5">
        <v>4.49</v>
      </c>
      <c r="F143" s="4">
        <v>4</v>
      </c>
      <c r="G143" s="5">
        <v>0.65</v>
      </c>
      <c r="H143" s="4">
        <v>0</v>
      </c>
    </row>
    <row r="144" spans="1:8" x14ac:dyDescent="0.2">
      <c r="A144" s="2" t="s">
        <v>45</v>
      </c>
      <c r="B144" s="4">
        <v>74</v>
      </c>
      <c r="C144" s="5">
        <v>5.9</v>
      </c>
      <c r="D144" s="4">
        <v>47</v>
      </c>
      <c r="E144" s="5">
        <v>7.53</v>
      </c>
      <c r="F144" s="4">
        <v>27</v>
      </c>
      <c r="G144" s="5">
        <v>4.41</v>
      </c>
      <c r="H144" s="4">
        <v>0</v>
      </c>
    </row>
    <row r="145" spans="1:8" x14ac:dyDescent="0.2">
      <c r="A145" s="2" t="s">
        <v>46</v>
      </c>
      <c r="B145" s="4">
        <v>41</v>
      </c>
      <c r="C145" s="5">
        <v>3.27</v>
      </c>
      <c r="D145" s="4">
        <v>19</v>
      </c>
      <c r="E145" s="5">
        <v>3.04</v>
      </c>
      <c r="F145" s="4">
        <v>20</v>
      </c>
      <c r="G145" s="5">
        <v>3.27</v>
      </c>
      <c r="H145" s="4">
        <v>0</v>
      </c>
    </row>
    <row r="146" spans="1:8" x14ac:dyDescent="0.2">
      <c r="A146" s="1" t="s">
        <v>9</v>
      </c>
      <c r="B146" s="4">
        <v>1098</v>
      </c>
      <c r="C146" s="5">
        <v>100.01</v>
      </c>
      <c r="D146" s="4">
        <v>589</v>
      </c>
      <c r="E146" s="5">
        <v>99.99</v>
      </c>
      <c r="F146" s="4">
        <v>478</v>
      </c>
      <c r="G146" s="5">
        <v>100</v>
      </c>
      <c r="H146" s="4">
        <v>5</v>
      </c>
    </row>
    <row r="147" spans="1:8" x14ac:dyDescent="0.2">
      <c r="A147" s="2" t="s">
        <v>32</v>
      </c>
      <c r="B147" s="4">
        <v>5</v>
      </c>
      <c r="C147" s="5">
        <v>0.46</v>
      </c>
      <c r="D147" s="4">
        <v>3</v>
      </c>
      <c r="E147" s="5">
        <v>0.51</v>
      </c>
      <c r="F147" s="4">
        <v>2</v>
      </c>
      <c r="G147" s="5">
        <v>0.42</v>
      </c>
      <c r="H147" s="4">
        <v>0</v>
      </c>
    </row>
    <row r="148" spans="1:8" x14ac:dyDescent="0.2">
      <c r="A148" s="2" t="s">
        <v>33</v>
      </c>
      <c r="B148" s="4">
        <v>137</v>
      </c>
      <c r="C148" s="5">
        <v>12.48</v>
      </c>
      <c r="D148" s="4">
        <v>39</v>
      </c>
      <c r="E148" s="5">
        <v>6.62</v>
      </c>
      <c r="F148" s="4">
        <v>98</v>
      </c>
      <c r="G148" s="5">
        <v>20.5</v>
      </c>
      <c r="H148" s="4">
        <v>0</v>
      </c>
    </row>
    <row r="149" spans="1:8" x14ac:dyDescent="0.2">
      <c r="A149" s="2" t="s">
        <v>34</v>
      </c>
      <c r="B149" s="4">
        <v>116</v>
      </c>
      <c r="C149" s="5">
        <v>10.56</v>
      </c>
      <c r="D149" s="4">
        <v>47</v>
      </c>
      <c r="E149" s="5">
        <v>7.98</v>
      </c>
      <c r="F149" s="4">
        <v>69</v>
      </c>
      <c r="G149" s="5">
        <v>14.44</v>
      </c>
      <c r="H149" s="4">
        <v>0</v>
      </c>
    </row>
    <row r="150" spans="1:8" x14ac:dyDescent="0.2">
      <c r="A150" s="2" t="s">
        <v>35</v>
      </c>
      <c r="B150" s="4">
        <v>5</v>
      </c>
      <c r="C150" s="5">
        <v>0.46</v>
      </c>
      <c r="D150" s="4">
        <v>0</v>
      </c>
      <c r="E150" s="5">
        <v>0</v>
      </c>
      <c r="F150" s="4">
        <v>5</v>
      </c>
      <c r="G150" s="5">
        <v>1.05</v>
      </c>
      <c r="H150" s="4">
        <v>0</v>
      </c>
    </row>
    <row r="151" spans="1:8" x14ac:dyDescent="0.2">
      <c r="A151" s="2" t="s">
        <v>36</v>
      </c>
      <c r="B151" s="4">
        <v>6</v>
      </c>
      <c r="C151" s="5">
        <v>0.55000000000000004</v>
      </c>
      <c r="D151" s="4">
        <v>0</v>
      </c>
      <c r="E151" s="5">
        <v>0</v>
      </c>
      <c r="F151" s="4">
        <v>6</v>
      </c>
      <c r="G151" s="5">
        <v>1.26</v>
      </c>
      <c r="H151" s="4">
        <v>0</v>
      </c>
    </row>
    <row r="152" spans="1:8" x14ac:dyDescent="0.2">
      <c r="A152" s="2" t="s">
        <v>37</v>
      </c>
      <c r="B152" s="4">
        <v>19</v>
      </c>
      <c r="C152" s="5">
        <v>1.73</v>
      </c>
      <c r="D152" s="4">
        <v>3</v>
      </c>
      <c r="E152" s="5">
        <v>0.51</v>
      </c>
      <c r="F152" s="4">
        <v>16</v>
      </c>
      <c r="G152" s="5">
        <v>3.35</v>
      </c>
      <c r="H152" s="4">
        <v>0</v>
      </c>
    </row>
    <row r="153" spans="1:8" x14ac:dyDescent="0.2">
      <c r="A153" s="2" t="s">
        <v>38</v>
      </c>
      <c r="B153" s="4">
        <v>287</v>
      </c>
      <c r="C153" s="5">
        <v>26.14</v>
      </c>
      <c r="D153" s="4">
        <v>140</v>
      </c>
      <c r="E153" s="5">
        <v>23.77</v>
      </c>
      <c r="F153" s="4">
        <v>146</v>
      </c>
      <c r="G153" s="5">
        <v>30.54</v>
      </c>
      <c r="H153" s="4">
        <v>1</v>
      </c>
    </row>
    <row r="154" spans="1:8" x14ac:dyDescent="0.2">
      <c r="A154" s="2" t="s">
        <v>39</v>
      </c>
      <c r="B154" s="4">
        <v>11</v>
      </c>
      <c r="C154" s="5">
        <v>1</v>
      </c>
      <c r="D154" s="4">
        <v>3</v>
      </c>
      <c r="E154" s="5">
        <v>0.51</v>
      </c>
      <c r="F154" s="4">
        <v>8</v>
      </c>
      <c r="G154" s="5">
        <v>1.67</v>
      </c>
      <c r="H154" s="4">
        <v>0</v>
      </c>
    </row>
    <row r="155" spans="1:8" x14ac:dyDescent="0.2">
      <c r="A155" s="2" t="s">
        <v>40</v>
      </c>
      <c r="B155" s="4">
        <v>52</v>
      </c>
      <c r="C155" s="5">
        <v>4.74</v>
      </c>
      <c r="D155" s="4">
        <v>25</v>
      </c>
      <c r="E155" s="5">
        <v>4.24</v>
      </c>
      <c r="F155" s="4">
        <v>26</v>
      </c>
      <c r="G155" s="5">
        <v>5.44</v>
      </c>
      <c r="H155" s="4">
        <v>1</v>
      </c>
    </row>
    <row r="156" spans="1:8" x14ac:dyDescent="0.2">
      <c r="A156" s="2" t="s">
        <v>41</v>
      </c>
      <c r="B156" s="4">
        <v>45</v>
      </c>
      <c r="C156" s="5">
        <v>4.0999999999999996</v>
      </c>
      <c r="D156" s="4">
        <v>24</v>
      </c>
      <c r="E156" s="5">
        <v>4.07</v>
      </c>
      <c r="F156" s="4">
        <v>20</v>
      </c>
      <c r="G156" s="5">
        <v>4.18</v>
      </c>
      <c r="H156" s="4">
        <v>0</v>
      </c>
    </row>
    <row r="157" spans="1:8" x14ac:dyDescent="0.2">
      <c r="A157" s="2" t="s">
        <v>42</v>
      </c>
      <c r="B157" s="4">
        <v>128</v>
      </c>
      <c r="C157" s="5">
        <v>11.66</v>
      </c>
      <c r="D157" s="4">
        <v>107</v>
      </c>
      <c r="E157" s="5">
        <v>18.170000000000002</v>
      </c>
      <c r="F157" s="4">
        <v>20</v>
      </c>
      <c r="G157" s="5">
        <v>4.18</v>
      </c>
      <c r="H157" s="4">
        <v>1</v>
      </c>
    </row>
    <row r="158" spans="1:8" x14ac:dyDescent="0.2">
      <c r="A158" s="2" t="s">
        <v>43</v>
      </c>
      <c r="B158" s="4">
        <v>147</v>
      </c>
      <c r="C158" s="5">
        <v>13.39</v>
      </c>
      <c r="D158" s="4">
        <v>122</v>
      </c>
      <c r="E158" s="5">
        <v>20.71</v>
      </c>
      <c r="F158" s="4">
        <v>25</v>
      </c>
      <c r="G158" s="5">
        <v>5.23</v>
      </c>
      <c r="H158" s="4">
        <v>0</v>
      </c>
    </row>
    <row r="159" spans="1:8" x14ac:dyDescent="0.2">
      <c r="A159" s="2" t="s">
        <v>44</v>
      </c>
      <c r="B159" s="4">
        <v>51</v>
      </c>
      <c r="C159" s="5">
        <v>4.6399999999999997</v>
      </c>
      <c r="D159" s="4">
        <v>24</v>
      </c>
      <c r="E159" s="5">
        <v>4.07</v>
      </c>
      <c r="F159" s="4">
        <v>5</v>
      </c>
      <c r="G159" s="5">
        <v>1.05</v>
      </c>
      <c r="H159" s="4">
        <v>1</v>
      </c>
    </row>
    <row r="160" spans="1:8" x14ac:dyDescent="0.2">
      <c r="A160" s="2" t="s">
        <v>45</v>
      </c>
      <c r="B160" s="4">
        <v>60</v>
      </c>
      <c r="C160" s="5">
        <v>5.46</v>
      </c>
      <c r="D160" s="4">
        <v>36</v>
      </c>
      <c r="E160" s="5">
        <v>6.11</v>
      </c>
      <c r="F160" s="4">
        <v>21</v>
      </c>
      <c r="G160" s="5">
        <v>4.3899999999999997</v>
      </c>
      <c r="H160" s="4">
        <v>0</v>
      </c>
    </row>
    <row r="161" spans="1:8" x14ac:dyDescent="0.2">
      <c r="A161" s="2" t="s">
        <v>46</v>
      </c>
      <c r="B161" s="4">
        <v>29</v>
      </c>
      <c r="C161" s="5">
        <v>2.64</v>
      </c>
      <c r="D161" s="4">
        <v>16</v>
      </c>
      <c r="E161" s="5">
        <v>2.72</v>
      </c>
      <c r="F161" s="4">
        <v>11</v>
      </c>
      <c r="G161" s="5">
        <v>2.2999999999999998</v>
      </c>
      <c r="H161" s="4">
        <v>1</v>
      </c>
    </row>
    <row r="162" spans="1:8" x14ac:dyDescent="0.2">
      <c r="A162" s="1" t="s">
        <v>10</v>
      </c>
      <c r="B162" s="4">
        <v>983</v>
      </c>
      <c r="C162" s="5">
        <v>100.01</v>
      </c>
      <c r="D162" s="4">
        <v>532</v>
      </c>
      <c r="E162" s="5">
        <v>99.99</v>
      </c>
      <c r="F162" s="4">
        <v>428</v>
      </c>
      <c r="G162" s="5">
        <v>100.00999999999999</v>
      </c>
      <c r="H162" s="4">
        <v>5</v>
      </c>
    </row>
    <row r="163" spans="1:8" x14ac:dyDescent="0.2">
      <c r="A163" s="2" t="s">
        <v>32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33</v>
      </c>
      <c r="B164" s="4">
        <v>145</v>
      </c>
      <c r="C164" s="5">
        <v>14.75</v>
      </c>
      <c r="D164" s="4">
        <v>58</v>
      </c>
      <c r="E164" s="5">
        <v>10.9</v>
      </c>
      <c r="F164" s="4">
        <v>87</v>
      </c>
      <c r="G164" s="5">
        <v>20.329999999999998</v>
      </c>
      <c r="H164" s="4">
        <v>0</v>
      </c>
    </row>
    <row r="165" spans="1:8" x14ac:dyDescent="0.2">
      <c r="A165" s="2" t="s">
        <v>34</v>
      </c>
      <c r="B165" s="4">
        <v>147</v>
      </c>
      <c r="C165" s="5">
        <v>14.95</v>
      </c>
      <c r="D165" s="4">
        <v>67</v>
      </c>
      <c r="E165" s="5">
        <v>12.59</v>
      </c>
      <c r="F165" s="4">
        <v>80</v>
      </c>
      <c r="G165" s="5">
        <v>18.690000000000001</v>
      </c>
      <c r="H165" s="4">
        <v>0</v>
      </c>
    </row>
    <row r="166" spans="1:8" x14ac:dyDescent="0.2">
      <c r="A166" s="2" t="s">
        <v>35</v>
      </c>
      <c r="B166" s="4">
        <v>3</v>
      </c>
      <c r="C166" s="5">
        <v>0.31</v>
      </c>
      <c r="D166" s="4">
        <v>0</v>
      </c>
      <c r="E166" s="5">
        <v>0</v>
      </c>
      <c r="F166" s="4">
        <v>2</v>
      </c>
      <c r="G166" s="5">
        <v>0.47</v>
      </c>
      <c r="H166" s="4">
        <v>0</v>
      </c>
    </row>
    <row r="167" spans="1:8" x14ac:dyDescent="0.2">
      <c r="A167" s="2" t="s">
        <v>36</v>
      </c>
      <c r="B167" s="4">
        <v>4</v>
      </c>
      <c r="C167" s="5">
        <v>0.41</v>
      </c>
      <c r="D167" s="4">
        <v>1</v>
      </c>
      <c r="E167" s="5">
        <v>0.19</v>
      </c>
      <c r="F167" s="4">
        <v>3</v>
      </c>
      <c r="G167" s="5">
        <v>0.7</v>
      </c>
      <c r="H167" s="4">
        <v>0</v>
      </c>
    </row>
    <row r="168" spans="1:8" x14ac:dyDescent="0.2">
      <c r="A168" s="2" t="s">
        <v>37</v>
      </c>
      <c r="B168" s="4">
        <v>8</v>
      </c>
      <c r="C168" s="5">
        <v>0.81</v>
      </c>
      <c r="D168" s="4">
        <v>1</v>
      </c>
      <c r="E168" s="5">
        <v>0.19</v>
      </c>
      <c r="F168" s="4">
        <v>5</v>
      </c>
      <c r="G168" s="5">
        <v>1.17</v>
      </c>
      <c r="H168" s="4">
        <v>2</v>
      </c>
    </row>
    <row r="169" spans="1:8" x14ac:dyDescent="0.2">
      <c r="A169" s="2" t="s">
        <v>38</v>
      </c>
      <c r="B169" s="4">
        <v>265</v>
      </c>
      <c r="C169" s="5">
        <v>26.96</v>
      </c>
      <c r="D169" s="4">
        <v>136</v>
      </c>
      <c r="E169" s="5">
        <v>25.56</v>
      </c>
      <c r="F169" s="4">
        <v>127</v>
      </c>
      <c r="G169" s="5">
        <v>29.67</v>
      </c>
      <c r="H169" s="4">
        <v>2</v>
      </c>
    </row>
    <row r="170" spans="1:8" x14ac:dyDescent="0.2">
      <c r="A170" s="2" t="s">
        <v>39</v>
      </c>
      <c r="B170" s="4">
        <v>3</v>
      </c>
      <c r="C170" s="5">
        <v>0.31</v>
      </c>
      <c r="D170" s="4">
        <v>0</v>
      </c>
      <c r="E170" s="5">
        <v>0</v>
      </c>
      <c r="F170" s="4">
        <v>3</v>
      </c>
      <c r="G170" s="5">
        <v>0.7</v>
      </c>
      <c r="H170" s="4">
        <v>0</v>
      </c>
    </row>
    <row r="171" spans="1:8" x14ac:dyDescent="0.2">
      <c r="A171" s="2" t="s">
        <v>40</v>
      </c>
      <c r="B171" s="4">
        <v>68</v>
      </c>
      <c r="C171" s="5">
        <v>6.92</v>
      </c>
      <c r="D171" s="4">
        <v>28</v>
      </c>
      <c r="E171" s="5">
        <v>5.26</v>
      </c>
      <c r="F171" s="4">
        <v>40</v>
      </c>
      <c r="G171" s="5">
        <v>9.35</v>
      </c>
      <c r="H171" s="4">
        <v>0</v>
      </c>
    </row>
    <row r="172" spans="1:8" x14ac:dyDescent="0.2">
      <c r="A172" s="2" t="s">
        <v>41</v>
      </c>
      <c r="B172" s="4">
        <v>23</v>
      </c>
      <c r="C172" s="5">
        <v>2.34</v>
      </c>
      <c r="D172" s="4">
        <v>11</v>
      </c>
      <c r="E172" s="5">
        <v>2.0699999999999998</v>
      </c>
      <c r="F172" s="4">
        <v>11</v>
      </c>
      <c r="G172" s="5">
        <v>2.57</v>
      </c>
      <c r="H172" s="4">
        <v>0</v>
      </c>
    </row>
    <row r="173" spans="1:8" x14ac:dyDescent="0.2">
      <c r="A173" s="2" t="s">
        <v>42</v>
      </c>
      <c r="B173" s="4">
        <v>72</v>
      </c>
      <c r="C173" s="5">
        <v>7.32</v>
      </c>
      <c r="D173" s="4">
        <v>61</v>
      </c>
      <c r="E173" s="5">
        <v>11.47</v>
      </c>
      <c r="F173" s="4">
        <v>11</v>
      </c>
      <c r="G173" s="5">
        <v>2.57</v>
      </c>
      <c r="H173" s="4">
        <v>0</v>
      </c>
    </row>
    <row r="174" spans="1:8" x14ac:dyDescent="0.2">
      <c r="A174" s="2" t="s">
        <v>43</v>
      </c>
      <c r="B174" s="4">
        <v>125</v>
      </c>
      <c r="C174" s="5">
        <v>12.72</v>
      </c>
      <c r="D174" s="4">
        <v>101</v>
      </c>
      <c r="E174" s="5">
        <v>18.98</v>
      </c>
      <c r="F174" s="4">
        <v>24</v>
      </c>
      <c r="G174" s="5">
        <v>5.61</v>
      </c>
      <c r="H174" s="4">
        <v>0</v>
      </c>
    </row>
    <row r="175" spans="1:8" x14ac:dyDescent="0.2">
      <c r="A175" s="2" t="s">
        <v>44</v>
      </c>
      <c r="B175" s="4">
        <v>34</v>
      </c>
      <c r="C175" s="5">
        <v>3.46</v>
      </c>
      <c r="D175" s="4">
        <v>19</v>
      </c>
      <c r="E175" s="5">
        <v>3.57</v>
      </c>
      <c r="F175" s="4">
        <v>6</v>
      </c>
      <c r="G175" s="5">
        <v>1.4</v>
      </c>
      <c r="H175" s="4">
        <v>0</v>
      </c>
    </row>
    <row r="176" spans="1:8" x14ac:dyDescent="0.2">
      <c r="A176" s="2" t="s">
        <v>45</v>
      </c>
      <c r="B176" s="4">
        <v>54</v>
      </c>
      <c r="C176" s="5">
        <v>5.49</v>
      </c>
      <c r="D176" s="4">
        <v>30</v>
      </c>
      <c r="E176" s="5">
        <v>5.64</v>
      </c>
      <c r="F176" s="4">
        <v>19</v>
      </c>
      <c r="G176" s="5">
        <v>4.4400000000000004</v>
      </c>
      <c r="H176" s="4">
        <v>1</v>
      </c>
    </row>
    <row r="177" spans="1:8" x14ac:dyDescent="0.2">
      <c r="A177" s="2" t="s">
        <v>46</v>
      </c>
      <c r="B177" s="4">
        <v>32</v>
      </c>
      <c r="C177" s="5">
        <v>3.26</v>
      </c>
      <c r="D177" s="4">
        <v>19</v>
      </c>
      <c r="E177" s="5">
        <v>3.57</v>
      </c>
      <c r="F177" s="4">
        <v>10</v>
      </c>
      <c r="G177" s="5">
        <v>2.34</v>
      </c>
      <c r="H177" s="4">
        <v>0</v>
      </c>
    </row>
    <row r="178" spans="1:8" x14ac:dyDescent="0.2">
      <c r="A178" s="1" t="s">
        <v>11</v>
      </c>
      <c r="B178" s="4">
        <v>1347</v>
      </c>
      <c r="C178" s="5">
        <v>100.01</v>
      </c>
      <c r="D178" s="4">
        <v>732</v>
      </c>
      <c r="E178" s="5">
        <v>99.99</v>
      </c>
      <c r="F178" s="4">
        <v>589</v>
      </c>
      <c r="G178" s="5">
        <v>99.999999999999986</v>
      </c>
      <c r="H178" s="4">
        <v>2</v>
      </c>
    </row>
    <row r="179" spans="1:8" x14ac:dyDescent="0.2">
      <c r="A179" s="2" t="s">
        <v>32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33</v>
      </c>
      <c r="B180" s="4">
        <v>243</v>
      </c>
      <c r="C180" s="5">
        <v>18.04</v>
      </c>
      <c r="D180" s="4">
        <v>110</v>
      </c>
      <c r="E180" s="5">
        <v>15.03</v>
      </c>
      <c r="F180" s="4">
        <v>133</v>
      </c>
      <c r="G180" s="5">
        <v>22.58</v>
      </c>
      <c r="H180" s="4">
        <v>0</v>
      </c>
    </row>
    <row r="181" spans="1:8" x14ac:dyDescent="0.2">
      <c r="A181" s="2" t="s">
        <v>34</v>
      </c>
      <c r="B181" s="4">
        <v>110</v>
      </c>
      <c r="C181" s="5">
        <v>8.17</v>
      </c>
      <c r="D181" s="4">
        <v>38</v>
      </c>
      <c r="E181" s="5">
        <v>5.19</v>
      </c>
      <c r="F181" s="4">
        <v>72</v>
      </c>
      <c r="G181" s="5">
        <v>12.22</v>
      </c>
      <c r="H181" s="4">
        <v>0</v>
      </c>
    </row>
    <row r="182" spans="1:8" x14ac:dyDescent="0.2">
      <c r="A182" s="2" t="s">
        <v>35</v>
      </c>
      <c r="B182" s="4">
        <v>6</v>
      </c>
      <c r="C182" s="5">
        <v>0.45</v>
      </c>
      <c r="D182" s="4">
        <v>0</v>
      </c>
      <c r="E182" s="5">
        <v>0</v>
      </c>
      <c r="F182" s="4">
        <v>5</v>
      </c>
      <c r="G182" s="5">
        <v>0.85</v>
      </c>
      <c r="H182" s="4">
        <v>0</v>
      </c>
    </row>
    <row r="183" spans="1:8" x14ac:dyDescent="0.2">
      <c r="A183" s="2" t="s">
        <v>36</v>
      </c>
      <c r="B183" s="4">
        <v>12</v>
      </c>
      <c r="C183" s="5">
        <v>0.89</v>
      </c>
      <c r="D183" s="4">
        <v>3</v>
      </c>
      <c r="E183" s="5">
        <v>0.41</v>
      </c>
      <c r="F183" s="4">
        <v>9</v>
      </c>
      <c r="G183" s="5">
        <v>1.53</v>
      </c>
      <c r="H183" s="4">
        <v>0</v>
      </c>
    </row>
    <row r="184" spans="1:8" x14ac:dyDescent="0.2">
      <c r="A184" s="2" t="s">
        <v>37</v>
      </c>
      <c r="B184" s="4">
        <v>14</v>
      </c>
      <c r="C184" s="5">
        <v>1.04</v>
      </c>
      <c r="D184" s="4">
        <v>3</v>
      </c>
      <c r="E184" s="5">
        <v>0.41</v>
      </c>
      <c r="F184" s="4">
        <v>11</v>
      </c>
      <c r="G184" s="5">
        <v>1.87</v>
      </c>
      <c r="H184" s="4">
        <v>0</v>
      </c>
    </row>
    <row r="185" spans="1:8" x14ac:dyDescent="0.2">
      <c r="A185" s="2" t="s">
        <v>38</v>
      </c>
      <c r="B185" s="4">
        <v>300</v>
      </c>
      <c r="C185" s="5">
        <v>22.27</v>
      </c>
      <c r="D185" s="4">
        <v>138</v>
      </c>
      <c r="E185" s="5">
        <v>18.850000000000001</v>
      </c>
      <c r="F185" s="4">
        <v>162</v>
      </c>
      <c r="G185" s="5">
        <v>27.5</v>
      </c>
      <c r="H185" s="4">
        <v>0</v>
      </c>
    </row>
    <row r="186" spans="1:8" x14ac:dyDescent="0.2">
      <c r="A186" s="2" t="s">
        <v>39</v>
      </c>
      <c r="B186" s="4">
        <v>10</v>
      </c>
      <c r="C186" s="5">
        <v>0.74</v>
      </c>
      <c r="D186" s="4">
        <v>4</v>
      </c>
      <c r="E186" s="5">
        <v>0.55000000000000004</v>
      </c>
      <c r="F186" s="4">
        <v>6</v>
      </c>
      <c r="G186" s="5">
        <v>1.02</v>
      </c>
      <c r="H186" s="4">
        <v>0</v>
      </c>
    </row>
    <row r="187" spans="1:8" x14ac:dyDescent="0.2">
      <c r="A187" s="2" t="s">
        <v>40</v>
      </c>
      <c r="B187" s="4">
        <v>124</v>
      </c>
      <c r="C187" s="5">
        <v>9.2100000000000009</v>
      </c>
      <c r="D187" s="4">
        <v>59</v>
      </c>
      <c r="E187" s="5">
        <v>8.06</v>
      </c>
      <c r="F187" s="4">
        <v>64</v>
      </c>
      <c r="G187" s="5">
        <v>10.87</v>
      </c>
      <c r="H187" s="4">
        <v>1</v>
      </c>
    </row>
    <row r="188" spans="1:8" x14ac:dyDescent="0.2">
      <c r="A188" s="2" t="s">
        <v>41</v>
      </c>
      <c r="B188" s="4">
        <v>64</v>
      </c>
      <c r="C188" s="5">
        <v>4.75</v>
      </c>
      <c r="D188" s="4">
        <v>42</v>
      </c>
      <c r="E188" s="5">
        <v>5.74</v>
      </c>
      <c r="F188" s="4">
        <v>22</v>
      </c>
      <c r="G188" s="5">
        <v>3.74</v>
      </c>
      <c r="H188" s="4">
        <v>0</v>
      </c>
    </row>
    <row r="189" spans="1:8" x14ac:dyDescent="0.2">
      <c r="A189" s="2" t="s">
        <v>42</v>
      </c>
      <c r="B189" s="4">
        <v>90</v>
      </c>
      <c r="C189" s="5">
        <v>6.68</v>
      </c>
      <c r="D189" s="4">
        <v>67</v>
      </c>
      <c r="E189" s="5">
        <v>9.15</v>
      </c>
      <c r="F189" s="4">
        <v>23</v>
      </c>
      <c r="G189" s="5">
        <v>3.9</v>
      </c>
      <c r="H189" s="4">
        <v>0</v>
      </c>
    </row>
    <row r="190" spans="1:8" x14ac:dyDescent="0.2">
      <c r="A190" s="2" t="s">
        <v>43</v>
      </c>
      <c r="B190" s="4">
        <v>202</v>
      </c>
      <c r="C190" s="5">
        <v>15</v>
      </c>
      <c r="D190" s="4">
        <v>171</v>
      </c>
      <c r="E190" s="5">
        <v>23.36</v>
      </c>
      <c r="F190" s="4">
        <v>29</v>
      </c>
      <c r="G190" s="5">
        <v>4.92</v>
      </c>
      <c r="H190" s="4">
        <v>0</v>
      </c>
    </row>
    <row r="191" spans="1:8" x14ac:dyDescent="0.2">
      <c r="A191" s="2" t="s">
        <v>44</v>
      </c>
      <c r="B191" s="4">
        <v>61</v>
      </c>
      <c r="C191" s="5">
        <v>4.53</v>
      </c>
      <c r="D191" s="4">
        <v>40</v>
      </c>
      <c r="E191" s="5">
        <v>5.46</v>
      </c>
      <c r="F191" s="4">
        <v>7</v>
      </c>
      <c r="G191" s="5">
        <v>1.19</v>
      </c>
      <c r="H191" s="4">
        <v>1</v>
      </c>
    </row>
    <row r="192" spans="1:8" x14ac:dyDescent="0.2">
      <c r="A192" s="2" t="s">
        <v>45</v>
      </c>
      <c r="B192" s="4">
        <v>55</v>
      </c>
      <c r="C192" s="5">
        <v>4.08</v>
      </c>
      <c r="D192" s="4">
        <v>34</v>
      </c>
      <c r="E192" s="5">
        <v>4.6399999999999997</v>
      </c>
      <c r="F192" s="4">
        <v>21</v>
      </c>
      <c r="G192" s="5">
        <v>3.57</v>
      </c>
      <c r="H192" s="4">
        <v>0</v>
      </c>
    </row>
    <row r="193" spans="1:8" x14ac:dyDescent="0.2">
      <c r="A193" s="2" t="s">
        <v>46</v>
      </c>
      <c r="B193" s="4">
        <v>56</v>
      </c>
      <c r="C193" s="5">
        <v>4.16</v>
      </c>
      <c r="D193" s="4">
        <v>23</v>
      </c>
      <c r="E193" s="5">
        <v>3.14</v>
      </c>
      <c r="F193" s="4">
        <v>25</v>
      </c>
      <c r="G193" s="5">
        <v>4.24</v>
      </c>
      <c r="H193" s="4">
        <v>0</v>
      </c>
    </row>
    <row r="194" spans="1:8" x14ac:dyDescent="0.2">
      <c r="A194" s="1" t="s">
        <v>12</v>
      </c>
      <c r="B194" s="4">
        <v>881</v>
      </c>
      <c r="C194" s="5">
        <v>99.999999999999986</v>
      </c>
      <c r="D194" s="4">
        <v>518</v>
      </c>
      <c r="E194" s="5">
        <v>100.03</v>
      </c>
      <c r="F194" s="4">
        <v>336</v>
      </c>
      <c r="G194" s="5">
        <v>100.00000000000001</v>
      </c>
      <c r="H194" s="4">
        <v>4</v>
      </c>
    </row>
    <row r="195" spans="1:8" x14ac:dyDescent="0.2">
      <c r="A195" s="2" t="s">
        <v>32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33</v>
      </c>
      <c r="B196" s="4">
        <v>108</v>
      </c>
      <c r="C196" s="5">
        <v>12.26</v>
      </c>
      <c r="D196" s="4">
        <v>52</v>
      </c>
      <c r="E196" s="5">
        <v>10.039999999999999</v>
      </c>
      <c r="F196" s="4">
        <v>55</v>
      </c>
      <c r="G196" s="5">
        <v>16.37</v>
      </c>
      <c r="H196" s="4">
        <v>1</v>
      </c>
    </row>
    <row r="197" spans="1:8" x14ac:dyDescent="0.2">
      <c r="A197" s="2" t="s">
        <v>34</v>
      </c>
      <c r="B197" s="4">
        <v>60</v>
      </c>
      <c r="C197" s="5">
        <v>6.81</v>
      </c>
      <c r="D197" s="4">
        <v>25</v>
      </c>
      <c r="E197" s="5">
        <v>4.83</v>
      </c>
      <c r="F197" s="4">
        <v>35</v>
      </c>
      <c r="G197" s="5">
        <v>10.42</v>
      </c>
      <c r="H197" s="4">
        <v>0</v>
      </c>
    </row>
    <row r="198" spans="1:8" x14ac:dyDescent="0.2">
      <c r="A198" s="2" t="s">
        <v>35</v>
      </c>
      <c r="B198" s="4">
        <v>4</v>
      </c>
      <c r="C198" s="5">
        <v>0.45</v>
      </c>
      <c r="D198" s="4">
        <v>1</v>
      </c>
      <c r="E198" s="5">
        <v>0.19</v>
      </c>
      <c r="F198" s="4">
        <v>2</v>
      </c>
      <c r="G198" s="5">
        <v>0.6</v>
      </c>
      <c r="H198" s="4">
        <v>0</v>
      </c>
    </row>
    <row r="199" spans="1:8" x14ac:dyDescent="0.2">
      <c r="A199" s="2" t="s">
        <v>36</v>
      </c>
      <c r="B199" s="4">
        <v>1</v>
      </c>
      <c r="C199" s="5">
        <v>0.11</v>
      </c>
      <c r="D199" s="4">
        <v>0</v>
      </c>
      <c r="E199" s="5">
        <v>0</v>
      </c>
      <c r="F199" s="4">
        <v>1</v>
      </c>
      <c r="G199" s="5">
        <v>0.3</v>
      </c>
      <c r="H199" s="4">
        <v>0</v>
      </c>
    </row>
    <row r="200" spans="1:8" x14ac:dyDescent="0.2">
      <c r="A200" s="2" t="s">
        <v>37</v>
      </c>
      <c r="B200" s="4">
        <v>12</v>
      </c>
      <c r="C200" s="5">
        <v>1.36</v>
      </c>
      <c r="D200" s="4">
        <v>2</v>
      </c>
      <c r="E200" s="5">
        <v>0.39</v>
      </c>
      <c r="F200" s="4">
        <v>9</v>
      </c>
      <c r="G200" s="5">
        <v>2.68</v>
      </c>
      <c r="H200" s="4">
        <v>1</v>
      </c>
    </row>
    <row r="201" spans="1:8" x14ac:dyDescent="0.2">
      <c r="A201" s="2" t="s">
        <v>38</v>
      </c>
      <c r="B201" s="4">
        <v>263</v>
      </c>
      <c r="C201" s="5">
        <v>29.85</v>
      </c>
      <c r="D201" s="4">
        <v>146</v>
      </c>
      <c r="E201" s="5">
        <v>28.19</v>
      </c>
      <c r="F201" s="4">
        <v>116</v>
      </c>
      <c r="G201" s="5">
        <v>34.520000000000003</v>
      </c>
      <c r="H201" s="4">
        <v>1</v>
      </c>
    </row>
    <row r="202" spans="1:8" x14ac:dyDescent="0.2">
      <c r="A202" s="2" t="s">
        <v>39</v>
      </c>
      <c r="B202" s="4">
        <v>5</v>
      </c>
      <c r="C202" s="5">
        <v>0.56999999999999995</v>
      </c>
      <c r="D202" s="4">
        <v>2</v>
      </c>
      <c r="E202" s="5">
        <v>0.39</v>
      </c>
      <c r="F202" s="4">
        <v>3</v>
      </c>
      <c r="G202" s="5">
        <v>0.89</v>
      </c>
      <c r="H202" s="4">
        <v>0</v>
      </c>
    </row>
    <row r="203" spans="1:8" x14ac:dyDescent="0.2">
      <c r="A203" s="2" t="s">
        <v>40</v>
      </c>
      <c r="B203" s="4">
        <v>119</v>
      </c>
      <c r="C203" s="5">
        <v>13.51</v>
      </c>
      <c r="D203" s="4">
        <v>78</v>
      </c>
      <c r="E203" s="5">
        <v>15.06</v>
      </c>
      <c r="F203" s="4">
        <v>41</v>
      </c>
      <c r="G203" s="5">
        <v>12.2</v>
      </c>
      <c r="H203" s="4">
        <v>0</v>
      </c>
    </row>
    <row r="204" spans="1:8" x14ac:dyDescent="0.2">
      <c r="A204" s="2" t="s">
        <v>41</v>
      </c>
      <c r="B204" s="4">
        <v>35</v>
      </c>
      <c r="C204" s="5">
        <v>3.97</v>
      </c>
      <c r="D204" s="4">
        <v>14</v>
      </c>
      <c r="E204" s="5">
        <v>2.7</v>
      </c>
      <c r="F204" s="4">
        <v>20</v>
      </c>
      <c r="G204" s="5">
        <v>5.95</v>
      </c>
      <c r="H204" s="4">
        <v>0</v>
      </c>
    </row>
    <row r="205" spans="1:8" x14ac:dyDescent="0.2">
      <c r="A205" s="2" t="s">
        <v>42</v>
      </c>
      <c r="B205" s="4">
        <v>87</v>
      </c>
      <c r="C205" s="5">
        <v>9.8800000000000008</v>
      </c>
      <c r="D205" s="4">
        <v>71</v>
      </c>
      <c r="E205" s="5">
        <v>13.71</v>
      </c>
      <c r="F205" s="4">
        <v>15</v>
      </c>
      <c r="G205" s="5">
        <v>4.46</v>
      </c>
      <c r="H205" s="4">
        <v>1</v>
      </c>
    </row>
    <row r="206" spans="1:8" x14ac:dyDescent="0.2">
      <c r="A206" s="2" t="s">
        <v>43</v>
      </c>
      <c r="B206" s="4">
        <v>99</v>
      </c>
      <c r="C206" s="5">
        <v>11.24</v>
      </c>
      <c r="D206" s="4">
        <v>81</v>
      </c>
      <c r="E206" s="5">
        <v>15.64</v>
      </c>
      <c r="F206" s="4">
        <v>16</v>
      </c>
      <c r="G206" s="5">
        <v>4.76</v>
      </c>
      <c r="H206" s="4">
        <v>0</v>
      </c>
    </row>
    <row r="207" spans="1:8" x14ac:dyDescent="0.2">
      <c r="A207" s="2" t="s">
        <v>44</v>
      </c>
      <c r="B207" s="4">
        <v>32</v>
      </c>
      <c r="C207" s="5">
        <v>3.63</v>
      </c>
      <c r="D207" s="4">
        <v>15</v>
      </c>
      <c r="E207" s="5">
        <v>2.9</v>
      </c>
      <c r="F207" s="4">
        <v>8</v>
      </c>
      <c r="G207" s="5">
        <v>2.38</v>
      </c>
      <c r="H207" s="4">
        <v>0</v>
      </c>
    </row>
    <row r="208" spans="1:8" x14ac:dyDescent="0.2">
      <c r="A208" s="2" t="s">
        <v>45</v>
      </c>
      <c r="B208" s="4">
        <v>36</v>
      </c>
      <c r="C208" s="5">
        <v>4.09</v>
      </c>
      <c r="D208" s="4">
        <v>19</v>
      </c>
      <c r="E208" s="5">
        <v>3.67</v>
      </c>
      <c r="F208" s="4">
        <v>9</v>
      </c>
      <c r="G208" s="5">
        <v>2.68</v>
      </c>
      <c r="H208" s="4">
        <v>0</v>
      </c>
    </row>
    <row r="209" spans="1:8" x14ac:dyDescent="0.2">
      <c r="A209" s="2" t="s">
        <v>46</v>
      </c>
      <c r="B209" s="4">
        <v>20</v>
      </c>
      <c r="C209" s="5">
        <v>2.27</v>
      </c>
      <c r="D209" s="4">
        <v>12</v>
      </c>
      <c r="E209" s="5">
        <v>2.3199999999999998</v>
      </c>
      <c r="F209" s="4">
        <v>6</v>
      </c>
      <c r="G209" s="5">
        <v>1.79</v>
      </c>
      <c r="H209" s="4">
        <v>0</v>
      </c>
    </row>
    <row r="210" spans="1:8" x14ac:dyDescent="0.2">
      <c r="A210" s="1" t="s">
        <v>13</v>
      </c>
      <c r="B210" s="4">
        <v>813</v>
      </c>
      <c r="C210" s="5">
        <v>99.99</v>
      </c>
      <c r="D210" s="4">
        <v>469</v>
      </c>
      <c r="E210" s="5">
        <v>99.999999999999986</v>
      </c>
      <c r="F210" s="4">
        <v>325</v>
      </c>
      <c r="G210" s="5">
        <v>100.00000000000001</v>
      </c>
      <c r="H210" s="4">
        <v>5</v>
      </c>
    </row>
    <row r="211" spans="1:8" x14ac:dyDescent="0.2">
      <c r="A211" s="2" t="s">
        <v>32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33</v>
      </c>
      <c r="B212" s="4">
        <v>120</v>
      </c>
      <c r="C212" s="5">
        <v>14.76</v>
      </c>
      <c r="D212" s="4">
        <v>62</v>
      </c>
      <c r="E212" s="5">
        <v>13.22</v>
      </c>
      <c r="F212" s="4">
        <v>58</v>
      </c>
      <c r="G212" s="5">
        <v>17.850000000000001</v>
      </c>
      <c r="H212" s="4">
        <v>0</v>
      </c>
    </row>
    <row r="213" spans="1:8" x14ac:dyDescent="0.2">
      <c r="A213" s="2" t="s">
        <v>34</v>
      </c>
      <c r="B213" s="4">
        <v>88</v>
      </c>
      <c r="C213" s="5">
        <v>10.82</v>
      </c>
      <c r="D213" s="4">
        <v>35</v>
      </c>
      <c r="E213" s="5">
        <v>7.46</v>
      </c>
      <c r="F213" s="4">
        <v>52</v>
      </c>
      <c r="G213" s="5">
        <v>16</v>
      </c>
      <c r="H213" s="4">
        <v>0</v>
      </c>
    </row>
    <row r="214" spans="1:8" x14ac:dyDescent="0.2">
      <c r="A214" s="2" t="s">
        <v>35</v>
      </c>
      <c r="B214" s="4">
        <v>9</v>
      </c>
      <c r="C214" s="5">
        <v>1.1100000000000001</v>
      </c>
      <c r="D214" s="4">
        <v>0</v>
      </c>
      <c r="E214" s="5">
        <v>0</v>
      </c>
      <c r="F214" s="4">
        <v>9</v>
      </c>
      <c r="G214" s="5">
        <v>2.77</v>
      </c>
      <c r="H214" s="4">
        <v>0</v>
      </c>
    </row>
    <row r="215" spans="1:8" x14ac:dyDescent="0.2">
      <c r="A215" s="2" t="s">
        <v>36</v>
      </c>
      <c r="B215" s="4">
        <v>4</v>
      </c>
      <c r="C215" s="5">
        <v>0.49</v>
      </c>
      <c r="D215" s="4">
        <v>0</v>
      </c>
      <c r="E215" s="5">
        <v>0</v>
      </c>
      <c r="F215" s="4">
        <v>4</v>
      </c>
      <c r="G215" s="5">
        <v>1.23</v>
      </c>
      <c r="H215" s="4">
        <v>0</v>
      </c>
    </row>
    <row r="216" spans="1:8" x14ac:dyDescent="0.2">
      <c r="A216" s="2" t="s">
        <v>37</v>
      </c>
      <c r="B216" s="4">
        <v>11</v>
      </c>
      <c r="C216" s="5">
        <v>1.35</v>
      </c>
      <c r="D216" s="4">
        <v>3</v>
      </c>
      <c r="E216" s="5">
        <v>0.64</v>
      </c>
      <c r="F216" s="4">
        <v>8</v>
      </c>
      <c r="G216" s="5">
        <v>2.46</v>
      </c>
      <c r="H216" s="4">
        <v>0</v>
      </c>
    </row>
    <row r="217" spans="1:8" x14ac:dyDescent="0.2">
      <c r="A217" s="2" t="s">
        <v>38</v>
      </c>
      <c r="B217" s="4">
        <v>230</v>
      </c>
      <c r="C217" s="5">
        <v>28.29</v>
      </c>
      <c r="D217" s="4">
        <v>133</v>
      </c>
      <c r="E217" s="5">
        <v>28.36</v>
      </c>
      <c r="F217" s="4">
        <v>96</v>
      </c>
      <c r="G217" s="5">
        <v>29.54</v>
      </c>
      <c r="H217" s="4">
        <v>1</v>
      </c>
    </row>
    <row r="218" spans="1:8" x14ac:dyDescent="0.2">
      <c r="A218" s="2" t="s">
        <v>39</v>
      </c>
      <c r="B218" s="4">
        <v>4</v>
      </c>
      <c r="C218" s="5">
        <v>0.49</v>
      </c>
      <c r="D218" s="4">
        <v>3</v>
      </c>
      <c r="E218" s="5">
        <v>0.64</v>
      </c>
      <c r="F218" s="4">
        <v>1</v>
      </c>
      <c r="G218" s="5">
        <v>0.31</v>
      </c>
      <c r="H218" s="4">
        <v>0</v>
      </c>
    </row>
    <row r="219" spans="1:8" x14ac:dyDescent="0.2">
      <c r="A219" s="2" t="s">
        <v>40</v>
      </c>
      <c r="B219" s="4">
        <v>33</v>
      </c>
      <c r="C219" s="5">
        <v>4.0599999999999996</v>
      </c>
      <c r="D219" s="4">
        <v>14</v>
      </c>
      <c r="E219" s="5">
        <v>2.99</v>
      </c>
      <c r="F219" s="4">
        <v>18</v>
      </c>
      <c r="G219" s="5">
        <v>5.54</v>
      </c>
      <c r="H219" s="4">
        <v>1</v>
      </c>
    </row>
    <row r="220" spans="1:8" x14ac:dyDescent="0.2">
      <c r="A220" s="2" t="s">
        <v>41</v>
      </c>
      <c r="B220" s="4">
        <v>37</v>
      </c>
      <c r="C220" s="5">
        <v>4.55</v>
      </c>
      <c r="D220" s="4">
        <v>26</v>
      </c>
      <c r="E220" s="5">
        <v>5.54</v>
      </c>
      <c r="F220" s="4">
        <v>11</v>
      </c>
      <c r="G220" s="5">
        <v>3.38</v>
      </c>
      <c r="H220" s="4">
        <v>0</v>
      </c>
    </row>
    <row r="221" spans="1:8" x14ac:dyDescent="0.2">
      <c r="A221" s="2" t="s">
        <v>42</v>
      </c>
      <c r="B221" s="4">
        <v>80</v>
      </c>
      <c r="C221" s="5">
        <v>9.84</v>
      </c>
      <c r="D221" s="4">
        <v>59</v>
      </c>
      <c r="E221" s="5">
        <v>12.58</v>
      </c>
      <c r="F221" s="4">
        <v>20</v>
      </c>
      <c r="G221" s="5">
        <v>6.15</v>
      </c>
      <c r="H221" s="4">
        <v>1</v>
      </c>
    </row>
    <row r="222" spans="1:8" x14ac:dyDescent="0.2">
      <c r="A222" s="2" t="s">
        <v>43</v>
      </c>
      <c r="B222" s="4">
        <v>108</v>
      </c>
      <c r="C222" s="5">
        <v>13.28</v>
      </c>
      <c r="D222" s="4">
        <v>94</v>
      </c>
      <c r="E222" s="5">
        <v>20.04</v>
      </c>
      <c r="F222" s="4">
        <v>13</v>
      </c>
      <c r="G222" s="5">
        <v>4</v>
      </c>
      <c r="H222" s="4">
        <v>1</v>
      </c>
    </row>
    <row r="223" spans="1:8" x14ac:dyDescent="0.2">
      <c r="A223" s="2" t="s">
        <v>44</v>
      </c>
      <c r="B223" s="4">
        <v>33</v>
      </c>
      <c r="C223" s="5">
        <v>4.0599999999999996</v>
      </c>
      <c r="D223" s="4">
        <v>19</v>
      </c>
      <c r="E223" s="5">
        <v>4.05</v>
      </c>
      <c r="F223" s="4">
        <v>4</v>
      </c>
      <c r="G223" s="5">
        <v>1.23</v>
      </c>
      <c r="H223" s="4">
        <v>0</v>
      </c>
    </row>
    <row r="224" spans="1:8" x14ac:dyDescent="0.2">
      <c r="A224" s="2" t="s">
        <v>45</v>
      </c>
      <c r="B224" s="4">
        <v>34</v>
      </c>
      <c r="C224" s="5">
        <v>4.18</v>
      </c>
      <c r="D224" s="4">
        <v>14</v>
      </c>
      <c r="E224" s="5">
        <v>2.99</v>
      </c>
      <c r="F224" s="4">
        <v>18</v>
      </c>
      <c r="G224" s="5">
        <v>5.54</v>
      </c>
      <c r="H224" s="4">
        <v>0</v>
      </c>
    </row>
    <row r="225" spans="1:8" x14ac:dyDescent="0.2">
      <c r="A225" s="2" t="s">
        <v>46</v>
      </c>
      <c r="B225" s="4">
        <v>22</v>
      </c>
      <c r="C225" s="5">
        <v>2.71</v>
      </c>
      <c r="D225" s="4">
        <v>7</v>
      </c>
      <c r="E225" s="5">
        <v>1.49</v>
      </c>
      <c r="F225" s="4">
        <v>13</v>
      </c>
      <c r="G225" s="5">
        <v>4</v>
      </c>
      <c r="H225" s="4">
        <v>1</v>
      </c>
    </row>
    <row r="226" spans="1:8" x14ac:dyDescent="0.2">
      <c r="A226" s="1" t="s">
        <v>14</v>
      </c>
      <c r="B226" s="4">
        <v>1032</v>
      </c>
      <c r="C226" s="5">
        <v>99.980000000000018</v>
      </c>
      <c r="D226" s="4">
        <v>518</v>
      </c>
      <c r="E226" s="5">
        <v>99.989999999999981</v>
      </c>
      <c r="F226" s="4">
        <v>487</v>
      </c>
      <c r="G226" s="5">
        <v>99.989999999999966</v>
      </c>
      <c r="H226" s="4">
        <v>1</v>
      </c>
    </row>
    <row r="227" spans="1:8" x14ac:dyDescent="0.2">
      <c r="A227" s="2" t="s">
        <v>32</v>
      </c>
      <c r="B227" s="4">
        <v>2</v>
      </c>
      <c r="C227" s="5">
        <v>0.19</v>
      </c>
      <c r="D227" s="4">
        <v>0</v>
      </c>
      <c r="E227" s="5">
        <v>0</v>
      </c>
      <c r="F227" s="4">
        <v>2</v>
      </c>
      <c r="G227" s="5">
        <v>0.41</v>
      </c>
      <c r="H227" s="4">
        <v>0</v>
      </c>
    </row>
    <row r="228" spans="1:8" x14ac:dyDescent="0.2">
      <c r="A228" s="2" t="s">
        <v>33</v>
      </c>
      <c r="B228" s="4">
        <v>122</v>
      </c>
      <c r="C228" s="5">
        <v>11.82</v>
      </c>
      <c r="D228" s="4">
        <v>27</v>
      </c>
      <c r="E228" s="5">
        <v>5.21</v>
      </c>
      <c r="F228" s="4">
        <v>95</v>
      </c>
      <c r="G228" s="5">
        <v>19.510000000000002</v>
      </c>
      <c r="H228" s="4">
        <v>0</v>
      </c>
    </row>
    <row r="229" spans="1:8" x14ac:dyDescent="0.2">
      <c r="A229" s="2" t="s">
        <v>34</v>
      </c>
      <c r="B229" s="4">
        <v>161</v>
      </c>
      <c r="C229" s="5">
        <v>15.6</v>
      </c>
      <c r="D229" s="4">
        <v>67</v>
      </c>
      <c r="E229" s="5">
        <v>12.93</v>
      </c>
      <c r="F229" s="4">
        <v>94</v>
      </c>
      <c r="G229" s="5">
        <v>19.3</v>
      </c>
      <c r="H229" s="4">
        <v>0</v>
      </c>
    </row>
    <row r="230" spans="1:8" x14ac:dyDescent="0.2">
      <c r="A230" s="2" t="s">
        <v>35</v>
      </c>
      <c r="B230" s="4">
        <v>2</v>
      </c>
      <c r="C230" s="5">
        <v>0.19</v>
      </c>
      <c r="D230" s="4">
        <v>0</v>
      </c>
      <c r="E230" s="5">
        <v>0</v>
      </c>
      <c r="F230" s="4">
        <v>2</v>
      </c>
      <c r="G230" s="5">
        <v>0.41</v>
      </c>
      <c r="H230" s="4">
        <v>0</v>
      </c>
    </row>
    <row r="231" spans="1:8" x14ac:dyDescent="0.2">
      <c r="A231" s="2" t="s">
        <v>36</v>
      </c>
      <c r="B231" s="4">
        <v>7</v>
      </c>
      <c r="C231" s="5">
        <v>0.68</v>
      </c>
      <c r="D231" s="4">
        <v>0</v>
      </c>
      <c r="E231" s="5">
        <v>0</v>
      </c>
      <c r="F231" s="4">
        <v>7</v>
      </c>
      <c r="G231" s="5">
        <v>1.44</v>
      </c>
      <c r="H231" s="4">
        <v>0</v>
      </c>
    </row>
    <row r="232" spans="1:8" x14ac:dyDescent="0.2">
      <c r="A232" s="2" t="s">
        <v>37</v>
      </c>
      <c r="B232" s="4">
        <v>44</v>
      </c>
      <c r="C232" s="5">
        <v>4.26</v>
      </c>
      <c r="D232" s="4">
        <v>2</v>
      </c>
      <c r="E232" s="5">
        <v>0.39</v>
      </c>
      <c r="F232" s="4">
        <v>42</v>
      </c>
      <c r="G232" s="5">
        <v>8.6199999999999992</v>
      </c>
      <c r="H232" s="4">
        <v>0</v>
      </c>
    </row>
    <row r="233" spans="1:8" x14ac:dyDescent="0.2">
      <c r="A233" s="2" t="s">
        <v>38</v>
      </c>
      <c r="B233" s="4">
        <v>309</v>
      </c>
      <c r="C233" s="5">
        <v>29.94</v>
      </c>
      <c r="D233" s="4">
        <v>182</v>
      </c>
      <c r="E233" s="5">
        <v>35.14</v>
      </c>
      <c r="F233" s="4">
        <v>127</v>
      </c>
      <c r="G233" s="5">
        <v>26.08</v>
      </c>
      <c r="H233" s="4">
        <v>0</v>
      </c>
    </row>
    <row r="234" spans="1:8" x14ac:dyDescent="0.2">
      <c r="A234" s="2" t="s">
        <v>39</v>
      </c>
      <c r="B234" s="4">
        <v>3</v>
      </c>
      <c r="C234" s="5">
        <v>0.28999999999999998</v>
      </c>
      <c r="D234" s="4">
        <v>1</v>
      </c>
      <c r="E234" s="5">
        <v>0.19</v>
      </c>
      <c r="F234" s="4">
        <v>2</v>
      </c>
      <c r="G234" s="5">
        <v>0.41</v>
      </c>
      <c r="H234" s="4">
        <v>0</v>
      </c>
    </row>
    <row r="235" spans="1:8" x14ac:dyDescent="0.2">
      <c r="A235" s="2" t="s">
        <v>40</v>
      </c>
      <c r="B235" s="4">
        <v>44</v>
      </c>
      <c r="C235" s="5">
        <v>4.26</v>
      </c>
      <c r="D235" s="4">
        <v>12</v>
      </c>
      <c r="E235" s="5">
        <v>2.3199999999999998</v>
      </c>
      <c r="F235" s="4">
        <v>32</v>
      </c>
      <c r="G235" s="5">
        <v>6.57</v>
      </c>
      <c r="H235" s="4">
        <v>0</v>
      </c>
    </row>
    <row r="236" spans="1:8" x14ac:dyDescent="0.2">
      <c r="A236" s="2" t="s">
        <v>41</v>
      </c>
      <c r="B236" s="4">
        <v>34</v>
      </c>
      <c r="C236" s="5">
        <v>3.29</v>
      </c>
      <c r="D236" s="4">
        <v>21</v>
      </c>
      <c r="E236" s="5">
        <v>4.05</v>
      </c>
      <c r="F236" s="4">
        <v>12</v>
      </c>
      <c r="G236" s="5">
        <v>2.46</v>
      </c>
      <c r="H236" s="4">
        <v>0</v>
      </c>
    </row>
    <row r="237" spans="1:8" x14ac:dyDescent="0.2">
      <c r="A237" s="2" t="s">
        <v>42</v>
      </c>
      <c r="B237" s="4">
        <v>101</v>
      </c>
      <c r="C237" s="5">
        <v>9.7899999999999991</v>
      </c>
      <c r="D237" s="4">
        <v>76</v>
      </c>
      <c r="E237" s="5">
        <v>14.67</v>
      </c>
      <c r="F237" s="4">
        <v>25</v>
      </c>
      <c r="G237" s="5">
        <v>5.13</v>
      </c>
      <c r="H237" s="4">
        <v>0</v>
      </c>
    </row>
    <row r="238" spans="1:8" x14ac:dyDescent="0.2">
      <c r="A238" s="2" t="s">
        <v>43</v>
      </c>
      <c r="B238" s="4">
        <v>75</v>
      </c>
      <c r="C238" s="5">
        <v>7.27</v>
      </c>
      <c r="D238" s="4">
        <v>63</v>
      </c>
      <c r="E238" s="5">
        <v>12.16</v>
      </c>
      <c r="F238" s="4">
        <v>11</v>
      </c>
      <c r="G238" s="5">
        <v>2.2599999999999998</v>
      </c>
      <c r="H238" s="4">
        <v>0</v>
      </c>
    </row>
    <row r="239" spans="1:8" x14ac:dyDescent="0.2">
      <c r="A239" s="2" t="s">
        <v>44</v>
      </c>
      <c r="B239" s="4">
        <v>52</v>
      </c>
      <c r="C239" s="5">
        <v>5.04</v>
      </c>
      <c r="D239" s="4">
        <v>27</v>
      </c>
      <c r="E239" s="5">
        <v>5.21</v>
      </c>
      <c r="F239" s="4">
        <v>6</v>
      </c>
      <c r="G239" s="5">
        <v>1.23</v>
      </c>
      <c r="H239" s="4">
        <v>1</v>
      </c>
    </row>
    <row r="240" spans="1:8" x14ac:dyDescent="0.2">
      <c r="A240" s="2" t="s">
        <v>45</v>
      </c>
      <c r="B240" s="4">
        <v>38</v>
      </c>
      <c r="C240" s="5">
        <v>3.68</v>
      </c>
      <c r="D240" s="4">
        <v>24</v>
      </c>
      <c r="E240" s="5">
        <v>4.63</v>
      </c>
      <c r="F240" s="4">
        <v>10</v>
      </c>
      <c r="G240" s="5">
        <v>2.0499999999999998</v>
      </c>
      <c r="H240" s="4">
        <v>0</v>
      </c>
    </row>
    <row r="241" spans="1:8" x14ac:dyDescent="0.2">
      <c r="A241" s="2" t="s">
        <v>46</v>
      </c>
      <c r="B241" s="4">
        <v>38</v>
      </c>
      <c r="C241" s="5">
        <v>3.68</v>
      </c>
      <c r="D241" s="4">
        <v>16</v>
      </c>
      <c r="E241" s="5">
        <v>3.09</v>
      </c>
      <c r="F241" s="4">
        <v>20</v>
      </c>
      <c r="G241" s="5">
        <v>4.1100000000000003</v>
      </c>
      <c r="H241" s="4">
        <v>0</v>
      </c>
    </row>
    <row r="242" spans="1:8" x14ac:dyDescent="0.2">
      <c r="A242" s="1" t="s">
        <v>15</v>
      </c>
      <c r="B242" s="4">
        <v>674</v>
      </c>
      <c r="C242" s="5">
        <v>100.01000000000002</v>
      </c>
      <c r="D242" s="4">
        <v>333</v>
      </c>
      <c r="E242" s="5">
        <v>99.99</v>
      </c>
      <c r="F242" s="4">
        <v>329</v>
      </c>
      <c r="G242" s="5">
        <v>100</v>
      </c>
      <c r="H242" s="4">
        <v>2</v>
      </c>
    </row>
    <row r="243" spans="1:8" x14ac:dyDescent="0.2">
      <c r="A243" s="2" t="s">
        <v>32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33</v>
      </c>
      <c r="B244" s="4">
        <v>98</v>
      </c>
      <c r="C244" s="5">
        <v>14.54</v>
      </c>
      <c r="D244" s="4">
        <v>24</v>
      </c>
      <c r="E244" s="5">
        <v>7.21</v>
      </c>
      <c r="F244" s="4">
        <v>74</v>
      </c>
      <c r="G244" s="5">
        <v>22.49</v>
      </c>
      <c r="H244" s="4">
        <v>0</v>
      </c>
    </row>
    <row r="245" spans="1:8" x14ac:dyDescent="0.2">
      <c r="A245" s="2" t="s">
        <v>34</v>
      </c>
      <c r="B245" s="4">
        <v>91</v>
      </c>
      <c r="C245" s="5">
        <v>13.5</v>
      </c>
      <c r="D245" s="4">
        <v>39</v>
      </c>
      <c r="E245" s="5">
        <v>11.71</v>
      </c>
      <c r="F245" s="4">
        <v>52</v>
      </c>
      <c r="G245" s="5">
        <v>15.81</v>
      </c>
      <c r="H245" s="4">
        <v>0</v>
      </c>
    </row>
    <row r="246" spans="1:8" x14ac:dyDescent="0.2">
      <c r="A246" s="2" t="s">
        <v>35</v>
      </c>
      <c r="B246" s="4">
        <v>1</v>
      </c>
      <c r="C246" s="5">
        <v>0.15</v>
      </c>
      <c r="D246" s="4">
        <v>0</v>
      </c>
      <c r="E246" s="5">
        <v>0</v>
      </c>
      <c r="F246" s="4">
        <v>1</v>
      </c>
      <c r="G246" s="5">
        <v>0.3</v>
      </c>
      <c r="H246" s="4">
        <v>0</v>
      </c>
    </row>
    <row r="247" spans="1:8" x14ac:dyDescent="0.2">
      <c r="A247" s="2" t="s">
        <v>36</v>
      </c>
      <c r="B247" s="4">
        <v>3</v>
      </c>
      <c r="C247" s="5">
        <v>0.45</v>
      </c>
      <c r="D247" s="4">
        <v>1</v>
      </c>
      <c r="E247" s="5">
        <v>0.3</v>
      </c>
      <c r="F247" s="4">
        <v>2</v>
      </c>
      <c r="G247" s="5">
        <v>0.61</v>
      </c>
      <c r="H247" s="4">
        <v>0</v>
      </c>
    </row>
    <row r="248" spans="1:8" x14ac:dyDescent="0.2">
      <c r="A248" s="2" t="s">
        <v>37</v>
      </c>
      <c r="B248" s="4">
        <v>9</v>
      </c>
      <c r="C248" s="5">
        <v>1.34</v>
      </c>
      <c r="D248" s="4">
        <v>1</v>
      </c>
      <c r="E248" s="5">
        <v>0.3</v>
      </c>
      <c r="F248" s="4">
        <v>8</v>
      </c>
      <c r="G248" s="5">
        <v>2.4300000000000002</v>
      </c>
      <c r="H248" s="4">
        <v>0</v>
      </c>
    </row>
    <row r="249" spans="1:8" x14ac:dyDescent="0.2">
      <c r="A249" s="2" t="s">
        <v>38</v>
      </c>
      <c r="B249" s="4">
        <v>160</v>
      </c>
      <c r="C249" s="5">
        <v>23.74</v>
      </c>
      <c r="D249" s="4">
        <v>81</v>
      </c>
      <c r="E249" s="5">
        <v>24.32</v>
      </c>
      <c r="F249" s="4">
        <v>78</v>
      </c>
      <c r="G249" s="5">
        <v>23.71</v>
      </c>
      <c r="H249" s="4">
        <v>0</v>
      </c>
    </row>
    <row r="250" spans="1:8" x14ac:dyDescent="0.2">
      <c r="A250" s="2" t="s">
        <v>39</v>
      </c>
      <c r="B250" s="4">
        <v>3</v>
      </c>
      <c r="C250" s="5">
        <v>0.45</v>
      </c>
      <c r="D250" s="4">
        <v>1</v>
      </c>
      <c r="E250" s="5">
        <v>0.3</v>
      </c>
      <c r="F250" s="4">
        <v>2</v>
      </c>
      <c r="G250" s="5">
        <v>0.61</v>
      </c>
      <c r="H250" s="4">
        <v>0</v>
      </c>
    </row>
    <row r="251" spans="1:8" x14ac:dyDescent="0.2">
      <c r="A251" s="2" t="s">
        <v>40</v>
      </c>
      <c r="B251" s="4">
        <v>22</v>
      </c>
      <c r="C251" s="5">
        <v>3.26</v>
      </c>
      <c r="D251" s="4">
        <v>1</v>
      </c>
      <c r="E251" s="5">
        <v>0.3</v>
      </c>
      <c r="F251" s="4">
        <v>20</v>
      </c>
      <c r="G251" s="5">
        <v>6.08</v>
      </c>
      <c r="H251" s="4">
        <v>1</v>
      </c>
    </row>
    <row r="252" spans="1:8" x14ac:dyDescent="0.2">
      <c r="A252" s="2" t="s">
        <v>41</v>
      </c>
      <c r="B252" s="4">
        <v>25</v>
      </c>
      <c r="C252" s="5">
        <v>3.71</v>
      </c>
      <c r="D252" s="4">
        <v>8</v>
      </c>
      <c r="E252" s="5">
        <v>2.4</v>
      </c>
      <c r="F252" s="4">
        <v>17</v>
      </c>
      <c r="G252" s="5">
        <v>5.17</v>
      </c>
      <c r="H252" s="4">
        <v>0</v>
      </c>
    </row>
    <row r="253" spans="1:8" x14ac:dyDescent="0.2">
      <c r="A253" s="2" t="s">
        <v>42</v>
      </c>
      <c r="B253" s="4">
        <v>86</v>
      </c>
      <c r="C253" s="5">
        <v>12.76</v>
      </c>
      <c r="D253" s="4">
        <v>63</v>
      </c>
      <c r="E253" s="5">
        <v>18.920000000000002</v>
      </c>
      <c r="F253" s="4">
        <v>21</v>
      </c>
      <c r="G253" s="5">
        <v>6.38</v>
      </c>
      <c r="H253" s="4">
        <v>0</v>
      </c>
    </row>
    <row r="254" spans="1:8" x14ac:dyDescent="0.2">
      <c r="A254" s="2" t="s">
        <v>43</v>
      </c>
      <c r="B254" s="4">
        <v>83</v>
      </c>
      <c r="C254" s="5">
        <v>12.31</v>
      </c>
      <c r="D254" s="4">
        <v>70</v>
      </c>
      <c r="E254" s="5">
        <v>21.02</v>
      </c>
      <c r="F254" s="4">
        <v>13</v>
      </c>
      <c r="G254" s="5">
        <v>3.95</v>
      </c>
      <c r="H254" s="4">
        <v>0</v>
      </c>
    </row>
    <row r="255" spans="1:8" x14ac:dyDescent="0.2">
      <c r="A255" s="2" t="s">
        <v>44</v>
      </c>
      <c r="B255" s="4">
        <v>33</v>
      </c>
      <c r="C255" s="5">
        <v>4.9000000000000004</v>
      </c>
      <c r="D255" s="4">
        <v>20</v>
      </c>
      <c r="E255" s="5">
        <v>6.01</v>
      </c>
      <c r="F255" s="4">
        <v>10</v>
      </c>
      <c r="G255" s="5">
        <v>3.04</v>
      </c>
      <c r="H255" s="4">
        <v>0</v>
      </c>
    </row>
    <row r="256" spans="1:8" x14ac:dyDescent="0.2">
      <c r="A256" s="2" t="s">
        <v>45</v>
      </c>
      <c r="B256" s="4">
        <v>26</v>
      </c>
      <c r="C256" s="5">
        <v>3.86</v>
      </c>
      <c r="D256" s="4">
        <v>11</v>
      </c>
      <c r="E256" s="5">
        <v>3.3</v>
      </c>
      <c r="F256" s="4">
        <v>13</v>
      </c>
      <c r="G256" s="5">
        <v>3.95</v>
      </c>
      <c r="H256" s="4">
        <v>1</v>
      </c>
    </row>
    <row r="257" spans="1:8" x14ac:dyDescent="0.2">
      <c r="A257" s="2" t="s">
        <v>46</v>
      </c>
      <c r="B257" s="4">
        <v>34</v>
      </c>
      <c r="C257" s="5">
        <v>5.04</v>
      </c>
      <c r="D257" s="4">
        <v>13</v>
      </c>
      <c r="E257" s="5">
        <v>3.9</v>
      </c>
      <c r="F257" s="4">
        <v>18</v>
      </c>
      <c r="G257" s="5">
        <v>5.47</v>
      </c>
      <c r="H257" s="4">
        <v>0</v>
      </c>
    </row>
    <row r="258" spans="1:8" x14ac:dyDescent="0.2">
      <c r="A258" s="1" t="s">
        <v>16</v>
      </c>
      <c r="B258" s="4">
        <v>740</v>
      </c>
      <c r="C258" s="5">
        <v>100</v>
      </c>
      <c r="D258" s="4">
        <v>334</v>
      </c>
      <c r="E258" s="5">
        <v>99.980000000000018</v>
      </c>
      <c r="F258" s="4">
        <v>391</v>
      </c>
      <c r="G258" s="5">
        <v>99.990000000000009</v>
      </c>
      <c r="H258" s="4">
        <v>1</v>
      </c>
    </row>
    <row r="259" spans="1:8" x14ac:dyDescent="0.2">
      <c r="A259" s="2" t="s">
        <v>32</v>
      </c>
      <c r="B259" s="4">
        <v>1</v>
      </c>
      <c r="C259" s="5">
        <v>0.14000000000000001</v>
      </c>
      <c r="D259" s="4">
        <v>0</v>
      </c>
      <c r="E259" s="5">
        <v>0</v>
      </c>
      <c r="F259" s="4">
        <v>1</v>
      </c>
      <c r="G259" s="5">
        <v>0.26</v>
      </c>
      <c r="H259" s="4">
        <v>0</v>
      </c>
    </row>
    <row r="260" spans="1:8" x14ac:dyDescent="0.2">
      <c r="A260" s="2" t="s">
        <v>33</v>
      </c>
      <c r="B260" s="4">
        <v>156</v>
      </c>
      <c r="C260" s="5">
        <v>21.08</v>
      </c>
      <c r="D260" s="4">
        <v>42</v>
      </c>
      <c r="E260" s="5">
        <v>12.57</v>
      </c>
      <c r="F260" s="4">
        <v>114</v>
      </c>
      <c r="G260" s="5">
        <v>29.16</v>
      </c>
      <c r="H260" s="4">
        <v>0</v>
      </c>
    </row>
    <row r="261" spans="1:8" x14ac:dyDescent="0.2">
      <c r="A261" s="2" t="s">
        <v>34</v>
      </c>
      <c r="B261" s="4">
        <v>69</v>
      </c>
      <c r="C261" s="5">
        <v>9.32</v>
      </c>
      <c r="D261" s="4">
        <v>15</v>
      </c>
      <c r="E261" s="5">
        <v>4.49</v>
      </c>
      <c r="F261" s="4">
        <v>53</v>
      </c>
      <c r="G261" s="5">
        <v>13.55</v>
      </c>
      <c r="H261" s="4">
        <v>1</v>
      </c>
    </row>
    <row r="262" spans="1:8" x14ac:dyDescent="0.2">
      <c r="A262" s="2" t="s">
        <v>35</v>
      </c>
      <c r="B262" s="4">
        <v>1</v>
      </c>
      <c r="C262" s="5">
        <v>0.14000000000000001</v>
      </c>
      <c r="D262" s="4">
        <v>0</v>
      </c>
      <c r="E262" s="5">
        <v>0</v>
      </c>
      <c r="F262" s="4">
        <v>1</v>
      </c>
      <c r="G262" s="5">
        <v>0.26</v>
      </c>
      <c r="H262" s="4">
        <v>0</v>
      </c>
    </row>
    <row r="263" spans="1:8" x14ac:dyDescent="0.2">
      <c r="A263" s="2" t="s">
        <v>36</v>
      </c>
      <c r="B263" s="4">
        <v>5</v>
      </c>
      <c r="C263" s="5">
        <v>0.68</v>
      </c>
      <c r="D263" s="4">
        <v>1</v>
      </c>
      <c r="E263" s="5">
        <v>0.3</v>
      </c>
      <c r="F263" s="4">
        <v>4</v>
      </c>
      <c r="G263" s="5">
        <v>1.02</v>
      </c>
      <c r="H263" s="4">
        <v>0</v>
      </c>
    </row>
    <row r="264" spans="1:8" x14ac:dyDescent="0.2">
      <c r="A264" s="2" t="s">
        <v>37</v>
      </c>
      <c r="B264" s="4">
        <v>12</v>
      </c>
      <c r="C264" s="5">
        <v>1.62</v>
      </c>
      <c r="D264" s="4">
        <v>2</v>
      </c>
      <c r="E264" s="5">
        <v>0.6</v>
      </c>
      <c r="F264" s="4">
        <v>10</v>
      </c>
      <c r="G264" s="5">
        <v>2.56</v>
      </c>
      <c r="H264" s="4">
        <v>0</v>
      </c>
    </row>
    <row r="265" spans="1:8" x14ac:dyDescent="0.2">
      <c r="A265" s="2" t="s">
        <v>38</v>
      </c>
      <c r="B265" s="4">
        <v>170</v>
      </c>
      <c r="C265" s="5">
        <v>22.97</v>
      </c>
      <c r="D265" s="4">
        <v>78</v>
      </c>
      <c r="E265" s="5">
        <v>23.35</v>
      </c>
      <c r="F265" s="4">
        <v>92</v>
      </c>
      <c r="G265" s="5">
        <v>23.53</v>
      </c>
      <c r="H265" s="4">
        <v>0</v>
      </c>
    </row>
    <row r="266" spans="1:8" x14ac:dyDescent="0.2">
      <c r="A266" s="2" t="s">
        <v>39</v>
      </c>
      <c r="B266" s="4">
        <v>4</v>
      </c>
      <c r="C266" s="5">
        <v>0.54</v>
      </c>
      <c r="D266" s="4">
        <v>0</v>
      </c>
      <c r="E266" s="5">
        <v>0</v>
      </c>
      <c r="F266" s="4">
        <v>4</v>
      </c>
      <c r="G266" s="5">
        <v>1.02</v>
      </c>
      <c r="H266" s="4">
        <v>0</v>
      </c>
    </row>
    <row r="267" spans="1:8" x14ac:dyDescent="0.2">
      <c r="A267" s="2" t="s">
        <v>40</v>
      </c>
      <c r="B267" s="4">
        <v>20</v>
      </c>
      <c r="C267" s="5">
        <v>2.7</v>
      </c>
      <c r="D267" s="4">
        <v>4</v>
      </c>
      <c r="E267" s="5">
        <v>1.2</v>
      </c>
      <c r="F267" s="4">
        <v>16</v>
      </c>
      <c r="G267" s="5">
        <v>4.09</v>
      </c>
      <c r="H267" s="4">
        <v>0</v>
      </c>
    </row>
    <row r="268" spans="1:8" x14ac:dyDescent="0.2">
      <c r="A268" s="2" t="s">
        <v>41</v>
      </c>
      <c r="B268" s="4">
        <v>29</v>
      </c>
      <c r="C268" s="5">
        <v>3.92</v>
      </c>
      <c r="D268" s="4">
        <v>13</v>
      </c>
      <c r="E268" s="5">
        <v>3.89</v>
      </c>
      <c r="F268" s="4">
        <v>16</v>
      </c>
      <c r="G268" s="5">
        <v>4.09</v>
      </c>
      <c r="H268" s="4">
        <v>0</v>
      </c>
    </row>
    <row r="269" spans="1:8" x14ac:dyDescent="0.2">
      <c r="A269" s="2" t="s">
        <v>42</v>
      </c>
      <c r="B269" s="4">
        <v>66</v>
      </c>
      <c r="C269" s="5">
        <v>8.92</v>
      </c>
      <c r="D269" s="4">
        <v>49</v>
      </c>
      <c r="E269" s="5">
        <v>14.67</v>
      </c>
      <c r="F269" s="4">
        <v>16</v>
      </c>
      <c r="G269" s="5">
        <v>4.09</v>
      </c>
      <c r="H269" s="4">
        <v>0</v>
      </c>
    </row>
    <row r="270" spans="1:8" x14ac:dyDescent="0.2">
      <c r="A270" s="2" t="s">
        <v>43</v>
      </c>
      <c r="B270" s="4">
        <v>104</v>
      </c>
      <c r="C270" s="5">
        <v>14.05</v>
      </c>
      <c r="D270" s="4">
        <v>78</v>
      </c>
      <c r="E270" s="5">
        <v>23.35</v>
      </c>
      <c r="F270" s="4">
        <v>25</v>
      </c>
      <c r="G270" s="5">
        <v>6.39</v>
      </c>
      <c r="H270" s="4">
        <v>0</v>
      </c>
    </row>
    <row r="271" spans="1:8" x14ac:dyDescent="0.2">
      <c r="A271" s="2" t="s">
        <v>44</v>
      </c>
      <c r="B271" s="4">
        <v>32</v>
      </c>
      <c r="C271" s="5">
        <v>4.32</v>
      </c>
      <c r="D271" s="4">
        <v>14</v>
      </c>
      <c r="E271" s="5">
        <v>4.1900000000000004</v>
      </c>
      <c r="F271" s="4">
        <v>6</v>
      </c>
      <c r="G271" s="5">
        <v>1.53</v>
      </c>
      <c r="H271" s="4">
        <v>0</v>
      </c>
    </row>
    <row r="272" spans="1:8" x14ac:dyDescent="0.2">
      <c r="A272" s="2" t="s">
        <v>45</v>
      </c>
      <c r="B272" s="4">
        <v>48</v>
      </c>
      <c r="C272" s="5">
        <v>6.49</v>
      </c>
      <c r="D272" s="4">
        <v>27</v>
      </c>
      <c r="E272" s="5">
        <v>8.08</v>
      </c>
      <c r="F272" s="4">
        <v>21</v>
      </c>
      <c r="G272" s="5">
        <v>5.37</v>
      </c>
      <c r="H272" s="4">
        <v>0</v>
      </c>
    </row>
    <row r="273" spans="1:8" x14ac:dyDescent="0.2">
      <c r="A273" s="2" t="s">
        <v>46</v>
      </c>
      <c r="B273" s="4">
        <v>23</v>
      </c>
      <c r="C273" s="5">
        <v>3.11</v>
      </c>
      <c r="D273" s="4">
        <v>11</v>
      </c>
      <c r="E273" s="5">
        <v>3.29</v>
      </c>
      <c r="F273" s="4">
        <v>12</v>
      </c>
      <c r="G273" s="5">
        <v>3.07</v>
      </c>
      <c r="H273" s="4">
        <v>0</v>
      </c>
    </row>
    <row r="274" spans="1:8" x14ac:dyDescent="0.2">
      <c r="A274" s="1" t="s">
        <v>17</v>
      </c>
      <c r="B274" s="4">
        <v>1454</v>
      </c>
      <c r="C274" s="5">
        <v>99.990000000000023</v>
      </c>
      <c r="D274" s="4">
        <v>875</v>
      </c>
      <c r="E274" s="5">
        <v>100</v>
      </c>
      <c r="F274" s="4">
        <v>561</v>
      </c>
      <c r="G274" s="5">
        <v>99.999999999999986</v>
      </c>
      <c r="H274" s="4">
        <v>3</v>
      </c>
    </row>
    <row r="275" spans="1:8" x14ac:dyDescent="0.2">
      <c r="A275" s="2" t="s">
        <v>32</v>
      </c>
      <c r="B275" s="4">
        <v>1</v>
      </c>
      <c r="C275" s="5">
        <v>7.0000000000000007E-2</v>
      </c>
      <c r="D275" s="4">
        <v>0</v>
      </c>
      <c r="E275" s="5">
        <v>0</v>
      </c>
      <c r="F275" s="4">
        <v>1</v>
      </c>
      <c r="G275" s="5">
        <v>0.18</v>
      </c>
      <c r="H275" s="4">
        <v>0</v>
      </c>
    </row>
    <row r="276" spans="1:8" x14ac:dyDescent="0.2">
      <c r="A276" s="2" t="s">
        <v>33</v>
      </c>
      <c r="B276" s="4">
        <v>270</v>
      </c>
      <c r="C276" s="5">
        <v>18.57</v>
      </c>
      <c r="D276" s="4">
        <v>163</v>
      </c>
      <c r="E276" s="5">
        <v>18.63</v>
      </c>
      <c r="F276" s="4">
        <v>107</v>
      </c>
      <c r="G276" s="5">
        <v>19.07</v>
      </c>
      <c r="H276" s="4">
        <v>0</v>
      </c>
    </row>
    <row r="277" spans="1:8" x14ac:dyDescent="0.2">
      <c r="A277" s="2" t="s">
        <v>34</v>
      </c>
      <c r="B277" s="4">
        <v>137</v>
      </c>
      <c r="C277" s="5">
        <v>9.42</v>
      </c>
      <c r="D277" s="4">
        <v>52</v>
      </c>
      <c r="E277" s="5">
        <v>5.94</v>
      </c>
      <c r="F277" s="4">
        <v>84</v>
      </c>
      <c r="G277" s="5">
        <v>14.97</v>
      </c>
      <c r="H277" s="4">
        <v>1</v>
      </c>
    </row>
    <row r="278" spans="1:8" x14ac:dyDescent="0.2">
      <c r="A278" s="2" t="s">
        <v>35</v>
      </c>
      <c r="B278" s="4">
        <v>1</v>
      </c>
      <c r="C278" s="5">
        <v>7.0000000000000007E-2</v>
      </c>
      <c r="D278" s="4">
        <v>0</v>
      </c>
      <c r="E278" s="5">
        <v>0</v>
      </c>
      <c r="F278" s="4">
        <v>1</v>
      </c>
      <c r="G278" s="5">
        <v>0.18</v>
      </c>
      <c r="H278" s="4">
        <v>0</v>
      </c>
    </row>
    <row r="279" spans="1:8" x14ac:dyDescent="0.2">
      <c r="A279" s="2" t="s">
        <v>36</v>
      </c>
      <c r="B279" s="4">
        <v>6</v>
      </c>
      <c r="C279" s="5">
        <v>0.41</v>
      </c>
      <c r="D279" s="4">
        <v>0</v>
      </c>
      <c r="E279" s="5">
        <v>0</v>
      </c>
      <c r="F279" s="4">
        <v>6</v>
      </c>
      <c r="G279" s="5">
        <v>1.07</v>
      </c>
      <c r="H279" s="4">
        <v>0</v>
      </c>
    </row>
    <row r="280" spans="1:8" x14ac:dyDescent="0.2">
      <c r="A280" s="2" t="s">
        <v>37</v>
      </c>
      <c r="B280" s="4">
        <v>22</v>
      </c>
      <c r="C280" s="5">
        <v>1.51</v>
      </c>
      <c r="D280" s="4">
        <v>6</v>
      </c>
      <c r="E280" s="5">
        <v>0.69</v>
      </c>
      <c r="F280" s="4">
        <v>14</v>
      </c>
      <c r="G280" s="5">
        <v>2.5</v>
      </c>
      <c r="H280" s="4">
        <v>2</v>
      </c>
    </row>
    <row r="281" spans="1:8" x14ac:dyDescent="0.2">
      <c r="A281" s="2" t="s">
        <v>38</v>
      </c>
      <c r="B281" s="4">
        <v>419</v>
      </c>
      <c r="C281" s="5">
        <v>28.82</v>
      </c>
      <c r="D281" s="4">
        <v>228</v>
      </c>
      <c r="E281" s="5">
        <v>26.06</v>
      </c>
      <c r="F281" s="4">
        <v>191</v>
      </c>
      <c r="G281" s="5">
        <v>34.049999999999997</v>
      </c>
      <c r="H281" s="4">
        <v>0</v>
      </c>
    </row>
    <row r="282" spans="1:8" x14ac:dyDescent="0.2">
      <c r="A282" s="2" t="s">
        <v>39</v>
      </c>
      <c r="B282" s="4">
        <v>5</v>
      </c>
      <c r="C282" s="5">
        <v>0.34</v>
      </c>
      <c r="D282" s="4">
        <v>0</v>
      </c>
      <c r="E282" s="5">
        <v>0</v>
      </c>
      <c r="F282" s="4">
        <v>5</v>
      </c>
      <c r="G282" s="5">
        <v>0.89</v>
      </c>
      <c r="H282" s="4">
        <v>0</v>
      </c>
    </row>
    <row r="283" spans="1:8" x14ac:dyDescent="0.2">
      <c r="A283" s="2" t="s">
        <v>40</v>
      </c>
      <c r="B283" s="4">
        <v>59</v>
      </c>
      <c r="C283" s="5">
        <v>4.0599999999999996</v>
      </c>
      <c r="D283" s="4">
        <v>36</v>
      </c>
      <c r="E283" s="5">
        <v>4.1100000000000003</v>
      </c>
      <c r="F283" s="4">
        <v>23</v>
      </c>
      <c r="G283" s="5">
        <v>4.0999999999999996</v>
      </c>
      <c r="H283" s="4">
        <v>0</v>
      </c>
    </row>
    <row r="284" spans="1:8" x14ac:dyDescent="0.2">
      <c r="A284" s="2" t="s">
        <v>41</v>
      </c>
      <c r="B284" s="4">
        <v>51</v>
      </c>
      <c r="C284" s="5">
        <v>3.51</v>
      </c>
      <c r="D284" s="4">
        <v>29</v>
      </c>
      <c r="E284" s="5">
        <v>3.31</v>
      </c>
      <c r="F284" s="4">
        <v>22</v>
      </c>
      <c r="G284" s="5">
        <v>3.92</v>
      </c>
      <c r="H284" s="4">
        <v>0</v>
      </c>
    </row>
    <row r="285" spans="1:8" x14ac:dyDescent="0.2">
      <c r="A285" s="2" t="s">
        <v>42</v>
      </c>
      <c r="B285" s="4">
        <v>171</v>
      </c>
      <c r="C285" s="5">
        <v>11.76</v>
      </c>
      <c r="D285" s="4">
        <v>137</v>
      </c>
      <c r="E285" s="5">
        <v>15.66</v>
      </c>
      <c r="F285" s="4">
        <v>34</v>
      </c>
      <c r="G285" s="5">
        <v>6.06</v>
      </c>
      <c r="H285" s="4">
        <v>0</v>
      </c>
    </row>
    <row r="286" spans="1:8" x14ac:dyDescent="0.2">
      <c r="A286" s="2" t="s">
        <v>43</v>
      </c>
      <c r="B286" s="4">
        <v>177</v>
      </c>
      <c r="C286" s="5">
        <v>12.17</v>
      </c>
      <c r="D286" s="4">
        <v>150</v>
      </c>
      <c r="E286" s="5">
        <v>17.14</v>
      </c>
      <c r="F286" s="4">
        <v>26</v>
      </c>
      <c r="G286" s="5">
        <v>4.63</v>
      </c>
      <c r="H286" s="4">
        <v>0</v>
      </c>
    </row>
    <row r="287" spans="1:8" x14ac:dyDescent="0.2">
      <c r="A287" s="2" t="s">
        <v>44</v>
      </c>
      <c r="B287" s="4">
        <v>46</v>
      </c>
      <c r="C287" s="5">
        <v>3.16</v>
      </c>
      <c r="D287" s="4">
        <v>34</v>
      </c>
      <c r="E287" s="5">
        <v>3.89</v>
      </c>
      <c r="F287" s="4">
        <v>6</v>
      </c>
      <c r="G287" s="5">
        <v>1.07</v>
      </c>
      <c r="H287" s="4">
        <v>0</v>
      </c>
    </row>
    <row r="288" spans="1:8" x14ac:dyDescent="0.2">
      <c r="A288" s="2" t="s">
        <v>45</v>
      </c>
      <c r="B288" s="4">
        <v>50</v>
      </c>
      <c r="C288" s="5">
        <v>3.44</v>
      </c>
      <c r="D288" s="4">
        <v>24</v>
      </c>
      <c r="E288" s="5">
        <v>2.74</v>
      </c>
      <c r="F288" s="4">
        <v>22</v>
      </c>
      <c r="G288" s="5">
        <v>3.92</v>
      </c>
      <c r="H288" s="4">
        <v>0</v>
      </c>
    </row>
    <row r="289" spans="1:8" x14ac:dyDescent="0.2">
      <c r="A289" s="2" t="s">
        <v>46</v>
      </c>
      <c r="B289" s="4">
        <v>39</v>
      </c>
      <c r="C289" s="5">
        <v>2.68</v>
      </c>
      <c r="D289" s="4">
        <v>16</v>
      </c>
      <c r="E289" s="5">
        <v>1.83</v>
      </c>
      <c r="F289" s="4">
        <v>19</v>
      </c>
      <c r="G289" s="5">
        <v>3.39</v>
      </c>
      <c r="H289" s="4">
        <v>0</v>
      </c>
    </row>
    <row r="290" spans="1:8" x14ac:dyDescent="0.2">
      <c r="A290" s="1" t="s">
        <v>18</v>
      </c>
      <c r="B290" s="4">
        <v>726</v>
      </c>
      <c r="C290" s="5">
        <v>100.00999999999999</v>
      </c>
      <c r="D290" s="4">
        <v>406</v>
      </c>
      <c r="E290" s="5">
        <v>100.00999999999998</v>
      </c>
      <c r="F290" s="4">
        <v>304</v>
      </c>
      <c r="G290" s="5">
        <v>100.00999999999999</v>
      </c>
      <c r="H290" s="4">
        <v>3</v>
      </c>
    </row>
    <row r="291" spans="1:8" x14ac:dyDescent="0.2">
      <c r="A291" s="2" t="s">
        <v>32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33</v>
      </c>
      <c r="B292" s="4">
        <v>121</v>
      </c>
      <c r="C292" s="5">
        <v>16.670000000000002</v>
      </c>
      <c r="D292" s="4">
        <v>42</v>
      </c>
      <c r="E292" s="5">
        <v>10.34</v>
      </c>
      <c r="F292" s="4">
        <v>79</v>
      </c>
      <c r="G292" s="5">
        <v>25.99</v>
      </c>
      <c r="H292" s="4">
        <v>0</v>
      </c>
    </row>
    <row r="293" spans="1:8" x14ac:dyDescent="0.2">
      <c r="A293" s="2" t="s">
        <v>34</v>
      </c>
      <c r="B293" s="4">
        <v>79</v>
      </c>
      <c r="C293" s="5">
        <v>10.88</v>
      </c>
      <c r="D293" s="4">
        <v>33</v>
      </c>
      <c r="E293" s="5">
        <v>8.1300000000000008</v>
      </c>
      <c r="F293" s="4">
        <v>46</v>
      </c>
      <c r="G293" s="5">
        <v>15.13</v>
      </c>
      <c r="H293" s="4">
        <v>0</v>
      </c>
    </row>
    <row r="294" spans="1:8" x14ac:dyDescent="0.2">
      <c r="A294" s="2" t="s">
        <v>35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36</v>
      </c>
      <c r="B295" s="4">
        <v>3</v>
      </c>
      <c r="C295" s="5">
        <v>0.41</v>
      </c>
      <c r="D295" s="4">
        <v>0</v>
      </c>
      <c r="E295" s="5">
        <v>0</v>
      </c>
      <c r="F295" s="4">
        <v>3</v>
      </c>
      <c r="G295" s="5">
        <v>0.99</v>
      </c>
      <c r="H295" s="4">
        <v>0</v>
      </c>
    </row>
    <row r="296" spans="1:8" x14ac:dyDescent="0.2">
      <c r="A296" s="2" t="s">
        <v>37</v>
      </c>
      <c r="B296" s="4">
        <v>9</v>
      </c>
      <c r="C296" s="5">
        <v>1.24</v>
      </c>
      <c r="D296" s="4">
        <v>2</v>
      </c>
      <c r="E296" s="5">
        <v>0.49</v>
      </c>
      <c r="F296" s="4">
        <v>6</v>
      </c>
      <c r="G296" s="5">
        <v>1.97</v>
      </c>
      <c r="H296" s="4">
        <v>1</v>
      </c>
    </row>
    <row r="297" spans="1:8" x14ac:dyDescent="0.2">
      <c r="A297" s="2" t="s">
        <v>38</v>
      </c>
      <c r="B297" s="4">
        <v>177</v>
      </c>
      <c r="C297" s="5">
        <v>24.38</v>
      </c>
      <c r="D297" s="4">
        <v>96</v>
      </c>
      <c r="E297" s="5">
        <v>23.65</v>
      </c>
      <c r="F297" s="4">
        <v>79</v>
      </c>
      <c r="G297" s="5">
        <v>25.99</v>
      </c>
      <c r="H297" s="4">
        <v>1</v>
      </c>
    </row>
    <row r="298" spans="1:8" x14ac:dyDescent="0.2">
      <c r="A298" s="2" t="s">
        <v>39</v>
      </c>
      <c r="B298" s="4">
        <v>1</v>
      </c>
      <c r="C298" s="5">
        <v>0.14000000000000001</v>
      </c>
      <c r="D298" s="4">
        <v>1</v>
      </c>
      <c r="E298" s="5">
        <v>0.25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40</v>
      </c>
      <c r="B299" s="4">
        <v>27</v>
      </c>
      <c r="C299" s="5">
        <v>3.72</v>
      </c>
      <c r="D299" s="4">
        <v>7</v>
      </c>
      <c r="E299" s="5">
        <v>1.72</v>
      </c>
      <c r="F299" s="4">
        <v>20</v>
      </c>
      <c r="G299" s="5">
        <v>6.58</v>
      </c>
      <c r="H299" s="4">
        <v>0</v>
      </c>
    </row>
    <row r="300" spans="1:8" x14ac:dyDescent="0.2">
      <c r="A300" s="2" t="s">
        <v>41</v>
      </c>
      <c r="B300" s="4">
        <v>25</v>
      </c>
      <c r="C300" s="5">
        <v>3.44</v>
      </c>
      <c r="D300" s="4">
        <v>16</v>
      </c>
      <c r="E300" s="5">
        <v>3.94</v>
      </c>
      <c r="F300" s="4">
        <v>9</v>
      </c>
      <c r="G300" s="5">
        <v>2.96</v>
      </c>
      <c r="H300" s="4">
        <v>0</v>
      </c>
    </row>
    <row r="301" spans="1:8" x14ac:dyDescent="0.2">
      <c r="A301" s="2" t="s">
        <v>42</v>
      </c>
      <c r="B301" s="4">
        <v>93</v>
      </c>
      <c r="C301" s="5">
        <v>12.81</v>
      </c>
      <c r="D301" s="4">
        <v>79</v>
      </c>
      <c r="E301" s="5">
        <v>19.46</v>
      </c>
      <c r="F301" s="4">
        <v>12</v>
      </c>
      <c r="G301" s="5">
        <v>3.95</v>
      </c>
      <c r="H301" s="4">
        <v>1</v>
      </c>
    </row>
    <row r="302" spans="1:8" x14ac:dyDescent="0.2">
      <c r="A302" s="2" t="s">
        <v>43</v>
      </c>
      <c r="B302" s="4">
        <v>107</v>
      </c>
      <c r="C302" s="5">
        <v>14.74</v>
      </c>
      <c r="D302" s="4">
        <v>93</v>
      </c>
      <c r="E302" s="5">
        <v>22.91</v>
      </c>
      <c r="F302" s="4">
        <v>12</v>
      </c>
      <c r="G302" s="5">
        <v>3.95</v>
      </c>
      <c r="H302" s="4">
        <v>0</v>
      </c>
    </row>
    <row r="303" spans="1:8" x14ac:dyDescent="0.2">
      <c r="A303" s="2" t="s">
        <v>44</v>
      </c>
      <c r="B303" s="4">
        <v>23</v>
      </c>
      <c r="C303" s="5">
        <v>3.17</v>
      </c>
      <c r="D303" s="4">
        <v>12</v>
      </c>
      <c r="E303" s="5">
        <v>2.96</v>
      </c>
      <c r="F303" s="4">
        <v>2</v>
      </c>
      <c r="G303" s="5">
        <v>0.66</v>
      </c>
      <c r="H303" s="4">
        <v>0</v>
      </c>
    </row>
    <row r="304" spans="1:8" x14ac:dyDescent="0.2">
      <c r="A304" s="2" t="s">
        <v>45</v>
      </c>
      <c r="B304" s="4">
        <v>33</v>
      </c>
      <c r="C304" s="5">
        <v>4.55</v>
      </c>
      <c r="D304" s="4">
        <v>12</v>
      </c>
      <c r="E304" s="5">
        <v>2.96</v>
      </c>
      <c r="F304" s="4">
        <v>21</v>
      </c>
      <c r="G304" s="5">
        <v>6.91</v>
      </c>
      <c r="H304" s="4">
        <v>0</v>
      </c>
    </row>
    <row r="305" spans="1:8" x14ac:dyDescent="0.2">
      <c r="A305" s="2" t="s">
        <v>46</v>
      </c>
      <c r="B305" s="4">
        <v>28</v>
      </c>
      <c r="C305" s="5">
        <v>3.86</v>
      </c>
      <c r="D305" s="4">
        <v>13</v>
      </c>
      <c r="E305" s="5">
        <v>3.2</v>
      </c>
      <c r="F305" s="4">
        <v>15</v>
      </c>
      <c r="G305" s="5">
        <v>4.93</v>
      </c>
      <c r="H305" s="4">
        <v>0</v>
      </c>
    </row>
    <row r="306" spans="1:8" x14ac:dyDescent="0.2">
      <c r="A306" s="1" t="s">
        <v>19</v>
      </c>
      <c r="B306" s="4">
        <v>543</v>
      </c>
      <c r="C306" s="5">
        <v>100.01000000000002</v>
      </c>
      <c r="D306" s="4">
        <v>301</v>
      </c>
      <c r="E306" s="5">
        <v>99.98</v>
      </c>
      <c r="F306" s="4">
        <v>233</v>
      </c>
      <c r="G306" s="5">
        <v>99.990000000000023</v>
      </c>
      <c r="H306" s="4">
        <v>0</v>
      </c>
    </row>
    <row r="307" spans="1:8" x14ac:dyDescent="0.2">
      <c r="A307" s="2" t="s">
        <v>32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33</v>
      </c>
      <c r="B308" s="4">
        <v>75</v>
      </c>
      <c r="C308" s="5">
        <v>13.81</v>
      </c>
      <c r="D308" s="4">
        <v>24</v>
      </c>
      <c r="E308" s="5">
        <v>7.97</v>
      </c>
      <c r="F308" s="4">
        <v>51</v>
      </c>
      <c r="G308" s="5">
        <v>21.89</v>
      </c>
      <c r="H308" s="4">
        <v>0</v>
      </c>
    </row>
    <row r="309" spans="1:8" x14ac:dyDescent="0.2">
      <c r="A309" s="2" t="s">
        <v>34</v>
      </c>
      <c r="B309" s="4">
        <v>56</v>
      </c>
      <c r="C309" s="5">
        <v>10.31</v>
      </c>
      <c r="D309" s="4">
        <v>26</v>
      </c>
      <c r="E309" s="5">
        <v>8.64</v>
      </c>
      <c r="F309" s="4">
        <v>30</v>
      </c>
      <c r="G309" s="5">
        <v>12.88</v>
      </c>
      <c r="H309" s="4">
        <v>0</v>
      </c>
    </row>
    <row r="310" spans="1:8" x14ac:dyDescent="0.2">
      <c r="A310" s="2" t="s">
        <v>35</v>
      </c>
      <c r="B310" s="4">
        <v>5</v>
      </c>
      <c r="C310" s="5">
        <v>0.92</v>
      </c>
      <c r="D310" s="4">
        <v>0</v>
      </c>
      <c r="E310" s="5">
        <v>0</v>
      </c>
      <c r="F310" s="4">
        <v>4</v>
      </c>
      <c r="G310" s="5">
        <v>1.72</v>
      </c>
      <c r="H310" s="4">
        <v>0</v>
      </c>
    </row>
    <row r="311" spans="1:8" x14ac:dyDescent="0.2">
      <c r="A311" s="2" t="s">
        <v>36</v>
      </c>
      <c r="B311" s="4">
        <v>5</v>
      </c>
      <c r="C311" s="5">
        <v>0.92</v>
      </c>
      <c r="D311" s="4">
        <v>0</v>
      </c>
      <c r="E311" s="5">
        <v>0</v>
      </c>
      <c r="F311" s="4">
        <v>5</v>
      </c>
      <c r="G311" s="5">
        <v>2.15</v>
      </c>
      <c r="H311" s="4">
        <v>0</v>
      </c>
    </row>
    <row r="312" spans="1:8" x14ac:dyDescent="0.2">
      <c r="A312" s="2" t="s">
        <v>37</v>
      </c>
      <c r="B312" s="4">
        <v>9</v>
      </c>
      <c r="C312" s="5">
        <v>1.66</v>
      </c>
      <c r="D312" s="4">
        <v>2</v>
      </c>
      <c r="E312" s="5">
        <v>0.66</v>
      </c>
      <c r="F312" s="4">
        <v>7</v>
      </c>
      <c r="G312" s="5">
        <v>3</v>
      </c>
      <c r="H312" s="4">
        <v>0</v>
      </c>
    </row>
    <row r="313" spans="1:8" x14ac:dyDescent="0.2">
      <c r="A313" s="2" t="s">
        <v>38</v>
      </c>
      <c r="B313" s="4">
        <v>154</v>
      </c>
      <c r="C313" s="5">
        <v>28.36</v>
      </c>
      <c r="D313" s="4">
        <v>86</v>
      </c>
      <c r="E313" s="5">
        <v>28.57</v>
      </c>
      <c r="F313" s="4">
        <v>68</v>
      </c>
      <c r="G313" s="5">
        <v>29.18</v>
      </c>
      <c r="H313" s="4">
        <v>0</v>
      </c>
    </row>
    <row r="314" spans="1:8" x14ac:dyDescent="0.2">
      <c r="A314" s="2" t="s">
        <v>39</v>
      </c>
      <c r="B314" s="4">
        <v>2</v>
      </c>
      <c r="C314" s="5">
        <v>0.37</v>
      </c>
      <c r="D314" s="4">
        <v>2</v>
      </c>
      <c r="E314" s="5">
        <v>0.66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40</v>
      </c>
      <c r="B315" s="4">
        <v>21</v>
      </c>
      <c r="C315" s="5">
        <v>3.87</v>
      </c>
      <c r="D315" s="4">
        <v>11</v>
      </c>
      <c r="E315" s="5">
        <v>3.65</v>
      </c>
      <c r="F315" s="4">
        <v>10</v>
      </c>
      <c r="G315" s="5">
        <v>4.29</v>
      </c>
      <c r="H315" s="4">
        <v>0</v>
      </c>
    </row>
    <row r="316" spans="1:8" x14ac:dyDescent="0.2">
      <c r="A316" s="2" t="s">
        <v>41</v>
      </c>
      <c r="B316" s="4">
        <v>21</v>
      </c>
      <c r="C316" s="5">
        <v>3.87</v>
      </c>
      <c r="D316" s="4">
        <v>10</v>
      </c>
      <c r="E316" s="5">
        <v>3.32</v>
      </c>
      <c r="F316" s="4">
        <v>11</v>
      </c>
      <c r="G316" s="5">
        <v>4.72</v>
      </c>
      <c r="H316" s="4">
        <v>0</v>
      </c>
    </row>
    <row r="317" spans="1:8" x14ac:dyDescent="0.2">
      <c r="A317" s="2" t="s">
        <v>42</v>
      </c>
      <c r="B317" s="4">
        <v>35</v>
      </c>
      <c r="C317" s="5">
        <v>6.45</v>
      </c>
      <c r="D317" s="4">
        <v>27</v>
      </c>
      <c r="E317" s="5">
        <v>8.9700000000000006</v>
      </c>
      <c r="F317" s="4">
        <v>8</v>
      </c>
      <c r="G317" s="5">
        <v>3.43</v>
      </c>
      <c r="H317" s="4">
        <v>0</v>
      </c>
    </row>
    <row r="318" spans="1:8" x14ac:dyDescent="0.2">
      <c r="A318" s="2" t="s">
        <v>43</v>
      </c>
      <c r="B318" s="4">
        <v>80</v>
      </c>
      <c r="C318" s="5">
        <v>14.73</v>
      </c>
      <c r="D318" s="4">
        <v>67</v>
      </c>
      <c r="E318" s="5">
        <v>22.26</v>
      </c>
      <c r="F318" s="4">
        <v>11</v>
      </c>
      <c r="G318" s="5">
        <v>4.72</v>
      </c>
      <c r="H318" s="4">
        <v>0</v>
      </c>
    </row>
    <row r="319" spans="1:8" x14ac:dyDescent="0.2">
      <c r="A319" s="2" t="s">
        <v>44</v>
      </c>
      <c r="B319" s="4">
        <v>29</v>
      </c>
      <c r="C319" s="5">
        <v>5.34</v>
      </c>
      <c r="D319" s="4">
        <v>19</v>
      </c>
      <c r="E319" s="5">
        <v>6.31</v>
      </c>
      <c r="F319" s="4">
        <v>8</v>
      </c>
      <c r="G319" s="5">
        <v>3.43</v>
      </c>
      <c r="H319" s="4">
        <v>0</v>
      </c>
    </row>
    <row r="320" spans="1:8" x14ac:dyDescent="0.2">
      <c r="A320" s="2" t="s">
        <v>45</v>
      </c>
      <c r="B320" s="4">
        <v>35</v>
      </c>
      <c r="C320" s="5">
        <v>6.45</v>
      </c>
      <c r="D320" s="4">
        <v>20</v>
      </c>
      <c r="E320" s="5">
        <v>6.64</v>
      </c>
      <c r="F320" s="4">
        <v>12</v>
      </c>
      <c r="G320" s="5">
        <v>5.15</v>
      </c>
      <c r="H320" s="4">
        <v>0</v>
      </c>
    </row>
    <row r="321" spans="1:8" x14ac:dyDescent="0.2">
      <c r="A321" s="2" t="s">
        <v>46</v>
      </c>
      <c r="B321" s="4">
        <v>16</v>
      </c>
      <c r="C321" s="5">
        <v>2.95</v>
      </c>
      <c r="D321" s="4">
        <v>7</v>
      </c>
      <c r="E321" s="5">
        <v>2.33</v>
      </c>
      <c r="F321" s="4">
        <v>8</v>
      </c>
      <c r="G321" s="5">
        <v>3.43</v>
      </c>
      <c r="H321" s="4">
        <v>0</v>
      </c>
    </row>
    <row r="322" spans="1:8" x14ac:dyDescent="0.2">
      <c r="A322" s="1" t="s">
        <v>20</v>
      </c>
      <c r="B322" s="4">
        <v>316</v>
      </c>
      <c r="C322" s="5">
        <v>100.02</v>
      </c>
      <c r="D322" s="4">
        <v>159</v>
      </c>
      <c r="E322" s="5">
        <v>100.01000000000002</v>
      </c>
      <c r="F322" s="4">
        <v>146</v>
      </c>
      <c r="G322" s="5">
        <v>99.970000000000013</v>
      </c>
      <c r="H322" s="4">
        <v>1</v>
      </c>
    </row>
    <row r="323" spans="1:8" x14ac:dyDescent="0.2">
      <c r="A323" s="2" t="s">
        <v>32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33</v>
      </c>
      <c r="B324" s="4">
        <v>55</v>
      </c>
      <c r="C324" s="5">
        <v>17.41</v>
      </c>
      <c r="D324" s="4">
        <v>20</v>
      </c>
      <c r="E324" s="5">
        <v>12.58</v>
      </c>
      <c r="F324" s="4">
        <v>35</v>
      </c>
      <c r="G324" s="5">
        <v>23.97</v>
      </c>
      <c r="H324" s="4">
        <v>0</v>
      </c>
    </row>
    <row r="325" spans="1:8" x14ac:dyDescent="0.2">
      <c r="A325" s="2" t="s">
        <v>34</v>
      </c>
      <c r="B325" s="4">
        <v>46</v>
      </c>
      <c r="C325" s="5">
        <v>14.56</v>
      </c>
      <c r="D325" s="4">
        <v>18</v>
      </c>
      <c r="E325" s="5">
        <v>11.32</v>
      </c>
      <c r="F325" s="4">
        <v>28</v>
      </c>
      <c r="G325" s="5">
        <v>19.18</v>
      </c>
      <c r="H325" s="4">
        <v>0</v>
      </c>
    </row>
    <row r="326" spans="1:8" x14ac:dyDescent="0.2">
      <c r="A326" s="2" t="s">
        <v>35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36</v>
      </c>
      <c r="B327" s="4">
        <v>1</v>
      </c>
      <c r="C327" s="5">
        <v>0.32</v>
      </c>
      <c r="D327" s="4">
        <v>0</v>
      </c>
      <c r="E327" s="5">
        <v>0</v>
      </c>
      <c r="F327" s="4">
        <v>1</v>
      </c>
      <c r="G327" s="5">
        <v>0.68</v>
      </c>
      <c r="H327" s="4">
        <v>0</v>
      </c>
    </row>
    <row r="328" spans="1:8" x14ac:dyDescent="0.2">
      <c r="A328" s="2" t="s">
        <v>37</v>
      </c>
      <c r="B328" s="4">
        <v>5</v>
      </c>
      <c r="C328" s="5">
        <v>1.58</v>
      </c>
      <c r="D328" s="4">
        <v>1</v>
      </c>
      <c r="E328" s="5">
        <v>0.63</v>
      </c>
      <c r="F328" s="4">
        <v>4</v>
      </c>
      <c r="G328" s="5">
        <v>2.74</v>
      </c>
      <c r="H328" s="4">
        <v>0</v>
      </c>
    </row>
    <row r="329" spans="1:8" x14ac:dyDescent="0.2">
      <c r="A329" s="2" t="s">
        <v>38</v>
      </c>
      <c r="B329" s="4">
        <v>83</v>
      </c>
      <c r="C329" s="5">
        <v>26.27</v>
      </c>
      <c r="D329" s="4">
        <v>47</v>
      </c>
      <c r="E329" s="5">
        <v>29.56</v>
      </c>
      <c r="F329" s="4">
        <v>35</v>
      </c>
      <c r="G329" s="5">
        <v>23.97</v>
      </c>
      <c r="H329" s="4">
        <v>1</v>
      </c>
    </row>
    <row r="330" spans="1:8" x14ac:dyDescent="0.2">
      <c r="A330" s="2" t="s">
        <v>39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40</v>
      </c>
      <c r="B331" s="4">
        <v>12</v>
      </c>
      <c r="C331" s="5">
        <v>3.8</v>
      </c>
      <c r="D331" s="4">
        <v>4</v>
      </c>
      <c r="E331" s="5">
        <v>2.52</v>
      </c>
      <c r="F331" s="4">
        <v>8</v>
      </c>
      <c r="G331" s="5">
        <v>5.48</v>
      </c>
      <c r="H331" s="4">
        <v>0</v>
      </c>
    </row>
    <row r="332" spans="1:8" x14ac:dyDescent="0.2">
      <c r="A332" s="2" t="s">
        <v>41</v>
      </c>
      <c r="B332" s="4">
        <v>11</v>
      </c>
      <c r="C332" s="5">
        <v>3.48</v>
      </c>
      <c r="D332" s="4">
        <v>4</v>
      </c>
      <c r="E332" s="5">
        <v>2.52</v>
      </c>
      <c r="F332" s="4">
        <v>7</v>
      </c>
      <c r="G332" s="5">
        <v>4.79</v>
      </c>
      <c r="H332" s="4">
        <v>0</v>
      </c>
    </row>
    <row r="333" spans="1:8" x14ac:dyDescent="0.2">
      <c r="A333" s="2" t="s">
        <v>42</v>
      </c>
      <c r="B333" s="4">
        <v>22</v>
      </c>
      <c r="C333" s="5">
        <v>6.96</v>
      </c>
      <c r="D333" s="4">
        <v>17</v>
      </c>
      <c r="E333" s="5">
        <v>10.69</v>
      </c>
      <c r="F333" s="4">
        <v>5</v>
      </c>
      <c r="G333" s="5">
        <v>3.42</v>
      </c>
      <c r="H333" s="4">
        <v>0</v>
      </c>
    </row>
    <row r="334" spans="1:8" x14ac:dyDescent="0.2">
      <c r="A334" s="2" t="s">
        <v>43</v>
      </c>
      <c r="B334" s="4">
        <v>40</v>
      </c>
      <c r="C334" s="5">
        <v>12.66</v>
      </c>
      <c r="D334" s="4">
        <v>30</v>
      </c>
      <c r="E334" s="5">
        <v>18.87</v>
      </c>
      <c r="F334" s="4">
        <v>8</v>
      </c>
      <c r="G334" s="5">
        <v>5.48</v>
      </c>
      <c r="H334" s="4">
        <v>0</v>
      </c>
    </row>
    <row r="335" spans="1:8" x14ac:dyDescent="0.2">
      <c r="A335" s="2" t="s">
        <v>44</v>
      </c>
      <c r="B335" s="4">
        <v>15</v>
      </c>
      <c r="C335" s="5">
        <v>4.75</v>
      </c>
      <c r="D335" s="4">
        <v>8</v>
      </c>
      <c r="E335" s="5">
        <v>5.03</v>
      </c>
      <c r="F335" s="4">
        <v>3</v>
      </c>
      <c r="G335" s="5">
        <v>2.0499999999999998</v>
      </c>
      <c r="H335" s="4">
        <v>0</v>
      </c>
    </row>
    <row r="336" spans="1:8" x14ac:dyDescent="0.2">
      <c r="A336" s="2" t="s">
        <v>45</v>
      </c>
      <c r="B336" s="4">
        <v>18</v>
      </c>
      <c r="C336" s="5">
        <v>5.7</v>
      </c>
      <c r="D336" s="4">
        <v>7</v>
      </c>
      <c r="E336" s="5">
        <v>4.4000000000000004</v>
      </c>
      <c r="F336" s="4">
        <v>7</v>
      </c>
      <c r="G336" s="5">
        <v>4.79</v>
      </c>
      <c r="H336" s="4">
        <v>0</v>
      </c>
    </row>
    <row r="337" spans="1:8" x14ac:dyDescent="0.2">
      <c r="A337" s="2" t="s">
        <v>46</v>
      </c>
      <c r="B337" s="4">
        <v>8</v>
      </c>
      <c r="C337" s="5">
        <v>2.5299999999999998</v>
      </c>
      <c r="D337" s="4">
        <v>3</v>
      </c>
      <c r="E337" s="5">
        <v>1.89</v>
      </c>
      <c r="F337" s="4">
        <v>5</v>
      </c>
      <c r="G337" s="5">
        <v>3.42</v>
      </c>
      <c r="H337" s="4">
        <v>0</v>
      </c>
    </row>
    <row r="338" spans="1:8" x14ac:dyDescent="0.2">
      <c r="A338" s="1" t="s">
        <v>21</v>
      </c>
      <c r="B338" s="4">
        <v>234</v>
      </c>
      <c r="C338" s="5">
        <v>99.989999999999981</v>
      </c>
      <c r="D338" s="4">
        <v>74</v>
      </c>
      <c r="E338" s="5">
        <v>100.02</v>
      </c>
      <c r="F338" s="4">
        <v>157</v>
      </c>
      <c r="G338" s="5">
        <v>99.999999999999986</v>
      </c>
      <c r="H338" s="4">
        <v>1</v>
      </c>
    </row>
    <row r="339" spans="1:8" x14ac:dyDescent="0.2">
      <c r="A339" s="2" t="s">
        <v>32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33</v>
      </c>
      <c r="B340" s="4">
        <v>45</v>
      </c>
      <c r="C340" s="5">
        <v>19.23</v>
      </c>
      <c r="D340" s="4">
        <v>6</v>
      </c>
      <c r="E340" s="5">
        <v>8.11</v>
      </c>
      <c r="F340" s="4">
        <v>39</v>
      </c>
      <c r="G340" s="5">
        <v>24.84</v>
      </c>
      <c r="H340" s="4">
        <v>0</v>
      </c>
    </row>
    <row r="341" spans="1:8" x14ac:dyDescent="0.2">
      <c r="A341" s="2" t="s">
        <v>34</v>
      </c>
      <c r="B341" s="4">
        <v>26</v>
      </c>
      <c r="C341" s="5">
        <v>11.11</v>
      </c>
      <c r="D341" s="4">
        <v>5</v>
      </c>
      <c r="E341" s="5">
        <v>6.76</v>
      </c>
      <c r="F341" s="4">
        <v>21</v>
      </c>
      <c r="G341" s="5">
        <v>13.38</v>
      </c>
      <c r="H341" s="4">
        <v>0</v>
      </c>
    </row>
    <row r="342" spans="1:8" x14ac:dyDescent="0.2">
      <c r="A342" s="2" t="s">
        <v>35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36</v>
      </c>
      <c r="B343" s="4">
        <v>2</v>
      </c>
      <c r="C343" s="5">
        <v>0.85</v>
      </c>
      <c r="D343" s="4">
        <v>0</v>
      </c>
      <c r="E343" s="5">
        <v>0</v>
      </c>
      <c r="F343" s="4">
        <v>2</v>
      </c>
      <c r="G343" s="5">
        <v>1.27</v>
      </c>
      <c r="H343" s="4">
        <v>0</v>
      </c>
    </row>
    <row r="344" spans="1:8" x14ac:dyDescent="0.2">
      <c r="A344" s="2" t="s">
        <v>37</v>
      </c>
      <c r="B344" s="4">
        <v>11</v>
      </c>
      <c r="C344" s="5">
        <v>4.7</v>
      </c>
      <c r="D344" s="4">
        <v>1</v>
      </c>
      <c r="E344" s="5">
        <v>1.35</v>
      </c>
      <c r="F344" s="4">
        <v>10</v>
      </c>
      <c r="G344" s="5">
        <v>6.37</v>
      </c>
      <c r="H344" s="4">
        <v>0</v>
      </c>
    </row>
    <row r="345" spans="1:8" x14ac:dyDescent="0.2">
      <c r="A345" s="2" t="s">
        <v>38</v>
      </c>
      <c r="B345" s="4">
        <v>57</v>
      </c>
      <c r="C345" s="5">
        <v>24.36</v>
      </c>
      <c r="D345" s="4">
        <v>15</v>
      </c>
      <c r="E345" s="5">
        <v>20.27</v>
      </c>
      <c r="F345" s="4">
        <v>42</v>
      </c>
      <c r="G345" s="5">
        <v>26.75</v>
      </c>
      <c r="H345" s="4">
        <v>0</v>
      </c>
    </row>
    <row r="346" spans="1:8" x14ac:dyDescent="0.2">
      <c r="A346" s="2" t="s">
        <v>39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40</v>
      </c>
      <c r="B347" s="4">
        <v>21</v>
      </c>
      <c r="C347" s="5">
        <v>8.9700000000000006</v>
      </c>
      <c r="D347" s="4">
        <v>0</v>
      </c>
      <c r="E347" s="5">
        <v>0</v>
      </c>
      <c r="F347" s="4">
        <v>21</v>
      </c>
      <c r="G347" s="5">
        <v>13.38</v>
      </c>
      <c r="H347" s="4">
        <v>0</v>
      </c>
    </row>
    <row r="348" spans="1:8" x14ac:dyDescent="0.2">
      <c r="A348" s="2" t="s">
        <v>41</v>
      </c>
      <c r="B348" s="4">
        <v>8</v>
      </c>
      <c r="C348" s="5">
        <v>3.42</v>
      </c>
      <c r="D348" s="4">
        <v>2</v>
      </c>
      <c r="E348" s="5">
        <v>2.7</v>
      </c>
      <c r="F348" s="4">
        <v>6</v>
      </c>
      <c r="G348" s="5">
        <v>3.82</v>
      </c>
      <c r="H348" s="4">
        <v>0</v>
      </c>
    </row>
    <row r="349" spans="1:8" x14ac:dyDescent="0.2">
      <c r="A349" s="2" t="s">
        <v>42</v>
      </c>
      <c r="B349" s="4">
        <v>11</v>
      </c>
      <c r="C349" s="5">
        <v>4.7</v>
      </c>
      <c r="D349" s="4">
        <v>6</v>
      </c>
      <c r="E349" s="5">
        <v>8.11</v>
      </c>
      <c r="F349" s="4">
        <v>4</v>
      </c>
      <c r="G349" s="5">
        <v>2.5499999999999998</v>
      </c>
      <c r="H349" s="4">
        <v>1</v>
      </c>
    </row>
    <row r="350" spans="1:8" x14ac:dyDescent="0.2">
      <c r="A350" s="2" t="s">
        <v>43</v>
      </c>
      <c r="B350" s="4">
        <v>27</v>
      </c>
      <c r="C350" s="5">
        <v>11.54</v>
      </c>
      <c r="D350" s="4">
        <v>26</v>
      </c>
      <c r="E350" s="5">
        <v>35.14</v>
      </c>
      <c r="F350" s="4">
        <v>1</v>
      </c>
      <c r="G350" s="5">
        <v>0.64</v>
      </c>
      <c r="H350" s="4">
        <v>0</v>
      </c>
    </row>
    <row r="351" spans="1:8" x14ac:dyDescent="0.2">
      <c r="A351" s="2" t="s">
        <v>44</v>
      </c>
      <c r="B351" s="4">
        <v>9</v>
      </c>
      <c r="C351" s="5">
        <v>3.85</v>
      </c>
      <c r="D351" s="4">
        <v>5</v>
      </c>
      <c r="E351" s="5">
        <v>6.76</v>
      </c>
      <c r="F351" s="4">
        <v>3</v>
      </c>
      <c r="G351" s="5">
        <v>1.91</v>
      </c>
      <c r="H351" s="4">
        <v>0</v>
      </c>
    </row>
    <row r="352" spans="1:8" x14ac:dyDescent="0.2">
      <c r="A352" s="2" t="s">
        <v>45</v>
      </c>
      <c r="B352" s="4">
        <v>7</v>
      </c>
      <c r="C352" s="5">
        <v>2.99</v>
      </c>
      <c r="D352" s="4">
        <v>4</v>
      </c>
      <c r="E352" s="5">
        <v>5.41</v>
      </c>
      <c r="F352" s="4">
        <v>3</v>
      </c>
      <c r="G352" s="5">
        <v>1.91</v>
      </c>
      <c r="H352" s="4">
        <v>0</v>
      </c>
    </row>
    <row r="353" spans="1:8" x14ac:dyDescent="0.2">
      <c r="A353" s="2" t="s">
        <v>46</v>
      </c>
      <c r="B353" s="4">
        <v>10</v>
      </c>
      <c r="C353" s="5">
        <v>4.2699999999999996</v>
      </c>
      <c r="D353" s="4">
        <v>4</v>
      </c>
      <c r="E353" s="5">
        <v>5.41</v>
      </c>
      <c r="F353" s="4">
        <v>5</v>
      </c>
      <c r="G353" s="5">
        <v>3.18</v>
      </c>
      <c r="H353" s="4">
        <v>0</v>
      </c>
    </row>
    <row r="354" spans="1:8" x14ac:dyDescent="0.2">
      <c r="A354" s="1" t="s">
        <v>22</v>
      </c>
      <c r="B354" s="4">
        <v>189</v>
      </c>
      <c r="C354" s="5">
        <v>100</v>
      </c>
      <c r="D354" s="4">
        <v>98</v>
      </c>
      <c r="E354" s="5">
        <v>99.990000000000009</v>
      </c>
      <c r="F354" s="4">
        <v>90</v>
      </c>
      <c r="G354" s="5">
        <v>100</v>
      </c>
      <c r="H354" s="4">
        <v>0</v>
      </c>
    </row>
    <row r="355" spans="1:8" x14ac:dyDescent="0.2">
      <c r="A355" s="2" t="s">
        <v>32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33</v>
      </c>
      <c r="B356" s="4">
        <v>30</v>
      </c>
      <c r="C356" s="5">
        <v>15.87</v>
      </c>
      <c r="D356" s="4">
        <v>5</v>
      </c>
      <c r="E356" s="5">
        <v>5.0999999999999996</v>
      </c>
      <c r="F356" s="4">
        <v>25</v>
      </c>
      <c r="G356" s="5">
        <v>27.78</v>
      </c>
      <c r="H356" s="4">
        <v>0</v>
      </c>
    </row>
    <row r="357" spans="1:8" x14ac:dyDescent="0.2">
      <c r="A357" s="2" t="s">
        <v>34</v>
      </c>
      <c r="B357" s="4">
        <v>20</v>
      </c>
      <c r="C357" s="5">
        <v>10.58</v>
      </c>
      <c r="D357" s="4">
        <v>5</v>
      </c>
      <c r="E357" s="5">
        <v>5.0999999999999996</v>
      </c>
      <c r="F357" s="4">
        <v>15</v>
      </c>
      <c r="G357" s="5">
        <v>16.670000000000002</v>
      </c>
      <c r="H357" s="4">
        <v>0</v>
      </c>
    </row>
    <row r="358" spans="1:8" x14ac:dyDescent="0.2">
      <c r="A358" s="2" t="s">
        <v>35</v>
      </c>
      <c r="B358" s="4">
        <v>1</v>
      </c>
      <c r="C358" s="5">
        <v>0.53</v>
      </c>
      <c r="D358" s="4">
        <v>0</v>
      </c>
      <c r="E358" s="5">
        <v>0</v>
      </c>
      <c r="F358" s="4">
        <v>1</v>
      </c>
      <c r="G358" s="5">
        <v>1.1100000000000001</v>
      </c>
      <c r="H358" s="4">
        <v>0</v>
      </c>
    </row>
    <row r="359" spans="1:8" x14ac:dyDescent="0.2">
      <c r="A359" s="2" t="s">
        <v>36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37</v>
      </c>
      <c r="B360" s="4">
        <v>2</v>
      </c>
      <c r="C360" s="5">
        <v>1.06</v>
      </c>
      <c r="D360" s="4">
        <v>0</v>
      </c>
      <c r="E360" s="5">
        <v>0</v>
      </c>
      <c r="F360" s="4">
        <v>2</v>
      </c>
      <c r="G360" s="5">
        <v>2.2200000000000002</v>
      </c>
      <c r="H360" s="4">
        <v>0</v>
      </c>
    </row>
    <row r="361" spans="1:8" x14ac:dyDescent="0.2">
      <c r="A361" s="2" t="s">
        <v>38</v>
      </c>
      <c r="B361" s="4">
        <v>45</v>
      </c>
      <c r="C361" s="5">
        <v>23.81</v>
      </c>
      <c r="D361" s="4">
        <v>20</v>
      </c>
      <c r="E361" s="5">
        <v>20.41</v>
      </c>
      <c r="F361" s="4">
        <v>25</v>
      </c>
      <c r="G361" s="5">
        <v>27.78</v>
      </c>
      <c r="H361" s="4">
        <v>0</v>
      </c>
    </row>
    <row r="362" spans="1:8" x14ac:dyDescent="0.2">
      <c r="A362" s="2" t="s">
        <v>39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40</v>
      </c>
      <c r="B363" s="4">
        <v>20</v>
      </c>
      <c r="C363" s="5">
        <v>10.58</v>
      </c>
      <c r="D363" s="4">
        <v>10</v>
      </c>
      <c r="E363" s="5">
        <v>10.199999999999999</v>
      </c>
      <c r="F363" s="4">
        <v>10</v>
      </c>
      <c r="G363" s="5">
        <v>11.11</v>
      </c>
      <c r="H363" s="4">
        <v>0</v>
      </c>
    </row>
    <row r="364" spans="1:8" x14ac:dyDescent="0.2">
      <c r="A364" s="2" t="s">
        <v>41</v>
      </c>
      <c r="B364" s="4">
        <v>5</v>
      </c>
      <c r="C364" s="5">
        <v>2.65</v>
      </c>
      <c r="D364" s="4">
        <v>5</v>
      </c>
      <c r="E364" s="5">
        <v>5.0999999999999996</v>
      </c>
      <c r="F364" s="4">
        <v>0</v>
      </c>
      <c r="G364" s="5">
        <v>0</v>
      </c>
      <c r="H364" s="4">
        <v>0</v>
      </c>
    </row>
    <row r="365" spans="1:8" x14ac:dyDescent="0.2">
      <c r="A365" s="2" t="s">
        <v>42</v>
      </c>
      <c r="B365" s="4">
        <v>16</v>
      </c>
      <c r="C365" s="5">
        <v>8.4700000000000006</v>
      </c>
      <c r="D365" s="4">
        <v>15</v>
      </c>
      <c r="E365" s="5">
        <v>15.31</v>
      </c>
      <c r="F365" s="4">
        <v>1</v>
      </c>
      <c r="G365" s="5">
        <v>1.1100000000000001</v>
      </c>
      <c r="H365" s="4">
        <v>0</v>
      </c>
    </row>
    <row r="366" spans="1:8" x14ac:dyDescent="0.2">
      <c r="A366" s="2" t="s">
        <v>43</v>
      </c>
      <c r="B366" s="4">
        <v>28</v>
      </c>
      <c r="C366" s="5">
        <v>14.81</v>
      </c>
      <c r="D366" s="4">
        <v>23</v>
      </c>
      <c r="E366" s="5">
        <v>23.47</v>
      </c>
      <c r="F366" s="4">
        <v>5</v>
      </c>
      <c r="G366" s="5">
        <v>5.56</v>
      </c>
      <c r="H366" s="4">
        <v>0</v>
      </c>
    </row>
    <row r="367" spans="1:8" x14ac:dyDescent="0.2">
      <c r="A367" s="2" t="s">
        <v>44</v>
      </c>
      <c r="B367" s="4">
        <v>6</v>
      </c>
      <c r="C367" s="5">
        <v>3.17</v>
      </c>
      <c r="D367" s="4">
        <v>6</v>
      </c>
      <c r="E367" s="5">
        <v>6.12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45</v>
      </c>
      <c r="B368" s="4">
        <v>11</v>
      </c>
      <c r="C368" s="5">
        <v>5.82</v>
      </c>
      <c r="D368" s="4">
        <v>6</v>
      </c>
      <c r="E368" s="5">
        <v>6.12</v>
      </c>
      <c r="F368" s="4">
        <v>4</v>
      </c>
      <c r="G368" s="5">
        <v>4.4400000000000004</v>
      </c>
      <c r="H368" s="4">
        <v>0</v>
      </c>
    </row>
    <row r="369" spans="1:8" x14ac:dyDescent="0.2">
      <c r="A369" s="2" t="s">
        <v>46</v>
      </c>
      <c r="B369" s="4">
        <v>5</v>
      </c>
      <c r="C369" s="5">
        <v>2.65</v>
      </c>
      <c r="D369" s="4">
        <v>3</v>
      </c>
      <c r="E369" s="5">
        <v>3.06</v>
      </c>
      <c r="F369" s="4">
        <v>2</v>
      </c>
      <c r="G369" s="5">
        <v>2.2200000000000002</v>
      </c>
      <c r="H369" s="4">
        <v>0</v>
      </c>
    </row>
    <row r="370" spans="1:8" x14ac:dyDescent="0.2">
      <c r="A370" s="1" t="s">
        <v>23</v>
      </c>
      <c r="B370" s="4">
        <v>335</v>
      </c>
      <c r="C370" s="5">
        <v>100</v>
      </c>
      <c r="D370" s="4">
        <v>194</v>
      </c>
      <c r="E370" s="5">
        <v>100</v>
      </c>
      <c r="F370" s="4">
        <v>132</v>
      </c>
      <c r="G370" s="5">
        <v>100.03</v>
      </c>
      <c r="H370" s="4">
        <v>1</v>
      </c>
    </row>
    <row r="371" spans="1:8" x14ac:dyDescent="0.2">
      <c r="A371" s="2" t="s">
        <v>32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33</v>
      </c>
      <c r="B372" s="4">
        <v>48</v>
      </c>
      <c r="C372" s="5">
        <v>14.33</v>
      </c>
      <c r="D372" s="4">
        <v>13</v>
      </c>
      <c r="E372" s="5">
        <v>6.7</v>
      </c>
      <c r="F372" s="4">
        <v>35</v>
      </c>
      <c r="G372" s="5">
        <v>26.52</v>
      </c>
      <c r="H372" s="4">
        <v>0</v>
      </c>
    </row>
    <row r="373" spans="1:8" x14ac:dyDescent="0.2">
      <c r="A373" s="2" t="s">
        <v>34</v>
      </c>
      <c r="B373" s="4">
        <v>57</v>
      </c>
      <c r="C373" s="5">
        <v>17.010000000000002</v>
      </c>
      <c r="D373" s="4">
        <v>22</v>
      </c>
      <c r="E373" s="5">
        <v>11.34</v>
      </c>
      <c r="F373" s="4">
        <v>35</v>
      </c>
      <c r="G373" s="5">
        <v>26.52</v>
      </c>
      <c r="H373" s="4">
        <v>0</v>
      </c>
    </row>
    <row r="374" spans="1:8" x14ac:dyDescent="0.2">
      <c r="A374" s="2" t="s">
        <v>35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36</v>
      </c>
      <c r="B375" s="4">
        <v>2</v>
      </c>
      <c r="C375" s="5">
        <v>0.6</v>
      </c>
      <c r="D375" s="4">
        <v>0</v>
      </c>
      <c r="E375" s="5">
        <v>0</v>
      </c>
      <c r="F375" s="4">
        <v>2</v>
      </c>
      <c r="G375" s="5">
        <v>1.52</v>
      </c>
      <c r="H375" s="4">
        <v>0</v>
      </c>
    </row>
    <row r="376" spans="1:8" x14ac:dyDescent="0.2">
      <c r="A376" s="2" t="s">
        <v>37</v>
      </c>
      <c r="B376" s="4">
        <v>2</v>
      </c>
      <c r="C376" s="5">
        <v>0.6</v>
      </c>
      <c r="D376" s="4">
        <v>0</v>
      </c>
      <c r="E376" s="5">
        <v>0</v>
      </c>
      <c r="F376" s="4">
        <v>2</v>
      </c>
      <c r="G376" s="5">
        <v>1.52</v>
      </c>
      <c r="H376" s="4">
        <v>0</v>
      </c>
    </row>
    <row r="377" spans="1:8" x14ac:dyDescent="0.2">
      <c r="A377" s="2" t="s">
        <v>38</v>
      </c>
      <c r="B377" s="4">
        <v>105</v>
      </c>
      <c r="C377" s="5">
        <v>31.34</v>
      </c>
      <c r="D377" s="4">
        <v>77</v>
      </c>
      <c r="E377" s="5">
        <v>39.69</v>
      </c>
      <c r="F377" s="4">
        <v>28</v>
      </c>
      <c r="G377" s="5">
        <v>21.21</v>
      </c>
      <c r="H377" s="4">
        <v>0</v>
      </c>
    </row>
    <row r="378" spans="1:8" x14ac:dyDescent="0.2">
      <c r="A378" s="2" t="s">
        <v>39</v>
      </c>
      <c r="B378" s="4">
        <v>1</v>
      </c>
      <c r="C378" s="5">
        <v>0.3</v>
      </c>
      <c r="D378" s="4">
        <v>0</v>
      </c>
      <c r="E378" s="5">
        <v>0</v>
      </c>
      <c r="F378" s="4">
        <v>1</v>
      </c>
      <c r="G378" s="5">
        <v>0.76</v>
      </c>
      <c r="H378" s="4">
        <v>0</v>
      </c>
    </row>
    <row r="379" spans="1:8" x14ac:dyDescent="0.2">
      <c r="A379" s="2" t="s">
        <v>40</v>
      </c>
      <c r="B379" s="4">
        <v>9</v>
      </c>
      <c r="C379" s="5">
        <v>2.69</v>
      </c>
      <c r="D379" s="4">
        <v>4</v>
      </c>
      <c r="E379" s="5">
        <v>2.06</v>
      </c>
      <c r="F379" s="4">
        <v>5</v>
      </c>
      <c r="G379" s="5">
        <v>3.79</v>
      </c>
      <c r="H379" s="4">
        <v>0</v>
      </c>
    </row>
    <row r="380" spans="1:8" x14ac:dyDescent="0.2">
      <c r="A380" s="2" t="s">
        <v>41</v>
      </c>
      <c r="B380" s="4">
        <v>6</v>
      </c>
      <c r="C380" s="5">
        <v>1.79</v>
      </c>
      <c r="D380" s="4">
        <v>6</v>
      </c>
      <c r="E380" s="5">
        <v>3.09</v>
      </c>
      <c r="F380" s="4">
        <v>0</v>
      </c>
      <c r="G380" s="5">
        <v>0</v>
      </c>
      <c r="H380" s="4">
        <v>0</v>
      </c>
    </row>
    <row r="381" spans="1:8" x14ac:dyDescent="0.2">
      <c r="A381" s="2" t="s">
        <v>42</v>
      </c>
      <c r="B381" s="4">
        <v>23</v>
      </c>
      <c r="C381" s="5">
        <v>6.87</v>
      </c>
      <c r="D381" s="4">
        <v>17</v>
      </c>
      <c r="E381" s="5">
        <v>8.76</v>
      </c>
      <c r="F381" s="4">
        <v>6</v>
      </c>
      <c r="G381" s="5">
        <v>4.55</v>
      </c>
      <c r="H381" s="4">
        <v>0</v>
      </c>
    </row>
    <row r="382" spans="1:8" x14ac:dyDescent="0.2">
      <c r="A382" s="2" t="s">
        <v>43</v>
      </c>
      <c r="B382" s="4">
        <v>50</v>
      </c>
      <c r="C382" s="5">
        <v>14.93</v>
      </c>
      <c r="D382" s="4">
        <v>40</v>
      </c>
      <c r="E382" s="5">
        <v>20.62</v>
      </c>
      <c r="F382" s="4">
        <v>9</v>
      </c>
      <c r="G382" s="5">
        <v>6.82</v>
      </c>
      <c r="H382" s="4">
        <v>0</v>
      </c>
    </row>
    <row r="383" spans="1:8" x14ac:dyDescent="0.2">
      <c r="A383" s="2" t="s">
        <v>44</v>
      </c>
      <c r="B383" s="4">
        <v>11</v>
      </c>
      <c r="C383" s="5">
        <v>3.28</v>
      </c>
      <c r="D383" s="4">
        <v>5</v>
      </c>
      <c r="E383" s="5">
        <v>2.58</v>
      </c>
      <c r="F383" s="4">
        <v>4</v>
      </c>
      <c r="G383" s="5">
        <v>3.03</v>
      </c>
      <c r="H383" s="4">
        <v>0</v>
      </c>
    </row>
    <row r="384" spans="1:8" x14ac:dyDescent="0.2">
      <c r="A384" s="2" t="s">
        <v>45</v>
      </c>
      <c r="B384" s="4">
        <v>17</v>
      </c>
      <c r="C384" s="5">
        <v>5.07</v>
      </c>
      <c r="D384" s="4">
        <v>9</v>
      </c>
      <c r="E384" s="5">
        <v>4.6399999999999997</v>
      </c>
      <c r="F384" s="4">
        <v>2</v>
      </c>
      <c r="G384" s="5">
        <v>1.52</v>
      </c>
      <c r="H384" s="4">
        <v>1</v>
      </c>
    </row>
    <row r="385" spans="1:8" x14ac:dyDescent="0.2">
      <c r="A385" s="2" t="s">
        <v>46</v>
      </c>
      <c r="B385" s="4">
        <v>4</v>
      </c>
      <c r="C385" s="5">
        <v>1.19</v>
      </c>
      <c r="D385" s="4">
        <v>1</v>
      </c>
      <c r="E385" s="5">
        <v>0.52</v>
      </c>
      <c r="F385" s="4">
        <v>3</v>
      </c>
      <c r="G385" s="5">
        <v>2.27</v>
      </c>
      <c r="H385" s="4">
        <v>0</v>
      </c>
    </row>
    <row r="386" spans="1:8" x14ac:dyDescent="0.2">
      <c r="A386" s="1" t="s">
        <v>24</v>
      </c>
      <c r="B386" s="4">
        <v>32</v>
      </c>
      <c r="C386" s="5">
        <v>100.01999999999998</v>
      </c>
      <c r="D386" s="4">
        <v>21</v>
      </c>
      <c r="E386" s="5">
        <v>99.990000000000009</v>
      </c>
      <c r="F386" s="4">
        <v>9</v>
      </c>
      <c r="G386" s="5">
        <v>99.99</v>
      </c>
      <c r="H386" s="4">
        <v>1</v>
      </c>
    </row>
    <row r="387" spans="1:8" x14ac:dyDescent="0.2">
      <c r="A387" s="2" t="s">
        <v>32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33</v>
      </c>
      <c r="B388" s="4">
        <v>9</v>
      </c>
      <c r="C388" s="5">
        <v>28.13</v>
      </c>
      <c r="D388" s="4">
        <v>6</v>
      </c>
      <c r="E388" s="5">
        <v>28.57</v>
      </c>
      <c r="F388" s="4">
        <v>3</v>
      </c>
      <c r="G388" s="5">
        <v>33.33</v>
      </c>
      <c r="H388" s="4">
        <v>0</v>
      </c>
    </row>
    <row r="389" spans="1:8" x14ac:dyDescent="0.2">
      <c r="A389" s="2" t="s">
        <v>34</v>
      </c>
      <c r="B389" s="4">
        <v>2</v>
      </c>
      <c r="C389" s="5">
        <v>6.25</v>
      </c>
      <c r="D389" s="4">
        <v>1</v>
      </c>
      <c r="E389" s="5">
        <v>4.76</v>
      </c>
      <c r="F389" s="4">
        <v>1</v>
      </c>
      <c r="G389" s="5">
        <v>11.11</v>
      </c>
      <c r="H389" s="4">
        <v>0</v>
      </c>
    </row>
    <row r="390" spans="1:8" x14ac:dyDescent="0.2">
      <c r="A390" s="2" t="s">
        <v>35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36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37</v>
      </c>
      <c r="B392" s="4">
        <v>1</v>
      </c>
      <c r="C392" s="5">
        <v>3.13</v>
      </c>
      <c r="D392" s="4">
        <v>0</v>
      </c>
      <c r="E392" s="5">
        <v>0</v>
      </c>
      <c r="F392" s="4">
        <v>1</v>
      </c>
      <c r="G392" s="5">
        <v>11.11</v>
      </c>
      <c r="H392" s="4">
        <v>0</v>
      </c>
    </row>
    <row r="393" spans="1:8" x14ac:dyDescent="0.2">
      <c r="A393" s="2" t="s">
        <v>38</v>
      </c>
      <c r="B393" s="4">
        <v>10</v>
      </c>
      <c r="C393" s="5">
        <v>31.25</v>
      </c>
      <c r="D393" s="4">
        <v>8</v>
      </c>
      <c r="E393" s="5">
        <v>38.1</v>
      </c>
      <c r="F393" s="4">
        <v>2</v>
      </c>
      <c r="G393" s="5">
        <v>22.22</v>
      </c>
      <c r="H393" s="4">
        <v>0</v>
      </c>
    </row>
    <row r="394" spans="1:8" x14ac:dyDescent="0.2">
      <c r="A394" s="2" t="s">
        <v>39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40</v>
      </c>
      <c r="B395" s="4">
        <v>0</v>
      </c>
      <c r="C395" s="5">
        <v>0</v>
      </c>
      <c r="D395" s="4">
        <v>0</v>
      </c>
      <c r="E395" s="5">
        <v>0</v>
      </c>
      <c r="F395" s="4">
        <v>0</v>
      </c>
      <c r="G395" s="5">
        <v>0</v>
      </c>
      <c r="H395" s="4">
        <v>0</v>
      </c>
    </row>
    <row r="396" spans="1:8" x14ac:dyDescent="0.2">
      <c r="A396" s="2" t="s">
        <v>41</v>
      </c>
      <c r="B396" s="4">
        <v>2</v>
      </c>
      <c r="C396" s="5">
        <v>6.25</v>
      </c>
      <c r="D396" s="4">
        <v>0</v>
      </c>
      <c r="E396" s="5">
        <v>0</v>
      </c>
      <c r="F396" s="4">
        <v>2</v>
      </c>
      <c r="G396" s="5">
        <v>22.22</v>
      </c>
      <c r="H396" s="4">
        <v>0</v>
      </c>
    </row>
    <row r="397" spans="1:8" x14ac:dyDescent="0.2">
      <c r="A397" s="2" t="s">
        <v>42</v>
      </c>
      <c r="B397" s="4">
        <v>2</v>
      </c>
      <c r="C397" s="5">
        <v>6.25</v>
      </c>
      <c r="D397" s="4">
        <v>2</v>
      </c>
      <c r="E397" s="5">
        <v>9.52</v>
      </c>
      <c r="F397" s="4">
        <v>0</v>
      </c>
      <c r="G397" s="5">
        <v>0</v>
      </c>
      <c r="H397" s="4">
        <v>0</v>
      </c>
    </row>
    <row r="398" spans="1:8" x14ac:dyDescent="0.2">
      <c r="A398" s="2" t="s">
        <v>43</v>
      </c>
      <c r="B398" s="4">
        <v>3</v>
      </c>
      <c r="C398" s="5">
        <v>9.3800000000000008</v>
      </c>
      <c r="D398" s="4">
        <v>2</v>
      </c>
      <c r="E398" s="5">
        <v>9.52</v>
      </c>
      <c r="F398" s="4">
        <v>0</v>
      </c>
      <c r="G398" s="5">
        <v>0</v>
      </c>
      <c r="H398" s="4">
        <v>1</v>
      </c>
    </row>
    <row r="399" spans="1:8" x14ac:dyDescent="0.2">
      <c r="A399" s="2" t="s">
        <v>44</v>
      </c>
      <c r="B399" s="4">
        <v>1</v>
      </c>
      <c r="C399" s="5">
        <v>3.13</v>
      </c>
      <c r="D399" s="4">
        <v>1</v>
      </c>
      <c r="E399" s="5">
        <v>4.76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45</v>
      </c>
      <c r="B400" s="4">
        <v>2</v>
      </c>
      <c r="C400" s="5">
        <v>6.25</v>
      </c>
      <c r="D400" s="4">
        <v>1</v>
      </c>
      <c r="E400" s="5">
        <v>4.76</v>
      </c>
      <c r="F400" s="4">
        <v>0</v>
      </c>
      <c r="G400" s="5">
        <v>0</v>
      </c>
      <c r="H400" s="4">
        <v>0</v>
      </c>
    </row>
    <row r="401" spans="1:8" x14ac:dyDescent="0.2">
      <c r="A401" s="2" t="s">
        <v>46</v>
      </c>
      <c r="B401" s="4">
        <v>0</v>
      </c>
      <c r="C401" s="5">
        <v>0</v>
      </c>
      <c r="D401" s="4">
        <v>0</v>
      </c>
      <c r="E401" s="5">
        <v>0</v>
      </c>
      <c r="F401" s="4">
        <v>0</v>
      </c>
      <c r="G401" s="5">
        <v>0</v>
      </c>
      <c r="H401" s="4">
        <v>0</v>
      </c>
    </row>
    <row r="402" spans="1:8" x14ac:dyDescent="0.2">
      <c r="A402" s="1" t="s">
        <v>25</v>
      </c>
      <c r="B402" s="4">
        <v>273</v>
      </c>
      <c r="C402" s="5">
        <v>100.02</v>
      </c>
      <c r="D402" s="4">
        <v>133</v>
      </c>
      <c r="E402" s="5">
        <v>100</v>
      </c>
      <c r="F402" s="4">
        <v>118</v>
      </c>
      <c r="G402" s="5">
        <v>100</v>
      </c>
      <c r="H402" s="4">
        <v>3</v>
      </c>
    </row>
    <row r="403" spans="1:8" x14ac:dyDescent="0.2">
      <c r="A403" s="2" t="s">
        <v>32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33</v>
      </c>
      <c r="B404" s="4">
        <v>58</v>
      </c>
      <c r="C404" s="5">
        <v>21.25</v>
      </c>
      <c r="D404" s="4">
        <v>21</v>
      </c>
      <c r="E404" s="5">
        <v>15.79</v>
      </c>
      <c r="F404" s="4">
        <v>37</v>
      </c>
      <c r="G404" s="5">
        <v>31.36</v>
      </c>
      <c r="H404" s="4">
        <v>0</v>
      </c>
    </row>
    <row r="405" spans="1:8" x14ac:dyDescent="0.2">
      <c r="A405" s="2" t="s">
        <v>34</v>
      </c>
      <c r="B405" s="4">
        <v>24</v>
      </c>
      <c r="C405" s="5">
        <v>8.7899999999999991</v>
      </c>
      <c r="D405" s="4">
        <v>10</v>
      </c>
      <c r="E405" s="5">
        <v>7.52</v>
      </c>
      <c r="F405" s="4">
        <v>14</v>
      </c>
      <c r="G405" s="5">
        <v>11.86</v>
      </c>
      <c r="H405" s="4">
        <v>0</v>
      </c>
    </row>
    <row r="406" spans="1:8" x14ac:dyDescent="0.2">
      <c r="A406" s="2" t="s">
        <v>35</v>
      </c>
      <c r="B406" s="4">
        <v>5</v>
      </c>
      <c r="C406" s="5">
        <v>1.83</v>
      </c>
      <c r="D406" s="4">
        <v>0</v>
      </c>
      <c r="E406" s="5">
        <v>0</v>
      </c>
      <c r="F406" s="4">
        <v>5</v>
      </c>
      <c r="G406" s="5">
        <v>4.24</v>
      </c>
      <c r="H406" s="4">
        <v>0</v>
      </c>
    </row>
    <row r="407" spans="1:8" x14ac:dyDescent="0.2">
      <c r="A407" s="2" t="s">
        <v>36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37</v>
      </c>
      <c r="B408" s="4">
        <v>8</v>
      </c>
      <c r="C408" s="5">
        <v>2.93</v>
      </c>
      <c r="D408" s="4">
        <v>1</v>
      </c>
      <c r="E408" s="5">
        <v>0.75</v>
      </c>
      <c r="F408" s="4">
        <v>4</v>
      </c>
      <c r="G408" s="5">
        <v>3.39</v>
      </c>
      <c r="H408" s="4">
        <v>3</v>
      </c>
    </row>
    <row r="409" spans="1:8" x14ac:dyDescent="0.2">
      <c r="A409" s="2" t="s">
        <v>38</v>
      </c>
      <c r="B409" s="4">
        <v>58</v>
      </c>
      <c r="C409" s="5">
        <v>21.25</v>
      </c>
      <c r="D409" s="4">
        <v>28</v>
      </c>
      <c r="E409" s="5">
        <v>21.05</v>
      </c>
      <c r="F409" s="4">
        <v>30</v>
      </c>
      <c r="G409" s="5">
        <v>25.42</v>
      </c>
      <c r="H409" s="4">
        <v>0</v>
      </c>
    </row>
    <row r="410" spans="1:8" x14ac:dyDescent="0.2">
      <c r="A410" s="2" t="s">
        <v>39</v>
      </c>
      <c r="B410" s="4">
        <v>1</v>
      </c>
      <c r="C410" s="5">
        <v>0.37</v>
      </c>
      <c r="D410" s="4">
        <v>0</v>
      </c>
      <c r="E410" s="5">
        <v>0</v>
      </c>
      <c r="F410" s="4">
        <v>1</v>
      </c>
      <c r="G410" s="5">
        <v>0.85</v>
      </c>
      <c r="H410" s="4">
        <v>0</v>
      </c>
    </row>
    <row r="411" spans="1:8" x14ac:dyDescent="0.2">
      <c r="A411" s="2" t="s">
        <v>40</v>
      </c>
      <c r="B411" s="4">
        <v>7</v>
      </c>
      <c r="C411" s="5">
        <v>2.56</v>
      </c>
      <c r="D411" s="4">
        <v>4</v>
      </c>
      <c r="E411" s="5">
        <v>3.01</v>
      </c>
      <c r="F411" s="4">
        <v>3</v>
      </c>
      <c r="G411" s="5">
        <v>2.54</v>
      </c>
      <c r="H411" s="4">
        <v>0</v>
      </c>
    </row>
    <row r="412" spans="1:8" x14ac:dyDescent="0.2">
      <c r="A412" s="2" t="s">
        <v>41</v>
      </c>
      <c r="B412" s="4">
        <v>12</v>
      </c>
      <c r="C412" s="5">
        <v>4.4000000000000004</v>
      </c>
      <c r="D412" s="4">
        <v>7</v>
      </c>
      <c r="E412" s="5">
        <v>5.26</v>
      </c>
      <c r="F412" s="4">
        <v>5</v>
      </c>
      <c r="G412" s="5">
        <v>4.24</v>
      </c>
      <c r="H412" s="4">
        <v>0</v>
      </c>
    </row>
    <row r="413" spans="1:8" x14ac:dyDescent="0.2">
      <c r="A413" s="2" t="s">
        <v>42</v>
      </c>
      <c r="B413" s="4">
        <v>35</v>
      </c>
      <c r="C413" s="5">
        <v>12.82</v>
      </c>
      <c r="D413" s="4">
        <v>28</v>
      </c>
      <c r="E413" s="5">
        <v>21.05</v>
      </c>
      <c r="F413" s="4">
        <v>6</v>
      </c>
      <c r="G413" s="5">
        <v>5.08</v>
      </c>
      <c r="H413" s="4">
        <v>0</v>
      </c>
    </row>
    <row r="414" spans="1:8" x14ac:dyDescent="0.2">
      <c r="A414" s="2" t="s">
        <v>43</v>
      </c>
      <c r="B414" s="4">
        <v>33</v>
      </c>
      <c r="C414" s="5">
        <v>12.09</v>
      </c>
      <c r="D414" s="4">
        <v>24</v>
      </c>
      <c r="E414" s="5">
        <v>18.05</v>
      </c>
      <c r="F414" s="4">
        <v>9</v>
      </c>
      <c r="G414" s="5">
        <v>7.63</v>
      </c>
      <c r="H414" s="4">
        <v>0</v>
      </c>
    </row>
    <row r="415" spans="1:8" x14ac:dyDescent="0.2">
      <c r="A415" s="2" t="s">
        <v>44</v>
      </c>
      <c r="B415" s="4">
        <v>14</v>
      </c>
      <c r="C415" s="5">
        <v>5.13</v>
      </c>
      <c r="D415" s="4">
        <v>1</v>
      </c>
      <c r="E415" s="5">
        <v>0.75</v>
      </c>
      <c r="F415" s="4">
        <v>0</v>
      </c>
      <c r="G415" s="5">
        <v>0</v>
      </c>
      <c r="H415" s="4">
        <v>0</v>
      </c>
    </row>
    <row r="416" spans="1:8" x14ac:dyDescent="0.2">
      <c r="A416" s="2" t="s">
        <v>45</v>
      </c>
      <c r="B416" s="4">
        <v>12</v>
      </c>
      <c r="C416" s="5">
        <v>4.4000000000000004</v>
      </c>
      <c r="D416" s="4">
        <v>4</v>
      </c>
      <c r="E416" s="5">
        <v>3.01</v>
      </c>
      <c r="F416" s="4">
        <v>3</v>
      </c>
      <c r="G416" s="5">
        <v>2.54</v>
      </c>
      <c r="H416" s="4">
        <v>0</v>
      </c>
    </row>
    <row r="417" spans="1:8" x14ac:dyDescent="0.2">
      <c r="A417" s="2" t="s">
        <v>46</v>
      </c>
      <c r="B417" s="4">
        <v>6</v>
      </c>
      <c r="C417" s="5">
        <v>2.2000000000000002</v>
      </c>
      <c r="D417" s="4">
        <v>5</v>
      </c>
      <c r="E417" s="5">
        <v>3.76</v>
      </c>
      <c r="F417" s="4">
        <v>1</v>
      </c>
      <c r="G417" s="5">
        <v>0.85</v>
      </c>
      <c r="H417" s="4">
        <v>0</v>
      </c>
    </row>
    <row r="418" spans="1:8" x14ac:dyDescent="0.2">
      <c r="A418" s="1" t="s">
        <v>26</v>
      </c>
      <c r="B418" s="4">
        <v>248</v>
      </c>
      <c r="C418" s="5">
        <v>99.999999999999986</v>
      </c>
      <c r="D418" s="4">
        <v>127</v>
      </c>
      <c r="E418" s="5">
        <v>100.01</v>
      </c>
      <c r="F418" s="4">
        <v>119</v>
      </c>
      <c r="G418" s="5">
        <v>99.990000000000009</v>
      </c>
      <c r="H418" s="4">
        <v>0</v>
      </c>
    </row>
    <row r="419" spans="1:8" x14ac:dyDescent="0.2">
      <c r="A419" s="2" t="s">
        <v>32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33</v>
      </c>
      <c r="B420" s="4">
        <v>42</v>
      </c>
      <c r="C420" s="5">
        <v>16.940000000000001</v>
      </c>
      <c r="D420" s="4">
        <v>17</v>
      </c>
      <c r="E420" s="5">
        <v>13.39</v>
      </c>
      <c r="F420" s="4">
        <v>25</v>
      </c>
      <c r="G420" s="5">
        <v>21.01</v>
      </c>
      <c r="H420" s="4">
        <v>0</v>
      </c>
    </row>
    <row r="421" spans="1:8" x14ac:dyDescent="0.2">
      <c r="A421" s="2" t="s">
        <v>34</v>
      </c>
      <c r="B421" s="4">
        <v>32</v>
      </c>
      <c r="C421" s="5">
        <v>12.9</v>
      </c>
      <c r="D421" s="4">
        <v>11</v>
      </c>
      <c r="E421" s="5">
        <v>8.66</v>
      </c>
      <c r="F421" s="4">
        <v>21</v>
      </c>
      <c r="G421" s="5">
        <v>17.649999999999999</v>
      </c>
      <c r="H421" s="4">
        <v>0</v>
      </c>
    </row>
    <row r="422" spans="1:8" x14ac:dyDescent="0.2">
      <c r="A422" s="2" t="s">
        <v>35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36</v>
      </c>
      <c r="B423" s="4">
        <v>2</v>
      </c>
      <c r="C423" s="5">
        <v>0.81</v>
      </c>
      <c r="D423" s="4">
        <v>0</v>
      </c>
      <c r="E423" s="5">
        <v>0</v>
      </c>
      <c r="F423" s="4">
        <v>2</v>
      </c>
      <c r="G423" s="5">
        <v>1.68</v>
      </c>
      <c r="H423" s="4">
        <v>0</v>
      </c>
    </row>
    <row r="424" spans="1:8" x14ac:dyDescent="0.2">
      <c r="A424" s="2" t="s">
        <v>37</v>
      </c>
      <c r="B424" s="4">
        <v>3</v>
      </c>
      <c r="C424" s="5">
        <v>1.21</v>
      </c>
      <c r="D424" s="4">
        <v>0</v>
      </c>
      <c r="E424" s="5">
        <v>0</v>
      </c>
      <c r="F424" s="4">
        <v>3</v>
      </c>
      <c r="G424" s="5">
        <v>2.52</v>
      </c>
      <c r="H424" s="4">
        <v>0</v>
      </c>
    </row>
    <row r="425" spans="1:8" x14ac:dyDescent="0.2">
      <c r="A425" s="2" t="s">
        <v>38</v>
      </c>
      <c r="B425" s="4">
        <v>52</v>
      </c>
      <c r="C425" s="5">
        <v>20.97</v>
      </c>
      <c r="D425" s="4">
        <v>21</v>
      </c>
      <c r="E425" s="5">
        <v>16.54</v>
      </c>
      <c r="F425" s="4">
        <v>31</v>
      </c>
      <c r="G425" s="5">
        <v>26.05</v>
      </c>
      <c r="H425" s="4">
        <v>0</v>
      </c>
    </row>
    <row r="426" spans="1:8" x14ac:dyDescent="0.2">
      <c r="A426" s="2" t="s">
        <v>39</v>
      </c>
      <c r="B426" s="4">
        <v>1</v>
      </c>
      <c r="C426" s="5">
        <v>0.4</v>
      </c>
      <c r="D426" s="4">
        <v>0</v>
      </c>
      <c r="E426" s="5">
        <v>0</v>
      </c>
      <c r="F426" s="4">
        <v>1</v>
      </c>
      <c r="G426" s="5">
        <v>0.84</v>
      </c>
      <c r="H426" s="4">
        <v>0</v>
      </c>
    </row>
    <row r="427" spans="1:8" x14ac:dyDescent="0.2">
      <c r="A427" s="2" t="s">
        <v>40</v>
      </c>
      <c r="B427" s="4">
        <v>7</v>
      </c>
      <c r="C427" s="5">
        <v>2.82</v>
      </c>
      <c r="D427" s="4">
        <v>1</v>
      </c>
      <c r="E427" s="5">
        <v>0.79</v>
      </c>
      <c r="F427" s="4">
        <v>6</v>
      </c>
      <c r="G427" s="5">
        <v>5.04</v>
      </c>
      <c r="H427" s="4">
        <v>0</v>
      </c>
    </row>
    <row r="428" spans="1:8" x14ac:dyDescent="0.2">
      <c r="A428" s="2" t="s">
        <v>41</v>
      </c>
      <c r="B428" s="4">
        <v>9</v>
      </c>
      <c r="C428" s="5">
        <v>3.63</v>
      </c>
      <c r="D428" s="4">
        <v>5</v>
      </c>
      <c r="E428" s="5">
        <v>3.94</v>
      </c>
      <c r="F428" s="4">
        <v>4</v>
      </c>
      <c r="G428" s="5">
        <v>3.36</v>
      </c>
      <c r="H428" s="4">
        <v>0</v>
      </c>
    </row>
    <row r="429" spans="1:8" x14ac:dyDescent="0.2">
      <c r="A429" s="2" t="s">
        <v>42</v>
      </c>
      <c r="B429" s="4">
        <v>32</v>
      </c>
      <c r="C429" s="5">
        <v>12.9</v>
      </c>
      <c r="D429" s="4">
        <v>23</v>
      </c>
      <c r="E429" s="5">
        <v>18.11</v>
      </c>
      <c r="F429" s="4">
        <v>9</v>
      </c>
      <c r="G429" s="5">
        <v>7.56</v>
      </c>
      <c r="H429" s="4">
        <v>0</v>
      </c>
    </row>
    <row r="430" spans="1:8" x14ac:dyDescent="0.2">
      <c r="A430" s="2" t="s">
        <v>43</v>
      </c>
      <c r="B430" s="4">
        <v>34</v>
      </c>
      <c r="C430" s="5">
        <v>13.71</v>
      </c>
      <c r="D430" s="4">
        <v>29</v>
      </c>
      <c r="E430" s="5">
        <v>22.83</v>
      </c>
      <c r="F430" s="4">
        <v>4</v>
      </c>
      <c r="G430" s="5">
        <v>3.36</v>
      </c>
      <c r="H430" s="4">
        <v>0</v>
      </c>
    </row>
    <row r="431" spans="1:8" x14ac:dyDescent="0.2">
      <c r="A431" s="2" t="s">
        <v>44</v>
      </c>
      <c r="B431" s="4">
        <v>13</v>
      </c>
      <c r="C431" s="5">
        <v>5.24</v>
      </c>
      <c r="D431" s="4">
        <v>9</v>
      </c>
      <c r="E431" s="5">
        <v>7.09</v>
      </c>
      <c r="F431" s="4">
        <v>4</v>
      </c>
      <c r="G431" s="5">
        <v>3.36</v>
      </c>
      <c r="H431" s="4">
        <v>0</v>
      </c>
    </row>
    <row r="432" spans="1:8" x14ac:dyDescent="0.2">
      <c r="A432" s="2" t="s">
        <v>45</v>
      </c>
      <c r="B432" s="4">
        <v>10</v>
      </c>
      <c r="C432" s="5">
        <v>4.03</v>
      </c>
      <c r="D432" s="4">
        <v>7</v>
      </c>
      <c r="E432" s="5">
        <v>5.51</v>
      </c>
      <c r="F432" s="4">
        <v>3</v>
      </c>
      <c r="G432" s="5">
        <v>2.52</v>
      </c>
      <c r="H432" s="4">
        <v>0</v>
      </c>
    </row>
    <row r="433" spans="1:8" x14ac:dyDescent="0.2">
      <c r="A433" s="2" t="s">
        <v>46</v>
      </c>
      <c r="B433" s="4">
        <v>11</v>
      </c>
      <c r="C433" s="5">
        <v>4.4400000000000004</v>
      </c>
      <c r="D433" s="4">
        <v>4</v>
      </c>
      <c r="E433" s="5">
        <v>3.15</v>
      </c>
      <c r="F433" s="4">
        <v>6</v>
      </c>
      <c r="G433" s="5">
        <v>5.04</v>
      </c>
      <c r="H433" s="4">
        <v>0</v>
      </c>
    </row>
    <row r="434" spans="1:8" x14ac:dyDescent="0.2">
      <c r="A434" s="1" t="s">
        <v>27</v>
      </c>
      <c r="B434" s="4">
        <v>140</v>
      </c>
      <c r="C434" s="5">
        <v>100.01</v>
      </c>
      <c r="D434" s="4">
        <v>86</v>
      </c>
      <c r="E434" s="5">
        <v>100.00999999999999</v>
      </c>
      <c r="F434" s="4">
        <v>45</v>
      </c>
      <c r="G434" s="5">
        <v>99.99</v>
      </c>
      <c r="H434" s="4">
        <v>1</v>
      </c>
    </row>
    <row r="435" spans="1:8" x14ac:dyDescent="0.2">
      <c r="A435" s="2" t="s">
        <v>32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33</v>
      </c>
      <c r="B436" s="4">
        <v>24</v>
      </c>
      <c r="C436" s="5">
        <v>17.14</v>
      </c>
      <c r="D436" s="4">
        <v>15</v>
      </c>
      <c r="E436" s="5">
        <v>17.440000000000001</v>
      </c>
      <c r="F436" s="4">
        <v>9</v>
      </c>
      <c r="G436" s="5">
        <v>20</v>
      </c>
      <c r="H436" s="4">
        <v>0</v>
      </c>
    </row>
    <row r="437" spans="1:8" x14ac:dyDescent="0.2">
      <c r="A437" s="2" t="s">
        <v>34</v>
      </c>
      <c r="B437" s="4">
        <v>18</v>
      </c>
      <c r="C437" s="5">
        <v>12.86</v>
      </c>
      <c r="D437" s="4">
        <v>13</v>
      </c>
      <c r="E437" s="5">
        <v>15.12</v>
      </c>
      <c r="F437" s="4">
        <v>5</v>
      </c>
      <c r="G437" s="5">
        <v>11.11</v>
      </c>
      <c r="H437" s="4">
        <v>0</v>
      </c>
    </row>
    <row r="438" spans="1:8" x14ac:dyDescent="0.2">
      <c r="A438" s="2" t="s">
        <v>35</v>
      </c>
      <c r="B438" s="4">
        <v>4</v>
      </c>
      <c r="C438" s="5">
        <v>2.86</v>
      </c>
      <c r="D438" s="4">
        <v>0</v>
      </c>
      <c r="E438" s="5">
        <v>0</v>
      </c>
      <c r="F438" s="4">
        <v>3</v>
      </c>
      <c r="G438" s="5">
        <v>6.67</v>
      </c>
      <c r="H438" s="4">
        <v>0</v>
      </c>
    </row>
    <row r="439" spans="1:8" x14ac:dyDescent="0.2">
      <c r="A439" s="2" t="s">
        <v>36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37</v>
      </c>
      <c r="B440" s="4">
        <v>0</v>
      </c>
      <c r="C440" s="5">
        <v>0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38</v>
      </c>
      <c r="B441" s="4">
        <v>38</v>
      </c>
      <c r="C441" s="5">
        <v>27.14</v>
      </c>
      <c r="D441" s="4">
        <v>22</v>
      </c>
      <c r="E441" s="5">
        <v>25.58</v>
      </c>
      <c r="F441" s="4">
        <v>15</v>
      </c>
      <c r="G441" s="5">
        <v>33.33</v>
      </c>
      <c r="H441" s="4">
        <v>1</v>
      </c>
    </row>
    <row r="442" spans="1:8" x14ac:dyDescent="0.2">
      <c r="A442" s="2" t="s">
        <v>39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40</v>
      </c>
      <c r="B443" s="4">
        <v>0</v>
      </c>
      <c r="C443" s="5">
        <v>0</v>
      </c>
      <c r="D443" s="4">
        <v>0</v>
      </c>
      <c r="E443" s="5">
        <v>0</v>
      </c>
      <c r="F443" s="4">
        <v>0</v>
      </c>
      <c r="G443" s="5">
        <v>0</v>
      </c>
      <c r="H443" s="4">
        <v>0</v>
      </c>
    </row>
    <row r="444" spans="1:8" x14ac:dyDescent="0.2">
      <c r="A444" s="2" t="s">
        <v>41</v>
      </c>
      <c r="B444" s="4">
        <v>6</v>
      </c>
      <c r="C444" s="5">
        <v>4.29</v>
      </c>
      <c r="D444" s="4">
        <v>1</v>
      </c>
      <c r="E444" s="5">
        <v>1.1599999999999999</v>
      </c>
      <c r="F444" s="4">
        <v>5</v>
      </c>
      <c r="G444" s="5">
        <v>11.11</v>
      </c>
      <c r="H444" s="4">
        <v>0</v>
      </c>
    </row>
    <row r="445" spans="1:8" x14ac:dyDescent="0.2">
      <c r="A445" s="2" t="s">
        <v>42</v>
      </c>
      <c r="B445" s="4">
        <v>16</v>
      </c>
      <c r="C445" s="5">
        <v>11.43</v>
      </c>
      <c r="D445" s="4">
        <v>10</v>
      </c>
      <c r="E445" s="5">
        <v>11.63</v>
      </c>
      <c r="F445" s="4">
        <v>6</v>
      </c>
      <c r="G445" s="5">
        <v>13.33</v>
      </c>
      <c r="H445" s="4">
        <v>0</v>
      </c>
    </row>
    <row r="446" spans="1:8" x14ac:dyDescent="0.2">
      <c r="A446" s="2" t="s">
        <v>43</v>
      </c>
      <c r="B446" s="4">
        <v>16</v>
      </c>
      <c r="C446" s="5">
        <v>11.43</v>
      </c>
      <c r="D446" s="4">
        <v>14</v>
      </c>
      <c r="E446" s="5">
        <v>16.28</v>
      </c>
      <c r="F446" s="4">
        <v>1</v>
      </c>
      <c r="G446" s="5">
        <v>2.2200000000000002</v>
      </c>
      <c r="H446" s="4">
        <v>0</v>
      </c>
    </row>
    <row r="447" spans="1:8" x14ac:dyDescent="0.2">
      <c r="A447" s="2" t="s">
        <v>44</v>
      </c>
      <c r="B447" s="4">
        <v>5</v>
      </c>
      <c r="C447" s="5">
        <v>3.57</v>
      </c>
      <c r="D447" s="4">
        <v>3</v>
      </c>
      <c r="E447" s="5">
        <v>3.49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45</v>
      </c>
      <c r="B448" s="4">
        <v>6</v>
      </c>
      <c r="C448" s="5">
        <v>4.29</v>
      </c>
      <c r="D448" s="4">
        <v>2</v>
      </c>
      <c r="E448" s="5">
        <v>2.33</v>
      </c>
      <c r="F448" s="4">
        <v>1</v>
      </c>
      <c r="G448" s="5">
        <v>2.2200000000000002</v>
      </c>
      <c r="H448" s="4">
        <v>0</v>
      </c>
    </row>
    <row r="449" spans="1:8" x14ac:dyDescent="0.2">
      <c r="A449" s="2" t="s">
        <v>46</v>
      </c>
      <c r="B449" s="4">
        <v>7</v>
      </c>
      <c r="C449" s="5">
        <v>5</v>
      </c>
      <c r="D449" s="4">
        <v>6</v>
      </c>
      <c r="E449" s="5">
        <v>6.98</v>
      </c>
      <c r="F449" s="4">
        <v>0</v>
      </c>
      <c r="G449" s="5">
        <v>0</v>
      </c>
      <c r="H449" s="4">
        <v>0</v>
      </c>
    </row>
    <row r="450" spans="1:8" x14ac:dyDescent="0.2">
      <c r="A450" s="1" t="s">
        <v>28</v>
      </c>
      <c r="B450" s="4">
        <v>59</v>
      </c>
      <c r="C450" s="5">
        <v>99.949999999999989</v>
      </c>
      <c r="D450" s="4">
        <v>41</v>
      </c>
      <c r="E450" s="5">
        <v>100.00999999999996</v>
      </c>
      <c r="F450" s="4">
        <v>18</v>
      </c>
      <c r="G450" s="5">
        <v>100.02000000000001</v>
      </c>
      <c r="H450" s="4">
        <v>0</v>
      </c>
    </row>
    <row r="451" spans="1:8" x14ac:dyDescent="0.2">
      <c r="A451" s="2" t="s">
        <v>32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33</v>
      </c>
      <c r="B452" s="4">
        <v>19</v>
      </c>
      <c r="C452" s="5">
        <v>32.200000000000003</v>
      </c>
      <c r="D452" s="4">
        <v>12</v>
      </c>
      <c r="E452" s="5">
        <v>29.27</v>
      </c>
      <c r="F452" s="4">
        <v>7</v>
      </c>
      <c r="G452" s="5">
        <v>38.89</v>
      </c>
      <c r="H452" s="4">
        <v>0</v>
      </c>
    </row>
    <row r="453" spans="1:8" x14ac:dyDescent="0.2">
      <c r="A453" s="2" t="s">
        <v>34</v>
      </c>
      <c r="B453" s="4">
        <v>13</v>
      </c>
      <c r="C453" s="5">
        <v>22.03</v>
      </c>
      <c r="D453" s="4">
        <v>11</v>
      </c>
      <c r="E453" s="5">
        <v>26.83</v>
      </c>
      <c r="F453" s="4">
        <v>2</v>
      </c>
      <c r="G453" s="5">
        <v>11.11</v>
      </c>
      <c r="H453" s="4">
        <v>0</v>
      </c>
    </row>
    <row r="454" spans="1:8" x14ac:dyDescent="0.2">
      <c r="A454" s="2" t="s">
        <v>35</v>
      </c>
      <c r="B454" s="4">
        <v>1</v>
      </c>
      <c r="C454" s="5">
        <v>1.69</v>
      </c>
      <c r="D454" s="4">
        <v>0</v>
      </c>
      <c r="E454" s="5">
        <v>0</v>
      </c>
      <c r="F454" s="4">
        <v>1</v>
      </c>
      <c r="G454" s="5">
        <v>5.56</v>
      </c>
      <c r="H454" s="4">
        <v>0</v>
      </c>
    </row>
    <row r="455" spans="1:8" x14ac:dyDescent="0.2">
      <c r="A455" s="2" t="s">
        <v>36</v>
      </c>
      <c r="B455" s="4">
        <v>1</v>
      </c>
      <c r="C455" s="5">
        <v>1.69</v>
      </c>
      <c r="D455" s="4">
        <v>1</v>
      </c>
      <c r="E455" s="5">
        <v>2.44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37</v>
      </c>
      <c r="B456" s="4">
        <v>1</v>
      </c>
      <c r="C456" s="5">
        <v>1.69</v>
      </c>
      <c r="D456" s="4">
        <v>1</v>
      </c>
      <c r="E456" s="5">
        <v>2.44</v>
      </c>
      <c r="F456" s="4">
        <v>0</v>
      </c>
      <c r="G456" s="5">
        <v>0</v>
      </c>
      <c r="H456" s="4">
        <v>0</v>
      </c>
    </row>
    <row r="457" spans="1:8" x14ac:dyDescent="0.2">
      <c r="A457" s="2" t="s">
        <v>38</v>
      </c>
      <c r="B457" s="4">
        <v>10</v>
      </c>
      <c r="C457" s="5">
        <v>16.95</v>
      </c>
      <c r="D457" s="4">
        <v>7</v>
      </c>
      <c r="E457" s="5">
        <v>17.07</v>
      </c>
      <c r="F457" s="4">
        <v>3</v>
      </c>
      <c r="G457" s="5">
        <v>16.670000000000002</v>
      </c>
      <c r="H457" s="4">
        <v>0</v>
      </c>
    </row>
    <row r="458" spans="1:8" x14ac:dyDescent="0.2">
      <c r="A458" s="2" t="s">
        <v>39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40</v>
      </c>
      <c r="B459" s="4">
        <v>0</v>
      </c>
      <c r="C459" s="5">
        <v>0</v>
      </c>
      <c r="D459" s="4">
        <v>0</v>
      </c>
      <c r="E459" s="5">
        <v>0</v>
      </c>
      <c r="F459" s="4">
        <v>0</v>
      </c>
      <c r="G459" s="5">
        <v>0</v>
      </c>
      <c r="H459" s="4">
        <v>0</v>
      </c>
    </row>
    <row r="460" spans="1:8" x14ac:dyDescent="0.2">
      <c r="A460" s="2" t="s">
        <v>41</v>
      </c>
      <c r="B460" s="4">
        <v>3</v>
      </c>
      <c r="C460" s="5">
        <v>5.08</v>
      </c>
      <c r="D460" s="4">
        <v>1</v>
      </c>
      <c r="E460" s="5">
        <v>2.44</v>
      </c>
      <c r="F460" s="4">
        <v>2</v>
      </c>
      <c r="G460" s="5">
        <v>11.11</v>
      </c>
      <c r="H460" s="4">
        <v>0</v>
      </c>
    </row>
    <row r="461" spans="1:8" x14ac:dyDescent="0.2">
      <c r="A461" s="2" t="s">
        <v>42</v>
      </c>
      <c r="B461" s="4">
        <v>3</v>
      </c>
      <c r="C461" s="5">
        <v>5.08</v>
      </c>
      <c r="D461" s="4">
        <v>2</v>
      </c>
      <c r="E461" s="5">
        <v>4.88</v>
      </c>
      <c r="F461" s="4">
        <v>1</v>
      </c>
      <c r="G461" s="5">
        <v>5.56</v>
      </c>
      <c r="H461" s="4">
        <v>0</v>
      </c>
    </row>
    <row r="462" spans="1:8" x14ac:dyDescent="0.2">
      <c r="A462" s="2" t="s">
        <v>43</v>
      </c>
      <c r="B462" s="4">
        <v>3</v>
      </c>
      <c r="C462" s="5">
        <v>5.08</v>
      </c>
      <c r="D462" s="4">
        <v>3</v>
      </c>
      <c r="E462" s="5">
        <v>7.32</v>
      </c>
      <c r="F462" s="4">
        <v>0</v>
      </c>
      <c r="G462" s="5">
        <v>0</v>
      </c>
      <c r="H462" s="4">
        <v>0</v>
      </c>
    </row>
    <row r="463" spans="1:8" x14ac:dyDescent="0.2">
      <c r="A463" s="2" t="s">
        <v>44</v>
      </c>
      <c r="B463" s="4">
        <v>3</v>
      </c>
      <c r="C463" s="5">
        <v>5.08</v>
      </c>
      <c r="D463" s="4">
        <v>2</v>
      </c>
      <c r="E463" s="5">
        <v>4.88</v>
      </c>
      <c r="F463" s="4">
        <v>1</v>
      </c>
      <c r="G463" s="5">
        <v>5.56</v>
      </c>
      <c r="H463" s="4">
        <v>0</v>
      </c>
    </row>
    <row r="464" spans="1:8" x14ac:dyDescent="0.2">
      <c r="A464" s="2" t="s">
        <v>45</v>
      </c>
      <c r="B464" s="4">
        <v>1</v>
      </c>
      <c r="C464" s="5">
        <v>1.69</v>
      </c>
      <c r="D464" s="4">
        <v>1</v>
      </c>
      <c r="E464" s="5">
        <v>2.44</v>
      </c>
      <c r="F464" s="4">
        <v>0</v>
      </c>
      <c r="G464" s="5">
        <v>0</v>
      </c>
      <c r="H464" s="4">
        <v>0</v>
      </c>
    </row>
    <row r="465" spans="1:8" x14ac:dyDescent="0.2">
      <c r="A465" s="2" t="s">
        <v>46</v>
      </c>
      <c r="B465" s="4">
        <v>1</v>
      </c>
      <c r="C465" s="5">
        <v>1.69</v>
      </c>
      <c r="D465" s="4">
        <v>0</v>
      </c>
      <c r="E465" s="5">
        <v>0</v>
      </c>
      <c r="F465" s="4">
        <v>1</v>
      </c>
      <c r="G465" s="5">
        <v>5.56</v>
      </c>
      <c r="H465" s="4">
        <v>0</v>
      </c>
    </row>
    <row r="466" spans="1:8" x14ac:dyDescent="0.2">
      <c r="A466" s="1" t="s">
        <v>29</v>
      </c>
      <c r="B466" s="4">
        <v>100</v>
      </c>
      <c r="C466" s="5">
        <v>100</v>
      </c>
      <c r="D466" s="4">
        <v>49</v>
      </c>
      <c r="E466" s="5">
        <v>99.999999999999986</v>
      </c>
      <c r="F466" s="4">
        <v>47</v>
      </c>
      <c r="G466" s="5">
        <v>100</v>
      </c>
      <c r="H466" s="4">
        <v>1</v>
      </c>
    </row>
    <row r="467" spans="1:8" x14ac:dyDescent="0.2">
      <c r="A467" s="2" t="s">
        <v>32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33</v>
      </c>
      <c r="B468" s="4">
        <v>19</v>
      </c>
      <c r="C468" s="5">
        <v>19</v>
      </c>
      <c r="D468" s="4">
        <v>8</v>
      </c>
      <c r="E468" s="5">
        <v>16.329999999999998</v>
      </c>
      <c r="F468" s="4">
        <v>11</v>
      </c>
      <c r="G468" s="5">
        <v>23.4</v>
      </c>
      <c r="H468" s="4">
        <v>0</v>
      </c>
    </row>
    <row r="469" spans="1:8" x14ac:dyDescent="0.2">
      <c r="A469" s="2" t="s">
        <v>34</v>
      </c>
      <c r="B469" s="4">
        <v>11</v>
      </c>
      <c r="C469" s="5">
        <v>11</v>
      </c>
      <c r="D469" s="4">
        <v>4</v>
      </c>
      <c r="E469" s="5">
        <v>8.16</v>
      </c>
      <c r="F469" s="4">
        <v>7</v>
      </c>
      <c r="G469" s="5">
        <v>14.89</v>
      </c>
      <c r="H469" s="4">
        <v>0</v>
      </c>
    </row>
    <row r="470" spans="1:8" x14ac:dyDescent="0.2">
      <c r="A470" s="2" t="s">
        <v>35</v>
      </c>
      <c r="B470" s="4">
        <v>4</v>
      </c>
      <c r="C470" s="5">
        <v>4</v>
      </c>
      <c r="D470" s="4">
        <v>0</v>
      </c>
      <c r="E470" s="5">
        <v>0</v>
      </c>
      <c r="F470" s="4">
        <v>3</v>
      </c>
      <c r="G470" s="5">
        <v>6.38</v>
      </c>
      <c r="H470" s="4">
        <v>0</v>
      </c>
    </row>
    <row r="471" spans="1:8" x14ac:dyDescent="0.2">
      <c r="A471" s="2" t="s">
        <v>36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37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2">
      <c r="A473" s="2" t="s">
        <v>38</v>
      </c>
      <c r="B473" s="4">
        <v>27</v>
      </c>
      <c r="C473" s="5">
        <v>27</v>
      </c>
      <c r="D473" s="4">
        <v>13</v>
      </c>
      <c r="E473" s="5">
        <v>26.53</v>
      </c>
      <c r="F473" s="4">
        <v>14</v>
      </c>
      <c r="G473" s="5">
        <v>29.79</v>
      </c>
      <c r="H473" s="4">
        <v>0</v>
      </c>
    </row>
    <row r="474" spans="1:8" x14ac:dyDescent="0.2">
      <c r="A474" s="2" t="s">
        <v>39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40</v>
      </c>
      <c r="B475" s="4">
        <v>3</v>
      </c>
      <c r="C475" s="5">
        <v>3</v>
      </c>
      <c r="D475" s="4">
        <v>1</v>
      </c>
      <c r="E475" s="5">
        <v>2.04</v>
      </c>
      <c r="F475" s="4">
        <v>2</v>
      </c>
      <c r="G475" s="5">
        <v>4.26</v>
      </c>
      <c r="H475" s="4">
        <v>0</v>
      </c>
    </row>
    <row r="476" spans="1:8" x14ac:dyDescent="0.2">
      <c r="A476" s="2" t="s">
        <v>41</v>
      </c>
      <c r="B476" s="4">
        <v>7</v>
      </c>
      <c r="C476" s="5">
        <v>7</v>
      </c>
      <c r="D476" s="4">
        <v>0</v>
      </c>
      <c r="E476" s="5">
        <v>0</v>
      </c>
      <c r="F476" s="4">
        <v>7</v>
      </c>
      <c r="G476" s="5">
        <v>14.89</v>
      </c>
      <c r="H476" s="4">
        <v>0</v>
      </c>
    </row>
    <row r="477" spans="1:8" x14ac:dyDescent="0.2">
      <c r="A477" s="2" t="s">
        <v>42</v>
      </c>
      <c r="B477" s="4">
        <v>11</v>
      </c>
      <c r="C477" s="5">
        <v>11</v>
      </c>
      <c r="D477" s="4">
        <v>11</v>
      </c>
      <c r="E477" s="5">
        <v>22.45</v>
      </c>
      <c r="F477" s="4">
        <v>0</v>
      </c>
      <c r="G477" s="5">
        <v>0</v>
      </c>
      <c r="H477" s="4">
        <v>0</v>
      </c>
    </row>
    <row r="478" spans="1:8" x14ac:dyDescent="0.2">
      <c r="A478" s="2" t="s">
        <v>43</v>
      </c>
      <c r="B478" s="4">
        <v>8</v>
      </c>
      <c r="C478" s="5">
        <v>8</v>
      </c>
      <c r="D478" s="4">
        <v>7</v>
      </c>
      <c r="E478" s="5">
        <v>14.29</v>
      </c>
      <c r="F478" s="4">
        <v>1</v>
      </c>
      <c r="G478" s="5">
        <v>2.13</v>
      </c>
      <c r="H478" s="4">
        <v>0</v>
      </c>
    </row>
    <row r="479" spans="1:8" x14ac:dyDescent="0.2">
      <c r="A479" s="2" t="s">
        <v>44</v>
      </c>
      <c r="B479" s="4">
        <v>3</v>
      </c>
      <c r="C479" s="5">
        <v>3</v>
      </c>
      <c r="D479" s="4">
        <v>3</v>
      </c>
      <c r="E479" s="5">
        <v>6.12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45</v>
      </c>
      <c r="B480" s="4">
        <v>5</v>
      </c>
      <c r="C480" s="5">
        <v>5</v>
      </c>
      <c r="D480" s="4">
        <v>2</v>
      </c>
      <c r="E480" s="5">
        <v>4.08</v>
      </c>
      <c r="F480" s="4">
        <v>1</v>
      </c>
      <c r="G480" s="5">
        <v>2.13</v>
      </c>
      <c r="H480" s="4">
        <v>1</v>
      </c>
    </row>
    <row r="481" spans="1:8" x14ac:dyDescent="0.2">
      <c r="A481" s="2" t="s">
        <v>46</v>
      </c>
      <c r="B481" s="4">
        <v>2</v>
      </c>
      <c r="C481" s="5">
        <v>2</v>
      </c>
      <c r="D481" s="4">
        <v>0</v>
      </c>
      <c r="E481" s="5">
        <v>0</v>
      </c>
      <c r="F481" s="4">
        <v>1</v>
      </c>
      <c r="G481" s="5">
        <v>2.13</v>
      </c>
      <c r="H481" s="4">
        <v>0</v>
      </c>
    </row>
    <row r="482" spans="1:8" x14ac:dyDescent="0.2">
      <c r="A482" s="1" t="s">
        <v>30</v>
      </c>
      <c r="B482" s="4">
        <v>324</v>
      </c>
      <c r="C482" s="5">
        <v>99.97999999999999</v>
      </c>
      <c r="D482" s="4">
        <v>187</v>
      </c>
      <c r="E482" s="5">
        <v>99.990000000000009</v>
      </c>
      <c r="F482" s="4">
        <v>128</v>
      </c>
      <c r="G482" s="5">
        <v>100</v>
      </c>
      <c r="H482" s="4">
        <v>1</v>
      </c>
    </row>
    <row r="483" spans="1:8" x14ac:dyDescent="0.2">
      <c r="A483" s="2" t="s">
        <v>32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33</v>
      </c>
      <c r="B484" s="4">
        <v>68</v>
      </c>
      <c r="C484" s="5">
        <v>20.99</v>
      </c>
      <c r="D484" s="4">
        <v>26</v>
      </c>
      <c r="E484" s="5">
        <v>13.9</v>
      </c>
      <c r="F484" s="4">
        <v>42</v>
      </c>
      <c r="G484" s="5">
        <v>32.81</v>
      </c>
      <c r="H484" s="4">
        <v>0</v>
      </c>
    </row>
    <row r="485" spans="1:8" x14ac:dyDescent="0.2">
      <c r="A485" s="2" t="s">
        <v>34</v>
      </c>
      <c r="B485" s="4">
        <v>48</v>
      </c>
      <c r="C485" s="5">
        <v>14.81</v>
      </c>
      <c r="D485" s="4">
        <v>18</v>
      </c>
      <c r="E485" s="5">
        <v>9.6300000000000008</v>
      </c>
      <c r="F485" s="4">
        <v>29</v>
      </c>
      <c r="G485" s="5">
        <v>22.66</v>
      </c>
      <c r="H485" s="4">
        <v>1</v>
      </c>
    </row>
    <row r="486" spans="1:8" x14ac:dyDescent="0.2">
      <c r="A486" s="2" t="s">
        <v>35</v>
      </c>
      <c r="B486" s="4">
        <v>2</v>
      </c>
      <c r="C486" s="5">
        <v>0.62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36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2">
      <c r="A488" s="2" t="s">
        <v>37</v>
      </c>
      <c r="B488" s="4">
        <v>4</v>
      </c>
      <c r="C488" s="5">
        <v>1.23</v>
      </c>
      <c r="D488" s="4">
        <v>4</v>
      </c>
      <c r="E488" s="5">
        <v>2.14</v>
      </c>
      <c r="F488" s="4">
        <v>0</v>
      </c>
      <c r="G488" s="5">
        <v>0</v>
      </c>
      <c r="H488" s="4">
        <v>0</v>
      </c>
    </row>
    <row r="489" spans="1:8" x14ac:dyDescent="0.2">
      <c r="A489" s="2" t="s">
        <v>38</v>
      </c>
      <c r="B489" s="4">
        <v>79</v>
      </c>
      <c r="C489" s="5">
        <v>24.38</v>
      </c>
      <c r="D489" s="4">
        <v>51</v>
      </c>
      <c r="E489" s="5">
        <v>27.27</v>
      </c>
      <c r="F489" s="4">
        <v>28</v>
      </c>
      <c r="G489" s="5">
        <v>21.88</v>
      </c>
      <c r="H489" s="4">
        <v>0</v>
      </c>
    </row>
    <row r="490" spans="1:8" x14ac:dyDescent="0.2">
      <c r="A490" s="2" t="s">
        <v>39</v>
      </c>
      <c r="B490" s="4">
        <v>4</v>
      </c>
      <c r="C490" s="5">
        <v>1.23</v>
      </c>
      <c r="D490" s="4">
        <v>2</v>
      </c>
      <c r="E490" s="5">
        <v>1.07</v>
      </c>
      <c r="F490" s="4">
        <v>2</v>
      </c>
      <c r="G490" s="5">
        <v>1.56</v>
      </c>
      <c r="H490" s="4">
        <v>0</v>
      </c>
    </row>
    <row r="491" spans="1:8" x14ac:dyDescent="0.2">
      <c r="A491" s="2" t="s">
        <v>40</v>
      </c>
      <c r="B491" s="4">
        <v>5</v>
      </c>
      <c r="C491" s="5">
        <v>1.54</v>
      </c>
      <c r="D491" s="4">
        <v>4</v>
      </c>
      <c r="E491" s="5">
        <v>2.14</v>
      </c>
      <c r="F491" s="4">
        <v>1</v>
      </c>
      <c r="G491" s="5">
        <v>0.78</v>
      </c>
      <c r="H491" s="4">
        <v>0</v>
      </c>
    </row>
    <row r="492" spans="1:8" x14ac:dyDescent="0.2">
      <c r="A492" s="2" t="s">
        <v>41</v>
      </c>
      <c r="B492" s="4">
        <v>8</v>
      </c>
      <c r="C492" s="5">
        <v>2.4700000000000002</v>
      </c>
      <c r="D492" s="4">
        <v>5</v>
      </c>
      <c r="E492" s="5">
        <v>2.67</v>
      </c>
      <c r="F492" s="4">
        <v>3</v>
      </c>
      <c r="G492" s="5">
        <v>2.34</v>
      </c>
      <c r="H492" s="4">
        <v>0</v>
      </c>
    </row>
    <row r="493" spans="1:8" x14ac:dyDescent="0.2">
      <c r="A493" s="2" t="s">
        <v>42</v>
      </c>
      <c r="B493" s="4">
        <v>19</v>
      </c>
      <c r="C493" s="5">
        <v>5.86</v>
      </c>
      <c r="D493" s="4">
        <v>17</v>
      </c>
      <c r="E493" s="5">
        <v>9.09</v>
      </c>
      <c r="F493" s="4">
        <v>2</v>
      </c>
      <c r="G493" s="5">
        <v>1.56</v>
      </c>
      <c r="H493" s="4">
        <v>0</v>
      </c>
    </row>
    <row r="494" spans="1:8" x14ac:dyDescent="0.2">
      <c r="A494" s="2" t="s">
        <v>43</v>
      </c>
      <c r="B494" s="4">
        <v>46</v>
      </c>
      <c r="C494" s="5">
        <v>14.2</v>
      </c>
      <c r="D494" s="4">
        <v>41</v>
      </c>
      <c r="E494" s="5">
        <v>21.93</v>
      </c>
      <c r="F494" s="4">
        <v>5</v>
      </c>
      <c r="G494" s="5">
        <v>3.91</v>
      </c>
      <c r="H494" s="4">
        <v>0</v>
      </c>
    </row>
    <row r="495" spans="1:8" x14ac:dyDescent="0.2">
      <c r="A495" s="2" t="s">
        <v>44</v>
      </c>
      <c r="B495" s="4">
        <v>13</v>
      </c>
      <c r="C495" s="5">
        <v>4.01</v>
      </c>
      <c r="D495" s="4">
        <v>9</v>
      </c>
      <c r="E495" s="5">
        <v>4.8099999999999996</v>
      </c>
      <c r="F495" s="4">
        <v>2</v>
      </c>
      <c r="G495" s="5">
        <v>1.56</v>
      </c>
      <c r="H495" s="4">
        <v>0</v>
      </c>
    </row>
    <row r="496" spans="1:8" x14ac:dyDescent="0.2">
      <c r="A496" s="2" t="s">
        <v>45</v>
      </c>
      <c r="B496" s="4">
        <v>14</v>
      </c>
      <c r="C496" s="5">
        <v>4.32</v>
      </c>
      <c r="D496" s="4">
        <v>5</v>
      </c>
      <c r="E496" s="5">
        <v>2.67</v>
      </c>
      <c r="F496" s="4">
        <v>6</v>
      </c>
      <c r="G496" s="5">
        <v>4.6900000000000004</v>
      </c>
      <c r="H496" s="4">
        <v>0</v>
      </c>
    </row>
    <row r="497" spans="1:8" x14ac:dyDescent="0.2">
      <c r="A497" s="2" t="s">
        <v>46</v>
      </c>
      <c r="B497" s="4">
        <v>14</v>
      </c>
      <c r="C497" s="5">
        <v>4.32</v>
      </c>
      <c r="D497" s="4">
        <v>5</v>
      </c>
      <c r="E497" s="5">
        <v>2.67</v>
      </c>
      <c r="F497" s="4">
        <v>8</v>
      </c>
      <c r="G497" s="5">
        <v>6.25</v>
      </c>
      <c r="H497" s="4">
        <v>0</v>
      </c>
    </row>
    <row r="498" spans="1:8" x14ac:dyDescent="0.2">
      <c r="A498" s="1" t="s">
        <v>31</v>
      </c>
      <c r="B498" s="4">
        <v>286</v>
      </c>
      <c r="C498" s="5">
        <v>100.01000000000002</v>
      </c>
      <c r="D498" s="4">
        <v>141</v>
      </c>
      <c r="E498" s="5">
        <v>99.989999999999981</v>
      </c>
      <c r="F498" s="4">
        <v>128</v>
      </c>
      <c r="G498" s="5">
        <v>100.02</v>
      </c>
      <c r="H498" s="4">
        <v>2</v>
      </c>
    </row>
    <row r="499" spans="1:8" x14ac:dyDescent="0.2">
      <c r="A499" s="2" t="s">
        <v>32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33</v>
      </c>
      <c r="B500" s="4">
        <v>55</v>
      </c>
      <c r="C500" s="5">
        <v>19.23</v>
      </c>
      <c r="D500" s="4">
        <v>25</v>
      </c>
      <c r="E500" s="5">
        <v>17.73</v>
      </c>
      <c r="F500" s="4">
        <v>30</v>
      </c>
      <c r="G500" s="5">
        <v>23.44</v>
      </c>
      <c r="H500" s="4">
        <v>0</v>
      </c>
    </row>
    <row r="501" spans="1:8" x14ac:dyDescent="0.2">
      <c r="A501" s="2" t="s">
        <v>34</v>
      </c>
      <c r="B501" s="4">
        <v>33</v>
      </c>
      <c r="C501" s="5">
        <v>11.54</v>
      </c>
      <c r="D501" s="4">
        <v>10</v>
      </c>
      <c r="E501" s="5">
        <v>7.09</v>
      </c>
      <c r="F501" s="4">
        <v>23</v>
      </c>
      <c r="G501" s="5">
        <v>17.97</v>
      </c>
      <c r="H501" s="4">
        <v>0</v>
      </c>
    </row>
    <row r="502" spans="1:8" x14ac:dyDescent="0.2">
      <c r="A502" s="2" t="s">
        <v>35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36</v>
      </c>
      <c r="B503" s="4">
        <v>3</v>
      </c>
      <c r="C503" s="5">
        <v>1.05</v>
      </c>
      <c r="D503" s="4">
        <v>1</v>
      </c>
      <c r="E503" s="5">
        <v>0.71</v>
      </c>
      <c r="F503" s="4">
        <v>2</v>
      </c>
      <c r="G503" s="5">
        <v>1.56</v>
      </c>
      <c r="H503" s="4">
        <v>0</v>
      </c>
    </row>
    <row r="504" spans="1:8" x14ac:dyDescent="0.2">
      <c r="A504" s="2" t="s">
        <v>37</v>
      </c>
      <c r="B504" s="4">
        <v>5</v>
      </c>
      <c r="C504" s="5">
        <v>1.75</v>
      </c>
      <c r="D504" s="4">
        <v>1</v>
      </c>
      <c r="E504" s="5">
        <v>0.71</v>
      </c>
      <c r="F504" s="4">
        <v>4</v>
      </c>
      <c r="G504" s="5">
        <v>3.13</v>
      </c>
      <c r="H504" s="4">
        <v>0</v>
      </c>
    </row>
    <row r="505" spans="1:8" x14ac:dyDescent="0.2">
      <c r="A505" s="2" t="s">
        <v>38</v>
      </c>
      <c r="B505" s="4">
        <v>77</v>
      </c>
      <c r="C505" s="5">
        <v>26.92</v>
      </c>
      <c r="D505" s="4">
        <v>38</v>
      </c>
      <c r="E505" s="5">
        <v>26.95</v>
      </c>
      <c r="F505" s="4">
        <v>38</v>
      </c>
      <c r="G505" s="5">
        <v>29.69</v>
      </c>
      <c r="H505" s="4">
        <v>1</v>
      </c>
    </row>
    <row r="506" spans="1:8" x14ac:dyDescent="0.2">
      <c r="A506" s="2" t="s">
        <v>39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40</v>
      </c>
      <c r="B507" s="4">
        <v>4</v>
      </c>
      <c r="C507" s="5">
        <v>1.4</v>
      </c>
      <c r="D507" s="4">
        <v>0</v>
      </c>
      <c r="E507" s="5">
        <v>0</v>
      </c>
      <c r="F507" s="4">
        <v>4</v>
      </c>
      <c r="G507" s="5">
        <v>3.13</v>
      </c>
      <c r="H507" s="4">
        <v>0</v>
      </c>
    </row>
    <row r="508" spans="1:8" x14ac:dyDescent="0.2">
      <c r="A508" s="2" t="s">
        <v>41</v>
      </c>
      <c r="B508" s="4">
        <v>4</v>
      </c>
      <c r="C508" s="5">
        <v>1.4</v>
      </c>
      <c r="D508" s="4">
        <v>2</v>
      </c>
      <c r="E508" s="5">
        <v>1.42</v>
      </c>
      <c r="F508" s="4">
        <v>2</v>
      </c>
      <c r="G508" s="5">
        <v>1.56</v>
      </c>
      <c r="H508" s="4">
        <v>0</v>
      </c>
    </row>
    <row r="509" spans="1:8" x14ac:dyDescent="0.2">
      <c r="A509" s="2" t="s">
        <v>42</v>
      </c>
      <c r="B509" s="4">
        <v>22</v>
      </c>
      <c r="C509" s="5">
        <v>7.69</v>
      </c>
      <c r="D509" s="4">
        <v>13</v>
      </c>
      <c r="E509" s="5">
        <v>9.2200000000000006</v>
      </c>
      <c r="F509" s="4">
        <v>7</v>
      </c>
      <c r="G509" s="5">
        <v>5.47</v>
      </c>
      <c r="H509" s="4">
        <v>1</v>
      </c>
    </row>
    <row r="510" spans="1:8" x14ac:dyDescent="0.2">
      <c r="A510" s="2" t="s">
        <v>43</v>
      </c>
      <c r="B510" s="4">
        <v>38</v>
      </c>
      <c r="C510" s="5">
        <v>13.29</v>
      </c>
      <c r="D510" s="4">
        <v>33</v>
      </c>
      <c r="E510" s="5">
        <v>23.4</v>
      </c>
      <c r="F510" s="4">
        <v>4</v>
      </c>
      <c r="G510" s="5">
        <v>3.13</v>
      </c>
      <c r="H510" s="4">
        <v>0</v>
      </c>
    </row>
    <row r="511" spans="1:8" x14ac:dyDescent="0.2">
      <c r="A511" s="2" t="s">
        <v>44</v>
      </c>
      <c r="B511" s="4">
        <v>17</v>
      </c>
      <c r="C511" s="5">
        <v>5.94</v>
      </c>
      <c r="D511" s="4">
        <v>3</v>
      </c>
      <c r="E511" s="5">
        <v>2.13</v>
      </c>
      <c r="F511" s="4">
        <v>2</v>
      </c>
      <c r="G511" s="5">
        <v>1.56</v>
      </c>
      <c r="H511" s="4">
        <v>0</v>
      </c>
    </row>
    <row r="512" spans="1:8" x14ac:dyDescent="0.2">
      <c r="A512" s="2" t="s">
        <v>45</v>
      </c>
      <c r="B512" s="4">
        <v>14</v>
      </c>
      <c r="C512" s="5">
        <v>4.9000000000000004</v>
      </c>
      <c r="D512" s="4">
        <v>8</v>
      </c>
      <c r="E512" s="5">
        <v>5.67</v>
      </c>
      <c r="F512" s="4">
        <v>5</v>
      </c>
      <c r="G512" s="5">
        <v>3.91</v>
      </c>
      <c r="H512" s="4">
        <v>0</v>
      </c>
    </row>
    <row r="513" spans="1:8" x14ac:dyDescent="0.2">
      <c r="A513" s="2" t="s">
        <v>46</v>
      </c>
      <c r="B513" s="4">
        <v>14</v>
      </c>
      <c r="C513" s="5">
        <v>4.9000000000000004</v>
      </c>
      <c r="D513" s="4">
        <v>7</v>
      </c>
      <c r="E513" s="5">
        <v>4.96</v>
      </c>
      <c r="F513" s="4">
        <v>7</v>
      </c>
      <c r="G513" s="5">
        <v>5.47</v>
      </c>
      <c r="H513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FB46-3FDF-42AC-A2C9-D1CF6EA3758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98</v>
      </c>
      <c r="D6" s="8">
        <v>14.54</v>
      </c>
      <c r="E6" s="12">
        <v>24</v>
      </c>
      <c r="F6" s="8">
        <v>7.21</v>
      </c>
      <c r="G6" s="12">
        <v>74</v>
      </c>
      <c r="H6" s="8">
        <v>22.49</v>
      </c>
      <c r="I6" s="12">
        <v>0</v>
      </c>
    </row>
    <row r="7" spans="2:9" ht="15" customHeight="1" x14ac:dyDescent="0.2">
      <c r="B7" t="s">
        <v>34</v>
      </c>
      <c r="C7" s="12">
        <v>91</v>
      </c>
      <c r="D7" s="8">
        <v>13.5</v>
      </c>
      <c r="E7" s="12">
        <v>39</v>
      </c>
      <c r="F7" s="8">
        <v>11.71</v>
      </c>
      <c r="G7" s="12">
        <v>52</v>
      </c>
      <c r="H7" s="8">
        <v>15.81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0.45</v>
      </c>
      <c r="E9" s="12">
        <v>1</v>
      </c>
      <c r="F9" s="8">
        <v>0.3</v>
      </c>
      <c r="G9" s="12">
        <v>2</v>
      </c>
      <c r="H9" s="8">
        <v>0.61</v>
      </c>
      <c r="I9" s="12">
        <v>0</v>
      </c>
    </row>
    <row r="10" spans="2:9" ht="15" customHeight="1" x14ac:dyDescent="0.2">
      <c r="B10" t="s">
        <v>37</v>
      </c>
      <c r="C10" s="12">
        <v>9</v>
      </c>
      <c r="D10" s="8">
        <v>1.34</v>
      </c>
      <c r="E10" s="12">
        <v>1</v>
      </c>
      <c r="F10" s="8">
        <v>0.3</v>
      </c>
      <c r="G10" s="12">
        <v>8</v>
      </c>
      <c r="H10" s="8">
        <v>2.4300000000000002</v>
      </c>
      <c r="I10" s="12">
        <v>0</v>
      </c>
    </row>
    <row r="11" spans="2:9" ht="15" customHeight="1" x14ac:dyDescent="0.2">
      <c r="B11" t="s">
        <v>38</v>
      </c>
      <c r="C11" s="12">
        <v>160</v>
      </c>
      <c r="D11" s="8">
        <v>23.74</v>
      </c>
      <c r="E11" s="12">
        <v>81</v>
      </c>
      <c r="F11" s="8">
        <v>24.32</v>
      </c>
      <c r="G11" s="12">
        <v>78</v>
      </c>
      <c r="H11" s="8">
        <v>23.71</v>
      </c>
      <c r="I11" s="12">
        <v>0</v>
      </c>
    </row>
    <row r="12" spans="2:9" ht="15" customHeight="1" x14ac:dyDescent="0.2">
      <c r="B12" t="s">
        <v>39</v>
      </c>
      <c r="C12" s="12">
        <v>3</v>
      </c>
      <c r="D12" s="8">
        <v>0.45</v>
      </c>
      <c r="E12" s="12">
        <v>1</v>
      </c>
      <c r="F12" s="8">
        <v>0.3</v>
      </c>
      <c r="G12" s="12">
        <v>2</v>
      </c>
      <c r="H12" s="8">
        <v>0.61</v>
      </c>
      <c r="I12" s="12">
        <v>0</v>
      </c>
    </row>
    <row r="13" spans="2:9" ht="15" customHeight="1" x14ac:dyDescent="0.2">
      <c r="B13" t="s">
        <v>40</v>
      </c>
      <c r="C13" s="12">
        <v>22</v>
      </c>
      <c r="D13" s="8">
        <v>3.26</v>
      </c>
      <c r="E13" s="12">
        <v>1</v>
      </c>
      <c r="F13" s="8">
        <v>0.3</v>
      </c>
      <c r="G13" s="12">
        <v>20</v>
      </c>
      <c r="H13" s="8">
        <v>6.08</v>
      </c>
      <c r="I13" s="12">
        <v>1</v>
      </c>
    </row>
    <row r="14" spans="2:9" ht="15" customHeight="1" x14ac:dyDescent="0.2">
      <c r="B14" t="s">
        <v>41</v>
      </c>
      <c r="C14" s="12">
        <v>25</v>
      </c>
      <c r="D14" s="8">
        <v>3.71</v>
      </c>
      <c r="E14" s="12">
        <v>8</v>
      </c>
      <c r="F14" s="8">
        <v>2.4</v>
      </c>
      <c r="G14" s="12">
        <v>17</v>
      </c>
      <c r="H14" s="8">
        <v>5.17</v>
      </c>
      <c r="I14" s="12">
        <v>0</v>
      </c>
    </row>
    <row r="15" spans="2:9" ht="15" customHeight="1" x14ac:dyDescent="0.2">
      <c r="B15" t="s">
        <v>42</v>
      </c>
      <c r="C15" s="12">
        <v>86</v>
      </c>
      <c r="D15" s="8">
        <v>12.76</v>
      </c>
      <c r="E15" s="12">
        <v>63</v>
      </c>
      <c r="F15" s="8">
        <v>18.920000000000002</v>
      </c>
      <c r="G15" s="12">
        <v>21</v>
      </c>
      <c r="H15" s="8">
        <v>6.38</v>
      </c>
      <c r="I15" s="12">
        <v>0</v>
      </c>
    </row>
    <row r="16" spans="2:9" ht="15" customHeight="1" x14ac:dyDescent="0.2">
      <c r="B16" t="s">
        <v>43</v>
      </c>
      <c r="C16" s="12">
        <v>83</v>
      </c>
      <c r="D16" s="8">
        <v>12.31</v>
      </c>
      <c r="E16" s="12">
        <v>70</v>
      </c>
      <c r="F16" s="8">
        <v>21.02</v>
      </c>
      <c r="G16" s="12">
        <v>13</v>
      </c>
      <c r="H16" s="8">
        <v>3.95</v>
      </c>
      <c r="I16" s="12">
        <v>0</v>
      </c>
    </row>
    <row r="17" spans="2:9" ht="15" customHeight="1" x14ac:dyDescent="0.2">
      <c r="B17" t="s">
        <v>44</v>
      </c>
      <c r="C17" s="12">
        <v>33</v>
      </c>
      <c r="D17" s="8">
        <v>4.9000000000000004</v>
      </c>
      <c r="E17" s="12">
        <v>20</v>
      </c>
      <c r="F17" s="8">
        <v>6.01</v>
      </c>
      <c r="G17" s="12">
        <v>10</v>
      </c>
      <c r="H17" s="8">
        <v>3.04</v>
      </c>
      <c r="I17" s="12">
        <v>0</v>
      </c>
    </row>
    <row r="18" spans="2:9" ht="15" customHeight="1" x14ac:dyDescent="0.2">
      <c r="B18" t="s">
        <v>45</v>
      </c>
      <c r="C18" s="12">
        <v>26</v>
      </c>
      <c r="D18" s="8">
        <v>3.86</v>
      </c>
      <c r="E18" s="12">
        <v>11</v>
      </c>
      <c r="F18" s="8">
        <v>3.3</v>
      </c>
      <c r="G18" s="12">
        <v>13</v>
      </c>
      <c r="H18" s="8">
        <v>3.95</v>
      </c>
      <c r="I18" s="12">
        <v>1</v>
      </c>
    </row>
    <row r="19" spans="2:9" ht="15" customHeight="1" x14ac:dyDescent="0.2">
      <c r="B19" t="s">
        <v>46</v>
      </c>
      <c r="C19" s="12">
        <v>34</v>
      </c>
      <c r="D19" s="8">
        <v>5.04</v>
      </c>
      <c r="E19" s="12">
        <v>13</v>
      </c>
      <c r="F19" s="8">
        <v>3.9</v>
      </c>
      <c r="G19" s="12">
        <v>18</v>
      </c>
      <c r="H19" s="8">
        <v>5.47</v>
      </c>
      <c r="I19" s="12">
        <v>0</v>
      </c>
    </row>
    <row r="20" spans="2:9" ht="15" customHeight="1" x14ac:dyDescent="0.2">
      <c r="B20" s="9" t="s">
        <v>227</v>
      </c>
      <c r="C20" s="12">
        <f>SUM(LTBL_33212[総数／事業所数])</f>
        <v>674</v>
      </c>
      <c r="E20" s="12">
        <f>SUBTOTAL(109,LTBL_33212[個人／事業所数])</f>
        <v>333</v>
      </c>
      <c r="G20" s="12">
        <f>SUBTOTAL(109,LTBL_33212[法人／事業所数])</f>
        <v>329</v>
      </c>
      <c r="I20" s="12">
        <f>SUBTOTAL(109,LTBL_33212[法人以外の団体／事業所数])</f>
        <v>2</v>
      </c>
    </row>
    <row r="21" spans="2:9" ht="15" customHeight="1" x14ac:dyDescent="0.2">
      <c r="E21" s="11">
        <f>LTBL_33212[[#Totals],[個人／事業所数]]/LTBL_33212[[#Totals],[総数／事業所数]]</f>
        <v>0.49406528189910981</v>
      </c>
      <c r="G21" s="11">
        <f>LTBL_33212[[#Totals],[法人／事業所数]]/LTBL_33212[[#Totals],[総数／事業所数]]</f>
        <v>0.48813056379821956</v>
      </c>
      <c r="I21" s="11">
        <f>LTBL_33212[[#Totals],[法人以外の団体／事業所数]]/LTBL_33212[[#Totals],[総数／事業所数]]</f>
        <v>2.967359050445104E-3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75</v>
      </c>
      <c r="D24" s="8">
        <v>11.13</v>
      </c>
      <c r="E24" s="12">
        <v>65</v>
      </c>
      <c r="F24" s="8">
        <v>19.52</v>
      </c>
      <c r="G24" s="12">
        <v>10</v>
      </c>
      <c r="H24" s="8">
        <v>3.04</v>
      </c>
      <c r="I24" s="12">
        <v>0</v>
      </c>
    </row>
    <row r="25" spans="2:9" ht="15" customHeight="1" x14ac:dyDescent="0.2">
      <c r="B25" t="s">
        <v>55</v>
      </c>
      <c r="C25" s="12">
        <v>62</v>
      </c>
      <c r="D25" s="8">
        <v>9.1999999999999993</v>
      </c>
      <c r="E25" s="12">
        <v>9</v>
      </c>
      <c r="F25" s="8">
        <v>2.7</v>
      </c>
      <c r="G25" s="12">
        <v>53</v>
      </c>
      <c r="H25" s="8">
        <v>16.11</v>
      </c>
      <c r="I25" s="12">
        <v>0</v>
      </c>
    </row>
    <row r="26" spans="2:9" ht="15" customHeight="1" x14ac:dyDescent="0.2">
      <c r="B26" t="s">
        <v>69</v>
      </c>
      <c r="C26" s="12">
        <v>53</v>
      </c>
      <c r="D26" s="8">
        <v>7.86</v>
      </c>
      <c r="E26" s="12">
        <v>43</v>
      </c>
      <c r="F26" s="8">
        <v>12.91</v>
      </c>
      <c r="G26" s="12">
        <v>10</v>
      </c>
      <c r="H26" s="8">
        <v>3.04</v>
      </c>
      <c r="I26" s="12">
        <v>0</v>
      </c>
    </row>
    <row r="27" spans="2:9" ht="15" customHeight="1" x14ac:dyDescent="0.2">
      <c r="B27" t="s">
        <v>62</v>
      </c>
      <c r="C27" s="12">
        <v>47</v>
      </c>
      <c r="D27" s="8">
        <v>6.97</v>
      </c>
      <c r="E27" s="12">
        <v>29</v>
      </c>
      <c r="F27" s="8">
        <v>8.7100000000000009</v>
      </c>
      <c r="G27" s="12">
        <v>18</v>
      </c>
      <c r="H27" s="8">
        <v>5.47</v>
      </c>
      <c r="I27" s="12">
        <v>0</v>
      </c>
    </row>
    <row r="28" spans="2:9" ht="15" customHeight="1" x14ac:dyDescent="0.2">
      <c r="B28" t="s">
        <v>64</v>
      </c>
      <c r="C28" s="12">
        <v>43</v>
      </c>
      <c r="D28" s="8">
        <v>6.38</v>
      </c>
      <c r="E28" s="12">
        <v>25</v>
      </c>
      <c r="F28" s="8">
        <v>7.51</v>
      </c>
      <c r="G28" s="12">
        <v>17</v>
      </c>
      <c r="H28" s="8">
        <v>5.17</v>
      </c>
      <c r="I28" s="12">
        <v>0</v>
      </c>
    </row>
    <row r="29" spans="2:9" ht="15" customHeight="1" x14ac:dyDescent="0.2">
      <c r="B29" t="s">
        <v>71</v>
      </c>
      <c r="C29" s="12">
        <v>33</v>
      </c>
      <c r="D29" s="8">
        <v>4.9000000000000004</v>
      </c>
      <c r="E29" s="12">
        <v>20</v>
      </c>
      <c r="F29" s="8">
        <v>6.01</v>
      </c>
      <c r="G29" s="12">
        <v>10</v>
      </c>
      <c r="H29" s="8">
        <v>3.04</v>
      </c>
      <c r="I29" s="12">
        <v>0</v>
      </c>
    </row>
    <row r="30" spans="2:9" ht="15" customHeight="1" x14ac:dyDescent="0.2">
      <c r="B30" t="s">
        <v>85</v>
      </c>
      <c r="C30" s="12">
        <v>31</v>
      </c>
      <c r="D30" s="8">
        <v>4.5999999999999996</v>
      </c>
      <c r="E30" s="12">
        <v>23</v>
      </c>
      <c r="F30" s="8">
        <v>6.91</v>
      </c>
      <c r="G30" s="12">
        <v>8</v>
      </c>
      <c r="H30" s="8">
        <v>2.4300000000000002</v>
      </c>
      <c r="I30" s="12">
        <v>0</v>
      </c>
    </row>
    <row r="31" spans="2:9" ht="15" customHeight="1" x14ac:dyDescent="0.2">
      <c r="B31" t="s">
        <v>63</v>
      </c>
      <c r="C31" s="12">
        <v>24</v>
      </c>
      <c r="D31" s="8">
        <v>3.56</v>
      </c>
      <c r="E31" s="12">
        <v>11</v>
      </c>
      <c r="F31" s="8">
        <v>3.3</v>
      </c>
      <c r="G31" s="12">
        <v>13</v>
      </c>
      <c r="H31" s="8">
        <v>3.95</v>
      </c>
      <c r="I31" s="12">
        <v>0</v>
      </c>
    </row>
    <row r="32" spans="2:9" ht="15" customHeight="1" x14ac:dyDescent="0.2">
      <c r="B32" t="s">
        <v>56</v>
      </c>
      <c r="C32" s="12">
        <v>23</v>
      </c>
      <c r="D32" s="8">
        <v>3.41</v>
      </c>
      <c r="E32" s="12">
        <v>10</v>
      </c>
      <c r="F32" s="8">
        <v>3</v>
      </c>
      <c r="G32" s="12">
        <v>13</v>
      </c>
      <c r="H32" s="8">
        <v>3.95</v>
      </c>
      <c r="I32" s="12">
        <v>0</v>
      </c>
    </row>
    <row r="33" spans="2:9" ht="15" customHeight="1" x14ac:dyDescent="0.2">
      <c r="B33" t="s">
        <v>86</v>
      </c>
      <c r="C33" s="12">
        <v>20</v>
      </c>
      <c r="D33" s="8">
        <v>2.97</v>
      </c>
      <c r="E33" s="12">
        <v>13</v>
      </c>
      <c r="F33" s="8">
        <v>3.9</v>
      </c>
      <c r="G33" s="12">
        <v>7</v>
      </c>
      <c r="H33" s="8">
        <v>2.13</v>
      </c>
      <c r="I33" s="12">
        <v>0</v>
      </c>
    </row>
    <row r="34" spans="2:9" ht="15" customHeight="1" x14ac:dyDescent="0.2">
      <c r="B34" t="s">
        <v>68</v>
      </c>
      <c r="C34" s="12">
        <v>15</v>
      </c>
      <c r="D34" s="8">
        <v>2.23</v>
      </c>
      <c r="E34" s="12">
        <v>3</v>
      </c>
      <c r="F34" s="8">
        <v>0.9</v>
      </c>
      <c r="G34" s="12">
        <v>12</v>
      </c>
      <c r="H34" s="8">
        <v>3.65</v>
      </c>
      <c r="I34" s="12">
        <v>0</v>
      </c>
    </row>
    <row r="35" spans="2:9" ht="15" customHeight="1" x14ac:dyDescent="0.2">
      <c r="B35" t="s">
        <v>57</v>
      </c>
      <c r="C35" s="12">
        <v>13</v>
      </c>
      <c r="D35" s="8">
        <v>1.93</v>
      </c>
      <c r="E35" s="12">
        <v>5</v>
      </c>
      <c r="F35" s="8">
        <v>1.5</v>
      </c>
      <c r="G35" s="12">
        <v>8</v>
      </c>
      <c r="H35" s="8">
        <v>2.4300000000000002</v>
      </c>
      <c r="I35" s="12">
        <v>0</v>
      </c>
    </row>
    <row r="36" spans="2:9" ht="15" customHeight="1" x14ac:dyDescent="0.2">
      <c r="B36" t="s">
        <v>91</v>
      </c>
      <c r="C36" s="12">
        <v>13</v>
      </c>
      <c r="D36" s="8">
        <v>1.93</v>
      </c>
      <c r="E36" s="12">
        <v>7</v>
      </c>
      <c r="F36" s="8">
        <v>2.1</v>
      </c>
      <c r="G36" s="12">
        <v>4</v>
      </c>
      <c r="H36" s="8">
        <v>1.22</v>
      </c>
      <c r="I36" s="12">
        <v>0</v>
      </c>
    </row>
    <row r="37" spans="2:9" ht="15" customHeight="1" x14ac:dyDescent="0.2">
      <c r="B37" t="s">
        <v>72</v>
      </c>
      <c r="C37" s="12">
        <v>13</v>
      </c>
      <c r="D37" s="8">
        <v>1.93</v>
      </c>
      <c r="E37" s="12">
        <v>11</v>
      </c>
      <c r="F37" s="8">
        <v>3.3</v>
      </c>
      <c r="G37" s="12">
        <v>2</v>
      </c>
      <c r="H37" s="8">
        <v>0.61</v>
      </c>
      <c r="I37" s="12">
        <v>0</v>
      </c>
    </row>
    <row r="38" spans="2:9" ht="15" customHeight="1" x14ac:dyDescent="0.2">
      <c r="B38" t="s">
        <v>73</v>
      </c>
      <c r="C38" s="12">
        <v>13</v>
      </c>
      <c r="D38" s="8">
        <v>1.93</v>
      </c>
      <c r="E38" s="12">
        <v>0</v>
      </c>
      <c r="F38" s="8">
        <v>0</v>
      </c>
      <c r="G38" s="12">
        <v>11</v>
      </c>
      <c r="H38" s="8">
        <v>3.34</v>
      </c>
      <c r="I38" s="12">
        <v>1</v>
      </c>
    </row>
    <row r="39" spans="2:9" ht="15" customHeight="1" x14ac:dyDescent="0.2">
      <c r="B39" t="s">
        <v>74</v>
      </c>
      <c r="C39" s="12">
        <v>13</v>
      </c>
      <c r="D39" s="8">
        <v>1.93</v>
      </c>
      <c r="E39" s="12">
        <v>10</v>
      </c>
      <c r="F39" s="8">
        <v>3</v>
      </c>
      <c r="G39" s="12">
        <v>3</v>
      </c>
      <c r="H39" s="8">
        <v>0.91</v>
      </c>
      <c r="I39" s="12">
        <v>0</v>
      </c>
    </row>
    <row r="40" spans="2:9" ht="15" customHeight="1" x14ac:dyDescent="0.2">
      <c r="B40" t="s">
        <v>78</v>
      </c>
      <c r="C40" s="12">
        <v>12</v>
      </c>
      <c r="D40" s="8">
        <v>1.78</v>
      </c>
      <c r="E40" s="12">
        <v>3</v>
      </c>
      <c r="F40" s="8">
        <v>0.9</v>
      </c>
      <c r="G40" s="12">
        <v>9</v>
      </c>
      <c r="H40" s="8">
        <v>2.74</v>
      </c>
      <c r="I40" s="12">
        <v>0</v>
      </c>
    </row>
    <row r="41" spans="2:9" ht="15" customHeight="1" x14ac:dyDescent="0.2">
      <c r="B41" t="s">
        <v>58</v>
      </c>
      <c r="C41" s="12">
        <v>12</v>
      </c>
      <c r="D41" s="8">
        <v>1.78</v>
      </c>
      <c r="E41" s="12">
        <v>4</v>
      </c>
      <c r="F41" s="8">
        <v>1.2</v>
      </c>
      <c r="G41" s="12">
        <v>8</v>
      </c>
      <c r="H41" s="8">
        <v>2.4300000000000002</v>
      </c>
      <c r="I41" s="12">
        <v>0</v>
      </c>
    </row>
    <row r="42" spans="2:9" ht="15" customHeight="1" x14ac:dyDescent="0.2">
      <c r="B42" t="s">
        <v>66</v>
      </c>
      <c r="C42" s="12">
        <v>12</v>
      </c>
      <c r="D42" s="8">
        <v>1.78</v>
      </c>
      <c r="E42" s="12">
        <v>1</v>
      </c>
      <c r="F42" s="8">
        <v>0.3</v>
      </c>
      <c r="G42" s="12">
        <v>10</v>
      </c>
      <c r="H42" s="8">
        <v>3.04</v>
      </c>
      <c r="I42" s="12">
        <v>1</v>
      </c>
    </row>
    <row r="43" spans="2:9" ht="15" customHeight="1" x14ac:dyDescent="0.2">
      <c r="B43" t="s">
        <v>61</v>
      </c>
      <c r="C43" s="12">
        <v>11</v>
      </c>
      <c r="D43" s="8">
        <v>1.63</v>
      </c>
      <c r="E43" s="12">
        <v>6</v>
      </c>
      <c r="F43" s="8">
        <v>1.8</v>
      </c>
      <c r="G43" s="12">
        <v>5</v>
      </c>
      <c r="H43" s="8">
        <v>1.52</v>
      </c>
      <c r="I43" s="12">
        <v>0</v>
      </c>
    </row>
    <row r="44" spans="2:9" ht="15" customHeight="1" x14ac:dyDescent="0.2">
      <c r="B44" t="s">
        <v>82</v>
      </c>
      <c r="C44" s="12">
        <v>11</v>
      </c>
      <c r="D44" s="8">
        <v>1.63</v>
      </c>
      <c r="E44" s="12">
        <v>4</v>
      </c>
      <c r="F44" s="8">
        <v>1.2</v>
      </c>
      <c r="G44" s="12">
        <v>7</v>
      </c>
      <c r="H44" s="8">
        <v>2.13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126</v>
      </c>
      <c r="C48" s="12">
        <v>42</v>
      </c>
      <c r="D48" s="8">
        <v>6.23</v>
      </c>
      <c r="E48" s="12">
        <v>39</v>
      </c>
      <c r="F48" s="8">
        <v>11.71</v>
      </c>
      <c r="G48" s="12">
        <v>3</v>
      </c>
      <c r="H48" s="8">
        <v>0.91</v>
      </c>
      <c r="I48" s="12">
        <v>0</v>
      </c>
    </row>
    <row r="49" spans="2:9" ht="15" customHeight="1" x14ac:dyDescent="0.2">
      <c r="B49" t="s">
        <v>111</v>
      </c>
      <c r="C49" s="12">
        <v>35</v>
      </c>
      <c r="D49" s="8">
        <v>5.19</v>
      </c>
      <c r="E49" s="12">
        <v>2</v>
      </c>
      <c r="F49" s="8">
        <v>0.6</v>
      </c>
      <c r="G49" s="12">
        <v>33</v>
      </c>
      <c r="H49" s="8">
        <v>10.029999999999999</v>
      </c>
      <c r="I49" s="12">
        <v>0</v>
      </c>
    </row>
    <row r="50" spans="2:9" ht="15" customHeight="1" x14ac:dyDescent="0.2">
      <c r="B50" t="s">
        <v>162</v>
      </c>
      <c r="C50" s="12">
        <v>26</v>
      </c>
      <c r="D50" s="8">
        <v>3.86</v>
      </c>
      <c r="E50" s="12">
        <v>23</v>
      </c>
      <c r="F50" s="8">
        <v>6.91</v>
      </c>
      <c r="G50" s="12">
        <v>3</v>
      </c>
      <c r="H50" s="8">
        <v>0.91</v>
      </c>
      <c r="I50" s="12">
        <v>0</v>
      </c>
    </row>
    <row r="51" spans="2:9" ht="15" customHeight="1" x14ac:dyDescent="0.2">
      <c r="B51" t="s">
        <v>125</v>
      </c>
      <c r="C51" s="12">
        <v>21</v>
      </c>
      <c r="D51" s="8">
        <v>3.12</v>
      </c>
      <c r="E51" s="12">
        <v>19</v>
      </c>
      <c r="F51" s="8">
        <v>5.71</v>
      </c>
      <c r="G51" s="12">
        <v>2</v>
      </c>
      <c r="H51" s="8">
        <v>0.61</v>
      </c>
      <c r="I51" s="12">
        <v>0</v>
      </c>
    </row>
    <row r="52" spans="2:9" ht="15" customHeight="1" x14ac:dyDescent="0.2">
      <c r="B52" t="s">
        <v>167</v>
      </c>
      <c r="C52" s="12">
        <v>18</v>
      </c>
      <c r="D52" s="8">
        <v>2.67</v>
      </c>
      <c r="E52" s="12">
        <v>11</v>
      </c>
      <c r="F52" s="8">
        <v>3.3</v>
      </c>
      <c r="G52" s="12">
        <v>7</v>
      </c>
      <c r="H52" s="8">
        <v>2.13</v>
      </c>
      <c r="I52" s="12">
        <v>0</v>
      </c>
    </row>
    <row r="53" spans="2:9" ht="15" customHeight="1" x14ac:dyDescent="0.2">
      <c r="B53" t="s">
        <v>124</v>
      </c>
      <c r="C53" s="12">
        <v>17</v>
      </c>
      <c r="D53" s="8">
        <v>2.52</v>
      </c>
      <c r="E53" s="12">
        <v>16</v>
      </c>
      <c r="F53" s="8">
        <v>4.8</v>
      </c>
      <c r="G53" s="12">
        <v>1</v>
      </c>
      <c r="H53" s="8">
        <v>0.3</v>
      </c>
      <c r="I53" s="12">
        <v>0</v>
      </c>
    </row>
    <row r="54" spans="2:9" ht="15" customHeight="1" x14ac:dyDescent="0.2">
      <c r="B54" t="s">
        <v>128</v>
      </c>
      <c r="C54" s="12">
        <v>16</v>
      </c>
      <c r="D54" s="8">
        <v>2.37</v>
      </c>
      <c r="E54" s="12">
        <v>10</v>
      </c>
      <c r="F54" s="8">
        <v>3</v>
      </c>
      <c r="G54" s="12">
        <v>6</v>
      </c>
      <c r="H54" s="8">
        <v>1.82</v>
      </c>
      <c r="I54" s="12">
        <v>0</v>
      </c>
    </row>
    <row r="55" spans="2:9" ht="15" customHeight="1" x14ac:dyDescent="0.2">
      <c r="B55" t="s">
        <v>117</v>
      </c>
      <c r="C55" s="12">
        <v>15</v>
      </c>
      <c r="D55" s="8">
        <v>2.23</v>
      </c>
      <c r="E55" s="12">
        <v>8</v>
      </c>
      <c r="F55" s="8">
        <v>2.4</v>
      </c>
      <c r="G55" s="12">
        <v>7</v>
      </c>
      <c r="H55" s="8">
        <v>2.13</v>
      </c>
      <c r="I55" s="12">
        <v>0</v>
      </c>
    </row>
    <row r="56" spans="2:9" ht="15" customHeight="1" x14ac:dyDescent="0.2">
      <c r="B56" t="s">
        <v>122</v>
      </c>
      <c r="C56" s="12">
        <v>15</v>
      </c>
      <c r="D56" s="8">
        <v>2.23</v>
      </c>
      <c r="E56" s="12">
        <v>12</v>
      </c>
      <c r="F56" s="8">
        <v>3.6</v>
      </c>
      <c r="G56" s="12">
        <v>3</v>
      </c>
      <c r="H56" s="8">
        <v>0.91</v>
      </c>
      <c r="I56" s="12">
        <v>0</v>
      </c>
    </row>
    <row r="57" spans="2:9" ht="15" customHeight="1" x14ac:dyDescent="0.2">
      <c r="B57" t="s">
        <v>116</v>
      </c>
      <c r="C57" s="12">
        <v>13</v>
      </c>
      <c r="D57" s="8">
        <v>1.93</v>
      </c>
      <c r="E57" s="12">
        <v>9</v>
      </c>
      <c r="F57" s="8">
        <v>2.7</v>
      </c>
      <c r="G57" s="12">
        <v>4</v>
      </c>
      <c r="H57" s="8">
        <v>1.22</v>
      </c>
      <c r="I57" s="12">
        <v>0</v>
      </c>
    </row>
    <row r="58" spans="2:9" ht="15" customHeight="1" x14ac:dyDescent="0.2">
      <c r="B58" t="s">
        <v>127</v>
      </c>
      <c r="C58" s="12">
        <v>13</v>
      </c>
      <c r="D58" s="8">
        <v>1.93</v>
      </c>
      <c r="E58" s="12">
        <v>10</v>
      </c>
      <c r="F58" s="8">
        <v>3</v>
      </c>
      <c r="G58" s="12">
        <v>3</v>
      </c>
      <c r="H58" s="8">
        <v>0.91</v>
      </c>
      <c r="I58" s="12">
        <v>0</v>
      </c>
    </row>
    <row r="59" spans="2:9" ht="15" customHeight="1" x14ac:dyDescent="0.2">
      <c r="B59" t="s">
        <v>130</v>
      </c>
      <c r="C59" s="12">
        <v>13</v>
      </c>
      <c r="D59" s="8">
        <v>1.93</v>
      </c>
      <c r="E59" s="12">
        <v>10</v>
      </c>
      <c r="F59" s="8">
        <v>3</v>
      </c>
      <c r="G59" s="12">
        <v>3</v>
      </c>
      <c r="H59" s="8">
        <v>0.91</v>
      </c>
      <c r="I59" s="12">
        <v>0</v>
      </c>
    </row>
    <row r="60" spans="2:9" ht="15" customHeight="1" x14ac:dyDescent="0.2">
      <c r="B60" t="s">
        <v>113</v>
      </c>
      <c r="C60" s="12">
        <v>11</v>
      </c>
      <c r="D60" s="8">
        <v>1.63</v>
      </c>
      <c r="E60" s="12">
        <v>4</v>
      </c>
      <c r="F60" s="8">
        <v>1.2</v>
      </c>
      <c r="G60" s="12">
        <v>7</v>
      </c>
      <c r="H60" s="8">
        <v>2.13</v>
      </c>
      <c r="I60" s="12">
        <v>0</v>
      </c>
    </row>
    <row r="61" spans="2:9" ht="15" customHeight="1" x14ac:dyDescent="0.2">
      <c r="B61" t="s">
        <v>148</v>
      </c>
      <c r="C61" s="12">
        <v>10</v>
      </c>
      <c r="D61" s="8">
        <v>1.48</v>
      </c>
      <c r="E61" s="12">
        <v>9</v>
      </c>
      <c r="F61" s="8">
        <v>2.7</v>
      </c>
      <c r="G61" s="12">
        <v>1</v>
      </c>
      <c r="H61" s="8">
        <v>0.3</v>
      </c>
      <c r="I61" s="12">
        <v>0</v>
      </c>
    </row>
    <row r="62" spans="2:9" ht="15" customHeight="1" x14ac:dyDescent="0.2">
      <c r="B62" t="s">
        <v>119</v>
      </c>
      <c r="C62" s="12">
        <v>10</v>
      </c>
      <c r="D62" s="8">
        <v>1.48</v>
      </c>
      <c r="E62" s="12">
        <v>6</v>
      </c>
      <c r="F62" s="8">
        <v>1.8</v>
      </c>
      <c r="G62" s="12">
        <v>3</v>
      </c>
      <c r="H62" s="8">
        <v>0.91</v>
      </c>
      <c r="I62" s="12">
        <v>0</v>
      </c>
    </row>
    <row r="63" spans="2:9" ht="15" customHeight="1" x14ac:dyDescent="0.2">
      <c r="B63" t="s">
        <v>112</v>
      </c>
      <c r="C63" s="12">
        <v>9</v>
      </c>
      <c r="D63" s="8">
        <v>1.34</v>
      </c>
      <c r="E63" s="12">
        <v>2</v>
      </c>
      <c r="F63" s="8">
        <v>0.6</v>
      </c>
      <c r="G63" s="12">
        <v>7</v>
      </c>
      <c r="H63" s="8">
        <v>2.13</v>
      </c>
      <c r="I63" s="12">
        <v>0</v>
      </c>
    </row>
    <row r="64" spans="2:9" ht="15" customHeight="1" x14ac:dyDescent="0.2">
      <c r="B64" t="s">
        <v>165</v>
      </c>
      <c r="C64" s="12">
        <v>9</v>
      </c>
      <c r="D64" s="8">
        <v>1.34</v>
      </c>
      <c r="E64" s="12">
        <v>3</v>
      </c>
      <c r="F64" s="8">
        <v>0.9</v>
      </c>
      <c r="G64" s="12">
        <v>6</v>
      </c>
      <c r="H64" s="8">
        <v>1.82</v>
      </c>
      <c r="I64" s="12">
        <v>0</v>
      </c>
    </row>
    <row r="65" spans="2:9" ht="15" customHeight="1" x14ac:dyDescent="0.2">
      <c r="B65" t="s">
        <v>163</v>
      </c>
      <c r="C65" s="12">
        <v>9</v>
      </c>
      <c r="D65" s="8">
        <v>1.34</v>
      </c>
      <c r="E65" s="12">
        <v>9</v>
      </c>
      <c r="F65" s="8">
        <v>2.7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166</v>
      </c>
      <c r="C66" s="12">
        <v>9</v>
      </c>
      <c r="D66" s="8">
        <v>1.34</v>
      </c>
      <c r="E66" s="12">
        <v>3</v>
      </c>
      <c r="F66" s="8">
        <v>0.9</v>
      </c>
      <c r="G66" s="12">
        <v>6</v>
      </c>
      <c r="H66" s="8">
        <v>1.82</v>
      </c>
      <c r="I66" s="12">
        <v>0</v>
      </c>
    </row>
    <row r="67" spans="2:9" ht="15" customHeight="1" x14ac:dyDescent="0.2">
      <c r="B67" t="s">
        <v>168</v>
      </c>
      <c r="C67" s="12">
        <v>9</v>
      </c>
      <c r="D67" s="8">
        <v>1.34</v>
      </c>
      <c r="E67" s="12">
        <v>7</v>
      </c>
      <c r="F67" s="8">
        <v>2.1</v>
      </c>
      <c r="G67" s="12">
        <v>2</v>
      </c>
      <c r="H67" s="8">
        <v>0.61</v>
      </c>
      <c r="I67" s="12">
        <v>0</v>
      </c>
    </row>
    <row r="68" spans="2:9" ht="15" customHeight="1" x14ac:dyDescent="0.2">
      <c r="B68" t="s">
        <v>138</v>
      </c>
      <c r="C68" s="12">
        <v>9</v>
      </c>
      <c r="D68" s="8">
        <v>1.34</v>
      </c>
      <c r="E68" s="12">
        <v>5</v>
      </c>
      <c r="F68" s="8">
        <v>1.5</v>
      </c>
      <c r="G68" s="12">
        <v>4</v>
      </c>
      <c r="H68" s="8">
        <v>1.22</v>
      </c>
      <c r="I68" s="12">
        <v>0</v>
      </c>
    </row>
    <row r="69" spans="2:9" ht="15" customHeight="1" x14ac:dyDescent="0.2">
      <c r="B69" t="s">
        <v>129</v>
      </c>
      <c r="C69" s="12">
        <v>9</v>
      </c>
      <c r="D69" s="8">
        <v>1.34</v>
      </c>
      <c r="E69" s="12">
        <v>8</v>
      </c>
      <c r="F69" s="8">
        <v>2.4</v>
      </c>
      <c r="G69" s="12">
        <v>1</v>
      </c>
      <c r="H69" s="8">
        <v>0.3</v>
      </c>
      <c r="I69" s="12">
        <v>0</v>
      </c>
    </row>
    <row r="71" spans="2:9" ht="15" customHeight="1" x14ac:dyDescent="0.2">
      <c r="B71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B151-F82D-43B0-80E4-B83F9D87BFA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2">
      <c r="B6" t="s">
        <v>33</v>
      </c>
      <c r="C6" s="12">
        <v>156</v>
      </c>
      <c r="D6" s="8">
        <v>21.08</v>
      </c>
      <c r="E6" s="12">
        <v>42</v>
      </c>
      <c r="F6" s="8">
        <v>12.57</v>
      </c>
      <c r="G6" s="12">
        <v>114</v>
      </c>
      <c r="H6" s="8">
        <v>29.16</v>
      </c>
      <c r="I6" s="12">
        <v>0</v>
      </c>
    </row>
    <row r="7" spans="2:9" ht="15" customHeight="1" x14ac:dyDescent="0.2">
      <c r="B7" t="s">
        <v>34</v>
      </c>
      <c r="C7" s="12">
        <v>69</v>
      </c>
      <c r="D7" s="8">
        <v>9.32</v>
      </c>
      <c r="E7" s="12">
        <v>15</v>
      </c>
      <c r="F7" s="8">
        <v>4.49</v>
      </c>
      <c r="G7" s="12">
        <v>53</v>
      </c>
      <c r="H7" s="8">
        <v>13.55</v>
      </c>
      <c r="I7" s="12">
        <v>1</v>
      </c>
    </row>
    <row r="8" spans="2:9" ht="15" customHeight="1" x14ac:dyDescent="0.2">
      <c r="B8" t="s">
        <v>35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2">
      <c r="B9" t="s">
        <v>36</v>
      </c>
      <c r="C9" s="12">
        <v>5</v>
      </c>
      <c r="D9" s="8">
        <v>0.68</v>
      </c>
      <c r="E9" s="12">
        <v>1</v>
      </c>
      <c r="F9" s="8">
        <v>0.3</v>
      </c>
      <c r="G9" s="12">
        <v>4</v>
      </c>
      <c r="H9" s="8">
        <v>1.02</v>
      </c>
      <c r="I9" s="12">
        <v>0</v>
      </c>
    </row>
    <row r="10" spans="2:9" ht="15" customHeight="1" x14ac:dyDescent="0.2">
      <c r="B10" t="s">
        <v>37</v>
      </c>
      <c r="C10" s="12">
        <v>12</v>
      </c>
      <c r="D10" s="8">
        <v>1.62</v>
      </c>
      <c r="E10" s="12">
        <v>2</v>
      </c>
      <c r="F10" s="8">
        <v>0.6</v>
      </c>
      <c r="G10" s="12">
        <v>10</v>
      </c>
      <c r="H10" s="8">
        <v>2.56</v>
      </c>
      <c r="I10" s="12">
        <v>0</v>
      </c>
    </row>
    <row r="11" spans="2:9" ht="15" customHeight="1" x14ac:dyDescent="0.2">
      <c r="B11" t="s">
        <v>38</v>
      </c>
      <c r="C11" s="12">
        <v>170</v>
      </c>
      <c r="D11" s="8">
        <v>22.97</v>
      </c>
      <c r="E11" s="12">
        <v>78</v>
      </c>
      <c r="F11" s="8">
        <v>23.35</v>
      </c>
      <c r="G11" s="12">
        <v>92</v>
      </c>
      <c r="H11" s="8">
        <v>23.53</v>
      </c>
      <c r="I11" s="12">
        <v>0</v>
      </c>
    </row>
    <row r="12" spans="2:9" ht="15" customHeight="1" x14ac:dyDescent="0.2">
      <c r="B12" t="s">
        <v>39</v>
      </c>
      <c r="C12" s="12">
        <v>4</v>
      </c>
      <c r="D12" s="8">
        <v>0.54</v>
      </c>
      <c r="E12" s="12">
        <v>0</v>
      </c>
      <c r="F12" s="8">
        <v>0</v>
      </c>
      <c r="G12" s="12">
        <v>4</v>
      </c>
      <c r="H12" s="8">
        <v>1.02</v>
      </c>
      <c r="I12" s="12">
        <v>0</v>
      </c>
    </row>
    <row r="13" spans="2:9" ht="15" customHeight="1" x14ac:dyDescent="0.2">
      <c r="B13" t="s">
        <v>40</v>
      </c>
      <c r="C13" s="12">
        <v>20</v>
      </c>
      <c r="D13" s="8">
        <v>2.7</v>
      </c>
      <c r="E13" s="12">
        <v>4</v>
      </c>
      <c r="F13" s="8">
        <v>1.2</v>
      </c>
      <c r="G13" s="12">
        <v>16</v>
      </c>
      <c r="H13" s="8">
        <v>4.09</v>
      </c>
      <c r="I13" s="12">
        <v>0</v>
      </c>
    </row>
    <row r="14" spans="2:9" ht="15" customHeight="1" x14ac:dyDescent="0.2">
      <c r="B14" t="s">
        <v>41</v>
      </c>
      <c r="C14" s="12">
        <v>29</v>
      </c>
      <c r="D14" s="8">
        <v>3.92</v>
      </c>
      <c r="E14" s="12">
        <v>13</v>
      </c>
      <c r="F14" s="8">
        <v>3.89</v>
      </c>
      <c r="G14" s="12">
        <v>16</v>
      </c>
      <c r="H14" s="8">
        <v>4.09</v>
      </c>
      <c r="I14" s="12">
        <v>0</v>
      </c>
    </row>
    <row r="15" spans="2:9" ht="15" customHeight="1" x14ac:dyDescent="0.2">
      <c r="B15" t="s">
        <v>42</v>
      </c>
      <c r="C15" s="12">
        <v>66</v>
      </c>
      <c r="D15" s="8">
        <v>8.92</v>
      </c>
      <c r="E15" s="12">
        <v>49</v>
      </c>
      <c r="F15" s="8">
        <v>14.67</v>
      </c>
      <c r="G15" s="12">
        <v>16</v>
      </c>
      <c r="H15" s="8">
        <v>4.09</v>
      </c>
      <c r="I15" s="12">
        <v>0</v>
      </c>
    </row>
    <row r="16" spans="2:9" ht="15" customHeight="1" x14ac:dyDescent="0.2">
      <c r="B16" t="s">
        <v>43</v>
      </c>
      <c r="C16" s="12">
        <v>104</v>
      </c>
      <c r="D16" s="8">
        <v>14.05</v>
      </c>
      <c r="E16" s="12">
        <v>78</v>
      </c>
      <c r="F16" s="8">
        <v>23.35</v>
      </c>
      <c r="G16" s="12">
        <v>25</v>
      </c>
      <c r="H16" s="8">
        <v>6.39</v>
      </c>
      <c r="I16" s="12">
        <v>0</v>
      </c>
    </row>
    <row r="17" spans="2:9" ht="15" customHeight="1" x14ac:dyDescent="0.2">
      <c r="B17" t="s">
        <v>44</v>
      </c>
      <c r="C17" s="12">
        <v>32</v>
      </c>
      <c r="D17" s="8">
        <v>4.32</v>
      </c>
      <c r="E17" s="12">
        <v>14</v>
      </c>
      <c r="F17" s="8">
        <v>4.1900000000000004</v>
      </c>
      <c r="G17" s="12">
        <v>6</v>
      </c>
      <c r="H17" s="8">
        <v>1.53</v>
      </c>
      <c r="I17" s="12">
        <v>0</v>
      </c>
    </row>
    <row r="18" spans="2:9" ht="15" customHeight="1" x14ac:dyDescent="0.2">
      <c r="B18" t="s">
        <v>45</v>
      </c>
      <c r="C18" s="12">
        <v>48</v>
      </c>
      <c r="D18" s="8">
        <v>6.49</v>
      </c>
      <c r="E18" s="12">
        <v>27</v>
      </c>
      <c r="F18" s="8">
        <v>8.08</v>
      </c>
      <c r="G18" s="12">
        <v>21</v>
      </c>
      <c r="H18" s="8">
        <v>5.37</v>
      </c>
      <c r="I18" s="12">
        <v>0</v>
      </c>
    </row>
    <row r="19" spans="2:9" ht="15" customHeight="1" x14ac:dyDescent="0.2">
      <c r="B19" t="s">
        <v>46</v>
      </c>
      <c r="C19" s="12">
        <v>23</v>
      </c>
      <c r="D19" s="8">
        <v>3.11</v>
      </c>
      <c r="E19" s="12">
        <v>11</v>
      </c>
      <c r="F19" s="8">
        <v>3.29</v>
      </c>
      <c r="G19" s="12">
        <v>12</v>
      </c>
      <c r="H19" s="8">
        <v>3.07</v>
      </c>
      <c r="I19" s="12">
        <v>0</v>
      </c>
    </row>
    <row r="20" spans="2:9" ht="15" customHeight="1" x14ac:dyDescent="0.2">
      <c r="B20" s="9" t="s">
        <v>227</v>
      </c>
      <c r="C20" s="12">
        <f>SUM(LTBL_33213[総数／事業所数])</f>
        <v>740</v>
      </c>
      <c r="E20" s="12">
        <f>SUBTOTAL(109,LTBL_33213[個人／事業所数])</f>
        <v>334</v>
      </c>
      <c r="G20" s="12">
        <f>SUBTOTAL(109,LTBL_33213[法人／事業所数])</f>
        <v>391</v>
      </c>
      <c r="I20" s="12">
        <f>SUBTOTAL(109,LTBL_33213[法人以外の団体／事業所数])</f>
        <v>1</v>
      </c>
    </row>
    <row r="21" spans="2:9" ht="15" customHeight="1" x14ac:dyDescent="0.2">
      <c r="E21" s="11">
        <f>LTBL_33213[[#Totals],[個人／事業所数]]/LTBL_33213[[#Totals],[総数／事業所数]]</f>
        <v>0.45135135135135135</v>
      </c>
      <c r="G21" s="11">
        <f>LTBL_33213[[#Totals],[法人／事業所数]]/LTBL_33213[[#Totals],[総数／事業所数]]</f>
        <v>0.52837837837837842</v>
      </c>
      <c r="I21" s="11">
        <f>LTBL_33213[[#Totals],[法人以外の団体／事業所数]]/LTBL_33213[[#Totals],[総数／事業所数]]</f>
        <v>1.3513513513513514E-3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94</v>
      </c>
      <c r="D24" s="8">
        <v>12.7</v>
      </c>
      <c r="E24" s="12">
        <v>75</v>
      </c>
      <c r="F24" s="8">
        <v>22.46</v>
      </c>
      <c r="G24" s="12">
        <v>19</v>
      </c>
      <c r="H24" s="8">
        <v>4.8600000000000003</v>
      </c>
      <c r="I24" s="12">
        <v>0</v>
      </c>
    </row>
    <row r="25" spans="2:9" ht="15" customHeight="1" x14ac:dyDescent="0.2">
      <c r="B25" t="s">
        <v>55</v>
      </c>
      <c r="C25" s="12">
        <v>80</v>
      </c>
      <c r="D25" s="8">
        <v>10.81</v>
      </c>
      <c r="E25" s="12">
        <v>13</v>
      </c>
      <c r="F25" s="8">
        <v>3.89</v>
      </c>
      <c r="G25" s="12">
        <v>67</v>
      </c>
      <c r="H25" s="8">
        <v>17.14</v>
      </c>
      <c r="I25" s="12">
        <v>0</v>
      </c>
    </row>
    <row r="26" spans="2:9" ht="15" customHeight="1" x14ac:dyDescent="0.2">
      <c r="B26" t="s">
        <v>69</v>
      </c>
      <c r="C26" s="12">
        <v>56</v>
      </c>
      <c r="D26" s="8">
        <v>7.57</v>
      </c>
      <c r="E26" s="12">
        <v>48</v>
      </c>
      <c r="F26" s="8">
        <v>14.37</v>
      </c>
      <c r="G26" s="12">
        <v>8</v>
      </c>
      <c r="H26" s="8">
        <v>2.0499999999999998</v>
      </c>
      <c r="I26" s="12">
        <v>0</v>
      </c>
    </row>
    <row r="27" spans="2:9" ht="15" customHeight="1" x14ac:dyDescent="0.2">
      <c r="B27" t="s">
        <v>64</v>
      </c>
      <c r="C27" s="12">
        <v>52</v>
      </c>
      <c r="D27" s="8">
        <v>7.03</v>
      </c>
      <c r="E27" s="12">
        <v>26</v>
      </c>
      <c r="F27" s="8">
        <v>7.78</v>
      </c>
      <c r="G27" s="12">
        <v>26</v>
      </c>
      <c r="H27" s="8">
        <v>6.65</v>
      </c>
      <c r="I27" s="12">
        <v>0</v>
      </c>
    </row>
    <row r="28" spans="2:9" ht="15" customHeight="1" x14ac:dyDescent="0.2">
      <c r="B28" t="s">
        <v>56</v>
      </c>
      <c r="C28" s="12">
        <v>43</v>
      </c>
      <c r="D28" s="8">
        <v>5.81</v>
      </c>
      <c r="E28" s="12">
        <v>21</v>
      </c>
      <c r="F28" s="8">
        <v>6.29</v>
      </c>
      <c r="G28" s="12">
        <v>22</v>
      </c>
      <c r="H28" s="8">
        <v>5.63</v>
      </c>
      <c r="I28" s="12">
        <v>0</v>
      </c>
    </row>
    <row r="29" spans="2:9" ht="15" customHeight="1" x14ac:dyDescent="0.2">
      <c r="B29" t="s">
        <v>63</v>
      </c>
      <c r="C29" s="12">
        <v>37</v>
      </c>
      <c r="D29" s="8">
        <v>5</v>
      </c>
      <c r="E29" s="12">
        <v>16</v>
      </c>
      <c r="F29" s="8">
        <v>4.79</v>
      </c>
      <c r="G29" s="12">
        <v>21</v>
      </c>
      <c r="H29" s="8">
        <v>5.37</v>
      </c>
      <c r="I29" s="12">
        <v>0</v>
      </c>
    </row>
    <row r="30" spans="2:9" ht="15" customHeight="1" x14ac:dyDescent="0.2">
      <c r="B30" t="s">
        <v>57</v>
      </c>
      <c r="C30" s="12">
        <v>33</v>
      </c>
      <c r="D30" s="8">
        <v>4.46</v>
      </c>
      <c r="E30" s="12">
        <v>8</v>
      </c>
      <c r="F30" s="8">
        <v>2.4</v>
      </c>
      <c r="G30" s="12">
        <v>25</v>
      </c>
      <c r="H30" s="8">
        <v>6.39</v>
      </c>
      <c r="I30" s="12">
        <v>0</v>
      </c>
    </row>
    <row r="31" spans="2:9" ht="15" customHeight="1" x14ac:dyDescent="0.2">
      <c r="B31" t="s">
        <v>71</v>
      </c>
      <c r="C31" s="12">
        <v>32</v>
      </c>
      <c r="D31" s="8">
        <v>4.32</v>
      </c>
      <c r="E31" s="12">
        <v>14</v>
      </c>
      <c r="F31" s="8">
        <v>4.1900000000000004</v>
      </c>
      <c r="G31" s="12">
        <v>6</v>
      </c>
      <c r="H31" s="8">
        <v>1.53</v>
      </c>
      <c r="I31" s="12">
        <v>0</v>
      </c>
    </row>
    <row r="32" spans="2:9" ht="15" customHeight="1" x14ac:dyDescent="0.2">
      <c r="B32" t="s">
        <v>72</v>
      </c>
      <c r="C32" s="12">
        <v>31</v>
      </c>
      <c r="D32" s="8">
        <v>4.1900000000000004</v>
      </c>
      <c r="E32" s="12">
        <v>27</v>
      </c>
      <c r="F32" s="8">
        <v>8.08</v>
      </c>
      <c r="G32" s="12">
        <v>4</v>
      </c>
      <c r="H32" s="8">
        <v>1.02</v>
      </c>
      <c r="I32" s="12">
        <v>0</v>
      </c>
    </row>
    <row r="33" spans="2:9" ht="15" customHeight="1" x14ac:dyDescent="0.2">
      <c r="B33" t="s">
        <v>62</v>
      </c>
      <c r="C33" s="12">
        <v>25</v>
      </c>
      <c r="D33" s="8">
        <v>3.38</v>
      </c>
      <c r="E33" s="12">
        <v>16</v>
      </c>
      <c r="F33" s="8">
        <v>4.79</v>
      </c>
      <c r="G33" s="12">
        <v>9</v>
      </c>
      <c r="H33" s="8">
        <v>2.2999999999999998</v>
      </c>
      <c r="I33" s="12">
        <v>0</v>
      </c>
    </row>
    <row r="34" spans="2:9" ht="15" customHeight="1" x14ac:dyDescent="0.2">
      <c r="B34" t="s">
        <v>73</v>
      </c>
      <c r="C34" s="12">
        <v>17</v>
      </c>
      <c r="D34" s="8">
        <v>2.2999999999999998</v>
      </c>
      <c r="E34" s="12">
        <v>0</v>
      </c>
      <c r="F34" s="8">
        <v>0</v>
      </c>
      <c r="G34" s="12">
        <v>17</v>
      </c>
      <c r="H34" s="8">
        <v>4.3499999999999996</v>
      </c>
      <c r="I34" s="12">
        <v>0</v>
      </c>
    </row>
    <row r="35" spans="2:9" ht="15" customHeight="1" x14ac:dyDescent="0.2">
      <c r="B35" t="s">
        <v>67</v>
      </c>
      <c r="C35" s="12">
        <v>16</v>
      </c>
      <c r="D35" s="8">
        <v>2.16</v>
      </c>
      <c r="E35" s="12">
        <v>9</v>
      </c>
      <c r="F35" s="8">
        <v>2.69</v>
      </c>
      <c r="G35" s="12">
        <v>7</v>
      </c>
      <c r="H35" s="8">
        <v>1.79</v>
      </c>
      <c r="I35" s="12">
        <v>0</v>
      </c>
    </row>
    <row r="36" spans="2:9" ht="15" customHeight="1" x14ac:dyDescent="0.2">
      <c r="B36" t="s">
        <v>61</v>
      </c>
      <c r="C36" s="12">
        <v>13</v>
      </c>
      <c r="D36" s="8">
        <v>1.76</v>
      </c>
      <c r="E36" s="12">
        <v>8</v>
      </c>
      <c r="F36" s="8">
        <v>2.4</v>
      </c>
      <c r="G36" s="12">
        <v>5</v>
      </c>
      <c r="H36" s="8">
        <v>1.28</v>
      </c>
      <c r="I36" s="12">
        <v>0</v>
      </c>
    </row>
    <row r="37" spans="2:9" ht="15" customHeight="1" x14ac:dyDescent="0.2">
      <c r="B37" t="s">
        <v>60</v>
      </c>
      <c r="C37" s="12">
        <v>12</v>
      </c>
      <c r="D37" s="8">
        <v>1.62</v>
      </c>
      <c r="E37" s="12">
        <v>5</v>
      </c>
      <c r="F37" s="8">
        <v>1.5</v>
      </c>
      <c r="G37" s="12">
        <v>7</v>
      </c>
      <c r="H37" s="8">
        <v>1.79</v>
      </c>
      <c r="I37" s="12">
        <v>0</v>
      </c>
    </row>
    <row r="38" spans="2:9" ht="15" customHeight="1" x14ac:dyDescent="0.2">
      <c r="B38" t="s">
        <v>66</v>
      </c>
      <c r="C38" s="12">
        <v>12</v>
      </c>
      <c r="D38" s="8">
        <v>1.62</v>
      </c>
      <c r="E38" s="12">
        <v>1</v>
      </c>
      <c r="F38" s="8">
        <v>0.3</v>
      </c>
      <c r="G38" s="12">
        <v>11</v>
      </c>
      <c r="H38" s="8">
        <v>2.81</v>
      </c>
      <c r="I38" s="12">
        <v>0</v>
      </c>
    </row>
    <row r="39" spans="2:9" ht="15" customHeight="1" x14ac:dyDescent="0.2">
      <c r="B39" t="s">
        <v>59</v>
      </c>
      <c r="C39" s="12">
        <v>11</v>
      </c>
      <c r="D39" s="8">
        <v>1.49</v>
      </c>
      <c r="E39" s="12">
        <v>3</v>
      </c>
      <c r="F39" s="8">
        <v>0.9</v>
      </c>
      <c r="G39" s="12">
        <v>8</v>
      </c>
      <c r="H39" s="8">
        <v>2.0499999999999998</v>
      </c>
      <c r="I39" s="12">
        <v>0</v>
      </c>
    </row>
    <row r="40" spans="2:9" ht="15" customHeight="1" x14ac:dyDescent="0.2">
      <c r="B40" t="s">
        <v>68</v>
      </c>
      <c r="C40" s="12">
        <v>11</v>
      </c>
      <c r="D40" s="8">
        <v>1.49</v>
      </c>
      <c r="E40" s="12">
        <v>4</v>
      </c>
      <c r="F40" s="8">
        <v>1.2</v>
      </c>
      <c r="G40" s="12">
        <v>7</v>
      </c>
      <c r="H40" s="8">
        <v>1.79</v>
      </c>
      <c r="I40" s="12">
        <v>0</v>
      </c>
    </row>
    <row r="41" spans="2:9" ht="15" customHeight="1" x14ac:dyDescent="0.2">
      <c r="B41" t="s">
        <v>79</v>
      </c>
      <c r="C41" s="12">
        <v>9</v>
      </c>
      <c r="D41" s="8">
        <v>1.22</v>
      </c>
      <c r="E41" s="12">
        <v>2</v>
      </c>
      <c r="F41" s="8">
        <v>0.6</v>
      </c>
      <c r="G41" s="12">
        <v>7</v>
      </c>
      <c r="H41" s="8">
        <v>1.79</v>
      </c>
      <c r="I41" s="12">
        <v>0</v>
      </c>
    </row>
    <row r="42" spans="2:9" ht="15" customHeight="1" x14ac:dyDescent="0.2">
      <c r="B42" t="s">
        <v>91</v>
      </c>
      <c r="C42" s="12">
        <v>9</v>
      </c>
      <c r="D42" s="8">
        <v>1.22</v>
      </c>
      <c r="E42" s="12">
        <v>1</v>
      </c>
      <c r="F42" s="8">
        <v>0.3</v>
      </c>
      <c r="G42" s="12">
        <v>7</v>
      </c>
      <c r="H42" s="8">
        <v>1.79</v>
      </c>
      <c r="I42" s="12">
        <v>0</v>
      </c>
    </row>
    <row r="43" spans="2:9" ht="15" customHeight="1" x14ac:dyDescent="0.2">
      <c r="B43" t="s">
        <v>74</v>
      </c>
      <c r="C43" s="12">
        <v>9</v>
      </c>
      <c r="D43" s="8">
        <v>1.22</v>
      </c>
      <c r="E43" s="12">
        <v>8</v>
      </c>
      <c r="F43" s="8">
        <v>2.4</v>
      </c>
      <c r="G43" s="12">
        <v>1</v>
      </c>
      <c r="H43" s="8">
        <v>0.26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48</v>
      </c>
      <c r="D47" s="8">
        <v>6.49</v>
      </c>
      <c r="E47" s="12">
        <v>41</v>
      </c>
      <c r="F47" s="8">
        <v>12.28</v>
      </c>
      <c r="G47" s="12">
        <v>7</v>
      </c>
      <c r="H47" s="8">
        <v>1.79</v>
      </c>
      <c r="I47" s="12">
        <v>0</v>
      </c>
    </row>
    <row r="48" spans="2:9" ht="15" customHeight="1" x14ac:dyDescent="0.2">
      <c r="B48" t="s">
        <v>111</v>
      </c>
      <c r="C48" s="12">
        <v>32</v>
      </c>
      <c r="D48" s="8">
        <v>4.32</v>
      </c>
      <c r="E48" s="12">
        <v>3</v>
      </c>
      <c r="F48" s="8">
        <v>0.9</v>
      </c>
      <c r="G48" s="12">
        <v>29</v>
      </c>
      <c r="H48" s="8">
        <v>7.42</v>
      </c>
      <c r="I48" s="12">
        <v>0</v>
      </c>
    </row>
    <row r="49" spans="2:9" ht="15" customHeight="1" x14ac:dyDescent="0.2">
      <c r="B49" t="s">
        <v>125</v>
      </c>
      <c r="C49" s="12">
        <v>30</v>
      </c>
      <c r="D49" s="8">
        <v>4.05</v>
      </c>
      <c r="E49" s="12">
        <v>28</v>
      </c>
      <c r="F49" s="8">
        <v>8.3800000000000008</v>
      </c>
      <c r="G49" s="12">
        <v>2</v>
      </c>
      <c r="H49" s="8">
        <v>0.51</v>
      </c>
      <c r="I49" s="12">
        <v>0</v>
      </c>
    </row>
    <row r="50" spans="2:9" ht="15" customHeight="1" x14ac:dyDescent="0.2">
      <c r="B50" t="s">
        <v>117</v>
      </c>
      <c r="C50" s="12">
        <v>24</v>
      </c>
      <c r="D50" s="8">
        <v>3.24</v>
      </c>
      <c r="E50" s="12">
        <v>12</v>
      </c>
      <c r="F50" s="8">
        <v>3.59</v>
      </c>
      <c r="G50" s="12">
        <v>12</v>
      </c>
      <c r="H50" s="8">
        <v>3.07</v>
      </c>
      <c r="I50" s="12">
        <v>0</v>
      </c>
    </row>
    <row r="51" spans="2:9" ht="15" customHeight="1" x14ac:dyDescent="0.2">
      <c r="B51" t="s">
        <v>124</v>
      </c>
      <c r="C51" s="12">
        <v>21</v>
      </c>
      <c r="D51" s="8">
        <v>2.84</v>
      </c>
      <c r="E51" s="12">
        <v>20</v>
      </c>
      <c r="F51" s="8">
        <v>5.99</v>
      </c>
      <c r="G51" s="12">
        <v>1</v>
      </c>
      <c r="H51" s="8">
        <v>0.26</v>
      </c>
      <c r="I51" s="12">
        <v>0</v>
      </c>
    </row>
    <row r="52" spans="2:9" ht="15" customHeight="1" x14ac:dyDescent="0.2">
      <c r="B52" t="s">
        <v>113</v>
      </c>
      <c r="C52" s="12">
        <v>19</v>
      </c>
      <c r="D52" s="8">
        <v>2.57</v>
      </c>
      <c r="E52" s="12">
        <v>5</v>
      </c>
      <c r="F52" s="8">
        <v>1.5</v>
      </c>
      <c r="G52" s="12">
        <v>14</v>
      </c>
      <c r="H52" s="8">
        <v>3.58</v>
      </c>
      <c r="I52" s="12">
        <v>0</v>
      </c>
    </row>
    <row r="53" spans="2:9" ht="15" customHeight="1" x14ac:dyDescent="0.2">
      <c r="B53" t="s">
        <v>112</v>
      </c>
      <c r="C53" s="12">
        <v>17</v>
      </c>
      <c r="D53" s="8">
        <v>2.2999999999999998</v>
      </c>
      <c r="E53" s="12">
        <v>1</v>
      </c>
      <c r="F53" s="8">
        <v>0.3</v>
      </c>
      <c r="G53" s="12">
        <v>16</v>
      </c>
      <c r="H53" s="8">
        <v>4.09</v>
      </c>
      <c r="I53" s="12">
        <v>0</v>
      </c>
    </row>
    <row r="54" spans="2:9" ht="15" customHeight="1" x14ac:dyDescent="0.2">
      <c r="B54" t="s">
        <v>119</v>
      </c>
      <c r="C54" s="12">
        <v>15</v>
      </c>
      <c r="D54" s="8">
        <v>2.0299999999999998</v>
      </c>
      <c r="E54" s="12">
        <v>11</v>
      </c>
      <c r="F54" s="8">
        <v>3.29</v>
      </c>
      <c r="G54" s="12">
        <v>4</v>
      </c>
      <c r="H54" s="8">
        <v>1.02</v>
      </c>
      <c r="I54" s="12">
        <v>0</v>
      </c>
    </row>
    <row r="55" spans="2:9" ht="15" customHeight="1" x14ac:dyDescent="0.2">
      <c r="B55" t="s">
        <v>115</v>
      </c>
      <c r="C55" s="12">
        <v>14</v>
      </c>
      <c r="D55" s="8">
        <v>1.89</v>
      </c>
      <c r="E55" s="12">
        <v>4</v>
      </c>
      <c r="F55" s="8">
        <v>1.2</v>
      </c>
      <c r="G55" s="12">
        <v>10</v>
      </c>
      <c r="H55" s="8">
        <v>2.56</v>
      </c>
      <c r="I55" s="12">
        <v>0</v>
      </c>
    </row>
    <row r="56" spans="2:9" ht="15" customHeight="1" x14ac:dyDescent="0.2">
      <c r="B56" t="s">
        <v>122</v>
      </c>
      <c r="C56" s="12">
        <v>14</v>
      </c>
      <c r="D56" s="8">
        <v>1.89</v>
      </c>
      <c r="E56" s="12">
        <v>11</v>
      </c>
      <c r="F56" s="8">
        <v>3.29</v>
      </c>
      <c r="G56" s="12">
        <v>3</v>
      </c>
      <c r="H56" s="8">
        <v>0.77</v>
      </c>
      <c r="I56" s="12">
        <v>0</v>
      </c>
    </row>
    <row r="57" spans="2:9" ht="15" customHeight="1" x14ac:dyDescent="0.2">
      <c r="B57" t="s">
        <v>150</v>
      </c>
      <c r="C57" s="12">
        <v>14</v>
      </c>
      <c r="D57" s="8">
        <v>1.89</v>
      </c>
      <c r="E57" s="12">
        <v>13</v>
      </c>
      <c r="F57" s="8">
        <v>3.89</v>
      </c>
      <c r="G57" s="12">
        <v>1</v>
      </c>
      <c r="H57" s="8">
        <v>0.26</v>
      </c>
      <c r="I57" s="12">
        <v>0</v>
      </c>
    </row>
    <row r="58" spans="2:9" ht="15" customHeight="1" x14ac:dyDescent="0.2">
      <c r="B58" t="s">
        <v>129</v>
      </c>
      <c r="C58" s="12">
        <v>14</v>
      </c>
      <c r="D58" s="8">
        <v>1.89</v>
      </c>
      <c r="E58" s="12">
        <v>11</v>
      </c>
      <c r="F58" s="8">
        <v>3.29</v>
      </c>
      <c r="G58" s="12">
        <v>3</v>
      </c>
      <c r="H58" s="8">
        <v>0.77</v>
      </c>
      <c r="I58" s="12">
        <v>0</v>
      </c>
    </row>
    <row r="59" spans="2:9" ht="15" customHeight="1" x14ac:dyDescent="0.2">
      <c r="B59" t="s">
        <v>138</v>
      </c>
      <c r="C59" s="12">
        <v>12</v>
      </c>
      <c r="D59" s="8">
        <v>1.62</v>
      </c>
      <c r="E59" s="12">
        <v>4</v>
      </c>
      <c r="F59" s="8">
        <v>1.2</v>
      </c>
      <c r="G59" s="12">
        <v>8</v>
      </c>
      <c r="H59" s="8">
        <v>2.0499999999999998</v>
      </c>
      <c r="I59" s="12">
        <v>0</v>
      </c>
    </row>
    <row r="60" spans="2:9" ht="15" customHeight="1" x14ac:dyDescent="0.2">
      <c r="B60" t="s">
        <v>154</v>
      </c>
      <c r="C60" s="12">
        <v>12</v>
      </c>
      <c r="D60" s="8">
        <v>1.62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139</v>
      </c>
      <c r="C61" s="12">
        <v>11</v>
      </c>
      <c r="D61" s="8">
        <v>1.49</v>
      </c>
      <c r="E61" s="12">
        <v>4</v>
      </c>
      <c r="F61" s="8">
        <v>1.2</v>
      </c>
      <c r="G61" s="12">
        <v>7</v>
      </c>
      <c r="H61" s="8">
        <v>1.79</v>
      </c>
      <c r="I61" s="12">
        <v>0</v>
      </c>
    </row>
    <row r="62" spans="2:9" ht="15" customHeight="1" x14ac:dyDescent="0.2">
      <c r="B62" t="s">
        <v>128</v>
      </c>
      <c r="C62" s="12">
        <v>11</v>
      </c>
      <c r="D62" s="8">
        <v>1.49</v>
      </c>
      <c r="E62" s="12">
        <v>8</v>
      </c>
      <c r="F62" s="8">
        <v>2.4</v>
      </c>
      <c r="G62" s="12">
        <v>3</v>
      </c>
      <c r="H62" s="8">
        <v>0.77</v>
      </c>
      <c r="I62" s="12">
        <v>0</v>
      </c>
    </row>
    <row r="63" spans="2:9" ht="15" customHeight="1" x14ac:dyDescent="0.2">
      <c r="B63" t="s">
        <v>142</v>
      </c>
      <c r="C63" s="12">
        <v>9</v>
      </c>
      <c r="D63" s="8">
        <v>1.22</v>
      </c>
      <c r="E63" s="12">
        <v>5</v>
      </c>
      <c r="F63" s="8">
        <v>1.5</v>
      </c>
      <c r="G63" s="12">
        <v>4</v>
      </c>
      <c r="H63" s="8">
        <v>1.02</v>
      </c>
      <c r="I63" s="12">
        <v>0</v>
      </c>
    </row>
    <row r="64" spans="2:9" ht="15" customHeight="1" x14ac:dyDescent="0.2">
      <c r="B64" t="s">
        <v>114</v>
      </c>
      <c r="C64" s="12">
        <v>9</v>
      </c>
      <c r="D64" s="8">
        <v>1.22</v>
      </c>
      <c r="E64" s="12">
        <v>3</v>
      </c>
      <c r="F64" s="8">
        <v>0.9</v>
      </c>
      <c r="G64" s="12">
        <v>6</v>
      </c>
      <c r="H64" s="8">
        <v>1.53</v>
      </c>
      <c r="I64" s="12">
        <v>0</v>
      </c>
    </row>
    <row r="65" spans="2:9" ht="15" customHeight="1" x14ac:dyDescent="0.2">
      <c r="B65" t="s">
        <v>169</v>
      </c>
      <c r="C65" s="12">
        <v>9</v>
      </c>
      <c r="D65" s="8">
        <v>1.22</v>
      </c>
      <c r="E65" s="12">
        <v>1</v>
      </c>
      <c r="F65" s="8">
        <v>0.3</v>
      </c>
      <c r="G65" s="12">
        <v>7</v>
      </c>
      <c r="H65" s="8">
        <v>1.79</v>
      </c>
      <c r="I65" s="12">
        <v>0</v>
      </c>
    </row>
    <row r="66" spans="2:9" ht="15" customHeight="1" x14ac:dyDescent="0.2">
      <c r="B66" t="s">
        <v>127</v>
      </c>
      <c r="C66" s="12">
        <v>9</v>
      </c>
      <c r="D66" s="8">
        <v>1.22</v>
      </c>
      <c r="E66" s="12">
        <v>6</v>
      </c>
      <c r="F66" s="8">
        <v>1.8</v>
      </c>
      <c r="G66" s="12">
        <v>3</v>
      </c>
      <c r="H66" s="8">
        <v>0.77</v>
      </c>
      <c r="I66" s="12">
        <v>0</v>
      </c>
    </row>
    <row r="67" spans="2:9" ht="15" customHeight="1" x14ac:dyDescent="0.2">
      <c r="B67" t="s">
        <v>130</v>
      </c>
      <c r="C67" s="12">
        <v>9</v>
      </c>
      <c r="D67" s="8">
        <v>1.22</v>
      </c>
      <c r="E67" s="12">
        <v>8</v>
      </c>
      <c r="F67" s="8">
        <v>2.4</v>
      </c>
      <c r="G67" s="12">
        <v>1</v>
      </c>
      <c r="H67" s="8">
        <v>0.26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6CB6-8CF1-4B68-8865-F9654D6644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33</v>
      </c>
      <c r="C6" s="12">
        <v>270</v>
      </c>
      <c r="D6" s="8">
        <v>18.57</v>
      </c>
      <c r="E6" s="12">
        <v>163</v>
      </c>
      <c r="F6" s="8">
        <v>18.63</v>
      </c>
      <c r="G6" s="12">
        <v>107</v>
      </c>
      <c r="H6" s="8">
        <v>19.07</v>
      </c>
      <c r="I6" s="12">
        <v>0</v>
      </c>
    </row>
    <row r="7" spans="2:9" ht="15" customHeight="1" x14ac:dyDescent="0.2">
      <c r="B7" t="s">
        <v>34</v>
      </c>
      <c r="C7" s="12">
        <v>137</v>
      </c>
      <c r="D7" s="8">
        <v>9.42</v>
      </c>
      <c r="E7" s="12">
        <v>52</v>
      </c>
      <c r="F7" s="8">
        <v>5.94</v>
      </c>
      <c r="G7" s="12">
        <v>84</v>
      </c>
      <c r="H7" s="8">
        <v>14.97</v>
      </c>
      <c r="I7" s="12">
        <v>1</v>
      </c>
    </row>
    <row r="8" spans="2:9" ht="15" customHeight="1" x14ac:dyDescent="0.2">
      <c r="B8" t="s">
        <v>35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36</v>
      </c>
      <c r="C9" s="12">
        <v>6</v>
      </c>
      <c r="D9" s="8">
        <v>0.41</v>
      </c>
      <c r="E9" s="12">
        <v>0</v>
      </c>
      <c r="F9" s="8">
        <v>0</v>
      </c>
      <c r="G9" s="12">
        <v>6</v>
      </c>
      <c r="H9" s="8">
        <v>1.07</v>
      </c>
      <c r="I9" s="12">
        <v>0</v>
      </c>
    </row>
    <row r="10" spans="2:9" ht="15" customHeight="1" x14ac:dyDescent="0.2">
      <c r="B10" t="s">
        <v>37</v>
      </c>
      <c r="C10" s="12">
        <v>22</v>
      </c>
      <c r="D10" s="8">
        <v>1.51</v>
      </c>
      <c r="E10" s="12">
        <v>6</v>
      </c>
      <c r="F10" s="8">
        <v>0.69</v>
      </c>
      <c r="G10" s="12">
        <v>14</v>
      </c>
      <c r="H10" s="8">
        <v>2.5</v>
      </c>
      <c r="I10" s="12">
        <v>2</v>
      </c>
    </row>
    <row r="11" spans="2:9" ht="15" customHeight="1" x14ac:dyDescent="0.2">
      <c r="B11" t="s">
        <v>38</v>
      </c>
      <c r="C11" s="12">
        <v>419</v>
      </c>
      <c r="D11" s="8">
        <v>28.82</v>
      </c>
      <c r="E11" s="12">
        <v>228</v>
      </c>
      <c r="F11" s="8">
        <v>26.06</v>
      </c>
      <c r="G11" s="12">
        <v>191</v>
      </c>
      <c r="H11" s="8">
        <v>34.049999999999997</v>
      </c>
      <c r="I11" s="12">
        <v>0</v>
      </c>
    </row>
    <row r="12" spans="2:9" ht="15" customHeight="1" x14ac:dyDescent="0.2">
      <c r="B12" t="s">
        <v>39</v>
      </c>
      <c r="C12" s="12">
        <v>5</v>
      </c>
      <c r="D12" s="8">
        <v>0.34</v>
      </c>
      <c r="E12" s="12">
        <v>0</v>
      </c>
      <c r="F12" s="8">
        <v>0</v>
      </c>
      <c r="G12" s="12">
        <v>5</v>
      </c>
      <c r="H12" s="8">
        <v>0.89</v>
      </c>
      <c r="I12" s="12">
        <v>0</v>
      </c>
    </row>
    <row r="13" spans="2:9" ht="15" customHeight="1" x14ac:dyDescent="0.2">
      <c r="B13" t="s">
        <v>40</v>
      </c>
      <c r="C13" s="12">
        <v>59</v>
      </c>
      <c r="D13" s="8">
        <v>4.0599999999999996</v>
      </c>
      <c r="E13" s="12">
        <v>36</v>
      </c>
      <c r="F13" s="8">
        <v>4.1100000000000003</v>
      </c>
      <c r="G13" s="12">
        <v>23</v>
      </c>
      <c r="H13" s="8">
        <v>4.0999999999999996</v>
      </c>
      <c r="I13" s="12">
        <v>0</v>
      </c>
    </row>
    <row r="14" spans="2:9" ht="15" customHeight="1" x14ac:dyDescent="0.2">
      <c r="B14" t="s">
        <v>41</v>
      </c>
      <c r="C14" s="12">
        <v>51</v>
      </c>
      <c r="D14" s="8">
        <v>3.51</v>
      </c>
      <c r="E14" s="12">
        <v>29</v>
      </c>
      <c r="F14" s="8">
        <v>3.31</v>
      </c>
      <c r="G14" s="12">
        <v>22</v>
      </c>
      <c r="H14" s="8">
        <v>3.92</v>
      </c>
      <c r="I14" s="12">
        <v>0</v>
      </c>
    </row>
    <row r="15" spans="2:9" ht="15" customHeight="1" x14ac:dyDescent="0.2">
      <c r="B15" t="s">
        <v>42</v>
      </c>
      <c r="C15" s="12">
        <v>171</v>
      </c>
      <c r="D15" s="8">
        <v>11.76</v>
      </c>
      <c r="E15" s="12">
        <v>137</v>
      </c>
      <c r="F15" s="8">
        <v>15.66</v>
      </c>
      <c r="G15" s="12">
        <v>34</v>
      </c>
      <c r="H15" s="8">
        <v>6.06</v>
      </c>
      <c r="I15" s="12">
        <v>0</v>
      </c>
    </row>
    <row r="16" spans="2:9" ht="15" customHeight="1" x14ac:dyDescent="0.2">
      <c r="B16" t="s">
        <v>43</v>
      </c>
      <c r="C16" s="12">
        <v>177</v>
      </c>
      <c r="D16" s="8">
        <v>12.17</v>
      </c>
      <c r="E16" s="12">
        <v>150</v>
      </c>
      <c r="F16" s="8">
        <v>17.14</v>
      </c>
      <c r="G16" s="12">
        <v>26</v>
      </c>
      <c r="H16" s="8">
        <v>4.63</v>
      </c>
      <c r="I16" s="12">
        <v>0</v>
      </c>
    </row>
    <row r="17" spans="2:9" ht="15" customHeight="1" x14ac:dyDescent="0.2">
      <c r="B17" t="s">
        <v>44</v>
      </c>
      <c r="C17" s="12">
        <v>46</v>
      </c>
      <c r="D17" s="8">
        <v>3.16</v>
      </c>
      <c r="E17" s="12">
        <v>34</v>
      </c>
      <c r="F17" s="8">
        <v>3.89</v>
      </c>
      <c r="G17" s="12">
        <v>6</v>
      </c>
      <c r="H17" s="8">
        <v>1.07</v>
      </c>
      <c r="I17" s="12">
        <v>0</v>
      </c>
    </row>
    <row r="18" spans="2:9" ht="15" customHeight="1" x14ac:dyDescent="0.2">
      <c r="B18" t="s">
        <v>45</v>
      </c>
      <c r="C18" s="12">
        <v>50</v>
      </c>
      <c r="D18" s="8">
        <v>3.44</v>
      </c>
      <c r="E18" s="12">
        <v>24</v>
      </c>
      <c r="F18" s="8">
        <v>2.74</v>
      </c>
      <c r="G18" s="12">
        <v>22</v>
      </c>
      <c r="H18" s="8">
        <v>3.92</v>
      </c>
      <c r="I18" s="12">
        <v>0</v>
      </c>
    </row>
    <row r="19" spans="2:9" ht="15" customHeight="1" x14ac:dyDescent="0.2">
      <c r="B19" t="s">
        <v>46</v>
      </c>
      <c r="C19" s="12">
        <v>39</v>
      </c>
      <c r="D19" s="8">
        <v>2.68</v>
      </c>
      <c r="E19" s="12">
        <v>16</v>
      </c>
      <c r="F19" s="8">
        <v>1.83</v>
      </c>
      <c r="G19" s="12">
        <v>19</v>
      </c>
      <c r="H19" s="8">
        <v>3.39</v>
      </c>
      <c r="I19" s="12">
        <v>0</v>
      </c>
    </row>
    <row r="20" spans="2:9" ht="15" customHeight="1" x14ac:dyDescent="0.2">
      <c r="B20" s="9" t="s">
        <v>227</v>
      </c>
      <c r="C20" s="12">
        <f>SUM(LTBL_33214[総数／事業所数])</f>
        <v>1454</v>
      </c>
      <c r="E20" s="12">
        <f>SUBTOTAL(109,LTBL_33214[個人／事業所数])</f>
        <v>875</v>
      </c>
      <c r="G20" s="12">
        <f>SUBTOTAL(109,LTBL_33214[法人／事業所数])</f>
        <v>561</v>
      </c>
      <c r="I20" s="12">
        <f>SUBTOTAL(109,LTBL_33214[法人以外の団体／事業所数])</f>
        <v>3</v>
      </c>
    </row>
    <row r="21" spans="2:9" ht="15" customHeight="1" x14ac:dyDescent="0.2">
      <c r="E21" s="11">
        <f>LTBL_33214[[#Totals],[個人／事業所数]]/LTBL_33214[[#Totals],[総数／事業所数]]</f>
        <v>0.6017881705639615</v>
      </c>
      <c r="G21" s="11">
        <f>LTBL_33214[[#Totals],[法人／事業所数]]/LTBL_33214[[#Totals],[総数／事業所数]]</f>
        <v>0.38583218707015132</v>
      </c>
      <c r="I21" s="11">
        <f>LTBL_33214[[#Totals],[法人以外の団体／事業所数]]/LTBL_33214[[#Totals],[総数／事業所数]]</f>
        <v>2.0632737276478678E-3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154</v>
      </c>
      <c r="D24" s="8">
        <v>10.59</v>
      </c>
      <c r="E24" s="12">
        <v>140</v>
      </c>
      <c r="F24" s="8">
        <v>16</v>
      </c>
      <c r="G24" s="12">
        <v>14</v>
      </c>
      <c r="H24" s="8">
        <v>2.5</v>
      </c>
      <c r="I24" s="12">
        <v>0</v>
      </c>
    </row>
    <row r="25" spans="2:9" ht="15" customHeight="1" x14ac:dyDescent="0.2">
      <c r="B25" t="s">
        <v>64</v>
      </c>
      <c r="C25" s="12">
        <v>134</v>
      </c>
      <c r="D25" s="8">
        <v>9.2200000000000006</v>
      </c>
      <c r="E25" s="12">
        <v>64</v>
      </c>
      <c r="F25" s="8">
        <v>7.31</v>
      </c>
      <c r="G25" s="12">
        <v>70</v>
      </c>
      <c r="H25" s="8">
        <v>12.48</v>
      </c>
      <c r="I25" s="12">
        <v>0</v>
      </c>
    </row>
    <row r="26" spans="2:9" ht="15" customHeight="1" x14ac:dyDescent="0.2">
      <c r="B26" t="s">
        <v>55</v>
      </c>
      <c r="C26" s="12">
        <v>130</v>
      </c>
      <c r="D26" s="8">
        <v>8.94</v>
      </c>
      <c r="E26" s="12">
        <v>62</v>
      </c>
      <c r="F26" s="8">
        <v>7.09</v>
      </c>
      <c r="G26" s="12">
        <v>68</v>
      </c>
      <c r="H26" s="8">
        <v>12.12</v>
      </c>
      <c r="I26" s="12">
        <v>0</v>
      </c>
    </row>
    <row r="27" spans="2:9" ht="15" customHeight="1" x14ac:dyDescent="0.2">
      <c r="B27" t="s">
        <v>69</v>
      </c>
      <c r="C27" s="12">
        <v>121</v>
      </c>
      <c r="D27" s="8">
        <v>8.32</v>
      </c>
      <c r="E27" s="12">
        <v>104</v>
      </c>
      <c r="F27" s="8">
        <v>11.89</v>
      </c>
      <c r="G27" s="12">
        <v>17</v>
      </c>
      <c r="H27" s="8">
        <v>3.03</v>
      </c>
      <c r="I27" s="12">
        <v>0</v>
      </c>
    </row>
    <row r="28" spans="2:9" ht="15" customHeight="1" x14ac:dyDescent="0.2">
      <c r="B28" t="s">
        <v>62</v>
      </c>
      <c r="C28" s="12">
        <v>113</v>
      </c>
      <c r="D28" s="8">
        <v>7.77</v>
      </c>
      <c r="E28" s="12">
        <v>87</v>
      </c>
      <c r="F28" s="8">
        <v>9.94</v>
      </c>
      <c r="G28" s="12">
        <v>26</v>
      </c>
      <c r="H28" s="8">
        <v>4.63</v>
      </c>
      <c r="I28" s="12">
        <v>0</v>
      </c>
    </row>
    <row r="29" spans="2:9" ht="15" customHeight="1" x14ac:dyDescent="0.2">
      <c r="B29" t="s">
        <v>56</v>
      </c>
      <c r="C29" s="12">
        <v>91</v>
      </c>
      <c r="D29" s="8">
        <v>6.26</v>
      </c>
      <c r="E29" s="12">
        <v>76</v>
      </c>
      <c r="F29" s="8">
        <v>8.69</v>
      </c>
      <c r="G29" s="12">
        <v>15</v>
      </c>
      <c r="H29" s="8">
        <v>2.67</v>
      </c>
      <c r="I29" s="12">
        <v>0</v>
      </c>
    </row>
    <row r="30" spans="2:9" ht="15" customHeight="1" x14ac:dyDescent="0.2">
      <c r="B30" t="s">
        <v>63</v>
      </c>
      <c r="C30" s="12">
        <v>66</v>
      </c>
      <c r="D30" s="8">
        <v>4.54</v>
      </c>
      <c r="E30" s="12">
        <v>39</v>
      </c>
      <c r="F30" s="8">
        <v>4.46</v>
      </c>
      <c r="G30" s="12">
        <v>27</v>
      </c>
      <c r="H30" s="8">
        <v>4.8099999999999996</v>
      </c>
      <c r="I30" s="12">
        <v>0</v>
      </c>
    </row>
    <row r="31" spans="2:9" ht="15" customHeight="1" x14ac:dyDescent="0.2">
      <c r="B31" t="s">
        <v>57</v>
      </c>
      <c r="C31" s="12">
        <v>49</v>
      </c>
      <c r="D31" s="8">
        <v>3.37</v>
      </c>
      <c r="E31" s="12">
        <v>25</v>
      </c>
      <c r="F31" s="8">
        <v>2.86</v>
      </c>
      <c r="G31" s="12">
        <v>24</v>
      </c>
      <c r="H31" s="8">
        <v>4.28</v>
      </c>
      <c r="I31" s="12">
        <v>0</v>
      </c>
    </row>
    <row r="32" spans="2:9" ht="15" customHeight="1" x14ac:dyDescent="0.2">
      <c r="B32" t="s">
        <v>66</v>
      </c>
      <c r="C32" s="12">
        <v>49</v>
      </c>
      <c r="D32" s="8">
        <v>3.37</v>
      </c>
      <c r="E32" s="12">
        <v>36</v>
      </c>
      <c r="F32" s="8">
        <v>4.1100000000000003</v>
      </c>
      <c r="G32" s="12">
        <v>13</v>
      </c>
      <c r="H32" s="8">
        <v>2.3199999999999998</v>
      </c>
      <c r="I32" s="12">
        <v>0</v>
      </c>
    </row>
    <row r="33" spans="2:9" ht="15" customHeight="1" x14ac:dyDescent="0.2">
      <c r="B33" t="s">
        <v>71</v>
      </c>
      <c r="C33" s="12">
        <v>46</v>
      </c>
      <c r="D33" s="8">
        <v>3.16</v>
      </c>
      <c r="E33" s="12">
        <v>34</v>
      </c>
      <c r="F33" s="8">
        <v>3.89</v>
      </c>
      <c r="G33" s="12">
        <v>6</v>
      </c>
      <c r="H33" s="8">
        <v>1.07</v>
      </c>
      <c r="I33" s="12">
        <v>0</v>
      </c>
    </row>
    <row r="34" spans="2:9" ht="15" customHeight="1" x14ac:dyDescent="0.2">
      <c r="B34" t="s">
        <v>86</v>
      </c>
      <c r="C34" s="12">
        <v>42</v>
      </c>
      <c r="D34" s="8">
        <v>2.89</v>
      </c>
      <c r="E34" s="12">
        <v>28</v>
      </c>
      <c r="F34" s="8">
        <v>3.2</v>
      </c>
      <c r="G34" s="12">
        <v>14</v>
      </c>
      <c r="H34" s="8">
        <v>2.5</v>
      </c>
      <c r="I34" s="12">
        <v>0</v>
      </c>
    </row>
    <row r="35" spans="2:9" ht="15" customHeight="1" x14ac:dyDescent="0.2">
      <c r="B35" t="s">
        <v>61</v>
      </c>
      <c r="C35" s="12">
        <v>36</v>
      </c>
      <c r="D35" s="8">
        <v>2.48</v>
      </c>
      <c r="E35" s="12">
        <v>23</v>
      </c>
      <c r="F35" s="8">
        <v>2.63</v>
      </c>
      <c r="G35" s="12">
        <v>13</v>
      </c>
      <c r="H35" s="8">
        <v>2.3199999999999998</v>
      </c>
      <c r="I35" s="12">
        <v>0</v>
      </c>
    </row>
    <row r="36" spans="2:9" ht="15" customHeight="1" x14ac:dyDescent="0.2">
      <c r="B36" t="s">
        <v>84</v>
      </c>
      <c r="C36" s="12">
        <v>31</v>
      </c>
      <c r="D36" s="8">
        <v>2.13</v>
      </c>
      <c r="E36" s="12">
        <v>14</v>
      </c>
      <c r="F36" s="8">
        <v>1.6</v>
      </c>
      <c r="G36" s="12">
        <v>17</v>
      </c>
      <c r="H36" s="8">
        <v>3.03</v>
      </c>
      <c r="I36" s="12">
        <v>0</v>
      </c>
    </row>
    <row r="37" spans="2:9" ht="15" customHeight="1" x14ac:dyDescent="0.2">
      <c r="B37" t="s">
        <v>72</v>
      </c>
      <c r="C37" s="12">
        <v>29</v>
      </c>
      <c r="D37" s="8">
        <v>1.99</v>
      </c>
      <c r="E37" s="12">
        <v>24</v>
      </c>
      <c r="F37" s="8">
        <v>2.74</v>
      </c>
      <c r="G37" s="12">
        <v>5</v>
      </c>
      <c r="H37" s="8">
        <v>0.89</v>
      </c>
      <c r="I37" s="12">
        <v>0</v>
      </c>
    </row>
    <row r="38" spans="2:9" ht="15" customHeight="1" x14ac:dyDescent="0.2">
      <c r="B38" t="s">
        <v>67</v>
      </c>
      <c r="C38" s="12">
        <v>28</v>
      </c>
      <c r="D38" s="8">
        <v>1.93</v>
      </c>
      <c r="E38" s="12">
        <v>18</v>
      </c>
      <c r="F38" s="8">
        <v>2.06</v>
      </c>
      <c r="G38" s="12">
        <v>10</v>
      </c>
      <c r="H38" s="8">
        <v>1.78</v>
      </c>
      <c r="I38" s="12">
        <v>0</v>
      </c>
    </row>
    <row r="39" spans="2:9" ht="15" customHeight="1" x14ac:dyDescent="0.2">
      <c r="B39" t="s">
        <v>92</v>
      </c>
      <c r="C39" s="12">
        <v>24</v>
      </c>
      <c r="D39" s="8">
        <v>1.65</v>
      </c>
      <c r="E39" s="12">
        <v>3</v>
      </c>
      <c r="F39" s="8">
        <v>0.34</v>
      </c>
      <c r="G39" s="12">
        <v>21</v>
      </c>
      <c r="H39" s="8">
        <v>3.74</v>
      </c>
      <c r="I39" s="12">
        <v>0</v>
      </c>
    </row>
    <row r="40" spans="2:9" ht="15" customHeight="1" x14ac:dyDescent="0.2">
      <c r="B40" t="s">
        <v>68</v>
      </c>
      <c r="C40" s="12">
        <v>22</v>
      </c>
      <c r="D40" s="8">
        <v>1.51</v>
      </c>
      <c r="E40" s="12">
        <v>11</v>
      </c>
      <c r="F40" s="8">
        <v>1.26</v>
      </c>
      <c r="G40" s="12">
        <v>11</v>
      </c>
      <c r="H40" s="8">
        <v>1.96</v>
      </c>
      <c r="I40" s="12">
        <v>0</v>
      </c>
    </row>
    <row r="41" spans="2:9" ht="15" customHeight="1" x14ac:dyDescent="0.2">
      <c r="B41" t="s">
        <v>73</v>
      </c>
      <c r="C41" s="12">
        <v>21</v>
      </c>
      <c r="D41" s="8">
        <v>1.44</v>
      </c>
      <c r="E41" s="12">
        <v>0</v>
      </c>
      <c r="F41" s="8">
        <v>0</v>
      </c>
      <c r="G41" s="12">
        <v>17</v>
      </c>
      <c r="H41" s="8">
        <v>3.03</v>
      </c>
      <c r="I41" s="12">
        <v>0</v>
      </c>
    </row>
    <row r="42" spans="2:9" ht="15" customHeight="1" x14ac:dyDescent="0.2">
      <c r="B42" t="s">
        <v>80</v>
      </c>
      <c r="C42" s="12">
        <v>17</v>
      </c>
      <c r="D42" s="8">
        <v>1.17</v>
      </c>
      <c r="E42" s="12">
        <v>4</v>
      </c>
      <c r="F42" s="8">
        <v>0.46</v>
      </c>
      <c r="G42" s="12">
        <v>13</v>
      </c>
      <c r="H42" s="8">
        <v>2.3199999999999998</v>
      </c>
      <c r="I42" s="12">
        <v>0</v>
      </c>
    </row>
    <row r="43" spans="2:9" ht="15" customHeight="1" x14ac:dyDescent="0.2">
      <c r="B43" t="s">
        <v>77</v>
      </c>
      <c r="C43" s="12">
        <v>17</v>
      </c>
      <c r="D43" s="8">
        <v>1.17</v>
      </c>
      <c r="E43" s="12">
        <v>8</v>
      </c>
      <c r="F43" s="8">
        <v>0.91</v>
      </c>
      <c r="G43" s="12">
        <v>9</v>
      </c>
      <c r="H43" s="8">
        <v>1.6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78</v>
      </c>
      <c r="D47" s="8">
        <v>5.36</v>
      </c>
      <c r="E47" s="12">
        <v>74</v>
      </c>
      <c r="F47" s="8">
        <v>8.4600000000000009</v>
      </c>
      <c r="G47" s="12">
        <v>4</v>
      </c>
      <c r="H47" s="8">
        <v>0.71</v>
      </c>
      <c r="I47" s="12">
        <v>0</v>
      </c>
    </row>
    <row r="48" spans="2:9" ht="15" customHeight="1" x14ac:dyDescent="0.2">
      <c r="B48" t="s">
        <v>125</v>
      </c>
      <c r="C48" s="12">
        <v>58</v>
      </c>
      <c r="D48" s="8">
        <v>3.99</v>
      </c>
      <c r="E48" s="12">
        <v>58</v>
      </c>
      <c r="F48" s="8">
        <v>6.63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113</v>
      </c>
      <c r="C49" s="12">
        <v>54</v>
      </c>
      <c r="D49" s="8">
        <v>3.71</v>
      </c>
      <c r="E49" s="12">
        <v>43</v>
      </c>
      <c r="F49" s="8">
        <v>4.91</v>
      </c>
      <c r="G49" s="12">
        <v>11</v>
      </c>
      <c r="H49" s="8">
        <v>1.96</v>
      </c>
      <c r="I49" s="12">
        <v>0</v>
      </c>
    </row>
    <row r="50" spans="2:9" ht="15" customHeight="1" x14ac:dyDescent="0.2">
      <c r="B50" t="s">
        <v>119</v>
      </c>
      <c r="C50" s="12">
        <v>45</v>
      </c>
      <c r="D50" s="8">
        <v>3.09</v>
      </c>
      <c r="E50" s="12">
        <v>30</v>
      </c>
      <c r="F50" s="8">
        <v>3.43</v>
      </c>
      <c r="G50" s="12">
        <v>15</v>
      </c>
      <c r="H50" s="8">
        <v>2.67</v>
      </c>
      <c r="I50" s="12">
        <v>0</v>
      </c>
    </row>
    <row r="51" spans="2:9" ht="15" customHeight="1" x14ac:dyDescent="0.2">
      <c r="B51" t="s">
        <v>117</v>
      </c>
      <c r="C51" s="12">
        <v>40</v>
      </c>
      <c r="D51" s="8">
        <v>2.75</v>
      </c>
      <c r="E51" s="12">
        <v>24</v>
      </c>
      <c r="F51" s="8">
        <v>2.74</v>
      </c>
      <c r="G51" s="12">
        <v>16</v>
      </c>
      <c r="H51" s="8">
        <v>2.85</v>
      </c>
      <c r="I51" s="12">
        <v>0</v>
      </c>
    </row>
    <row r="52" spans="2:9" ht="15" customHeight="1" x14ac:dyDescent="0.2">
      <c r="B52" t="s">
        <v>121</v>
      </c>
      <c r="C52" s="12">
        <v>38</v>
      </c>
      <c r="D52" s="8">
        <v>2.61</v>
      </c>
      <c r="E52" s="12">
        <v>31</v>
      </c>
      <c r="F52" s="8">
        <v>3.54</v>
      </c>
      <c r="G52" s="12">
        <v>7</v>
      </c>
      <c r="H52" s="8">
        <v>1.25</v>
      </c>
      <c r="I52" s="12">
        <v>0</v>
      </c>
    </row>
    <row r="53" spans="2:9" ht="15" customHeight="1" x14ac:dyDescent="0.2">
      <c r="B53" t="s">
        <v>116</v>
      </c>
      <c r="C53" s="12">
        <v>37</v>
      </c>
      <c r="D53" s="8">
        <v>2.54</v>
      </c>
      <c r="E53" s="12">
        <v>24</v>
      </c>
      <c r="F53" s="8">
        <v>2.74</v>
      </c>
      <c r="G53" s="12">
        <v>13</v>
      </c>
      <c r="H53" s="8">
        <v>2.3199999999999998</v>
      </c>
      <c r="I53" s="12">
        <v>0</v>
      </c>
    </row>
    <row r="54" spans="2:9" ht="15" customHeight="1" x14ac:dyDescent="0.2">
      <c r="B54" t="s">
        <v>111</v>
      </c>
      <c r="C54" s="12">
        <v>36</v>
      </c>
      <c r="D54" s="8">
        <v>2.48</v>
      </c>
      <c r="E54" s="12">
        <v>6</v>
      </c>
      <c r="F54" s="8">
        <v>0.69</v>
      </c>
      <c r="G54" s="12">
        <v>30</v>
      </c>
      <c r="H54" s="8">
        <v>5.35</v>
      </c>
      <c r="I54" s="12">
        <v>0</v>
      </c>
    </row>
    <row r="55" spans="2:9" ht="15" customHeight="1" x14ac:dyDescent="0.2">
      <c r="B55" t="s">
        <v>128</v>
      </c>
      <c r="C55" s="12">
        <v>31</v>
      </c>
      <c r="D55" s="8">
        <v>2.13</v>
      </c>
      <c r="E55" s="12">
        <v>29</v>
      </c>
      <c r="F55" s="8">
        <v>3.31</v>
      </c>
      <c r="G55" s="12">
        <v>2</v>
      </c>
      <c r="H55" s="8">
        <v>0.36</v>
      </c>
      <c r="I55" s="12">
        <v>0</v>
      </c>
    </row>
    <row r="56" spans="2:9" ht="15" customHeight="1" x14ac:dyDescent="0.2">
      <c r="B56" t="s">
        <v>167</v>
      </c>
      <c r="C56" s="12">
        <v>30</v>
      </c>
      <c r="D56" s="8">
        <v>2.06</v>
      </c>
      <c r="E56" s="12">
        <v>23</v>
      </c>
      <c r="F56" s="8">
        <v>2.63</v>
      </c>
      <c r="G56" s="12">
        <v>7</v>
      </c>
      <c r="H56" s="8">
        <v>1.25</v>
      </c>
      <c r="I56" s="12">
        <v>0</v>
      </c>
    </row>
    <row r="57" spans="2:9" ht="15" customHeight="1" x14ac:dyDescent="0.2">
      <c r="B57" t="s">
        <v>114</v>
      </c>
      <c r="C57" s="12">
        <v>29</v>
      </c>
      <c r="D57" s="8">
        <v>1.99</v>
      </c>
      <c r="E57" s="12">
        <v>15</v>
      </c>
      <c r="F57" s="8">
        <v>1.71</v>
      </c>
      <c r="G57" s="12">
        <v>14</v>
      </c>
      <c r="H57" s="8">
        <v>2.5</v>
      </c>
      <c r="I57" s="12">
        <v>0</v>
      </c>
    </row>
    <row r="58" spans="2:9" ht="15" customHeight="1" x14ac:dyDescent="0.2">
      <c r="B58" t="s">
        <v>122</v>
      </c>
      <c r="C58" s="12">
        <v>27</v>
      </c>
      <c r="D58" s="8">
        <v>1.86</v>
      </c>
      <c r="E58" s="12">
        <v>22</v>
      </c>
      <c r="F58" s="8">
        <v>2.5099999999999998</v>
      </c>
      <c r="G58" s="12">
        <v>5</v>
      </c>
      <c r="H58" s="8">
        <v>0.89</v>
      </c>
      <c r="I58" s="12">
        <v>0</v>
      </c>
    </row>
    <row r="59" spans="2:9" ht="15" customHeight="1" x14ac:dyDescent="0.2">
      <c r="B59" t="s">
        <v>112</v>
      </c>
      <c r="C59" s="12">
        <v>25</v>
      </c>
      <c r="D59" s="8">
        <v>1.72</v>
      </c>
      <c r="E59" s="12">
        <v>8</v>
      </c>
      <c r="F59" s="8">
        <v>0.91</v>
      </c>
      <c r="G59" s="12">
        <v>17</v>
      </c>
      <c r="H59" s="8">
        <v>3.03</v>
      </c>
      <c r="I59" s="12">
        <v>0</v>
      </c>
    </row>
    <row r="60" spans="2:9" ht="15" customHeight="1" x14ac:dyDescent="0.2">
      <c r="B60" t="s">
        <v>158</v>
      </c>
      <c r="C60" s="12">
        <v>25</v>
      </c>
      <c r="D60" s="8">
        <v>1.72</v>
      </c>
      <c r="E60" s="12">
        <v>24</v>
      </c>
      <c r="F60" s="8">
        <v>2.74</v>
      </c>
      <c r="G60" s="12">
        <v>1</v>
      </c>
      <c r="H60" s="8">
        <v>0.18</v>
      </c>
      <c r="I60" s="12">
        <v>0</v>
      </c>
    </row>
    <row r="61" spans="2:9" ht="15" customHeight="1" x14ac:dyDescent="0.2">
      <c r="B61" t="s">
        <v>168</v>
      </c>
      <c r="C61" s="12">
        <v>24</v>
      </c>
      <c r="D61" s="8">
        <v>1.65</v>
      </c>
      <c r="E61" s="12">
        <v>18</v>
      </c>
      <c r="F61" s="8">
        <v>2.06</v>
      </c>
      <c r="G61" s="12">
        <v>6</v>
      </c>
      <c r="H61" s="8">
        <v>1.07</v>
      </c>
      <c r="I61" s="12">
        <v>0</v>
      </c>
    </row>
    <row r="62" spans="2:9" ht="15" customHeight="1" x14ac:dyDescent="0.2">
      <c r="B62" t="s">
        <v>153</v>
      </c>
      <c r="C62" s="12">
        <v>23</v>
      </c>
      <c r="D62" s="8">
        <v>1.58</v>
      </c>
      <c r="E62" s="12">
        <v>5</v>
      </c>
      <c r="F62" s="8">
        <v>0.56999999999999995</v>
      </c>
      <c r="G62" s="12">
        <v>18</v>
      </c>
      <c r="H62" s="8">
        <v>3.21</v>
      </c>
      <c r="I62" s="12">
        <v>0</v>
      </c>
    </row>
    <row r="63" spans="2:9" ht="15" customHeight="1" x14ac:dyDescent="0.2">
      <c r="B63" t="s">
        <v>124</v>
      </c>
      <c r="C63" s="12">
        <v>23</v>
      </c>
      <c r="D63" s="8">
        <v>1.58</v>
      </c>
      <c r="E63" s="12">
        <v>22</v>
      </c>
      <c r="F63" s="8">
        <v>2.5099999999999998</v>
      </c>
      <c r="G63" s="12">
        <v>1</v>
      </c>
      <c r="H63" s="8">
        <v>0.18</v>
      </c>
      <c r="I63" s="12">
        <v>0</v>
      </c>
    </row>
    <row r="64" spans="2:9" ht="15" customHeight="1" x14ac:dyDescent="0.2">
      <c r="B64" t="s">
        <v>134</v>
      </c>
      <c r="C64" s="12">
        <v>22</v>
      </c>
      <c r="D64" s="8">
        <v>1.51</v>
      </c>
      <c r="E64" s="12">
        <v>14</v>
      </c>
      <c r="F64" s="8">
        <v>1.6</v>
      </c>
      <c r="G64" s="12">
        <v>8</v>
      </c>
      <c r="H64" s="8">
        <v>1.43</v>
      </c>
      <c r="I64" s="12">
        <v>0</v>
      </c>
    </row>
    <row r="65" spans="2:9" ht="15" customHeight="1" x14ac:dyDescent="0.2">
      <c r="B65" t="s">
        <v>139</v>
      </c>
      <c r="C65" s="12">
        <v>22</v>
      </c>
      <c r="D65" s="8">
        <v>1.51</v>
      </c>
      <c r="E65" s="12">
        <v>11</v>
      </c>
      <c r="F65" s="8">
        <v>1.26</v>
      </c>
      <c r="G65" s="12">
        <v>11</v>
      </c>
      <c r="H65" s="8">
        <v>1.96</v>
      </c>
      <c r="I65" s="12">
        <v>0</v>
      </c>
    </row>
    <row r="66" spans="2:9" ht="15" customHeight="1" x14ac:dyDescent="0.2">
      <c r="B66" t="s">
        <v>129</v>
      </c>
      <c r="C66" s="12">
        <v>22</v>
      </c>
      <c r="D66" s="8">
        <v>1.51</v>
      </c>
      <c r="E66" s="12">
        <v>19</v>
      </c>
      <c r="F66" s="8">
        <v>2.17</v>
      </c>
      <c r="G66" s="12">
        <v>3</v>
      </c>
      <c r="H66" s="8">
        <v>0.53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53D8-6A95-4FAF-87EE-CC321E81B05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121</v>
      </c>
      <c r="D6" s="8">
        <v>16.670000000000002</v>
      </c>
      <c r="E6" s="12">
        <v>42</v>
      </c>
      <c r="F6" s="8">
        <v>10.34</v>
      </c>
      <c r="G6" s="12">
        <v>79</v>
      </c>
      <c r="H6" s="8">
        <v>25.99</v>
      </c>
      <c r="I6" s="12">
        <v>0</v>
      </c>
    </row>
    <row r="7" spans="2:9" ht="15" customHeight="1" x14ac:dyDescent="0.2">
      <c r="B7" t="s">
        <v>34</v>
      </c>
      <c r="C7" s="12">
        <v>79</v>
      </c>
      <c r="D7" s="8">
        <v>10.88</v>
      </c>
      <c r="E7" s="12">
        <v>33</v>
      </c>
      <c r="F7" s="8">
        <v>8.1300000000000008</v>
      </c>
      <c r="G7" s="12">
        <v>46</v>
      </c>
      <c r="H7" s="8">
        <v>15.13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0.41</v>
      </c>
      <c r="E9" s="12">
        <v>0</v>
      </c>
      <c r="F9" s="8">
        <v>0</v>
      </c>
      <c r="G9" s="12">
        <v>3</v>
      </c>
      <c r="H9" s="8">
        <v>0.99</v>
      </c>
      <c r="I9" s="12">
        <v>0</v>
      </c>
    </row>
    <row r="10" spans="2:9" ht="15" customHeight="1" x14ac:dyDescent="0.2">
      <c r="B10" t="s">
        <v>37</v>
      </c>
      <c r="C10" s="12">
        <v>9</v>
      </c>
      <c r="D10" s="8">
        <v>1.24</v>
      </c>
      <c r="E10" s="12">
        <v>2</v>
      </c>
      <c r="F10" s="8">
        <v>0.49</v>
      </c>
      <c r="G10" s="12">
        <v>6</v>
      </c>
      <c r="H10" s="8">
        <v>1.97</v>
      </c>
      <c r="I10" s="12">
        <v>1</v>
      </c>
    </row>
    <row r="11" spans="2:9" ht="15" customHeight="1" x14ac:dyDescent="0.2">
      <c r="B11" t="s">
        <v>38</v>
      </c>
      <c r="C11" s="12">
        <v>177</v>
      </c>
      <c r="D11" s="8">
        <v>24.38</v>
      </c>
      <c r="E11" s="12">
        <v>96</v>
      </c>
      <c r="F11" s="8">
        <v>23.65</v>
      </c>
      <c r="G11" s="12">
        <v>79</v>
      </c>
      <c r="H11" s="8">
        <v>25.99</v>
      </c>
      <c r="I11" s="12">
        <v>1</v>
      </c>
    </row>
    <row r="12" spans="2:9" ht="15" customHeight="1" x14ac:dyDescent="0.2">
      <c r="B12" t="s">
        <v>39</v>
      </c>
      <c r="C12" s="12">
        <v>1</v>
      </c>
      <c r="D12" s="8">
        <v>0.14000000000000001</v>
      </c>
      <c r="E12" s="12">
        <v>1</v>
      </c>
      <c r="F12" s="8">
        <v>0.25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27</v>
      </c>
      <c r="D13" s="8">
        <v>3.72</v>
      </c>
      <c r="E13" s="12">
        <v>7</v>
      </c>
      <c r="F13" s="8">
        <v>1.72</v>
      </c>
      <c r="G13" s="12">
        <v>20</v>
      </c>
      <c r="H13" s="8">
        <v>6.58</v>
      </c>
      <c r="I13" s="12">
        <v>0</v>
      </c>
    </row>
    <row r="14" spans="2:9" ht="15" customHeight="1" x14ac:dyDescent="0.2">
      <c r="B14" t="s">
        <v>41</v>
      </c>
      <c r="C14" s="12">
        <v>25</v>
      </c>
      <c r="D14" s="8">
        <v>3.44</v>
      </c>
      <c r="E14" s="12">
        <v>16</v>
      </c>
      <c r="F14" s="8">
        <v>3.94</v>
      </c>
      <c r="G14" s="12">
        <v>9</v>
      </c>
      <c r="H14" s="8">
        <v>2.96</v>
      </c>
      <c r="I14" s="12">
        <v>0</v>
      </c>
    </row>
    <row r="15" spans="2:9" ht="15" customHeight="1" x14ac:dyDescent="0.2">
      <c r="B15" t="s">
        <v>42</v>
      </c>
      <c r="C15" s="12">
        <v>93</v>
      </c>
      <c r="D15" s="8">
        <v>12.81</v>
      </c>
      <c r="E15" s="12">
        <v>79</v>
      </c>
      <c r="F15" s="8">
        <v>19.46</v>
      </c>
      <c r="G15" s="12">
        <v>12</v>
      </c>
      <c r="H15" s="8">
        <v>3.95</v>
      </c>
      <c r="I15" s="12">
        <v>1</v>
      </c>
    </row>
    <row r="16" spans="2:9" ht="15" customHeight="1" x14ac:dyDescent="0.2">
      <c r="B16" t="s">
        <v>43</v>
      </c>
      <c r="C16" s="12">
        <v>107</v>
      </c>
      <c r="D16" s="8">
        <v>14.74</v>
      </c>
      <c r="E16" s="12">
        <v>93</v>
      </c>
      <c r="F16" s="8">
        <v>22.91</v>
      </c>
      <c r="G16" s="12">
        <v>12</v>
      </c>
      <c r="H16" s="8">
        <v>3.95</v>
      </c>
      <c r="I16" s="12">
        <v>0</v>
      </c>
    </row>
    <row r="17" spans="2:9" ht="15" customHeight="1" x14ac:dyDescent="0.2">
      <c r="B17" t="s">
        <v>44</v>
      </c>
      <c r="C17" s="12">
        <v>23</v>
      </c>
      <c r="D17" s="8">
        <v>3.17</v>
      </c>
      <c r="E17" s="12">
        <v>12</v>
      </c>
      <c r="F17" s="8">
        <v>2.96</v>
      </c>
      <c r="G17" s="12">
        <v>2</v>
      </c>
      <c r="H17" s="8">
        <v>0.66</v>
      </c>
      <c r="I17" s="12">
        <v>0</v>
      </c>
    </row>
    <row r="18" spans="2:9" ht="15" customHeight="1" x14ac:dyDescent="0.2">
      <c r="B18" t="s">
        <v>45</v>
      </c>
      <c r="C18" s="12">
        <v>33</v>
      </c>
      <c r="D18" s="8">
        <v>4.55</v>
      </c>
      <c r="E18" s="12">
        <v>12</v>
      </c>
      <c r="F18" s="8">
        <v>2.96</v>
      </c>
      <c r="G18" s="12">
        <v>21</v>
      </c>
      <c r="H18" s="8">
        <v>6.91</v>
      </c>
      <c r="I18" s="12">
        <v>0</v>
      </c>
    </row>
    <row r="19" spans="2:9" ht="15" customHeight="1" x14ac:dyDescent="0.2">
      <c r="B19" t="s">
        <v>46</v>
      </c>
      <c r="C19" s="12">
        <v>28</v>
      </c>
      <c r="D19" s="8">
        <v>3.86</v>
      </c>
      <c r="E19" s="12">
        <v>13</v>
      </c>
      <c r="F19" s="8">
        <v>3.2</v>
      </c>
      <c r="G19" s="12">
        <v>15</v>
      </c>
      <c r="H19" s="8">
        <v>4.93</v>
      </c>
      <c r="I19" s="12">
        <v>0</v>
      </c>
    </row>
    <row r="20" spans="2:9" ht="15" customHeight="1" x14ac:dyDescent="0.2">
      <c r="B20" s="9" t="s">
        <v>227</v>
      </c>
      <c r="C20" s="12">
        <f>SUM(LTBL_33215[総数／事業所数])</f>
        <v>726</v>
      </c>
      <c r="E20" s="12">
        <f>SUBTOTAL(109,LTBL_33215[個人／事業所数])</f>
        <v>406</v>
      </c>
      <c r="G20" s="12">
        <f>SUBTOTAL(109,LTBL_33215[法人／事業所数])</f>
        <v>304</v>
      </c>
      <c r="I20" s="12">
        <f>SUBTOTAL(109,LTBL_33215[法人以外の団体／事業所数])</f>
        <v>3</v>
      </c>
    </row>
    <row r="21" spans="2:9" ht="15" customHeight="1" x14ac:dyDescent="0.2">
      <c r="E21" s="11">
        <f>LTBL_33215[[#Totals],[個人／事業所数]]/LTBL_33215[[#Totals],[総数／事業所数]]</f>
        <v>0.55922865013774103</v>
      </c>
      <c r="G21" s="11">
        <f>LTBL_33215[[#Totals],[法人／事業所数]]/LTBL_33215[[#Totals],[総数／事業所数]]</f>
        <v>0.41873278236914602</v>
      </c>
      <c r="I21" s="11">
        <f>LTBL_33215[[#Totals],[法人以外の団体／事業所数]]/LTBL_33215[[#Totals],[総数／事業所数]]</f>
        <v>4.1322314049586778E-3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92</v>
      </c>
      <c r="D24" s="8">
        <v>12.67</v>
      </c>
      <c r="E24" s="12">
        <v>86</v>
      </c>
      <c r="F24" s="8">
        <v>21.18</v>
      </c>
      <c r="G24" s="12">
        <v>6</v>
      </c>
      <c r="H24" s="8">
        <v>1.97</v>
      </c>
      <c r="I24" s="12">
        <v>0</v>
      </c>
    </row>
    <row r="25" spans="2:9" ht="15" customHeight="1" x14ac:dyDescent="0.2">
      <c r="B25" t="s">
        <v>69</v>
      </c>
      <c r="C25" s="12">
        <v>73</v>
      </c>
      <c r="D25" s="8">
        <v>10.06</v>
      </c>
      <c r="E25" s="12">
        <v>66</v>
      </c>
      <c r="F25" s="8">
        <v>16.260000000000002</v>
      </c>
      <c r="G25" s="12">
        <v>7</v>
      </c>
      <c r="H25" s="8">
        <v>2.2999999999999998</v>
      </c>
      <c r="I25" s="12">
        <v>0</v>
      </c>
    </row>
    <row r="26" spans="2:9" ht="15" customHeight="1" x14ac:dyDescent="0.2">
      <c r="B26" t="s">
        <v>55</v>
      </c>
      <c r="C26" s="12">
        <v>68</v>
      </c>
      <c r="D26" s="8">
        <v>9.3699999999999992</v>
      </c>
      <c r="E26" s="12">
        <v>13</v>
      </c>
      <c r="F26" s="8">
        <v>3.2</v>
      </c>
      <c r="G26" s="12">
        <v>55</v>
      </c>
      <c r="H26" s="8">
        <v>18.09</v>
      </c>
      <c r="I26" s="12">
        <v>0</v>
      </c>
    </row>
    <row r="27" spans="2:9" ht="15" customHeight="1" x14ac:dyDescent="0.2">
      <c r="B27" t="s">
        <v>64</v>
      </c>
      <c r="C27" s="12">
        <v>61</v>
      </c>
      <c r="D27" s="8">
        <v>8.4</v>
      </c>
      <c r="E27" s="12">
        <v>27</v>
      </c>
      <c r="F27" s="8">
        <v>6.65</v>
      </c>
      <c r="G27" s="12">
        <v>34</v>
      </c>
      <c r="H27" s="8">
        <v>11.18</v>
      </c>
      <c r="I27" s="12">
        <v>0</v>
      </c>
    </row>
    <row r="28" spans="2:9" ht="15" customHeight="1" x14ac:dyDescent="0.2">
      <c r="B28" t="s">
        <v>56</v>
      </c>
      <c r="C28" s="12">
        <v>40</v>
      </c>
      <c r="D28" s="8">
        <v>5.51</v>
      </c>
      <c r="E28" s="12">
        <v>22</v>
      </c>
      <c r="F28" s="8">
        <v>5.42</v>
      </c>
      <c r="G28" s="12">
        <v>18</v>
      </c>
      <c r="H28" s="8">
        <v>5.92</v>
      </c>
      <c r="I28" s="12">
        <v>0</v>
      </c>
    </row>
    <row r="29" spans="2:9" ht="15" customHeight="1" x14ac:dyDescent="0.2">
      <c r="B29" t="s">
        <v>62</v>
      </c>
      <c r="C29" s="12">
        <v>37</v>
      </c>
      <c r="D29" s="8">
        <v>5.0999999999999996</v>
      </c>
      <c r="E29" s="12">
        <v>27</v>
      </c>
      <c r="F29" s="8">
        <v>6.65</v>
      </c>
      <c r="G29" s="12">
        <v>8</v>
      </c>
      <c r="H29" s="8">
        <v>2.63</v>
      </c>
      <c r="I29" s="12">
        <v>1</v>
      </c>
    </row>
    <row r="30" spans="2:9" ht="15" customHeight="1" x14ac:dyDescent="0.2">
      <c r="B30" t="s">
        <v>63</v>
      </c>
      <c r="C30" s="12">
        <v>33</v>
      </c>
      <c r="D30" s="8">
        <v>4.55</v>
      </c>
      <c r="E30" s="12">
        <v>23</v>
      </c>
      <c r="F30" s="8">
        <v>5.67</v>
      </c>
      <c r="G30" s="12">
        <v>10</v>
      </c>
      <c r="H30" s="8">
        <v>3.29</v>
      </c>
      <c r="I30" s="12">
        <v>0</v>
      </c>
    </row>
    <row r="31" spans="2:9" ht="15" customHeight="1" x14ac:dyDescent="0.2">
      <c r="B31" t="s">
        <v>66</v>
      </c>
      <c r="C31" s="12">
        <v>23</v>
      </c>
      <c r="D31" s="8">
        <v>3.17</v>
      </c>
      <c r="E31" s="12">
        <v>7</v>
      </c>
      <c r="F31" s="8">
        <v>1.72</v>
      </c>
      <c r="G31" s="12">
        <v>16</v>
      </c>
      <c r="H31" s="8">
        <v>5.26</v>
      </c>
      <c r="I31" s="12">
        <v>0</v>
      </c>
    </row>
    <row r="32" spans="2:9" ht="15" customHeight="1" x14ac:dyDescent="0.2">
      <c r="B32" t="s">
        <v>71</v>
      </c>
      <c r="C32" s="12">
        <v>23</v>
      </c>
      <c r="D32" s="8">
        <v>3.17</v>
      </c>
      <c r="E32" s="12">
        <v>12</v>
      </c>
      <c r="F32" s="8">
        <v>2.96</v>
      </c>
      <c r="G32" s="12">
        <v>2</v>
      </c>
      <c r="H32" s="8">
        <v>0.66</v>
      </c>
      <c r="I32" s="12">
        <v>0</v>
      </c>
    </row>
    <row r="33" spans="2:9" ht="15" customHeight="1" x14ac:dyDescent="0.2">
      <c r="B33" t="s">
        <v>73</v>
      </c>
      <c r="C33" s="12">
        <v>20</v>
      </c>
      <c r="D33" s="8">
        <v>2.75</v>
      </c>
      <c r="E33" s="12">
        <v>0</v>
      </c>
      <c r="F33" s="8">
        <v>0</v>
      </c>
      <c r="G33" s="12">
        <v>20</v>
      </c>
      <c r="H33" s="8">
        <v>6.58</v>
      </c>
      <c r="I33" s="12">
        <v>0</v>
      </c>
    </row>
    <row r="34" spans="2:9" ht="15" customHeight="1" x14ac:dyDescent="0.2">
      <c r="B34" t="s">
        <v>68</v>
      </c>
      <c r="C34" s="12">
        <v>18</v>
      </c>
      <c r="D34" s="8">
        <v>2.48</v>
      </c>
      <c r="E34" s="12">
        <v>12</v>
      </c>
      <c r="F34" s="8">
        <v>2.96</v>
      </c>
      <c r="G34" s="12">
        <v>6</v>
      </c>
      <c r="H34" s="8">
        <v>1.97</v>
      </c>
      <c r="I34" s="12">
        <v>0</v>
      </c>
    </row>
    <row r="35" spans="2:9" ht="15" customHeight="1" x14ac:dyDescent="0.2">
      <c r="B35" t="s">
        <v>61</v>
      </c>
      <c r="C35" s="12">
        <v>16</v>
      </c>
      <c r="D35" s="8">
        <v>2.2000000000000002</v>
      </c>
      <c r="E35" s="12">
        <v>8</v>
      </c>
      <c r="F35" s="8">
        <v>1.97</v>
      </c>
      <c r="G35" s="12">
        <v>8</v>
      </c>
      <c r="H35" s="8">
        <v>2.63</v>
      </c>
      <c r="I35" s="12">
        <v>0</v>
      </c>
    </row>
    <row r="36" spans="2:9" ht="15" customHeight="1" x14ac:dyDescent="0.2">
      <c r="B36" t="s">
        <v>57</v>
      </c>
      <c r="C36" s="12">
        <v>13</v>
      </c>
      <c r="D36" s="8">
        <v>1.79</v>
      </c>
      <c r="E36" s="12">
        <v>7</v>
      </c>
      <c r="F36" s="8">
        <v>1.72</v>
      </c>
      <c r="G36" s="12">
        <v>6</v>
      </c>
      <c r="H36" s="8">
        <v>1.97</v>
      </c>
      <c r="I36" s="12">
        <v>0</v>
      </c>
    </row>
    <row r="37" spans="2:9" ht="15" customHeight="1" x14ac:dyDescent="0.2">
      <c r="B37" t="s">
        <v>72</v>
      </c>
      <c r="C37" s="12">
        <v>13</v>
      </c>
      <c r="D37" s="8">
        <v>1.79</v>
      </c>
      <c r="E37" s="12">
        <v>12</v>
      </c>
      <c r="F37" s="8">
        <v>2.96</v>
      </c>
      <c r="G37" s="12">
        <v>1</v>
      </c>
      <c r="H37" s="8">
        <v>0.33</v>
      </c>
      <c r="I37" s="12">
        <v>0</v>
      </c>
    </row>
    <row r="38" spans="2:9" ht="15" customHeight="1" x14ac:dyDescent="0.2">
      <c r="B38" t="s">
        <v>81</v>
      </c>
      <c r="C38" s="12">
        <v>12</v>
      </c>
      <c r="D38" s="8">
        <v>1.65</v>
      </c>
      <c r="E38" s="12">
        <v>7</v>
      </c>
      <c r="F38" s="8">
        <v>1.72</v>
      </c>
      <c r="G38" s="12">
        <v>5</v>
      </c>
      <c r="H38" s="8">
        <v>1.64</v>
      </c>
      <c r="I38" s="12">
        <v>0</v>
      </c>
    </row>
    <row r="39" spans="2:9" ht="15" customHeight="1" x14ac:dyDescent="0.2">
      <c r="B39" t="s">
        <v>74</v>
      </c>
      <c r="C39" s="12">
        <v>12</v>
      </c>
      <c r="D39" s="8">
        <v>1.65</v>
      </c>
      <c r="E39" s="12">
        <v>10</v>
      </c>
      <c r="F39" s="8">
        <v>2.46</v>
      </c>
      <c r="G39" s="12">
        <v>2</v>
      </c>
      <c r="H39" s="8">
        <v>0.66</v>
      </c>
      <c r="I39" s="12">
        <v>0</v>
      </c>
    </row>
    <row r="40" spans="2:9" ht="15" customHeight="1" x14ac:dyDescent="0.2">
      <c r="B40" t="s">
        <v>86</v>
      </c>
      <c r="C40" s="12">
        <v>10</v>
      </c>
      <c r="D40" s="8">
        <v>1.38</v>
      </c>
      <c r="E40" s="12">
        <v>7</v>
      </c>
      <c r="F40" s="8">
        <v>1.72</v>
      </c>
      <c r="G40" s="12">
        <v>1</v>
      </c>
      <c r="H40" s="8">
        <v>0.33</v>
      </c>
      <c r="I40" s="12">
        <v>1</v>
      </c>
    </row>
    <row r="41" spans="2:9" ht="15" customHeight="1" x14ac:dyDescent="0.2">
      <c r="B41" t="s">
        <v>91</v>
      </c>
      <c r="C41" s="12">
        <v>10</v>
      </c>
      <c r="D41" s="8">
        <v>1.38</v>
      </c>
      <c r="E41" s="12">
        <v>6</v>
      </c>
      <c r="F41" s="8">
        <v>1.48</v>
      </c>
      <c r="G41" s="12">
        <v>4</v>
      </c>
      <c r="H41" s="8">
        <v>1.32</v>
      </c>
      <c r="I41" s="12">
        <v>0</v>
      </c>
    </row>
    <row r="42" spans="2:9" ht="15" customHeight="1" x14ac:dyDescent="0.2">
      <c r="B42" t="s">
        <v>84</v>
      </c>
      <c r="C42" s="12">
        <v>9</v>
      </c>
      <c r="D42" s="8">
        <v>1.24</v>
      </c>
      <c r="E42" s="12">
        <v>6</v>
      </c>
      <c r="F42" s="8">
        <v>1.48</v>
      </c>
      <c r="G42" s="12">
        <v>3</v>
      </c>
      <c r="H42" s="8">
        <v>0.99</v>
      </c>
      <c r="I42" s="12">
        <v>0</v>
      </c>
    </row>
    <row r="43" spans="2:9" ht="15" customHeight="1" x14ac:dyDescent="0.2">
      <c r="B43" t="s">
        <v>77</v>
      </c>
      <c r="C43" s="12">
        <v>9</v>
      </c>
      <c r="D43" s="8">
        <v>1.24</v>
      </c>
      <c r="E43" s="12">
        <v>4</v>
      </c>
      <c r="F43" s="8">
        <v>0.99</v>
      </c>
      <c r="G43" s="12">
        <v>5</v>
      </c>
      <c r="H43" s="8">
        <v>1.64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52</v>
      </c>
      <c r="D47" s="8">
        <v>7.16</v>
      </c>
      <c r="E47" s="12">
        <v>50</v>
      </c>
      <c r="F47" s="8">
        <v>12.32</v>
      </c>
      <c r="G47" s="12">
        <v>2</v>
      </c>
      <c r="H47" s="8">
        <v>0.66</v>
      </c>
      <c r="I47" s="12">
        <v>0</v>
      </c>
    </row>
    <row r="48" spans="2:9" ht="15" customHeight="1" x14ac:dyDescent="0.2">
      <c r="B48" t="s">
        <v>111</v>
      </c>
      <c r="C48" s="12">
        <v>41</v>
      </c>
      <c r="D48" s="8">
        <v>5.65</v>
      </c>
      <c r="E48" s="12">
        <v>2</v>
      </c>
      <c r="F48" s="8">
        <v>0.49</v>
      </c>
      <c r="G48" s="12">
        <v>39</v>
      </c>
      <c r="H48" s="8">
        <v>12.83</v>
      </c>
      <c r="I48" s="12">
        <v>0</v>
      </c>
    </row>
    <row r="49" spans="2:9" ht="15" customHeight="1" x14ac:dyDescent="0.2">
      <c r="B49" t="s">
        <v>125</v>
      </c>
      <c r="C49" s="12">
        <v>30</v>
      </c>
      <c r="D49" s="8">
        <v>4.13</v>
      </c>
      <c r="E49" s="12">
        <v>29</v>
      </c>
      <c r="F49" s="8">
        <v>7.14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122</v>
      </c>
      <c r="C50" s="12">
        <v>20</v>
      </c>
      <c r="D50" s="8">
        <v>2.75</v>
      </c>
      <c r="E50" s="12">
        <v>17</v>
      </c>
      <c r="F50" s="8">
        <v>4.1900000000000004</v>
      </c>
      <c r="G50" s="12">
        <v>3</v>
      </c>
      <c r="H50" s="8">
        <v>0.99</v>
      </c>
      <c r="I50" s="12">
        <v>0</v>
      </c>
    </row>
    <row r="51" spans="2:9" ht="15" customHeight="1" x14ac:dyDescent="0.2">
      <c r="B51" t="s">
        <v>117</v>
      </c>
      <c r="C51" s="12">
        <v>18</v>
      </c>
      <c r="D51" s="8">
        <v>2.48</v>
      </c>
      <c r="E51" s="12">
        <v>13</v>
      </c>
      <c r="F51" s="8">
        <v>3.2</v>
      </c>
      <c r="G51" s="12">
        <v>5</v>
      </c>
      <c r="H51" s="8">
        <v>1.64</v>
      </c>
      <c r="I51" s="12">
        <v>0</v>
      </c>
    </row>
    <row r="52" spans="2:9" ht="15" customHeight="1" x14ac:dyDescent="0.2">
      <c r="B52" t="s">
        <v>124</v>
      </c>
      <c r="C52" s="12">
        <v>18</v>
      </c>
      <c r="D52" s="8">
        <v>2.48</v>
      </c>
      <c r="E52" s="12">
        <v>17</v>
      </c>
      <c r="F52" s="8">
        <v>4.1900000000000004</v>
      </c>
      <c r="G52" s="12">
        <v>1</v>
      </c>
      <c r="H52" s="8">
        <v>0.33</v>
      </c>
      <c r="I52" s="12">
        <v>0</v>
      </c>
    </row>
    <row r="53" spans="2:9" ht="15" customHeight="1" x14ac:dyDescent="0.2">
      <c r="B53" t="s">
        <v>134</v>
      </c>
      <c r="C53" s="12">
        <v>14</v>
      </c>
      <c r="D53" s="8">
        <v>1.93</v>
      </c>
      <c r="E53" s="12">
        <v>7</v>
      </c>
      <c r="F53" s="8">
        <v>1.72</v>
      </c>
      <c r="G53" s="12">
        <v>7</v>
      </c>
      <c r="H53" s="8">
        <v>2.2999999999999998</v>
      </c>
      <c r="I53" s="12">
        <v>0</v>
      </c>
    </row>
    <row r="54" spans="2:9" ht="15" customHeight="1" x14ac:dyDescent="0.2">
      <c r="B54" t="s">
        <v>118</v>
      </c>
      <c r="C54" s="12">
        <v>14</v>
      </c>
      <c r="D54" s="8">
        <v>1.93</v>
      </c>
      <c r="E54" s="12">
        <v>4</v>
      </c>
      <c r="F54" s="8">
        <v>0.99</v>
      </c>
      <c r="G54" s="12">
        <v>10</v>
      </c>
      <c r="H54" s="8">
        <v>3.29</v>
      </c>
      <c r="I54" s="12">
        <v>0</v>
      </c>
    </row>
    <row r="55" spans="2:9" ht="15" customHeight="1" x14ac:dyDescent="0.2">
      <c r="B55" t="s">
        <v>139</v>
      </c>
      <c r="C55" s="12">
        <v>12</v>
      </c>
      <c r="D55" s="8">
        <v>1.65</v>
      </c>
      <c r="E55" s="12">
        <v>7</v>
      </c>
      <c r="F55" s="8">
        <v>1.72</v>
      </c>
      <c r="G55" s="12">
        <v>5</v>
      </c>
      <c r="H55" s="8">
        <v>1.64</v>
      </c>
      <c r="I55" s="12">
        <v>0</v>
      </c>
    </row>
    <row r="56" spans="2:9" ht="15" customHeight="1" x14ac:dyDescent="0.2">
      <c r="B56" t="s">
        <v>153</v>
      </c>
      <c r="C56" s="12">
        <v>12</v>
      </c>
      <c r="D56" s="8">
        <v>1.65</v>
      </c>
      <c r="E56" s="12">
        <v>4</v>
      </c>
      <c r="F56" s="8">
        <v>0.99</v>
      </c>
      <c r="G56" s="12">
        <v>8</v>
      </c>
      <c r="H56" s="8">
        <v>2.63</v>
      </c>
      <c r="I56" s="12">
        <v>0</v>
      </c>
    </row>
    <row r="57" spans="2:9" ht="15" customHeight="1" x14ac:dyDescent="0.2">
      <c r="B57" t="s">
        <v>130</v>
      </c>
      <c r="C57" s="12">
        <v>12</v>
      </c>
      <c r="D57" s="8">
        <v>1.65</v>
      </c>
      <c r="E57" s="12">
        <v>10</v>
      </c>
      <c r="F57" s="8">
        <v>2.46</v>
      </c>
      <c r="G57" s="12">
        <v>2</v>
      </c>
      <c r="H57" s="8">
        <v>0.66</v>
      </c>
      <c r="I57" s="12">
        <v>0</v>
      </c>
    </row>
    <row r="58" spans="2:9" ht="15" customHeight="1" x14ac:dyDescent="0.2">
      <c r="B58" t="s">
        <v>132</v>
      </c>
      <c r="C58" s="12">
        <v>11</v>
      </c>
      <c r="D58" s="8">
        <v>1.52</v>
      </c>
      <c r="E58" s="12">
        <v>7</v>
      </c>
      <c r="F58" s="8">
        <v>1.72</v>
      </c>
      <c r="G58" s="12">
        <v>4</v>
      </c>
      <c r="H58" s="8">
        <v>1.32</v>
      </c>
      <c r="I58" s="12">
        <v>0</v>
      </c>
    </row>
    <row r="59" spans="2:9" ht="15" customHeight="1" x14ac:dyDescent="0.2">
      <c r="B59" t="s">
        <v>170</v>
      </c>
      <c r="C59" s="12">
        <v>10</v>
      </c>
      <c r="D59" s="8">
        <v>1.38</v>
      </c>
      <c r="E59" s="12">
        <v>6</v>
      </c>
      <c r="F59" s="8">
        <v>1.48</v>
      </c>
      <c r="G59" s="12">
        <v>4</v>
      </c>
      <c r="H59" s="8">
        <v>1.32</v>
      </c>
      <c r="I59" s="12">
        <v>0</v>
      </c>
    </row>
    <row r="60" spans="2:9" ht="15" customHeight="1" x14ac:dyDescent="0.2">
      <c r="B60" t="s">
        <v>119</v>
      </c>
      <c r="C60" s="12">
        <v>10</v>
      </c>
      <c r="D60" s="8">
        <v>1.38</v>
      </c>
      <c r="E60" s="12">
        <v>8</v>
      </c>
      <c r="F60" s="8">
        <v>1.97</v>
      </c>
      <c r="G60" s="12">
        <v>2</v>
      </c>
      <c r="H60" s="8">
        <v>0.66</v>
      </c>
      <c r="I60" s="12">
        <v>0</v>
      </c>
    </row>
    <row r="61" spans="2:9" ht="15" customHeight="1" x14ac:dyDescent="0.2">
      <c r="B61" t="s">
        <v>120</v>
      </c>
      <c r="C61" s="12">
        <v>10</v>
      </c>
      <c r="D61" s="8">
        <v>1.38</v>
      </c>
      <c r="E61" s="12">
        <v>1</v>
      </c>
      <c r="F61" s="8">
        <v>0.25</v>
      </c>
      <c r="G61" s="12">
        <v>9</v>
      </c>
      <c r="H61" s="8">
        <v>2.96</v>
      </c>
      <c r="I61" s="12">
        <v>0</v>
      </c>
    </row>
    <row r="62" spans="2:9" ht="15" customHeight="1" x14ac:dyDescent="0.2">
      <c r="B62" t="s">
        <v>169</v>
      </c>
      <c r="C62" s="12">
        <v>10</v>
      </c>
      <c r="D62" s="8">
        <v>1.38</v>
      </c>
      <c r="E62" s="12">
        <v>6</v>
      </c>
      <c r="F62" s="8">
        <v>1.48</v>
      </c>
      <c r="G62" s="12">
        <v>4</v>
      </c>
      <c r="H62" s="8">
        <v>1.32</v>
      </c>
      <c r="I62" s="12">
        <v>0</v>
      </c>
    </row>
    <row r="63" spans="2:9" ht="15" customHeight="1" x14ac:dyDescent="0.2">
      <c r="B63" t="s">
        <v>171</v>
      </c>
      <c r="C63" s="12">
        <v>10</v>
      </c>
      <c r="D63" s="8">
        <v>1.38</v>
      </c>
      <c r="E63" s="12">
        <v>0</v>
      </c>
      <c r="F63" s="8">
        <v>0</v>
      </c>
      <c r="G63" s="12">
        <v>10</v>
      </c>
      <c r="H63" s="8">
        <v>3.29</v>
      </c>
      <c r="I63" s="12">
        <v>0</v>
      </c>
    </row>
    <row r="64" spans="2:9" ht="15" customHeight="1" x14ac:dyDescent="0.2">
      <c r="B64" t="s">
        <v>152</v>
      </c>
      <c r="C64" s="12">
        <v>9</v>
      </c>
      <c r="D64" s="8">
        <v>1.24</v>
      </c>
      <c r="E64" s="12">
        <v>5</v>
      </c>
      <c r="F64" s="8">
        <v>1.23</v>
      </c>
      <c r="G64" s="12">
        <v>4</v>
      </c>
      <c r="H64" s="8">
        <v>1.32</v>
      </c>
      <c r="I64" s="12">
        <v>0</v>
      </c>
    </row>
    <row r="65" spans="2:9" ht="15" customHeight="1" x14ac:dyDescent="0.2">
      <c r="B65" t="s">
        <v>168</v>
      </c>
      <c r="C65" s="12">
        <v>9</v>
      </c>
      <c r="D65" s="8">
        <v>1.24</v>
      </c>
      <c r="E65" s="12">
        <v>9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154</v>
      </c>
      <c r="C66" s="12">
        <v>9</v>
      </c>
      <c r="D66" s="8">
        <v>1.24</v>
      </c>
      <c r="E66" s="12">
        <v>1</v>
      </c>
      <c r="F66" s="8">
        <v>0.25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7F76-D50F-4BEF-9DFD-384D723C9027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75</v>
      </c>
      <c r="D6" s="8">
        <v>13.81</v>
      </c>
      <c r="E6" s="12">
        <v>24</v>
      </c>
      <c r="F6" s="8">
        <v>7.97</v>
      </c>
      <c r="G6" s="12">
        <v>51</v>
      </c>
      <c r="H6" s="8">
        <v>21.89</v>
      </c>
      <c r="I6" s="12">
        <v>0</v>
      </c>
    </row>
    <row r="7" spans="2:9" ht="15" customHeight="1" x14ac:dyDescent="0.2">
      <c r="B7" t="s">
        <v>34</v>
      </c>
      <c r="C7" s="12">
        <v>56</v>
      </c>
      <c r="D7" s="8">
        <v>10.31</v>
      </c>
      <c r="E7" s="12">
        <v>26</v>
      </c>
      <c r="F7" s="8">
        <v>8.64</v>
      </c>
      <c r="G7" s="12">
        <v>30</v>
      </c>
      <c r="H7" s="8">
        <v>12.88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0.92</v>
      </c>
      <c r="E8" s="12">
        <v>0</v>
      </c>
      <c r="F8" s="8">
        <v>0</v>
      </c>
      <c r="G8" s="12">
        <v>4</v>
      </c>
      <c r="H8" s="8">
        <v>1.72</v>
      </c>
      <c r="I8" s="12">
        <v>0</v>
      </c>
    </row>
    <row r="9" spans="2:9" ht="15" customHeight="1" x14ac:dyDescent="0.2">
      <c r="B9" t="s">
        <v>36</v>
      </c>
      <c r="C9" s="12">
        <v>5</v>
      </c>
      <c r="D9" s="8">
        <v>0.92</v>
      </c>
      <c r="E9" s="12">
        <v>0</v>
      </c>
      <c r="F9" s="8">
        <v>0</v>
      </c>
      <c r="G9" s="12">
        <v>5</v>
      </c>
      <c r="H9" s="8">
        <v>2.15</v>
      </c>
      <c r="I9" s="12">
        <v>0</v>
      </c>
    </row>
    <row r="10" spans="2:9" ht="15" customHeight="1" x14ac:dyDescent="0.2">
      <c r="B10" t="s">
        <v>37</v>
      </c>
      <c r="C10" s="12">
        <v>9</v>
      </c>
      <c r="D10" s="8">
        <v>1.66</v>
      </c>
      <c r="E10" s="12">
        <v>2</v>
      </c>
      <c r="F10" s="8">
        <v>0.66</v>
      </c>
      <c r="G10" s="12">
        <v>7</v>
      </c>
      <c r="H10" s="8">
        <v>3</v>
      </c>
      <c r="I10" s="12">
        <v>0</v>
      </c>
    </row>
    <row r="11" spans="2:9" ht="15" customHeight="1" x14ac:dyDescent="0.2">
      <c r="B11" t="s">
        <v>38</v>
      </c>
      <c r="C11" s="12">
        <v>154</v>
      </c>
      <c r="D11" s="8">
        <v>28.36</v>
      </c>
      <c r="E11" s="12">
        <v>86</v>
      </c>
      <c r="F11" s="8">
        <v>28.57</v>
      </c>
      <c r="G11" s="12">
        <v>68</v>
      </c>
      <c r="H11" s="8">
        <v>29.18</v>
      </c>
      <c r="I11" s="12">
        <v>0</v>
      </c>
    </row>
    <row r="12" spans="2:9" ht="15" customHeight="1" x14ac:dyDescent="0.2">
      <c r="B12" t="s">
        <v>39</v>
      </c>
      <c r="C12" s="12">
        <v>2</v>
      </c>
      <c r="D12" s="8">
        <v>0.37</v>
      </c>
      <c r="E12" s="12">
        <v>2</v>
      </c>
      <c r="F12" s="8">
        <v>0.66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21</v>
      </c>
      <c r="D13" s="8">
        <v>3.87</v>
      </c>
      <c r="E13" s="12">
        <v>11</v>
      </c>
      <c r="F13" s="8">
        <v>3.65</v>
      </c>
      <c r="G13" s="12">
        <v>10</v>
      </c>
      <c r="H13" s="8">
        <v>4.29</v>
      </c>
      <c r="I13" s="12">
        <v>0</v>
      </c>
    </row>
    <row r="14" spans="2:9" ht="15" customHeight="1" x14ac:dyDescent="0.2">
      <c r="B14" t="s">
        <v>41</v>
      </c>
      <c r="C14" s="12">
        <v>21</v>
      </c>
      <c r="D14" s="8">
        <v>3.87</v>
      </c>
      <c r="E14" s="12">
        <v>10</v>
      </c>
      <c r="F14" s="8">
        <v>3.32</v>
      </c>
      <c r="G14" s="12">
        <v>11</v>
      </c>
      <c r="H14" s="8">
        <v>4.72</v>
      </c>
      <c r="I14" s="12">
        <v>0</v>
      </c>
    </row>
    <row r="15" spans="2:9" ht="15" customHeight="1" x14ac:dyDescent="0.2">
      <c r="B15" t="s">
        <v>42</v>
      </c>
      <c r="C15" s="12">
        <v>35</v>
      </c>
      <c r="D15" s="8">
        <v>6.45</v>
      </c>
      <c r="E15" s="12">
        <v>27</v>
      </c>
      <c r="F15" s="8">
        <v>8.9700000000000006</v>
      </c>
      <c r="G15" s="12">
        <v>8</v>
      </c>
      <c r="H15" s="8">
        <v>3.43</v>
      </c>
      <c r="I15" s="12">
        <v>0</v>
      </c>
    </row>
    <row r="16" spans="2:9" ht="15" customHeight="1" x14ac:dyDescent="0.2">
      <c r="B16" t="s">
        <v>43</v>
      </c>
      <c r="C16" s="12">
        <v>80</v>
      </c>
      <c r="D16" s="8">
        <v>14.73</v>
      </c>
      <c r="E16" s="12">
        <v>67</v>
      </c>
      <c r="F16" s="8">
        <v>22.26</v>
      </c>
      <c r="G16" s="12">
        <v>11</v>
      </c>
      <c r="H16" s="8">
        <v>4.72</v>
      </c>
      <c r="I16" s="12">
        <v>0</v>
      </c>
    </row>
    <row r="17" spans="2:9" ht="15" customHeight="1" x14ac:dyDescent="0.2">
      <c r="B17" t="s">
        <v>44</v>
      </c>
      <c r="C17" s="12">
        <v>29</v>
      </c>
      <c r="D17" s="8">
        <v>5.34</v>
      </c>
      <c r="E17" s="12">
        <v>19</v>
      </c>
      <c r="F17" s="8">
        <v>6.31</v>
      </c>
      <c r="G17" s="12">
        <v>8</v>
      </c>
      <c r="H17" s="8">
        <v>3.43</v>
      </c>
      <c r="I17" s="12">
        <v>0</v>
      </c>
    </row>
    <row r="18" spans="2:9" ht="15" customHeight="1" x14ac:dyDescent="0.2">
      <c r="B18" t="s">
        <v>45</v>
      </c>
      <c r="C18" s="12">
        <v>35</v>
      </c>
      <c r="D18" s="8">
        <v>6.45</v>
      </c>
      <c r="E18" s="12">
        <v>20</v>
      </c>
      <c r="F18" s="8">
        <v>6.64</v>
      </c>
      <c r="G18" s="12">
        <v>12</v>
      </c>
      <c r="H18" s="8">
        <v>5.15</v>
      </c>
      <c r="I18" s="12">
        <v>0</v>
      </c>
    </row>
    <row r="19" spans="2:9" ht="15" customHeight="1" x14ac:dyDescent="0.2">
      <c r="B19" t="s">
        <v>46</v>
      </c>
      <c r="C19" s="12">
        <v>16</v>
      </c>
      <c r="D19" s="8">
        <v>2.95</v>
      </c>
      <c r="E19" s="12">
        <v>7</v>
      </c>
      <c r="F19" s="8">
        <v>2.33</v>
      </c>
      <c r="G19" s="12">
        <v>8</v>
      </c>
      <c r="H19" s="8">
        <v>3.43</v>
      </c>
      <c r="I19" s="12">
        <v>0</v>
      </c>
    </row>
    <row r="20" spans="2:9" ht="15" customHeight="1" x14ac:dyDescent="0.2">
      <c r="B20" s="9" t="s">
        <v>227</v>
      </c>
      <c r="C20" s="12">
        <f>SUM(LTBL_33216[総数／事業所数])</f>
        <v>543</v>
      </c>
      <c r="E20" s="12">
        <f>SUBTOTAL(109,LTBL_33216[個人／事業所数])</f>
        <v>301</v>
      </c>
      <c r="G20" s="12">
        <f>SUBTOTAL(109,LTBL_33216[法人／事業所数])</f>
        <v>233</v>
      </c>
      <c r="I20" s="12">
        <f>SUBTOTAL(109,LTBL_33216[法人以外の団体／事業所数])</f>
        <v>0</v>
      </c>
    </row>
    <row r="21" spans="2:9" ht="15" customHeight="1" x14ac:dyDescent="0.2">
      <c r="E21" s="11">
        <f>LTBL_33216[[#Totals],[個人／事業所数]]/LTBL_33216[[#Totals],[総数／事業所数]]</f>
        <v>0.55432780847145491</v>
      </c>
      <c r="G21" s="11">
        <f>LTBL_33216[[#Totals],[法人／事業所数]]/LTBL_33216[[#Totals],[総数／事業所数]]</f>
        <v>0.42909760589318602</v>
      </c>
      <c r="I21" s="11">
        <f>LTBL_33216[[#Totals],[法人以外の団体／事業所数]]/LTBL_33216[[#Totals],[総数／事業所数]]</f>
        <v>0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71</v>
      </c>
      <c r="D24" s="8">
        <v>13.08</v>
      </c>
      <c r="E24" s="12">
        <v>64</v>
      </c>
      <c r="F24" s="8">
        <v>21.26</v>
      </c>
      <c r="G24" s="12">
        <v>7</v>
      </c>
      <c r="H24" s="8">
        <v>3</v>
      </c>
      <c r="I24" s="12">
        <v>0</v>
      </c>
    </row>
    <row r="25" spans="2:9" ht="15" customHeight="1" x14ac:dyDescent="0.2">
      <c r="B25" t="s">
        <v>62</v>
      </c>
      <c r="C25" s="12">
        <v>44</v>
      </c>
      <c r="D25" s="8">
        <v>8.1</v>
      </c>
      <c r="E25" s="12">
        <v>35</v>
      </c>
      <c r="F25" s="8">
        <v>11.63</v>
      </c>
      <c r="G25" s="12">
        <v>9</v>
      </c>
      <c r="H25" s="8">
        <v>3.86</v>
      </c>
      <c r="I25" s="12">
        <v>0</v>
      </c>
    </row>
    <row r="26" spans="2:9" ht="15" customHeight="1" x14ac:dyDescent="0.2">
      <c r="B26" t="s">
        <v>64</v>
      </c>
      <c r="C26" s="12">
        <v>41</v>
      </c>
      <c r="D26" s="8">
        <v>7.55</v>
      </c>
      <c r="E26" s="12">
        <v>21</v>
      </c>
      <c r="F26" s="8">
        <v>6.98</v>
      </c>
      <c r="G26" s="12">
        <v>20</v>
      </c>
      <c r="H26" s="8">
        <v>8.58</v>
      </c>
      <c r="I26" s="12">
        <v>0</v>
      </c>
    </row>
    <row r="27" spans="2:9" ht="15" customHeight="1" x14ac:dyDescent="0.2">
      <c r="B27" t="s">
        <v>55</v>
      </c>
      <c r="C27" s="12">
        <v>34</v>
      </c>
      <c r="D27" s="8">
        <v>6.26</v>
      </c>
      <c r="E27" s="12">
        <v>7</v>
      </c>
      <c r="F27" s="8">
        <v>2.33</v>
      </c>
      <c r="G27" s="12">
        <v>27</v>
      </c>
      <c r="H27" s="8">
        <v>11.59</v>
      </c>
      <c r="I27" s="12">
        <v>0</v>
      </c>
    </row>
    <row r="28" spans="2:9" ht="15" customHeight="1" x14ac:dyDescent="0.2">
      <c r="B28" t="s">
        <v>71</v>
      </c>
      <c r="C28" s="12">
        <v>29</v>
      </c>
      <c r="D28" s="8">
        <v>5.34</v>
      </c>
      <c r="E28" s="12">
        <v>19</v>
      </c>
      <c r="F28" s="8">
        <v>6.31</v>
      </c>
      <c r="G28" s="12">
        <v>8</v>
      </c>
      <c r="H28" s="8">
        <v>3.43</v>
      </c>
      <c r="I28" s="12">
        <v>0</v>
      </c>
    </row>
    <row r="29" spans="2:9" ht="15" customHeight="1" x14ac:dyDescent="0.2">
      <c r="B29" t="s">
        <v>63</v>
      </c>
      <c r="C29" s="12">
        <v>26</v>
      </c>
      <c r="D29" s="8">
        <v>4.79</v>
      </c>
      <c r="E29" s="12">
        <v>17</v>
      </c>
      <c r="F29" s="8">
        <v>5.65</v>
      </c>
      <c r="G29" s="12">
        <v>9</v>
      </c>
      <c r="H29" s="8">
        <v>3.86</v>
      </c>
      <c r="I29" s="12">
        <v>0</v>
      </c>
    </row>
    <row r="30" spans="2:9" ht="15" customHeight="1" x14ac:dyDescent="0.2">
      <c r="B30" t="s">
        <v>56</v>
      </c>
      <c r="C30" s="12">
        <v>25</v>
      </c>
      <c r="D30" s="8">
        <v>4.5999999999999996</v>
      </c>
      <c r="E30" s="12">
        <v>12</v>
      </c>
      <c r="F30" s="8">
        <v>3.99</v>
      </c>
      <c r="G30" s="12">
        <v>13</v>
      </c>
      <c r="H30" s="8">
        <v>5.58</v>
      </c>
      <c r="I30" s="12">
        <v>0</v>
      </c>
    </row>
    <row r="31" spans="2:9" ht="15" customHeight="1" x14ac:dyDescent="0.2">
      <c r="B31" t="s">
        <v>69</v>
      </c>
      <c r="C31" s="12">
        <v>24</v>
      </c>
      <c r="D31" s="8">
        <v>4.42</v>
      </c>
      <c r="E31" s="12">
        <v>23</v>
      </c>
      <c r="F31" s="8">
        <v>7.64</v>
      </c>
      <c r="G31" s="12">
        <v>1</v>
      </c>
      <c r="H31" s="8">
        <v>0.43</v>
      </c>
      <c r="I31" s="12">
        <v>0</v>
      </c>
    </row>
    <row r="32" spans="2:9" ht="15" customHeight="1" x14ac:dyDescent="0.2">
      <c r="B32" t="s">
        <v>72</v>
      </c>
      <c r="C32" s="12">
        <v>23</v>
      </c>
      <c r="D32" s="8">
        <v>4.24</v>
      </c>
      <c r="E32" s="12">
        <v>20</v>
      </c>
      <c r="F32" s="8">
        <v>6.64</v>
      </c>
      <c r="G32" s="12">
        <v>3</v>
      </c>
      <c r="H32" s="8">
        <v>1.29</v>
      </c>
      <c r="I32" s="12">
        <v>0</v>
      </c>
    </row>
    <row r="33" spans="2:9" ht="15" customHeight="1" x14ac:dyDescent="0.2">
      <c r="B33" t="s">
        <v>57</v>
      </c>
      <c r="C33" s="12">
        <v>16</v>
      </c>
      <c r="D33" s="8">
        <v>2.95</v>
      </c>
      <c r="E33" s="12">
        <v>5</v>
      </c>
      <c r="F33" s="8">
        <v>1.66</v>
      </c>
      <c r="G33" s="12">
        <v>11</v>
      </c>
      <c r="H33" s="8">
        <v>4.72</v>
      </c>
      <c r="I33" s="12">
        <v>0</v>
      </c>
    </row>
    <row r="34" spans="2:9" ht="15" customHeight="1" x14ac:dyDescent="0.2">
      <c r="B34" t="s">
        <v>67</v>
      </c>
      <c r="C34" s="12">
        <v>16</v>
      </c>
      <c r="D34" s="8">
        <v>2.95</v>
      </c>
      <c r="E34" s="12">
        <v>7</v>
      </c>
      <c r="F34" s="8">
        <v>2.33</v>
      </c>
      <c r="G34" s="12">
        <v>9</v>
      </c>
      <c r="H34" s="8">
        <v>3.86</v>
      </c>
      <c r="I34" s="12">
        <v>0</v>
      </c>
    </row>
    <row r="35" spans="2:9" ht="15" customHeight="1" x14ac:dyDescent="0.2">
      <c r="B35" t="s">
        <v>84</v>
      </c>
      <c r="C35" s="12">
        <v>15</v>
      </c>
      <c r="D35" s="8">
        <v>2.76</v>
      </c>
      <c r="E35" s="12">
        <v>9</v>
      </c>
      <c r="F35" s="8">
        <v>2.99</v>
      </c>
      <c r="G35" s="12">
        <v>6</v>
      </c>
      <c r="H35" s="8">
        <v>2.58</v>
      </c>
      <c r="I35" s="12">
        <v>0</v>
      </c>
    </row>
    <row r="36" spans="2:9" ht="15" customHeight="1" x14ac:dyDescent="0.2">
      <c r="B36" t="s">
        <v>66</v>
      </c>
      <c r="C36" s="12">
        <v>15</v>
      </c>
      <c r="D36" s="8">
        <v>2.76</v>
      </c>
      <c r="E36" s="12">
        <v>9</v>
      </c>
      <c r="F36" s="8">
        <v>2.99</v>
      </c>
      <c r="G36" s="12">
        <v>6</v>
      </c>
      <c r="H36" s="8">
        <v>2.58</v>
      </c>
      <c r="I36" s="12">
        <v>0</v>
      </c>
    </row>
    <row r="37" spans="2:9" ht="15" customHeight="1" x14ac:dyDescent="0.2">
      <c r="B37" t="s">
        <v>61</v>
      </c>
      <c r="C37" s="12">
        <v>13</v>
      </c>
      <c r="D37" s="8">
        <v>2.39</v>
      </c>
      <c r="E37" s="12">
        <v>6</v>
      </c>
      <c r="F37" s="8">
        <v>1.99</v>
      </c>
      <c r="G37" s="12">
        <v>7</v>
      </c>
      <c r="H37" s="8">
        <v>3</v>
      </c>
      <c r="I37" s="12">
        <v>0</v>
      </c>
    </row>
    <row r="38" spans="2:9" ht="15" customHeight="1" x14ac:dyDescent="0.2">
      <c r="B38" t="s">
        <v>73</v>
      </c>
      <c r="C38" s="12">
        <v>12</v>
      </c>
      <c r="D38" s="8">
        <v>2.21</v>
      </c>
      <c r="E38" s="12">
        <v>0</v>
      </c>
      <c r="F38" s="8">
        <v>0</v>
      </c>
      <c r="G38" s="12">
        <v>9</v>
      </c>
      <c r="H38" s="8">
        <v>3.86</v>
      </c>
      <c r="I38" s="12">
        <v>0</v>
      </c>
    </row>
    <row r="39" spans="2:9" ht="15" customHeight="1" x14ac:dyDescent="0.2">
      <c r="B39" t="s">
        <v>91</v>
      </c>
      <c r="C39" s="12">
        <v>10</v>
      </c>
      <c r="D39" s="8">
        <v>1.84</v>
      </c>
      <c r="E39" s="12">
        <v>4</v>
      </c>
      <c r="F39" s="8">
        <v>1.33</v>
      </c>
      <c r="G39" s="12">
        <v>6</v>
      </c>
      <c r="H39" s="8">
        <v>2.58</v>
      </c>
      <c r="I39" s="12">
        <v>0</v>
      </c>
    </row>
    <row r="40" spans="2:9" ht="15" customHeight="1" x14ac:dyDescent="0.2">
      <c r="B40" t="s">
        <v>89</v>
      </c>
      <c r="C40" s="12">
        <v>8</v>
      </c>
      <c r="D40" s="8">
        <v>1.47</v>
      </c>
      <c r="E40" s="12">
        <v>2</v>
      </c>
      <c r="F40" s="8">
        <v>0.66</v>
      </c>
      <c r="G40" s="12">
        <v>6</v>
      </c>
      <c r="H40" s="8">
        <v>2.58</v>
      </c>
      <c r="I40" s="12">
        <v>0</v>
      </c>
    </row>
    <row r="41" spans="2:9" ht="15" customHeight="1" x14ac:dyDescent="0.2">
      <c r="B41" t="s">
        <v>81</v>
      </c>
      <c r="C41" s="12">
        <v>6</v>
      </c>
      <c r="D41" s="8">
        <v>1.1000000000000001</v>
      </c>
      <c r="E41" s="12">
        <v>4</v>
      </c>
      <c r="F41" s="8">
        <v>1.33</v>
      </c>
      <c r="G41" s="12">
        <v>2</v>
      </c>
      <c r="H41" s="8">
        <v>0.86</v>
      </c>
      <c r="I41" s="12">
        <v>0</v>
      </c>
    </row>
    <row r="42" spans="2:9" ht="15" customHeight="1" x14ac:dyDescent="0.2">
      <c r="B42" t="s">
        <v>79</v>
      </c>
      <c r="C42" s="12">
        <v>6</v>
      </c>
      <c r="D42" s="8">
        <v>1.1000000000000001</v>
      </c>
      <c r="E42" s="12">
        <v>3</v>
      </c>
      <c r="F42" s="8">
        <v>1</v>
      </c>
      <c r="G42" s="12">
        <v>3</v>
      </c>
      <c r="H42" s="8">
        <v>1.29</v>
      </c>
      <c r="I42" s="12">
        <v>0</v>
      </c>
    </row>
    <row r="43" spans="2:9" ht="15" customHeight="1" x14ac:dyDescent="0.2">
      <c r="B43" t="s">
        <v>58</v>
      </c>
      <c r="C43" s="12">
        <v>6</v>
      </c>
      <c r="D43" s="8">
        <v>1.1000000000000001</v>
      </c>
      <c r="E43" s="12">
        <v>1</v>
      </c>
      <c r="F43" s="8">
        <v>0.33</v>
      </c>
      <c r="G43" s="12">
        <v>5</v>
      </c>
      <c r="H43" s="8">
        <v>2.15</v>
      </c>
      <c r="I43" s="12">
        <v>0</v>
      </c>
    </row>
    <row r="44" spans="2:9" ht="15" customHeight="1" x14ac:dyDescent="0.2">
      <c r="B44" t="s">
        <v>59</v>
      </c>
      <c r="C44" s="12">
        <v>6</v>
      </c>
      <c r="D44" s="8">
        <v>1.1000000000000001</v>
      </c>
      <c r="E44" s="12">
        <v>1</v>
      </c>
      <c r="F44" s="8">
        <v>0.33</v>
      </c>
      <c r="G44" s="12">
        <v>5</v>
      </c>
      <c r="H44" s="8">
        <v>2.15</v>
      </c>
      <c r="I44" s="12">
        <v>0</v>
      </c>
    </row>
    <row r="45" spans="2:9" ht="15" customHeight="1" x14ac:dyDescent="0.2">
      <c r="B45" t="s">
        <v>60</v>
      </c>
      <c r="C45" s="12">
        <v>6</v>
      </c>
      <c r="D45" s="8">
        <v>1.1000000000000001</v>
      </c>
      <c r="E45" s="12">
        <v>1</v>
      </c>
      <c r="F45" s="8">
        <v>0.33</v>
      </c>
      <c r="G45" s="12">
        <v>5</v>
      </c>
      <c r="H45" s="8">
        <v>2.15</v>
      </c>
      <c r="I45" s="12">
        <v>0</v>
      </c>
    </row>
    <row r="46" spans="2:9" ht="15" customHeight="1" x14ac:dyDescent="0.2">
      <c r="B46" t="s">
        <v>77</v>
      </c>
      <c r="C46" s="12">
        <v>6</v>
      </c>
      <c r="D46" s="8">
        <v>1.1000000000000001</v>
      </c>
      <c r="E46" s="12">
        <v>3</v>
      </c>
      <c r="F46" s="8">
        <v>1</v>
      </c>
      <c r="G46" s="12">
        <v>3</v>
      </c>
      <c r="H46" s="8">
        <v>1.29</v>
      </c>
      <c r="I46" s="12">
        <v>0</v>
      </c>
    </row>
    <row r="47" spans="2:9" ht="15" customHeight="1" x14ac:dyDescent="0.2">
      <c r="B47" t="s">
        <v>74</v>
      </c>
      <c r="C47" s="12">
        <v>6</v>
      </c>
      <c r="D47" s="8">
        <v>1.1000000000000001</v>
      </c>
      <c r="E47" s="12">
        <v>4</v>
      </c>
      <c r="F47" s="8">
        <v>1.33</v>
      </c>
      <c r="G47" s="12">
        <v>2</v>
      </c>
      <c r="H47" s="8">
        <v>0.86</v>
      </c>
      <c r="I47" s="12">
        <v>0</v>
      </c>
    </row>
    <row r="50" spans="2:9" ht="33" customHeight="1" x14ac:dyDescent="0.2">
      <c r="B50" t="s">
        <v>229</v>
      </c>
      <c r="C50" s="10" t="s">
        <v>48</v>
      </c>
      <c r="D50" s="10" t="s">
        <v>49</v>
      </c>
      <c r="E50" s="10" t="s">
        <v>50</v>
      </c>
      <c r="F50" s="10" t="s">
        <v>51</v>
      </c>
      <c r="G50" s="10" t="s">
        <v>52</v>
      </c>
      <c r="H50" s="10" t="s">
        <v>53</v>
      </c>
      <c r="I50" s="10" t="s">
        <v>54</v>
      </c>
    </row>
    <row r="51" spans="2:9" ht="15" customHeight="1" x14ac:dyDescent="0.2">
      <c r="B51" t="s">
        <v>126</v>
      </c>
      <c r="C51" s="12">
        <v>41</v>
      </c>
      <c r="D51" s="8">
        <v>7.55</v>
      </c>
      <c r="E51" s="12">
        <v>39</v>
      </c>
      <c r="F51" s="8">
        <v>12.96</v>
      </c>
      <c r="G51" s="12">
        <v>2</v>
      </c>
      <c r="H51" s="8">
        <v>0.86</v>
      </c>
      <c r="I51" s="12">
        <v>0</v>
      </c>
    </row>
    <row r="52" spans="2:9" ht="15" customHeight="1" x14ac:dyDescent="0.2">
      <c r="B52" t="s">
        <v>127</v>
      </c>
      <c r="C52" s="12">
        <v>19</v>
      </c>
      <c r="D52" s="8">
        <v>3.5</v>
      </c>
      <c r="E52" s="12">
        <v>13</v>
      </c>
      <c r="F52" s="8">
        <v>4.32</v>
      </c>
      <c r="G52" s="12">
        <v>6</v>
      </c>
      <c r="H52" s="8">
        <v>2.58</v>
      </c>
      <c r="I52" s="12">
        <v>0</v>
      </c>
    </row>
    <row r="53" spans="2:9" ht="15" customHeight="1" x14ac:dyDescent="0.2">
      <c r="B53" t="s">
        <v>125</v>
      </c>
      <c r="C53" s="12">
        <v>18</v>
      </c>
      <c r="D53" s="8">
        <v>3.31</v>
      </c>
      <c r="E53" s="12">
        <v>18</v>
      </c>
      <c r="F53" s="8">
        <v>5.98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116</v>
      </c>
      <c r="C54" s="12">
        <v>16</v>
      </c>
      <c r="D54" s="8">
        <v>2.95</v>
      </c>
      <c r="E54" s="12">
        <v>12</v>
      </c>
      <c r="F54" s="8">
        <v>3.99</v>
      </c>
      <c r="G54" s="12">
        <v>4</v>
      </c>
      <c r="H54" s="8">
        <v>1.72</v>
      </c>
      <c r="I54" s="12">
        <v>0</v>
      </c>
    </row>
    <row r="55" spans="2:9" ht="15" customHeight="1" x14ac:dyDescent="0.2">
      <c r="B55" t="s">
        <v>129</v>
      </c>
      <c r="C55" s="12">
        <v>15</v>
      </c>
      <c r="D55" s="8">
        <v>2.76</v>
      </c>
      <c r="E55" s="12">
        <v>14</v>
      </c>
      <c r="F55" s="8">
        <v>4.6500000000000004</v>
      </c>
      <c r="G55" s="12">
        <v>1</v>
      </c>
      <c r="H55" s="8">
        <v>0.43</v>
      </c>
      <c r="I55" s="12">
        <v>0</v>
      </c>
    </row>
    <row r="56" spans="2:9" ht="15" customHeight="1" x14ac:dyDescent="0.2">
      <c r="B56" t="s">
        <v>111</v>
      </c>
      <c r="C56" s="12">
        <v>14</v>
      </c>
      <c r="D56" s="8">
        <v>2.58</v>
      </c>
      <c r="E56" s="12">
        <v>0</v>
      </c>
      <c r="F56" s="8">
        <v>0</v>
      </c>
      <c r="G56" s="12">
        <v>14</v>
      </c>
      <c r="H56" s="8">
        <v>6.01</v>
      </c>
      <c r="I56" s="12">
        <v>0</v>
      </c>
    </row>
    <row r="57" spans="2:9" ht="15" customHeight="1" x14ac:dyDescent="0.2">
      <c r="B57" t="s">
        <v>117</v>
      </c>
      <c r="C57" s="12">
        <v>14</v>
      </c>
      <c r="D57" s="8">
        <v>2.58</v>
      </c>
      <c r="E57" s="12">
        <v>9</v>
      </c>
      <c r="F57" s="8">
        <v>2.99</v>
      </c>
      <c r="G57" s="12">
        <v>5</v>
      </c>
      <c r="H57" s="8">
        <v>2.15</v>
      </c>
      <c r="I57" s="12">
        <v>0</v>
      </c>
    </row>
    <row r="58" spans="2:9" ht="15" customHeight="1" x14ac:dyDescent="0.2">
      <c r="B58" t="s">
        <v>174</v>
      </c>
      <c r="C58" s="12">
        <v>12</v>
      </c>
      <c r="D58" s="8">
        <v>2.21</v>
      </c>
      <c r="E58" s="12">
        <v>9</v>
      </c>
      <c r="F58" s="8">
        <v>2.99</v>
      </c>
      <c r="G58" s="12">
        <v>3</v>
      </c>
      <c r="H58" s="8">
        <v>1.29</v>
      </c>
      <c r="I58" s="12">
        <v>0</v>
      </c>
    </row>
    <row r="59" spans="2:9" ht="15" customHeight="1" x14ac:dyDescent="0.2">
      <c r="B59" t="s">
        <v>172</v>
      </c>
      <c r="C59" s="12">
        <v>11</v>
      </c>
      <c r="D59" s="8">
        <v>2.0299999999999998</v>
      </c>
      <c r="E59" s="12">
        <v>7</v>
      </c>
      <c r="F59" s="8">
        <v>2.33</v>
      </c>
      <c r="G59" s="12">
        <v>4</v>
      </c>
      <c r="H59" s="8">
        <v>1.72</v>
      </c>
      <c r="I59" s="12">
        <v>0</v>
      </c>
    </row>
    <row r="60" spans="2:9" ht="15" customHeight="1" x14ac:dyDescent="0.2">
      <c r="B60" t="s">
        <v>139</v>
      </c>
      <c r="C60" s="12">
        <v>11</v>
      </c>
      <c r="D60" s="8">
        <v>2.0299999999999998</v>
      </c>
      <c r="E60" s="12">
        <v>7</v>
      </c>
      <c r="F60" s="8">
        <v>2.33</v>
      </c>
      <c r="G60" s="12">
        <v>4</v>
      </c>
      <c r="H60" s="8">
        <v>1.72</v>
      </c>
      <c r="I60" s="12">
        <v>0</v>
      </c>
    </row>
    <row r="61" spans="2:9" ht="15" customHeight="1" x14ac:dyDescent="0.2">
      <c r="B61" t="s">
        <v>119</v>
      </c>
      <c r="C61" s="12">
        <v>10</v>
      </c>
      <c r="D61" s="8">
        <v>1.84</v>
      </c>
      <c r="E61" s="12">
        <v>5</v>
      </c>
      <c r="F61" s="8">
        <v>1.66</v>
      </c>
      <c r="G61" s="12">
        <v>5</v>
      </c>
      <c r="H61" s="8">
        <v>2.15</v>
      </c>
      <c r="I61" s="12">
        <v>0</v>
      </c>
    </row>
    <row r="62" spans="2:9" ht="15" customHeight="1" x14ac:dyDescent="0.2">
      <c r="B62" t="s">
        <v>138</v>
      </c>
      <c r="C62" s="12">
        <v>10</v>
      </c>
      <c r="D62" s="8">
        <v>1.84</v>
      </c>
      <c r="E62" s="12">
        <v>6</v>
      </c>
      <c r="F62" s="8">
        <v>1.99</v>
      </c>
      <c r="G62" s="12">
        <v>4</v>
      </c>
      <c r="H62" s="8">
        <v>1.72</v>
      </c>
      <c r="I62" s="12">
        <v>0</v>
      </c>
    </row>
    <row r="63" spans="2:9" ht="15" customHeight="1" x14ac:dyDescent="0.2">
      <c r="B63" t="s">
        <v>113</v>
      </c>
      <c r="C63" s="12">
        <v>8</v>
      </c>
      <c r="D63" s="8">
        <v>1.47</v>
      </c>
      <c r="E63" s="12">
        <v>5</v>
      </c>
      <c r="F63" s="8">
        <v>1.66</v>
      </c>
      <c r="G63" s="12">
        <v>3</v>
      </c>
      <c r="H63" s="8">
        <v>1.29</v>
      </c>
      <c r="I63" s="12">
        <v>0</v>
      </c>
    </row>
    <row r="64" spans="2:9" ht="15" customHeight="1" x14ac:dyDescent="0.2">
      <c r="B64" t="s">
        <v>124</v>
      </c>
      <c r="C64" s="12">
        <v>8</v>
      </c>
      <c r="D64" s="8">
        <v>1.47</v>
      </c>
      <c r="E64" s="12">
        <v>8</v>
      </c>
      <c r="F64" s="8">
        <v>2.66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169</v>
      </c>
      <c r="C65" s="12">
        <v>8</v>
      </c>
      <c r="D65" s="8">
        <v>1.47</v>
      </c>
      <c r="E65" s="12">
        <v>3</v>
      </c>
      <c r="F65" s="8">
        <v>1</v>
      </c>
      <c r="G65" s="12">
        <v>5</v>
      </c>
      <c r="H65" s="8">
        <v>2.15</v>
      </c>
      <c r="I65" s="12">
        <v>0</v>
      </c>
    </row>
    <row r="66" spans="2:9" ht="15" customHeight="1" x14ac:dyDescent="0.2">
      <c r="B66" t="s">
        <v>173</v>
      </c>
      <c r="C66" s="12">
        <v>7</v>
      </c>
      <c r="D66" s="8">
        <v>1.29</v>
      </c>
      <c r="E66" s="12">
        <v>1</v>
      </c>
      <c r="F66" s="8">
        <v>0.33</v>
      </c>
      <c r="G66" s="12">
        <v>6</v>
      </c>
      <c r="H66" s="8">
        <v>2.58</v>
      </c>
      <c r="I66" s="12">
        <v>0</v>
      </c>
    </row>
    <row r="67" spans="2:9" ht="15" customHeight="1" x14ac:dyDescent="0.2">
      <c r="B67" t="s">
        <v>175</v>
      </c>
      <c r="C67" s="12">
        <v>7</v>
      </c>
      <c r="D67" s="8">
        <v>1.29</v>
      </c>
      <c r="E67" s="12">
        <v>1</v>
      </c>
      <c r="F67" s="8">
        <v>0.33</v>
      </c>
      <c r="G67" s="12">
        <v>6</v>
      </c>
      <c r="H67" s="8">
        <v>2.58</v>
      </c>
      <c r="I67" s="12">
        <v>0</v>
      </c>
    </row>
    <row r="68" spans="2:9" ht="15" customHeight="1" x14ac:dyDescent="0.2">
      <c r="B68" t="s">
        <v>122</v>
      </c>
      <c r="C68" s="12">
        <v>7</v>
      </c>
      <c r="D68" s="8">
        <v>1.29</v>
      </c>
      <c r="E68" s="12">
        <v>7</v>
      </c>
      <c r="F68" s="8">
        <v>2.33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128</v>
      </c>
      <c r="C69" s="12">
        <v>7</v>
      </c>
      <c r="D69" s="8">
        <v>1.29</v>
      </c>
      <c r="E69" s="12">
        <v>5</v>
      </c>
      <c r="F69" s="8">
        <v>1.66</v>
      </c>
      <c r="G69" s="12">
        <v>2</v>
      </c>
      <c r="H69" s="8">
        <v>0.86</v>
      </c>
      <c r="I69" s="12">
        <v>0</v>
      </c>
    </row>
    <row r="70" spans="2:9" ht="15" customHeight="1" x14ac:dyDescent="0.2">
      <c r="B70" t="s">
        <v>134</v>
      </c>
      <c r="C70" s="12">
        <v>6</v>
      </c>
      <c r="D70" s="8">
        <v>1.1000000000000001</v>
      </c>
      <c r="E70" s="12">
        <v>2</v>
      </c>
      <c r="F70" s="8">
        <v>0.66</v>
      </c>
      <c r="G70" s="12">
        <v>4</v>
      </c>
      <c r="H70" s="8">
        <v>1.72</v>
      </c>
      <c r="I70" s="12">
        <v>0</v>
      </c>
    </row>
    <row r="71" spans="2:9" ht="15" customHeight="1" x14ac:dyDescent="0.2">
      <c r="B71" t="s">
        <v>148</v>
      </c>
      <c r="C71" s="12">
        <v>6</v>
      </c>
      <c r="D71" s="8">
        <v>1.1000000000000001</v>
      </c>
      <c r="E71" s="12">
        <v>4</v>
      </c>
      <c r="F71" s="8">
        <v>1.33</v>
      </c>
      <c r="G71" s="12">
        <v>2</v>
      </c>
      <c r="H71" s="8">
        <v>0.86</v>
      </c>
      <c r="I71" s="12">
        <v>0</v>
      </c>
    </row>
    <row r="72" spans="2:9" ht="15" customHeight="1" x14ac:dyDescent="0.2">
      <c r="B72" t="s">
        <v>118</v>
      </c>
      <c r="C72" s="12">
        <v>6</v>
      </c>
      <c r="D72" s="8">
        <v>1.1000000000000001</v>
      </c>
      <c r="E72" s="12">
        <v>2</v>
      </c>
      <c r="F72" s="8">
        <v>0.66</v>
      </c>
      <c r="G72" s="12">
        <v>4</v>
      </c>
      <c r="H72" s="8">
        <v>1.72</v>
      </c>
      <c r="I72" s="12">
        <v>0</v>
      </c>
    </row>
    <row r="73" spans="2:9" ht="15" customHeight="1" x14ac:dyDescent="0.2">
      <c r="B73" t="s">
        <v>153</v>
      </c>
      <c r="C73" s="12">
        <v>6</v>
      </c>
      <c r="D73" s="8">
        <v>1.1000000000000001</v>
      </c>
      <c r="E73" s="12">
        <v>3</v>
      </c>
      <c r="F73" s="8">
        <v>1</v>
      </c>
      <c r="G73" s="12">
        <v>3</v>
      </c>
      <c r="H73" s="8">
        <v>1.29</v>
      </c>
      <c r="I73" s="12">
        <v>0</v>
      </c>
    </row>
    <row r="74" spans="2:9" ht="15" customHeight="1" x14ac:dyDescent="0.2">
      <c r="B74" t="s">
        <v>157</v>
      </c>
      <c r="C74" s="12">
        <v>6</v>
      </c>
      <c r="D74" s="8">
        <v>1.1000000000000001</v>
      </c>
      <c r="E74" s="12">
        <v>3</v>
      </c>
      <c r="F74" s="8">
        <v>1</v>
      </c>
      <c r="G74" s="12">
        <v>3</v>
      </c>
      <c r="H74" s="8">
        <v>1.29</v>
      </c>
      <c r="I74" s="12">
        <v>0</v>
      </c>
    </row>
    <row r="75" spans="2:9" ht="15" customHeight="1" x14ac:dyDescent="0.2">
      <c r="B75" t="s">
        <v>121</v>
      </c>
      <c r="C75" s="12">
        <v>6</v>
      </c>
      <c r="D75" s="8">
        <v>1.1000000000000001</v>
      </c>
      <c r="E75" s="12">
        <v>3</v>
      </c>
      <c r="F75" s="8">
        <v>1</v>
      </c>
      <c r="G75" s="12">
        <v>3</v>
      </c>
      <c r="H75" s="8">
        <v>1.29</v>
      </c>
      <c r="I75" s="12">
        <v>0</v>
      </c>
    </row>
    <row r="76" spans="2:9" ht="15" customHeight="1" x14ac:dyDescent="0.2">
      <c r="B76" t="s">
        <v>149</v>
      </c>
      <c r="C76" s="12">
        <v>6</v>
      </c>
      <c r="D76" s="8">
        <v>1.1000000000000001</v>
      </c>
      <c r="E76" s="12">
        <v>6</v>
      </c>
      <c r="F76" s="8">
        <v>1.99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130</v>
      </c>
      <c r="C77" s="12">
        <v>6</v>
      </c>
      <c r="D77" s="8">
        <v>1.1000000000000001</v>
      </c>
      <c r="E77" s="12">
        <v>4</v>
      </c>
      <c r="F77" s="8">
        <v>1.33</v>
      </c>
      <c r="G77" s="12">
        <v>2</v>
      </c>
      <c r="H77" s="8">
        <v>0.86</v>
      </c>
      <c r="I77" s="12">
        <v>0</v>
      </c>
    </row>
    <row r="79" spans="2:9" ht="15" customHeight="1" x14ac:dyDescent="0.2">
      <c r="B7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5BF8-0F02-40B6-B804-BA08F1B598E9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55</v>
      </c>
      <c r="D6" s="8">
        <v>17.41</v>
      </c>
      <c r="E6" s="12">
        <v>20</v>
      </c>
      <c r="F6" s="8">
        <v>12.58</v>
      </c>
      <c r="G6" s="12">
        <v>35</v>
      </c>
      <c r="H6" s="8">
        <v>23.97</v>
      </c>
      <c r="I6" s="12">
        <v>0</v>
      </c>
    </row>
    <row r="7" spans="2:9" ht="15" customHeight="1" x14ac:dyDescent="0.2">
      <c r="B7" t="s">
        <v>34</v>
      </c>
      <c r="C7" s="12">
        <v>46</v>
      </c>
      <c r="D7" s="8">
        <v>14.56</v>
      </c>
      <c r="E7" s="12">
        <v>18</v>
      </c>
      <c r="F7" s="8">
        <v>11.32</v>
      </c>
      <c r="G7" s="12">
        <v>28</v>
      </c>
      <c r="H7" s="8">
        <v>19.18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0.32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2">
      <c r="B10" t="s">
        <v>37</v>
      </c>
      <c r="C10" s="12">
        <v>5</v>
      </c>
      <c r="D10" s="8">
        <v>1.58</v>
      </c>
      <c r="E10" s="12">
        <v>1</v>
      </c>
      <c r="F10" s="8">
        <v>0.63</v>
      </c>
      <c r="G10" s="12">
        <v>4</v>
      </c>
      <c r="H10" s="8">
        <v>2.74</v>
      </c>
      <c r="I10" s="12">
        <v>0</v>
      </c>
    </row>
    <row r="11" spans="2:9" ht="15" customHeight="1" x14ac:dyDescent="0.2">
      <c r="B11" t="s">
        <v>38</v>
      </c>
      <c r="C11" s="12">
        <v>83</v>
      </c>
      <c r="D11" s="8">
        <v>26.27</v>
      </c>
      <c r="E11" s="12">
        <v>47</v>
      </c>
      <c r="F11" s="8">
        <v>29.56</v>
      </c>
      <c r="G11" s="12">
        <v>35</v>
      </c>
      <c r="H11" s="8">
        <v>23.97</v>
      </c>
      <c r="I11" s="12">
        <v>1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12</v>
      </c>
      <c r="D13" s="8">
        <v>3.8</v>
      </c>
      <c r="E13" s="12">
        <v>4</v>
      </c>
      <c r="F13" s="8">
        <v>2.52</v>
      </c>
      <c r="G13" s="12">
        <v>8</v>
      </c>
      <c r="H13" s="8">
        <v>5.48</v>
      </c>
      <c r="I13" s="12">
        <v>0</v>
      </c>
    </row>
    <row r="14" spans="2:9" ht="15" customHeight="1" x14ac:dyDescent="0.2">
      <c r="B14" t="s">
        <v>41</v>
      </c>
      <c r="C14" s="12">
        <v>11</v>
      </c>
      <c r="D14" s="8">
        <v>3.48</v>
      </c>
      <c r="E14" s="12">
        <v>4</v>
      </c>
      <c r="F14" s="8">
        <v>2.52</v>
      </c>
      <c r="G14" s="12">
        <v>7</v>
      </c>
      <c r="H14" s="8">
        <v>4.79</v>
      </c>
      <c r="I14" s="12">
        <v>0</v>
      </c>
    </row>
    <row r="15" spans="2:9" ht="15" customHeight="1" x14ac:dyDescent="0.2">
      <c r="B15" t="s">
        <v>42</v>
      </c>
      <c r="C15" s="12">
        <v>22</v>
      </c>
      <c r="D15" s="8">
        <v>6.96</v>
      </c>
      <c r="E15" s="12">
        <v>17</v>
      </c>
      <c r="F15" s="8">
        <v>10.69</v>
      </c>
      <c r="G15" s="12">
        <v>5</v>
      </c>
      <c r="H15" s="8">
        <v>3.42</v>
      </c>
      <c r="I15" s="12">
        <v>0</v>
      </c>
    </row>
    <row r="16" spans="2:9" ht="15" customHeight="1" x14ac:dyDescent="0.2">
      <c r="B16" t="s">
        <v>43</v>
      </c>
      <c r="C16" s="12">
        <v>40</v>
      </c>
      <c r="D16" s="8">
        <v>12.66</v>
      </c>
      <c r="E16" s="12">
        <v>30</v>
      </c>
      <c r="F16" s="8">
        <v>18.87</v>
      </c>
      <c r="G16" s="12">
        <v>8</v>
      </c>
      <c r="H16" s="8">
        <v>5.48</v>
      </c>
      <c r="I16" s="12">
        <v>0</v>
      </c>
    </row>
    <row r="17" spans="2:9" ht="15" customHeight="1" x14ac:dyDescent="0.2">
      <c r="B17" t="s">
        <v>44</v>
      </c>
      <c r="C17" s="12">
        <v>15</v>
      </c>
      <c r="D17" s="8">
        <v>4.75</v>
      </c>
      <c r="E17" s="12">
        <v>8</v>
      </c>
      <c r="F17" s="8">
        <v>5.03</v>
      </c>
      <c r="G17" s="12">
        <v>3</v>
      </c>
      <c r="H17" s="8">
        <v>2.0499999999999998</v>
      </c>
      <c r="I17" s="12">
        <v>0</v>
      </c>
    </row>
    <row r="18" spans="2:9" ht="15" customHeight="1" x14ac:dyDescent="0.2">
      <c r="B18" t="s">
        <v>45</v>
      </c>
      <c r="C18" s="12">
        <v>18</v>
      </c>
      <c r="D18" s="8">
        <v>5.7</v>
      </c>
      <c r="E18" s="12">
        <v>7</v>
      </c>
      <c r="F18" s="8">
        <v>4.4000000000000004</v>
      </c>
      <c r="G18" s="12">
        <v>7</v>
      </c>
      <c r="H18" s="8">
        <v>4.79</v>
      </c>
      <c r="I18" s="12">
        <v>0</v>
      </c>
    </row>
    <row r="19" spans="2:9" ht="15" customHeight="1" x14ac:dyDescent="0.2">
      <c r="B19" t="s">
        <v>46</v>
      </c>
      <c r="C19" s="12">
        <v>8</v>
      </c>
      <c r="D19" s="8">
        <v>2.5299999999999998</v>
      </c>
      <c r="E19" s="12">
        <v>3</v>
      </c>
      <c r="F19" s="8">
        <v>1.89</v>
      </c>
      <c r="G19" s="12">
        <v>5</v>
      </c>
      <c r="H19" s="8">
        <v>3.42</v>
      </c>
      <c r="I19" s="12">
        <v>0</v>
      </c>
    </row>
    <row r="20" spans="2:9" ht="15" customHeight="1" x14ac:dyDescent="0.2">
      <c r="B20" s="9" t="s">
        <v>227</v>
      </c>
      <c r="C20" s="12">
        <f>SUM(LTBL_33346[総数／事業所数])</f>
        <v>316</v>
      </c>
      <c r="E20" s="12">
        <f>SUBTOTAL(109,LTBL_33346[個人／事業所数])</f>
        <v>159</v>
      </c>
      <c r="G20" s="12">
        <f>SUBTOTAL(109,LTBL_33346[法人／事業所数])</f>
        <v>146</v>
      </c>
      <c r="I20" s="12">
        <f>SUBTOTAL(109,LTBL_33346[法人以外の団体／事業所数])</f>
        <v>1</v>
      </c>
    </row>
    <row r="21" spans="2:9" ht="15" customHeight="1" x14ac:dyDescent="0.2">
      <c r="E21" s="11">
        <f>LTBL_33346[[#Totals],[個人／事業所数]]/LTBL_33346[[#Totals],[総数／事業所数]]</f>
        <v>0.50316455696202533</v>
      </c>
      <c r="G21" s="11">
        <f>LTBL_33346[[#Totals],[法人／事業所数]]/LTBL_33346[[#Totals],[総数／事業所数]]</f>
        <v>0.46202531645569622</v>
      </c>
      <c r="I21" s="11">
        <f>LTBL_33346[[#Totals],[法人以外の団体／事業所数]]/LTBL_33346[[#Totals],[総数／事業所数]]</f>
        <v>3.1645569620253164E-3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34</v>
      </c>
      <c r="D24" s="8">
        <v>10.76</v>
      </c>
      <c r="E24" s="12">
        <v>30</v>
      </c>
      <c r="F24" s="8">
        <v>18.87</v>
      </c>
      <c r="G24" s="12">
        <v>4</v>
      </c>
      <c r="H24" s="8">
        <v>2.74</v>
      </c>
      <c r="I24" s="12">
        <v>0</v>
      </c>
    </row>
    <row r="25" spans="2:9" ht="15" customHeight="1" x14ac:dyDescent="0.2">
      <c r="B25" t="s">
        <v>64</v>
      </c>
      <c r="C25" s="12">
        <v>30</v>
      </c>
      <c r="D25" s="8">
        <v>9.49</v>
      </c>
      <c r="E25" s="12">
        <v>18</v>
      </c>
      <c r="F25" s="8">
        <v>11.32</v>
      </c>
      <c r="G25" s="12">
        <v>12</v>
      </c>
      <c r="H25" s="8">
        <v>8.2200000000000006</v>
      </c>
      <c r="I25" s="12">
        <v>0</v>
      </c>
    </row>
    <row r="26" spans="2:9" ht="15" customHeight="1" x14ac:dyDescent="0.2">
      <c r="B26" t="s">
        <v>55</v>
      </c>
      <c r="C26" s="12">
        <v>28</v>
      </c>
      <c r="D26" s="8">
        <v>8.86</v>
      </c>
      <c r="E26" s="12">
        <v>8</v>
      </c>
      <c r="F26" s="8">
        <v>5.03</v>
      </c>
      <c r="G26" s="12">
        <v>20</v>
      </c>
      <c r="H26" s="8">
        <v>13.7</v>
      </c>
      <c r="I26" s="12">
        <v>0</v>
      </c>
    </row>
    <row r="27" spans="2:9" ht="15" customHeight="1" x14ac:dyDescent="0.2">
      <c r="B27" t="s">
        <v>69</v>
      </c>
      <c r="C27" s="12">
        <v>16</v>
      </c>
      <c r="D27" s="8">
        <v>5.0599999999999996</v>
      </c>
      <c r="E27" s="12">
        <v>13</v>
      </c>
      <c r="F27" s="8">
        <v>8.18</v>
      </c>
      <c r="G27" s="12">
        <v>3</v>
      </c>
      <c r="H27" s="8">
        <v>2.0499999999999998</v>
      </c>
      <c r="I27" s="12">
        <v>0</v>
      </c>
    </row>
    <row r="28" spans="2:9" ht="15" customHeight="1" x14ac:dyDescent="0.2">
      <c r="B28" t="s">
        <v>62</v>
      </c>
      <c r="C28" s="12">
        <v>15</v>
      </c>
      <c r="D28" s="8">
        <v>4.75</v>
      </c>
      <c r="E28" s="12">
        <v>11</v>
      </c>
      <c r="F28" s="8">
        <v>6.92</v>
      </c>
      <c r="G28" s="12">
        <v>3</v>
      </c>
      <c r="H28" s="8">
        <v>2.0499999999999998</v>
      </c>
      <c r="I28" s="12">
        <v>1</v>
      </c>
    </row>
    <row r="29" spans="2:9" ht="15" customHeight="1" x14ac:dyDescent="0.2">
      <c r="B29" t="s">
        <v>71</v>
      </c>
      <c r="C29" s="12">
        <v>15</v>
      </c>
      <c r="D29" s="8">
        <v>4.75</v>
      </c>
      <c r="E29" s="12">
        <v>8</v>
      </c>
      <c r="F29" s="8">
        <v>5.03</v>
      </c>
      <c r="G29" s="12">
        <v>3</v>
      </c>
      <c r="H29" s="8">
        <v>2.0499999999999998</v>
      </c>
      <c r="I29" s="12">
        <v>0</v>
      </c>
    </row>
    <row r="30" spans="2:9" ht="15" customHeight="1" x14ac:dyDescent="0.2">
      <c r="B30" t="s">
        <v>56</v>
      </c>
      <c r="C30" s="12">
        <v>14</v>
      </c>
      <c r="D30" s="8">
        <v>4.43</v>
      </c>
      <c r="E30" s="12">
        <v>8</v>
      </c>
      <c r="F30" s="8">
        <v>5.03</v>
      </c>
      <c r="G30" s="12">
        <v>6</v>
      </c>
      <c r="H30" s="8">
        <v>4.1100000000000003</v>
      </c>
      <c r="I30" s="12">
        <v>0</v>
      </c>
    </row>
    <row r="31" spans="2:9" ht="15" customHeight="1" x14ac:dyDescent="0.2">
      <c r="B31" t="s">
        <v>63</v>
      </c>
      <c r="C31" s="12">
        <v>14</v>
      </c>
      <c r="D31" s="8">
        <v>4.43</v>
      </c>
      <c r="E31" s="12">
        <v>10</v>
      </c>
      <c r="F31" s="8">
        <v>6.29</v>
      </c>
      <c r="G31" s="12">
        <v>4</v>
      </c>
      <c r="H31" s="8">
        <v>2.74</v>
      </c>
      <c r="I31" s="12">
        <v>0</v>
      </c>
    </row>
    <row r="32" spans="2:9" ht="15" customHeight="1" x14ac:dyDescent="0.2">
      <c r="B32" t="s">
        <v>57</v>
      </c>
      <c r="C32" s="12">
        <v>13</v>
      </c>
      <c r="D32" s="8">
        <v>4.1100000000000003</v>
      </c>
      <c r="E32" s="12">
        <v>4</v>
      </c>
      <c r="F32" s="8">
        <v>2.52</v>
      </c>
      <c r="G32" s="12">
        <v>9</v>
      </c>
      <c r="H32" s="8">
        <v>6.16</v>
      </c>
      <c r="I32" s="12">
        <v>0</v>
      </c>
    </row>
    <row r="33" spans="2:9" ht="15" customHeight="1" x14ac:dyDescent="0.2">
      <c r="B33" t="s">
        <v>85</v>
      </c>
      <c r="C33" s="12">
        <v>12</v>
      </c>
      <c r="D33" s="8">
        <v>3.8</v>
      </c>
      <c r="E33" s="12">
        <v>7</v>
      </c>
      <c r="F33" s="8">
        <v>4.4000000000000004</v>
      </c>
      <c r="G33" s="12">
        <v>5</v>
      </c>
      <c r="H33" s="8">
        <v>3.42</v>
      </c>
      <c r="I33" s="12">
        <v>0</v>
      </c>
    </row>
    <row r="34" spans="2:9" ht="15" customHeight="1" x14ac:dyDescent="0.2">
      <c r="B34" t="s">
        <v>73</v>
      </c>
      <c r="C34" s="12">
        <v>10</v>
      </c>
      <c r="D34" s="8">
        <v>3.16</v>
      </c>
      <c r="E34" s="12">
        <v>0</v>
      </c>
      <c r="F34" s="8">
        <v>0</v>
      </c>
      <c r="G34" s="12">
        <v>6</v>
      </c>
      <c r="H34" s="8">
        <v>4.1100000000000003</v>
      </c>
      <c r="I34" s="12">
        <v>0</v>
      </c>
    </row>
    <row r="35" spans="2:9" ht="15" customHeight="1" x14ac:dyDescent="0.2">
      <c r="B35" t="s">
        <v>66</v>
      </c>
      <c r="C35" s="12">
        <v>9</v>
      </c>
      <c r="D35" s="8">
        <v>2.85</v>
      </c>
      <c r="E35" s="12">
        <v>3</v>
      </c>
      <c r="F35" s="8">
        <v>1.89</v>
      </c>
      <c r="G35" s="12">
        <v>6</v>
      </c>
      <c r="H35" s="8">
        <v>4.1100000000000003</v>
      </c>
      <c r="I35" s="12">
        <v>0</v>
      </c>
    </row>
    <row r="36" spans="2:9" ht="15" customHeight="1" x14ac:dyDescent="0.2">
      <c r="B36" t="s">
        <v>72</v>
      </c>
      <c r="C36" s="12">
        <v>8</v>
      </c>
      <c r="D36" s="8">
        <v>2.5299999999999998</v>
      </c>
      <c r="E36" s="12">
        <v>7</v>
      </c>
      <c r="F36" s="8">
        <v>4.4000000000000004</v>
      </c>
      <c r="G36" s="12">
        <v>1</v>
      </c>
      <c r="H36" s="8">
        <v>0.68</v>
      </c>
      <c r="I36" s="12">
        <v>0</v>
      </c>
    </row>
    <row r="37" spans="2:9" ht="15" customHeight="1" x14ac:dyDescent="0.2">
      <c r="B37" t="s">
        <v>67</v>
      </c>
      <c r="C37" s="12">
        <v>7</v>
      </c>
      <c r="D37" s="8">
        <v>2.2200000000000002</v>
      </c>
      <c r="E37" s="12">
        <v>3</v>
      </c>
      <c r="F37" s="8">
        <v>1.89</v>
      </c>
      <c r="G37" s="12">
        <v>4</v>
      </c>
      <c r="H37" s="8">
        <v>2.74</v>
      </c>
      <c r="I37" s="12">
        <v>0</v>
      </c>
    </row>
    <row r="38" spans="2:9" ht="15" customHeight="1" x14ac:dyDescent="0.2">
      <c r="B38" t="s">
        <v>58</v>
      </c>
      <c r="C38" s="12">
        <v>6</v>
      </c>
      <c r="D38" s="8">
        <v>1.9</v>
      </c>
      <c r="E38" s="12">
        <v>0</v>
      </c>
      <c r="F38" s="8">
        <v>0</v>
      </c>
      <c r="G38" s="12">
        <v>6</v>
      </c>
      <c r="H38" s="8">
        <v>4.1100000000000003</v>
      </c>
      <c r="I38" s="12">
        <v>0</v>
      </c>
    </row>
    <row r="39" spans="2:9" ht="15" customHeight="1" x14ac:dyDescent="0.2">
      <c r="B39" t="s">
        <v>61</v>
      </c>
      <c r="C39" s="12">
        <v>6</v>
      </c>
      <c r="D39" s="8">
        <v>1.9</v>
      </c>
      <c r="E39" s="12">
        <v>4</v>
      </c>
      <c r="F39" s="8">
        <v>2.52</v>
      </c>
      <c r="G39" s="12">
        <v>2</v>
      </c>
      <c r="H39" s="8">
        <v>1.37</v>
      </c>
      <c r="I39" s="12">
        <v>0</v>
      </c>
    </row>
    <row r="40" spans="2:9" ht="15" customHeight="1" x14ac:dyDescent="0.2">
      <c r="B40" t="s">
        <v>84</v>
      </c>
      <c r="C40" s="12">
        <v>5</v>
      </c>
      <c r="D40" s="8">
        <v>1.58</v>
      </c>
      <c r="E40" s="12">
        <v>3</v>
      </c>
      <c r="F40" s="8">
        <v>1.89</v>
      </c>
      <c r="G40" s="12">
        <v>2</v>
      </c>
      <c r="H40" s="8">
        <v>1.37</v>
      </c>
      <c r="I40" s="12">
        <v>0</v>
      </c>
    </row>
    <row r="41" spans="2:9" ht="15" customHeight="1" x14ac:dyDescent="0.2">
      <c r="B41" t="s">
        <v>93</v>
      </c>
      <c r="C41" s="12">
        <v>4</v>
      </c>
      <c r="D41" s="8">
        <v>1.27</v>
      </c>
      <c r="E41" s="12">
        <v>0</v>
      </c>
      <c r="F41" s="8">
        <v>0</v>
      </c>
      <c r="G41" s="12">
        <v>4</v>
      </c>
      <c r="H41" s="8">
        <v>2.74</v>
      </c>
      <c r="I41" s="12">
        <v>0</v>
      </c>
    </row>
    <row r="42" spans="2:9" ht="15" customHeight="1" x14ac:dyDescent="0.2">
      <c r="B42" t="s">
        <v>78</v>
      </c>
      <c r="C42" s="12">
        <v>4</v>
      </c>
      <c r="D42" s="8">
        <v>1.27</v>
      </c>
      <c r="E42" s="12">
        <v>1</v>
      </c>
      <c r="F42" s="8">
        <v>0.63</v>
      </c>
      <c r="G42" s="12">
        <v>3</v>
      </c>
      <c r="H42" s="8">
        <v>2.0499999999999998</v>
      </c>
      <c r="I42" s="12">
        <v>0</v>
      </c>
    </row>
    <row r="43" spans="2:9" ht="15" customHeight="1" x14ac:dyDescent="0.2">
      <c r="B43" t="s">
        <v>79</v>
      </c>
      <c r="C43" s="12">
        <v>4</v>
      </c>
      <c r="D43" s="8">
        <v>1.27</v>
      </c>
      <c r="E43" s="12">
        <v>2</v>
      </c>
      <c r="F43" s="8">
        <v>1.26</v>
      </c>
      <c r="G43" s="12">
        <v>2</v>
      </c>
      <c r="H43" s="8">
        <v>1.37</v>
      </c>
      <c r="I43" s="12">
        <v>0</v>
      </c>
    </row>
    <row r="44" spans="2:9" ht="15" customHeight="1" x14ac:dyDescent="0.2">
      <c r="B44" t="s">
        <v>59</v>
      </c>
      <c r="C44" s="12">
        <v>4</v>
      </c>
      <c r="D44" s="8">
        <v>1.27</v>
      </c>
      <c r="E44" s="12">
        <v>1</v>
      </c>
      <c r="F44" s="8">
        <v>0.63</v>
      </c>
      <c r="G44" s="12">
        <v>3</v>
      </c>
      <c r="H44" s="8">
        <v>2.0499999999999998</v>
      </c>
      <c r="I44" s="12">
        <v>0</v>
      </c>
    </row>
    <row r="45" spans="2:9" ht="15" customHeight="1" x14ac:dyDescent="0.2">
      <c r="B45" t="s">
        <v>60</v>
      </c>
      <c r="C45" s="12">
        <v>4</v>
      </c>
      <c r="D45" s="8">
        <v>1.27</v>
      </c>
      <c r="E45" s="12">
        <v>2</v>
      </c>
      <c r="F45" s="8">
        <v>1.26</v>
      </c>
      <c r="G45" s="12">
        <v>2</v>
      </c>
      <c r="H45" s="8">
        <v>1.37</v>
      </c>
      <c r="I45" s="12">
        <v>0</v>
      </c>
    </row>
    <row r="46" spans="2:9" ht="15" customHeight="1" x14ac:dyDescent="0.2">
      <c r="B46" t="s">
        <v>68</v>
      </c>
      <c r="C46" s="12">
        <v>4</v>
      </c>
      <c r="D46" s="8">
        <v>1.27</v>
      </c>
      <c r="E46" s="12">
        <v>1</v>
      </c>
      <c r="F46" s="8">
        <v>0.63</v>
      </c>
      <c r="G46" s="12">
        <v>3</v>
      </c>
      <c r="H46" s="8">
        <v>2.0499999999999998</v>
      </c>
      <c r="I46" s="12">
        <v>0</v>
      </c>
    </row>
    <row r="49" spans="2:9" ht="33" customHeight="1" x14ac:dyDescent="0.2">
      <c r="B49" t="s">
        <v>229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126</v>
      </c>
      <c r="C50" s="12">
        <v>18</v>
      </c>
      <c r="D50" s="8">
        <v>5.7</v>
      </c>
      <c r="E50" s="12">
        <v>16</v>
      </c>
      <c r="F50" s="8">
        <v>10.06</v>
      </c>
      <c r="G50" s="12">
        <v>2</v>
      </c>
      <c r="H50" s="8">
        <v>1.37</v>
      </c>
      <c r="I50" s="12">
        <v>0</v>
      </c>
    </row>
    <row r="51" spans="2:9" ht="15" customHeight="1" x14ac:dyDescent="0.2">
      <c r="B51" t="s">
        <v>125</v>
      </c>
      <c r="C51" s="12">
        <v>13</v>
      </c>
      <c r="D51" s="8">
        <v>4.1100000000000003</v>
      </c>
      <c r="E51" s="12">
        <v>13</v>
      </c>
      <c r="F51" s="8">
        <v>8.18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114</v>
      </c>
      <c r="C52" s="12">
        <v>11</v>
      </c>
      <c r="D52" s="8">
        <v>3.48</v>
      </c>
      <c r="E52" s="12">
        <v>2</v>
      </c>
      <c r="F52" s="8">
        <v>1.26</v>
      </c>
      <c r="G52" s="12">
        <v>9</v>
      </c>
      <c r="H52" s="8">
        <v>6.16</v>
      </c>
      <c r="I52" s="12">
        <v>0</v>
      </c>
    </row>
    <row r="53" spans="2:9" ht="15" customHeight="1" x14ac:dyDescent="0.2">
      <c r="B53" t="s">
        <v>111</v>
      </c>
      <c r="C53" s="12">
        <v>9</v>
      </c>
      <c r="D53" s="8">
        <v>2.85</v>
      </c>
      <c r="E53" s="12">
        <v>2</v>
      </c>
      <c r="F53" s="8">
        <v>1.26</v>
      </c>
      <c r="G53" s="12">
        <v>7</v>
      </c>
      <c r="H53" s="8">
        <v>4.79</v>
      </c>
      <c r="I53" s="12">
        <v>0</v>
      </c>
    </row>
    <row r="54" spans="2:9" ht="15" customHeight="1" x14ac:dyDescent="0.2">
      <c r="B54" t="s">
        <v>117</v>
      </c>
      <c r="C54" s="12">
        <v>9</v>
      </c>
      <c r="D54" s="8">
        <v>2.85</v>
      </c>
      <c r="E54" s="12">
        <v>8</v>
      </c>
      <c r="F54" s="8">
        <v>5.03</v>
      </c>
      <c r="G54" s="12">
        <v>1</v>
      </c>
      <c r="H54" s="8">
        <v>0.68</v>
      </c>
      <c r="I54" s="12">
        <v>0</v>
      </c>
    </row>
    <row r="55" spans="2:9" ht="15" customHeight="1" x14ac:dyDescent="0.2">
      <c r="B55" t="s">
        <v>113</v>
      </c>
      <c r="C55" s="12">
        <v>8</v>
      </c>
      <c r="D55" s="8">
        <v>2.5299999999999998</v>
      </c>
      <c r="E55" s="12">
        <v>4</v>
      </c>
      <c r="F55" s="8">
        <v>2.52</v>
      </c>
      <c r="G55" s="12">
        <v>4</v>
      </c>
      <c r="H55" s="8">
        <v>2.74</v>
      </c>
      <c r="I55" s="12">
        <v>0</v>
      </c>
    </row>
    <row r="56" spans="2:9" ht="15" customHeight="1" x14ac:dyDescent="0.2">
      <c r="B56" t="s">
        <v>112</v>
      </c>
      <c r="C56" s="12">
        <v>7</v>
      </c>
      <c r="D56" s="8">
        <v>2.2200000000000002</v>
      </c>
      <c r="E56" s="12">
        <v>1</v>
      </c>
      <c r="F56" s="8">
        <v>0.63</v>
      </c>
      <c r="G56" s="12">
        <v>6</v>
      </c>
      <c r="H56" s="8">
        <v>4.1100000000000003</v>
      </c>
      <c r="I56" s="12">
        <v>0</v>
      </c>
    </row>
    <row r="57" spans="2:9" ht="15" customHeight="1" x14ac:dyDescent="0.2">
      <c r="B57" t="s">
        <v>162</v>
      </c>
      <c r="C57" s="12">
        <v>7</v>
      </c>
      <c r="D57" s="8">
        <v>2.2200000000000002</v>
      </c>
      <c r="E57" s="12">
        <v>6</v>
      </c>
      <c r="F57" s="8">
        <v>3.77</v>
      </c>
      <c r="G57" s="12">
        <v>1</v>
      </c>
      <c r="H57" s="8">
        <v>0.68</v>
      </c>
      <c r="I57" s="12">
        <v>0</v>
      </c>
    </row>
    <row r="58" spans="2:9" ht="15" customHeight="1" x14ac:dyDescent="0.2">
      <c r="B58" t="s">
        <v>129</v>
      </c>
      <c r="C58" s="12">
        <v>7</v>
      </c>
      <c r="D58" s="8">
        <v>2.2200000000000002</v>
      </c>
      <c r="E58" s="12">
        <v>6</v>
      </c>
      <c r="F58" s="8">
        <v>3.77</v>
      </c>
      <c r="G58" s="12">
        <v>1</v>
      </c>
      <c r="H58" s="8">
        <v>0.68</v>
      </c>
      <c r="I58" s="12">
        <v>0</v>
      </c>
    </row>
    <row r="59" spans="2:9" ht="15" customHeight="1" x14ac:dyDescent="0.2">
      <c r="B59" t="s">
        <v>134</v>
      </c>
      <c r="C59" s="12">
        <v>6</v>
      </c>
      <c r="D59" s="8">
        <v>1.9</v>
      </c>
      <c r="E59" s="12">
        <v>4</v>
      </c>
      <c r="F59" s="8">
        <v>2.52</v>
      </c>
      <c r="G59" s="12">
        <v>2</v>
      </c>
      <c r="H59" s="8">
        <v>1.37</v>
      </c>
      <c r="I59" s="12">
        <v>0</v>
      </c>
    </row>
    <row r="60" spans="2:9" ht="15" customHeight="1" x14ac:dyDescent="0.2">
      <c r="B60" t="s">
        <v>127</v>
      </c>
      <c r="C60" s="12">
        <v>6</v>
      </c>
      <c r="D60" s="8">
        <v>1.9</v>
      </c>
      <c r="E60" s="12">
        <v>4</v>
      </c>
      <c r="F60" s="8">
        <v>2.52</v>
      </c>
      <c r="G60" s="12">
        <v>2</v>
      </c>
      <c r="H60" s="8">
        <v>1.37</v>
      </c>
      <c r="I60" s="12">
        <v>0</v>
      </c>
    </row>
    <row r="61" spans="2:9" ht="15" customHeight="1" x14ac:dyDescent="0.2">
      <c r="B61" t="s">
        <v>148</v>
      </c>
      <c r="C61" s="12">
        <v>5</v>
      </c>
      <c r="D61" s="8">
        <v>1.58</v>
      </c>
      <c r="E61" s="12">
        <v>3</v>
      </c>
      <c r="F61" s="8">
        <v>1.89</v>
      </c>
      <c r="G61" s="12">
        <v>1</v>
      </c>
      <c r="H61" s="8">
        <v>0.68</v>
      </c>
      <c r="I61" s="12">
        <v>1</v>
      </c>
    </row>
    <row r="62" spans="2:9" ht="15" customHeight="1" x14ac:dyDescent="0.2">
      <c r="B62" t="s">
        <v>116</v>
      </c>
      <c r="C62" s="12">
        <v>5</v>
      </c>
      <c r="D62" s="8">
        <v>1.58</v>
      </c>
      <c r="E62" s="12">
        <v>5</v>
      </c>
      <c r="F62" s="8">
        <v>3.14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119</v>
      </c>
      <c r="C63" s="12">
        <v>5</v>
      </c>
      <c r="D63" s="8">
        <v>1.58</v>
      </c>
      <c r="E63" s="12">
        <v>4</v>
      </c>
      <c r="F63" s="8">
        <v>2.52</v>
      </c>
      <c r="G63" s="12">
        <v>1</v>
      </c>
      <c r="H63" s="8">
        <v>0.68</v>
      </c>
      <c r="I63" s="12">
        <v>0</v>
      </c>
    </row>
    <row r="64" spans="2:9" ht="15" customHeight="1" x14ac:dyDescent="0.2">
      <c r="B64" t="s">
        <v>121</v>
      </c>
      <c r="C64" s="12">
        <v>5</v>
      </c>
      <c r="D64" s="8">
        <v>1.58</v>
      </c>
      <c r="E64" s="12">
        <v>2</v>
      </c>
      <c r="F64" s="8">
        <v>1.26</v>
      </c>
      <c r="G64" s="12">
        <v>3</v>
      </c>
      <c r="H64" s="8">
        <v>2.0499999999999998</v>
      </c>
      <c r="I64" s="12">
        <v>0</v>
      </c>
    </row>
    <row r="65" spans="2:9" ht="15" customHeight="1" x14ac:dyDescent="0.2">
      <c r="B65" t="s">
        <v>128</v>
      </c>
      <c r="C65" s="12">
        <v>5</v>
      </c>
      <c r="D65" s="8">
        <v>1.58</v>
      </c>
      <c r="E65" s="12">
        <v>4</v>
      </c>
      <c r="F65" s="8">
        <v>2.52</v>
      </c>
      <c r="G65" s="12">
        <v>1</v>
      </c>
      <c r="H65" s="8">
        <v>0.68</v>
      </c>
      <c r="I65" s="12">
        <v>0</v>
      </c>
    </row>
    <row r="66" spans="2:9" ht="15" customHeight="1" x14ac:dyDescent="0.2">
      <c r="B66" t="s">
        <v>176</v>
      </c>
      <c r="C66" s="12">
        <v>4</v>
      </c>
      <c r="D66" s="8">
        <v>1.27</v>
      </c>
      <c r="E66" s="12">
        <v>0</v>
      </c>
      <c r="F66" s="8">
        <v>0</v>
      </c>
      <c r="G66" s="12">
        <v>4</v>
      </c>
      <c r="H66" s="8">
        <v>2.74</v>
      </c>
      <c r="I66" s="12">
        <v>0</v>
      </c>
    </row>
    <row r="67" spans="2:9" ht="15" customHeight="1" x14ac:dyDescent="0.2">
      <c r="B67" t="s">
        <v>177</v>
      </c>
      <c r="C67" s="12">
        <v>4</v>
      </c>
      <c r="D67" s="8">
        <v>1.27</v>
      </c>
      <c r="E67" s="12">
        <v>2</v>
      </c>
      <c r="F67" s="8">
        <v>1.26</v>
      </c>
      <c r="G67" s="12">
        <v>2</v>
      </c>
      <c r="H67" s="8">
        <v>1.37</v>
      </c>
      <c r="I67" s="12">
        <v>0</v>
      </c>
    </row>
    <row r="68" spans="2:9" ht="15" customHeight="1" x14ac:dyDescent="0.2">
      <c r="B68" t="s">
        <v>165</v>
      </c>
      <c r="C68" s="12">
        <v>4</v>
      </c>
      <c r="D68" s="8">
        <v>1.27</v>
      </c>
      <c r="E68" s="12">
        <v>0</v>
      </c>
      <c r="F68" s="8">
        <v>0</v>
      </c>
      <c r="G68" s="12">
        <v>4</v>
      </c>
      <c r="H68" s="8">
        <v>2.74</v>
      </c>
      <c r="I68" s="12">
        <v>0</v>
      </c>
    </row>
    <row r="69" spans="2:9" ht="15" customHeight="1" x14ac:dyDescent="0.2">
      <c r="B69" t="s">
        <v>143</v>
      </c>
      <c r="C69" s="12">
        <v>4</v>
      </c>
      <c r="D69" s="8">
        <v>1.27</v>
      </c>
      <c r="E69" s="12">
        <v>2</v>
      </c>
      <c r="F69" s="8">
        <v>1.26</v>
      </c>
      <c r="G69" s="12">
        <v>2</v>
      </c>
      <c r="H69" s="8">
        <v>1.37</v>
      </c>
      <c r="I69" s="12">
        <v>0</v>
      </c>
    </row>
    <row r="70" spans="2:9" ht="15" customHeight="1" x14ac:dyDescent="0.2">
      <c r="B70" t="s">
        <v>139</v>
      </c>
      <c r="C70" s="12">
        <v>4</v>
      </c>
      <c r="D70" s="8">
        <v>1.27</v>
      </c>
      <c r="E70" s="12">
        <v>1</v>
      </c>
      <c r="F70" s="8">
        <v>0.63</v>
      </c>
      <c r="G70" s="12">
        <v>3</v>
      </c>
      <c r="H70" s="8">
        <v>2.0499999999999998</v>
      </c>
      <c r="I70" s="12">
        <v>0</v>
      </c>
    </row>
    <row r="71" spans="2:9" ht="15" customHeight="1" x14ac:dyDescent="0.2">
      <c r="B71" t="s">
        <v>163</v>
      </c>
      <c r="C71" s="12">
        <v>4</v>
      </c>
      <c r="D71" s="8">
        <v>1.27</v>
      </c>
      <c r="E71" s="12">
        <v>4</v>
      </c>
      <c r="F71" s="8">
        <v>2.52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118</v>
      </c>
      <c r="C72" s="12">
        <v>4</v>
      </c>
      <c r="D72" s="8">
        <v>1.27</v>
      </c>
      <c r="E72" s="12">
        <v>1</v>
      </c>
      <c r="F72" s="8">
        <v>0.63</v>
      </c>
      <c r="G72" s="12">
        <v>3</v>
      </c>
      <c r="H72" s="8">
        <v>2.0499999999999998</v>
      </c>
      <c r="I72" s="12">
        <v>0</v>
      </c>
    </row>
    <row r="73" spans="2:9" ht="15" customHeight="1" x14ac:dyDescent="0.2">
      <c r="B73" t="s">
        <v>178</v>
      </c>
      <c r="C73" s="12">
        <v>4</v>
      </c>
      <c r="D73" s="8">
        <v>1.27</v>
      </c>
      <c r="E73" s="12">
        <v>2</v>
      </c>
      <c r="F73" s="8">
        <v>1.26</v>
      </c>
      <c r="G73" s="12">
        <v>2</v>
      </c>
      <c r="H73" s="8">
        <v>1.37</v>
      </c>
      <c r="I73" s="12">
        <v>0</v>
      </c>
    </row>
    <row r="74" spans="2:9" ht="15" customHeight="1" x14ac:dyDescent="0.2">
      <c r="B74" t="s">
        <v>120</v>
      </c>
      <c r="C74" s="12">
        <v>4</v>
      </c>
      <c r="D74" s="8">
        <v>1.27</v>
      </c>
      <c r="E74" s="12">
        <v>1</v>
      </c>
      <c r="F74" s="8">
        <v>0.63</v>
      </c>
      <c r="G74" s="12">
        <v>3</v>
      </c>
      <c r="H74" s="8">
        <v>2.0499999999999998</v>
      </c>
      <c r="I74" s="12">
        <v>0</v>
      </c>
    </row>
    <row r="75" spans="2:9" ht="15" customHeight="1" x14ac:dyDescent="0.2">
      <c r="B75" t="s">
        <v>175</v>
      </c>
      <c r="C75" s="12">
        <v>4</v>
      </c>
      <c r="D75" s="8">
        <v>1.27</v>
      </c>
      <c r="E75" s="12">
        <v>0</v>
      </c>
      <c r="F75" s="8">
        <v>0</v>
      </c>
      <c r="G75" s="12">
        <v>4</v>
      </c>
      <c r="H75" s="8">
        <v>2.74</v>
      </c>
      <c r="I75" s="12">
        <v>0</v>
      </c>
    </row>
    <row r="76" spans="2:9" ht="15" customHeight="1" x14ac:dyDescent="0.2">
      <c r="B76" t="s">
        <v>124</v>
      </c>
      <c r="C76" s="12">
        <v>4</v>
      </c>
      <c r="D76" s="8">
        <v>1.27</v>
      </c>
      <c r="E76" s="12">
        <v>4</v>
      </c>
      <c r="F76" s="8">
        <v>2.52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154</v>
      </c>
      <c r="C77" s="12">
        <v>4</v>
      </c>
      <c r="D77" s="8">
        <v>1.27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EE31-CC26-42F9-BC08-6376B1FE682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45</v>
      </c>
      <c r="D6" s="8">
        <v>19.23</v>
      </c>
      <c r="E6" s="12">
        <v>6</v>
      </c>
      <c r="F6" s="8">
        <v>8.11</v>
      </c>
      <c r="G6" s="12">
        <v>39</v>
      </c>
      <c r="H6" s="8">
        <v>24.84</v>
      </c>
      <c r="I6" s="12">
        <v>0</v>
      </c>
    </row>
    <row r="7" spans="2:9" ht="15" customHeight="1" x14ac:dyDescent="0.2">
      <c r="B7" t="s">
        <v>34</v>
      </c>
      <c r="C7" s="12">
        <v>26</v>
      </c>
      <c r="D7" s="8">
        <v>11.11</v>
      </c>
      <c r="E7" s="12">
        <v>5</v>
      </c>
      <c r="F7" s="8">
        <v>6.76</v>
      </c>
      <c r="G7" s="12">
        <v>21</v>
      </c>
      <c r="H7" s="8">
        <v>13.38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0.85</v>
      </c>
      <c r="E9" s="12">
        <v>0</v>
      </c>
      <c r="F9" s="8">
        <v>0</v>
      </c>
      <c r="G9" s="12">
        <v>2</v>
      </c>
      <c r="H9" s="8">
        <v>1.27</v>
      </c>
      <c r="I9" s="12">
        <v>0</v>
      </c>
    </row>
    <row r="10" spans="2:9" ht="15" customHeight="1" x14ac:dyDescent="0.2">
      <c r="B10" t="s">
        <v>37</v>
      </c>
      <c r="C10" s="12">
        <v>11</v>
      </c>
      <c r="D10" s="8">
        <v>4.7</v>
      </c>
      <c r="E10" s="12">
        <v>1</v>
      </c>
      <c r="F10" s="8">
        <v>1.35</v>
      </c>
      <c r="G10" s="12">
        <v>10</v>
      </c>
      <c r="H10" s="8">
        <v>6.37</v>
      </c>
      <c r="I10" s="12">
        <v>0</v>
      </c>
    </row>
    <row r="11" spans="2:9" ht="15" customHeight="1" x14ac:dyDescent="0.2">
      <c r="B11" t="s">
        <v>38</v>
      </c>
      <c r="C11" s="12">
        <v>57</v>
      </c>
      <c r="D11" s="8">
        <v>24.36</v>
      </c>
      <c r="E11" s="12">
        <v>15</v>
      </c>
      <c r="F11" s="8">
        <v>20.27</v>
      </c>
      <c r="G11" s="12">
        <v>42</v>
      </c>
      <c r="H11" s="8">
        <v>26.75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21</v>
      </c>
      <c r="D13" s="8">
        <v>8.9700000000000006</v>
      </c>
      <c r="E13" s="12">
        <v>0</v>
      </c>
      <c r="F13" s="8">
        <v>0</v>
      </c>
      <c r="G13" s="12">
        <v>21</v>
      </c>
      <c r="H13" s="8">
        <v>13.38</v>
      </c>
      <c r="I13" s="12">
        <v>0</v>
      </c>
    </row>
    <row r="14" spans="2:9" ht="15" customHeight="1" x14ac:dyDescent="0.2">
      <c r="B14" t="s">
        <v>41</v>
      </c>
      <c r="C14" s="12">
        <v>8</v>
      </c>
      <c r="D14" s="8">
        <v>3.42</v>
      </c>
      <c r="E14" s="12">
        <v>2</v>
      </c>
      <c r="F14" s="8">
        <v>2.7</v>
      </c>
      <c r="G14" s="12">
        <v>6</v>
      </c>
      <c r="H14" s="8">
        <v>3.82</v>
      </c>
      <c r="I14" s="12">
        <v>0</v>
      </c>
    </row>
    <row r="15" spans="2:9" ht="15" customHeight="1" x14ac:dyDescent="0.2">
      <c r="B15" t="s">
        <v>42</v>
      </c>
      <c r="C15" s="12">
        <v>11</v>
      </c>
      <c r="D15" s="8">
        <v>4.7</v>
      </c>
      <c r="E15" s="12">
        <v>6</v>
      </c>
      <c r="F15" s="8">
        <v>8.11</v>
      </c>
      <c r="G15" s="12">
        <v>4</v>
      </c>
      <c r="H15" s="8">
        <v>2.5499999999999998</v>
      </c>
      <c r="I15" s="12">
        <v>1</v>
      </c>
    </row>
    <row r="16" spans="2:9" ht="15" customHeight="1" x14ac:dyDescent="0.2">
      <c r="B16" t="s">
        <v>43</v>
      </c>
      <c r="C16" s="12">
        <v>27</v>
      </c>
      <c r="D16" s="8">
        <v>11.54</v>
      </c>
      <c r="E16" s="12">
        <v>26</v>
      </c>
      <c r="F16" s="8">
        <v>35.14</v>
      </c>
      <c r="G16" s="12">
        <v>1</v>
      </c>
      <c r="H16" s="8">
        <v>0.64</v>
      </c>
      <c r="I16" s="12">
        <v>0</v>
      </c>
    </row>
    <row r="17" spans="2:9" ht="15" customHeight="1" x14ac:dyDescent="0.2">
      <c r="B17" t="s">
        <v>44</v>
      </c>
      <c r="C17" s="12">
        <v>9</v>
      </c>
      <c r="D17" s="8">
        <v>3.85</v>
      </c>
      <c r="E17" s="12">
        <v>5</v>
      </c>
      <c r="F17" s="8">
        <v>6.76</v>
      </c>
      <c r="G17" s="12">
        <v>3</v>
      </c>
      <c r="H17" s="8">
        <v>1.91</v>
      </c>
      <c r="I17" s="12">
        <v>0</v>
      </c>
    </row>
    <row r="18" spans="2:9" ht="15" customHeight="1" x14ac:dyDescent="0.2">
      <c r="B18" t="s">
        <v>45</v>
      </c>
      <c r="C18" s="12">
        <v>7</v>
      </c>
      <c r="D18" s="8">
        <v>2.99</v>
      </c>
      <c r="E18" s="12">
        <v>4</v>
      </c>
      <c r="F18" s="8">
        <v>5.41</v>
      </c>
      <c r="G18" s="12">
        <v>3</v>
      </c>
      <c r="H18" s="8">
        <v>1.91</v>
      </c>
      <c r="I18" s="12">
        <v>0</v>
      </c>
    </row>
    <row r="19" spans="2:9" ht="15" customHeight="1" x14ac:dyDescent="0.2">
      <c r="B19" t="s">
        <v>46</v>
      </c>
      <c r="C19" s="12">
        <v>10</v>
      </c>
      <c r="D19" s="8">
        <v>4.2699999999999996</v>
      </c>
      <c r="E19" s="12">
        <v>4</v>
      </c>
      <c r="F19" s="8">
        <v>5.41</v>
      </c>
      <c r="G19" s="12">
        <v>5</v>
      </c>
      <c r="H19" s="8">
        <v>3.18</v>
      </c>
      <c r="I19" s="12">
        <v>0</v>
      </c>
    </row>
    <row r="20" spans="2:9" ht="15" customHeight="1" x14ac:dyDescent="0.2">
      <c r="B20" s="9" t="s">
        <v>227</v>
      </c>
      <c r="C20" s="12">
        <f>SUM(LTBL_33423[総数／事業所数])</f>
        <v>234</v>
      </c>
      <c r="E20" s="12">
        <f>SUBTOTAL(109,LTBL_33423[個人／事業所数])</f>
        <v>74</v>
      </c>
      <c r="G20" s="12">
        <f>SUBTOTAL(109,LTBL_33423[法人／事業所数])</f>
        <v>157</v>
      </c>
      <c r="I20" s="12">
        <f>SUBTOTAL(109,LTBL_33423[法人以外の団体／事業所数])</f>
        <v>1</v>
      </c>
    </row>
    <row r="21" spans="2:9" ht="15" customHeight="1" x14ac:dyDescent="0.2">
      <c r="E21" s="11">
        <f>LTBL_33423[[#Totals],[個人／事業所数]]/LTBL_33423[[#Totals],[総数／事業所数]]</f>
        <v>0.31623931623931623</v>
      </c>
      <c r="G21" s="11">
        <f>LTBL_33423[[#Totals],[法人／事業所数]]/LTBL_33423[[#Totals],[総数／事業所数]]</f>
        <v>0.67094017094017089</v>
      </c>
      <c r="I21" s="11">
        <f>LTBL_33423[[#Totals],[法人以外の団体／事業所数]]/LTBL_33423[[#Totals],[総数／事業所数]]</f>
        <v>4.2735042735042739E-3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24</v>
      </c>
      <c r="D24" s="8">
        <v>10.26</v>
      </c>
      <c r="E24" s="12">
        <v>23</v>
      </c>
      <c r="F24" s="8">
        <v>31.08</v>
      </c>
      <c r="G24" s="12">
        <v>1</v>
      </c>
      <c r="H24" s="8">
        <v>0.64</v>
      </c>
      <c r="I24" s="12">
        <v>0</v>
      </c>
    </row>
    <row r="25" spans="2:9" ht="15" customHeight="1" x14ac:dyDescent="0.2">
      <c r="B25" t="s">
        <v>55</v>
      </c>
      <c r="C25" s="12">
        <v>16</v>
      </c>
      <c r="D25" s="8">
        <v>6.84</v>
      </c>
      <c r="E25" s="12">
        <v>2</v>
      </c>
      <c r="F25" s="8">
        <v>2.7</v>
      </c>
      <c r="G25" s="12">
        <v>14</v>
      </c>
      <c r="H25" s="8">
        <v>8.92</v>
      </c>
      <c r="I25" s="12">
        <v>0</v>
      </c>
    </row>
    <row r="26" spans="2:9" ht="15" customHeight="1" x14ac:dyDescent="0.2">
      <c r="B26" t="s">
        <v>56</v>
      </c>
      <c r="C26" s="12">
        <v>15</v>
      </c>
      <c r="D26" s="8">
        <v>6.41</v>
      </c>
      <c r="E26" s="12">
        <v>2</v>
      </c>
      <c r="F26" s="8">
        <v>2.7</v>
      </c>
      <c r="G26" s="12">
        <v>13</v>
      </c>
      <c r="H26" s="8">
        <v>8.2799999999999994</v>
      </c>
      <c r="I26" s="12">
        <v>0</v>
      </c>
    </row>
    <row r="27" spans="2:9" ht="15" customHeight="1" x14ac:dyDescent="0.2">
      <c r="B27" t="s">
        <v>57</v>
      </c>
      <c r="C27" s="12">
        <v>14</v>
      </c>
      <c r="D27" s="8">
        <v>5.98</v>
      </c>
      <c r="E27" s="12">
        <v>2</v>
      </c>
      <c r="F27" s="8">
        <v>2.7</v>
      </c>
      <c r="G27" s="12">
        <v>12</v>
      </c>
      <c r="H27" s="8">
        <v>7.64</v>
      </c>
      <c r="I27" s="12">
        <v>0</v>
      </c>
    </row>
    <row r="28" spans="2:9" ht="15" customHeight="1" x14ac:dyDescent="0.2">
      <c r="B28" t="s">
        <v>66</v>
      </c>
      <c r="C28" s="12">
        <v>14</v>
      </c>
      <c r="D28" s="8">
        <v>5.98</v>
      </c>
      <c r="E28" s="12">
        <v>0</v>
      </c>
      <c r="F28" s="8">
        <v>0</v>
      </c>
      <c r="G28" s="12">
        <v>14</v>
      </c>
      <c r="H28" s="8">
        <v>8.92</v>
      </c>
      <c r="I28" s="12">
        <v>0</v>
      </c>
    </row>
    <row r="29" spans="2:9" ht="15" customHeight="1" x14ac:dyDescent="0.2">
      <c r="B29" t="s">
        <v>63</v>
      </c>
      <c r="C29" s="12">
        <v>13</v>
      </c>
      <c r="D29" s="8">
        <v>5.56</v>
      </c>
      <c r="E29" s="12">
        <v>4</v>
      </c>
      <c r="F29" s="8">
        <v>5.41</v>
      </c>
      <c r="G29" s="12">
        <v>9</v>
      </c>
      <c r="H29" s="8">
        <v>5.73</v>
      </c>
      <c r="I29" s="12">
        <v>0</v>
      </c>
    </row>
    <row r="30" spans="2:9" ht="15" customHeight="1" x14ac:dyDescent="0.2">
      <c r="B30" t="s">
        <v>64</v>
      </c>
      <c r="C30" s="12">
        <v>9</v>
      </c>
      <c r="D30" s="8">
        <v>3.85</v>
      </c>
      <c r="E30" s="12">
        <v>4</v>
      </c>
      <c r="F30" s="8">
        <v>5.41</v>
      </c>
      <c r="G30" s="12">
        <v>5</v>
      </c>
      <c r="H30" s="8">
        <v>3.18</v>
      </c>
      <c r="I30" s="12">
        <v>0</v>
      </c>
    </row>
    <row r="31" spans="2:9" ht="15" customHeight="1" x14ac:dyDescent="0.2">
      <c r="B31" t="s">
        <v>69</v>
      </c>
      <c r="C31" s="12">
        <v>9</v>
      </c>
      <c r="D31" s="8">
        <v>3.85</v>
      </c>
      <c r="E31" s="12">
        <v>6</v>
      </c>
      <c r="F31" s="8">
        <v>8.11</v>
      </c>
      <c r="G31" s="12">
        <v>3</v>
      </c>
      <c r="H31" s="8">
        <v>1.91</v>
      </c>
      <c r="I31" s="12">
        <v>0</v>
      </c>
    </row>
    <row r="32" spans="2:9" ht="15" customHeight="1" x14ac:dyDescent="0.2">
      <c r="B32" t="s">
        <v>71</v>
      </c>
      <c r="C32" s="12">
        <v>9</v>
      </c>
      <c r="D32" s="8">
        <v>3.85</v>
      </c>
      <c r="E32" s="12">
        <v>5</v>
      </c>
      <c r="F32" s="8">
        <v>6.76</v>
      </c>
      <c r="G32" s="12">
        <v>3</v>
      </c>
      <c r="H32" s="8">
        <v>1.91</v>
      </c>
      <c r="I32" s="12">
        <v>0</v>
      </c>
    </row>
    <row r="33" spans="2:9" ht="15" customHeight="1" x14ac:dyDescent="0.2">
      <c r="B33" t="s">
        <v>89</v>
      </c>
      <c r="C33" s="12">
        <v>8</v>
      </c>
      <c r="D33" s="8">
        <v>3.42</v>
      </c>
      <c r="E33" s="12">
        <v>1</v>
      </c>
      <c r="F33" s="8">
        <v>1.35</v>
      </c>
      <c r="G33" s="12">
        <v>7</v>
      </c>
      <c r="H33" s="8">
        <v>4.46</v>
      </c>
      <c r="I33" s="12">
        <v>0</v>
      </c>
    </row>
    <row r="34" spans="2:9" ht="15" customHeight="1" x14ac:dyDescent="0.2">
      <c r="B34" t="s">
        <v>60</v>
      </c>
      <c r="C34" s="12">
        <v>8</v>
      </c>
      <c r="D34" s="8">
        <v>3.42</v>
      </c>
      <c r="E34" s="12">
        <v>0</v>
      </c>
      <c r="F34" s="8">
        <v>0</v>
      </c>
      <c r="G34" s="12">
        <v>8</v>
      </c>
      <c r="H34" s="8">
        <v>5.0999999999999996</v>
      </c>
      <c r="I34" s="12">
        <v>0</v>
      </c>
    </row>
    <row r="35" spans="2:9" ht="15" customHeight="1" x14ac:dyDescent="0.2">
      <c r="B35" t="s">
        <v>62</v>
      </c>
      <c r="C35" s="12">
        <v>8</v>
      </c>
      <c r="D35" s="8">
        <v>3.42</v>
      </c>
      <c r="E35" s="12">
        <v>5</v>
      </c>
      <c r="F35" s="8">
        <v>6.76</v>
      </c>
      <c r="G35" s="12">
        <v>3</v>
      </c>
      <c r="H35" s="8">
        <v>1.91</v>
      </c>
      <c r="I35" s="12">
        <v>0</v>
      </c>
    </row>
    <row r="36" spans="2:9" ht="15" customHeight="1" x14ac:dyDescent="0.2">
      <c r="B36" t="s">
        <v>72</v>
      </c>
      <c r="C36" s="12">
        <v>7</v>
      </c>
      <c r="D36" s="8">
        <v>2.99</v>
      </c>
      <c r="E36" s="12">
        <v>4</v>
      </c>
      <c r="F36" s="8">
        <v>5.41</v>
      </c>
      <c r="G36" s="12">
        <v>3</v>
      </c>
      <c r="H36" s="8">
        <v>1.91</v>
      </c>
      <c r="I36" s="12">
        <v>0</v>
      </c>
    </row>
    <row r="37" spans="2:9" ht="15" customHeight="1" x14ac:dyDescent="0.2">
      <c r="B37" t="s">
        <v>79</v>
      </c>
      <c r="C37" s="12">
        <v>5</v>
      </c>
      <c r="D37" s="8">
        <v>2.14</v>
      </c>
      <c r="E37" s="12">
        <v>2</v>
      </c>
      <c r="F37" s="8">
        <v>2.7</v>
      </c>
      <c r="G37" s="12">
        <v>3</v>
      </c>
      <c r="H37" s="8">
        <v>1.91</v>
      </c>
      <c r="I37" s="12">
        <v>0</v>
      </c>
    </row>
    <row r="38" spans="2:9" ht="15" customHeight="1" x14ac:dyDescent="0.2">
      <c r="B38" t="s">
        <v>58</v>
      </c>
      <c r="C38" s="12">
        <v>5</v>
      </c>
      <c r="D38" s="8">
        <v>2.14</v>
      </c>
      <c r="E38" s="12">
        <v>0</v>
      </c>
      <c r="F38" s="8">
        <v>0</v>
      </c>
      <c r="G38" s="12">
        <v>5</v>
      </c>
      <c r="H38" s="8">
        <v>3.18</v>
      </c>
      <c r="I38" s="12">
        <v>0</v>
      </c>
    </row>
    <row r="39" spans="2:9" ht="15" customHeight="1" x14ac:dyDescent="0.2">
      <c r="B39" t="s">
        <v>59</v>
      </c>
      <c r="C39" s="12">
        <v>5</v>
      </c>
      <c r="D39" s="8">
        <v>2.14</v>
      </c>
      <c r="E39" s="12">
        <v>0</v>
      </c>
      <c r="F39" s="8">
        <v>0</v>
      </c>
      <c r="G39" s="12">
        <v>5</v>
      </c>
      <c r="H39" s="8">
        <v>3.18</v>
      </c>
      <c r="I39" s="12">
        <v>0</v>
      </c>
    </row>
    <row r="40" spans="2:9" ht="15" customHeight="1" x14ac:dyDescent="0.2">
      <c r="B40" t="s">
        <v>78</v>
      </c>
      <c r="C40" s="12">
        <v>4</v>
      </c>
      <c r="D40" s="8">
        <v>1.71</v>
      </c>
      <c r="E40" s="12">
        <v>0</v>
      </c>
      <c r="F40" s="8">
        <v>0</v>
      </c>
      <c r="G40" s="12">
        <v>4</v>
      </c>
      <c r="H40" s="8">
        <v>2.5499999999999998</v>
      </c>
      <c r="I40" s="12">
        <v>0</v>
      </c>
    </row>
    <row r="41" spans="2:9" ht="15" customHeight="1" x14ac:dyDescent="0.2">
      <c r="B41" t="s">
        <v>65</v>
      </c>
      <c r="C41" s="12">
        <v>4</v>
      </c>
      <c r="D41" s="8">
        <v>1.71</v>
      </c>
      <c r="E41" s="12">
        <v>0</v>
      </c>
      <c r="F41" s="8">
        <v>0</v>
      </c>
      <c r="G41" s="12">
        <v>4</v>
      </c>
      <c r="H41" s="8">
        <v>2.5499999999999998</v>
      </c>
      <c r="I41" s="12">
        <v>0</v>
      </c>
    </row>
    <row r="42" spans="2:9" ht="15" customHeight="1" x14ac:dyDescent="0.2">
      <c r="B42" t="s">
        <v>67</v>
      </c>
      <c r="C42" s="12">
        <v>4</v>
      </c>
      <c r="D42" s="8">
        <v>1.71</v>
      </c>
      <c r="E42" s="12">
        <v>1</v>
      </c>
      <c r="F42" s="8">
        <v>1.35</v>
      </c>
      <c r="G42" s="12">
        <v>3</v>
      </c>
      <c r="H42" s="8">
        <v>1.91</v>
      </c>
      <c r="I42" s="12">
        <v>0</v>
      </c>
    </row>
    <row r="43" spans="2:9" ht="15" customHeight="1" x14ac:dyDescent="0.2">
      <c r="B43" t="s">
        <v>74</v>
      </c>
      <c r="C43" s="12">
        <v>4</v>
      </c>
      <c r="D43" s="8">
        <v>1.71</v>
      </c>
      <c r="E43" s="12">
        <v>4</v>
      </c>
      <c r="F43" s="8">
        <v>5.41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13</v>
      </c>
      <c r="D47" s="8">
        <v>5.56</v>
      </c>
      <c r="E47" s="12">
        <v>13</v>
      </c>
      <c r="F47" s="8">
        <v>17.57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117</v>
      </c>
      <c r="C48" s="12">
        <v>9</v>
      </c>
      <c r="D48" s="8">
        <v>3.85</v>
      </c>
      <c r="E48" s="12">
        <v>2</v>
      </c>
      <c r="F48" s="8">
        <v>2.7</v>
      </c>
      <c r="G48" s="12">
        <v>7</v>
      </c>
      <c r="H48" s="8">
        <v>4.46</v>
      </c>
      <c r="I48" s="12">
        <v>0</v>
      </c>
    </row>
    <row r="49" spans="2:9" ht="15" customHeight="1" x14ac:dyDescent="0.2">
      <c r="B49" t="s">
        <v>125</v>
      </c>
      <c r="C49" s="12">
        <v>9</v>
      </c>
      <c r="D49" s="8">
        <v>3.85</v>
      </c>
      <c r="E49" s="12">
        <v>9</v>
      </c>
      <c r="F49" s="8">
        <v>12.16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173</v>
      </c>
      <c r="C50" s="12">
        <v>8</v>
      </c>
      <c r="D50" s="8">
        <v>3.42</v>
      </c>
      <c r="E50" s="12">
        <v>1</v>
      </c>
      <c r="F50" s="8">
        <v>1.35</v>
      </c>
      <c r="G50" s="12">
        <v>7</v>
      </c>
      <c r="H50" s="8">
        <v>4.46</v>
      </c>
      <c r="I50" s="12">
        <v>0</v>
      </c>
    </row>
    <row r="51" spans="2:9" ht="15" customHeight="1" x14ac:dyDescent="0.2">
      <c r="B51" t="s">
        <v>113</v>
      </c>
      <c r="C51" s="12">
        <v>7</v>
      </c>
      <c r="D51" s="8">
        <v>2.99</v>
      </c>
      <c r="E51" s="12">
        <v>1</v>
      </c>
      <c r="F51" s="8">
        <v>1.35</v>
      </c>
      <c r="G51" s="12">
        <v>6</v>
      </c>
      <c r="H51" s="8">
        <v>3.82</v>
      </c>
      <c r="I51" s="12">
        <v>0</v>
      </c>
    </row>
    <row r="52" spans="2:9" ht="15" customHeight="1" x14ac:dyDescent="0.2">
      <c r="B52" t="s">
        <v>181</v>
      </c>
      <c r="C52" s="12">
        <v>6</v>
      </c>
      <c r="D52" s="8">
        <v>2.56</v>
      </c>
      <c r="E52" s="12">
        <v>0</v>
      </c>
      <c r="F52" s="8">
        <v>0</v>
      </c>
      <c r="G52" s="12">
        <v>6</v>
      </c>
      <c r="H52" s="8">
        <v>3.82</v>
      </c>
      <c r="I52" s="12">
        <v>0</v>
      </c>
    </row>
    <row r="53" spans="2:9" ht="15" customHeight="1" x14ac:dyDescent="0.2">
      <c r="B53" t="s">
        <v>115</v>
      </c>
      <c r="C53" s="12">
        <v>5</v>
      </c>
      <c r="D53" s="8">
        <v>2.14</v>
      </c>
      <c r="E53" s="12">
        <v>0</v>
      </c>
      <c r="F53" s="8">
        <v>0</v>
      </c>
      <c r="G53" s="12">
        <v>5</v>
      </c>
      <c r="H53" s="8">
        <v>3.18</v>
      </c>
      <c r="I53" s="12">
        <v>0</v>
      </c>
    </row>
    <row r="54" spans="2:9" ht="15" customHeight="1" x14ac:dyDescent="0.2">
      <c r="B54" t="s">
        <v>128</v>
      </c>
      <c r="C54" s="12">
        <v>5</v>
      </c>
      <c r="D54" s="8">
        <v>2.14</v>
      </c>
      <c r="E54" s="12">
        <v>3</v>
      </c>
      <c r="F54" s="8">
        <v>4.05</v>
      </c>
      <c r="G54" s="12">
        <v>2</v>
      </c>
      <c r="H54" s="8">
        <v>1.27</v>
      </c>
      <c r="I54" s="12">
        <v>0</v>
      </c>
    </row>
    <row r="55" spans="2:9" ht="15" customHeight="1" x14ac:dyDescent="0.2">
      <c r="B55" t="s">
        <v>111</v>
      </c>
      <c r="C55" s="12">
        <v>4</v>
      </c>
      <c r="D55" s="8">
        <v>1.71</v>
      </c>
      <c r="E55" s="12">
        <v>0</v>
      </c>
      <c r="F55" s="8">
        <v>0</v>
      </c>
      <c r="G55" s="12">
        <v>4</v>
      </c>
      <c r="H55" s="8">
        <v>2.5499999999999998</v>
      </c>
      <c r="I55" s="12">
        <v>0</v>
      </c>
    </row>
    <row r="56" spans="2:9" ht="15" customHeight="1" x14ac:dyDescent="0.2">
      <c r="B56" t="s">
        <v>145</v>
      </c>
      <c r="C56" s="12">
        <v>4</v>
      </c>
      <c r="D56" s="8">
        <v>1.71</v>
      </c>
      <c r="E56" s="12">
        <v>1</v>
      </c>
      <c r="F56" s="8">
        <v>1.35</v>
      </c>
      <c r="G56" s="12">
        <v>3</v>
      </c>
      <c r="H56" s="8">
        <v>1.91</v>
      </c>
      <c r="I56" s="12">
        <v>0</v>
      </c>
    </row>
    <row r="57" spans="2:9" ht="15" customHeight="1" x14ac:dyDescent="0.2">
      <c r="B57" t="s">
        <v>114</v>
      </c>
      <c r="C57" s="12">
        <v>4</v>
      </c>
      <c r="D57" s="8">
        <v>1.71</v>
      </c>
      <c r="E57" s="12">
        <v>2</v>
      </c>
      <c r="F57" s="8">
        <v>2.7</v>
      </c>
      <c r="G57" s="12">
        <v>2</v>
      </c>
      <c r="H57" s="8">
        <v>1.27</v>
      </c>
      <c r="I57" s="12">
        <v>0</v>
      </c>
    </row>
    <row r="58" spans="2:9" ht="15" customHeight="1" x14ac:dyDescent="0.2">
      <c r="B58" t="s">
        <v>120</v>
      </c>
      <c r="C58" s="12">
        <v>4</v>
      </c>
      <c r="D58" s="8">
        <v>1.71</v>
      </c>
      <c r="E58" s="12">
        <v>0</v>
      </c>
      <c r="F58" s="8">
        <v>0</v>
      </c>
      <c r="G58" s="12">
        <v>4</v>
      </c>
      <c r="H58" s="8">
        <v>2.5499999999999998</v>
      </c>
      <c r="I58" s="12">
        <v>0</v>
      </c>
    </row>
    <row r="59" spans="2:9" ht="15" customHeight="1" x14ac:dyDescent="0.2">
      <c r="B59" t="s">
        <v>121</v>
      </c>
      <c r="C59" s="12">
        <v>4</v>
      </c>
      <c r="D59" s="8">
        <v>1.71</v>
      </c>
      <c r="E59" s="12">
        <v>0</v>
      </c>
      <c r="F59" s="8">
        <v>0</v>
      </c>
      <c r="G59" s="12">
        <v>4</v>
      </c>
      <c r="H59" s="8">
        <v>2.5499999999999998</v>
      </c>
      <c r="I59" s="12">
        <v>0</v>
      </c>
    </row>
    <row r="60" spans="2:9" ht="15" customHeight="1" x14ac:dyDescent="0.2">
      <c r="B60" t="s">
        <v>135</v>
      </c>
      <c r="C60" s="12">
        <v>4</v>
      </c>
      <c r="D60" s="8">
        <v>1.71</v>
      </c>
      <c r="E60" s="12">
        <v>0</v>
      </c>
      <c r="F60" s="8">
        <v>0</v>
      </c>
      <c r="G60" s="12">
        <v>4</v>
      </c>
      <c r="H60" s="8">
        <v>2.5499999999999998</v>
      </c>
      <c r="I60" s="12">
        <v>0</v>
      </c>
    </row>
    <row r="61" spans="2:9" ht="15" customHeight="1" x14ac:dyDescent="0.2">
      <c r="B61" t="s">
        <v>122</v>
      </c>
      <c r="C61" s="12">
        <v>4</v>
      </c>
      <c r="D61" s="8">
        <v>1.71</v>
      </c>
      <c r="E61" s="12">
        <v>3</v>
      </c>
      <c r="F61" s="8">
        <v>4.05</v>
      </c>
      <c r="G61" s="12">
        <v>1</v>
      </c>
      <c r="H61" s="8">
        <v>0.64</v>
      </c>
      <c r="I61" s="12">
        <v>0</v>
      </c>
    </row>
    <row r="62" spans="2:9" ht="15" customHeight="1" x14ac:dyDescent="0.2">
      <c r="B62" t="s">
        <v>129</v>
      </c>
      <c r="C62" s="12">
        <v>4</v>
      </c>
      <c r="D62" s="8">
        <v>1.71</v>
      </c>
      <c r="E62" s="12">
        <v>2</v>
      </c>
      <c r="F62" s="8">
        <v>2.7</v>
      </c>
      <c r="G62" s="12">
        <v>2</v>
      </c>
      <c r="H62" s="8">
        <v>1.27</v>
      </c>
      <c r="I62" s="12">
        <v>0</v>
      </c>
    </row>
    <row r="63" spans="2:9" ht="15" customHeight="1" x14ac:dyDescent="0.2">
      <c r="B63" t="s">
        <v>130</v>
      </c>
      <c r="C63" s="12">
        <v>4</v>
      </c>
      <c r="D63" s="8">
        <v>1.71</v>
      </c>
      <c r="E63" s="12">
        <v>4</v>
      </c>
      <c r="F63" s="8">
        <v>5.41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142</v>
      </c>
      <c r="C64" s="12">
        <v>3</v>
      </c>
      <c r="D64" s="8">
        <v>1.28</v>
      </c>
      <c r="E64" s="12">
        <v>0</v>
      </c>
      <c r="F64" s="8">
        <v>0</v>
      </c>
      <c r="G64" s="12">
        <v>3</v>
      </c>
      <c r="H64" s="8">
        <v>1.91</v>
      </c>
      <c r="I64" s="12">
        <v>0</v>
      </c>
    </row>
    <row r="65" spans="2:9" ht="15" customHeight="1" x14ac:dyDescent="0.2">
      <c r="B65" t="s">
        <v>179</v>
      </c>
      <c r="C65" s="12">
        <v>3</v>
      </c>
      <c r="D65" s="8">
        <v>1.28</v>
      </c>
      <c r="E65" s="12">
        <v>0</v>
      </c>
      <c r="F65" s="8">
        <v>0</v>
      </c>
      <c r="G65" s="12">
        <v>3</v>
      </c>
      <c r="H65" s="8">
        <v>1.91</v>
      </c>
      <c r="I65" s="12">
        <v>0</v>
      </c>
    </row>
    <row r="66" spans="2:9" ht="15" customHeight="1" x14ac:dyDescent="0.2">
      <c r="B66" t="s">
        <v>180</v>
      </c>
      <c r="C66" s="12">
        <v>3</v>
      </c>
      <c r="D66" s="8">
        <v>1.28</v>
      </c>
      <c r="E66" s="12">
        <v>0</v>
      </c>
      <c r="F66" s="8">
        <v>0</v>
      </c>
      <c r="G66" s="12">
        <v>3</v>
      </c>
      <c r="H66" s="8">
        <v>1.91</v>
      </c>
      <c r="I66" s="12">
        <v>0</v>
      </c>
    </row>
    <row r="67" spans="2:9" ht="15" customHeight="1" x14ac:dyDescent="0.2">
      <c r="B67" t="s">
        <v>116</v>
      </c>
      <c r="C67" s="12">
        <v>3</v>
      </c>
      <c r="D67" s="8">
        <v>1.28</v>
      </c>
      <c r="E67" s="12">
        <v>2</v>
      </c>
      <c r="F67" s="8">
        <v>2.7</v>
      </c>
      <c r="G67" s="12">
        <v>1</v>
      </c>
      <c r="H67" s="8">
        <v>0.64</v>
      </c>
      <c r="I67" s="12">
        <v>0</v>
      </c>
    </row>
    <row r="68" spans="2:9" ht="15" customHeight="1" x14ac:dyDescent="0.2">
      <c r="B68" t="s">
        <v>139</v>
      </c>
      <c r="C68" s="12">
        <v>3</v>
      </c>
      <c r="D68" s="8">
        <v>1.28</v>
      </c>
      <c r="E68" s="12">
        <v>1</v>
      </c>
      <c r="F68" s="8">
        <v>1.35</v>
      </c>
      <c r="G68" s="12">
        <v>2</v>
      </c>
      <c r="H68" s="8">
        <v>1.27</v>
      </c>
      <c r="I68" s="12">
        <v>0</v>
      </c>
    </row>
    <row r="69" spans="2:9" ht="15" customHeight="1" x14ac:dyDescent="0.2">
      <c r="B69" t="s">
        <v>153</v>
      </c>
      <c r="C69" s="12">
        <v>3</v>
      </c>
      <c r="D69" s="8">
        <v>1.28</v>
      </c>
      <c r="E69" s="12">
        <v>1</v>
      </c>
      <c r="F69" s="8">
        <v>1.35</v>
      </c>
      <c r="G69" s="12">
        <v>2</v>
      </c>
      <c r="H69" s="8">
        <v>1.27</v>
      </c>
      <c r="I69" s="12">
        <v>0</v>
      </c>
    </row>
    <row r="70" spans="2:9" ht="15" customHeight="1" x14ac:dyDescent="0.2">
      <c r="B70" t="s">
        <v>182</v>
      </c>
      <c r="C70" s="12">
        <v>3</v>
      </c>
      <c r="D70" s="8">
        <v>1.28</v>
      </c>
      <c r="E70" s="12">
        <v>0</v>
      </c>
      <c r="F70" s="8">
        <v>0</v>
      </c>
      <c r="G70" s="12">
        <v>3</v>
      </c>
      <c r="H70" s="8">
        <v>1.91</v>
      </c>
      <c r="I70" s="12">
        <v>0</v>
      </c>
    </row>
    <row r="72" spans="2:9" ht="15" customHeight="1" x14ac:dyDescent="0.2">
      <c r="B72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01A6F-5A45-4427-A762-97F63E08759D}">
  <sheetPr>
    <pageSetUpPr fitToPage="1"/>
  </sheetPr>
  <dimension ref="B2:I9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30</v>
      </c>
      <c r="D6" s="8">
        <v>15.87</v>
      </c>
      <c r="E6" s="12">
        <v>5</v>
      </c>
      <c r="F6" s="8">
        <v>5.0999999999999996</v>
      </c>
      <c r="G6" s="12">
        <v>25</v>
      </c>
      <c r="H6" s="8">
        <v>27.78</v>
      </c>
      <c r="I6" s="12">
        <v>0</v>
      </c>
    </row>
    <row r="7" spans="2:9" ht="15" customHeight="1" x14ac:dyDescent="0.2">
      <c r="B7" t="s">
        <v>34</v>
      </c>
      <c r="C7" s="12">
        <v>20</v>
      </c>
      <c r="D7" s="8">
        <v>10.58</v>
      </c>
      <c r="E7" s="12">
        <v>5</v>
      </c>
      <c r="F7" s="8">
        <v>5.0999999999999996</v>
      </c>
      <c r="G7" s="12">
        <v>15</v>
      </c>
      <c r="H7" s="8">
        <v>16.670000000000002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0.53</v>
      </c>
      <c r="E8" s="12">
        <v>0</v>
      </c>
      <c r="F8" s="8">
        <v>0</v>
      </c>
      <c r="G8" s="12">
        <v>1</v>
      </c>
      <c r="H8" s="8">
        <v>1.1100000000000001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2</v>
      </c>
      <c r="D10" s="8">
        <v>1.06</v>
      </c>
      <c r="E10" s="12">
        <v>0</v>
      </c>
      <c r="F10" s="8">
        <v>0</v>
      </c>
      <c r="G10" s="12">
        <v>2</v>
      </c>
      <c r="H10" s="8">
        <v>2.2200000000000002</v>
      </c>
      <c r="I10" s="12">
        <v>0</v>
      </c>
    </row>
    <row r="11" spans="2:9" ht="15" customHeight="1" x14ac:dyDescent="0.2">
      <c r="B11" t="s">
        <v>38</v>
      </c>
      <c r="C11" s="12">
        <v>45</v>
      </c>
      <c r="D11" s="8">
        <v>23.81</v>
      </c>
      <c r="E11" s="12">
        <v>20</v>
      </c>
      <c r="F11" s="8">
        <v>20.41</v>
      </c>
      <c r="G11" s="12">
        <v>25</v>
      </c>
      <c r="H11" s="8">
        <v>27.78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20</v>
      </c>
      <c r="D13" s="8">
        <v>10.58</v>
      </c>
      <c r="E13" s="12">
        <v>10</v>
      </c>
      <c r="F13" s="8">
        <v>10.199999999999999</v>
      </c>
      <c r="G13" s="12">
        <v>10</v>
      </c>
      <c r="H13" s="8">
        <v>11.11</v>
      </c>
      <c r="I13" s="12">
        <v>0</v>
      </c>
    </row>
    <row r="14" spans="2:9" ht="15" customHeight="1" x14ac:dyDescent="0.2">
      <c r="B14" t="s">
        <v>41</v>
      </c>
      <c r="C14" s="12">
        <v>5</v>
      </c>
      <c r="D14" s="8">
        <v>2.65</v>
      </c>
      <c r="E14" s="12">
        <v>5</v>
      </c>
      <c r="F14" s="8">
        <v>5.0999999999999996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42</v>
      </c>
      <c r="C15" s="12">
        <v>16</v>
      </c>
      <c r="D15" s="8">
        <v>8.4700000000000006</v>
      </c>
      <c r="E15" s="12">
        <v>15</v>
      </c>
      <c r="F15" s="8">
        <v>15.31</v>
      </c>
      <c r="G15" s="12">
        <v>1</v>
      </c>
      <c r="H15" s="8">
        <v>1.1100000000000001</v>
      </c>
      <c r="I15" s="12">
        <v>0</v>
      </c>
    </row>
    <row r="16" spans="2:9" ht="15" customHeight="1" x14ac:dyDescent="0.2">
      <c r="B16" t="s">
        <v>43</v>
      </c>
      <c r="C16" s="12">
        <v>28</v>
      </c>
      <c r="D16" s="8">
        <v>14.81</v>
      </c>
      <c r="E16" s="12">
        <v>23</v>
      </c>
      <c r="F16" s="8">
        <v>23.47</v>
      </c>
      <c r="G16" s="12">
        <v>5</v>
      </c>
      <c r="H16" s="8">
        <v>5.56</v>
      </c>
      <c r="I16" s="12">
        <v>0</v>
      </c>
    </row>
    <row r="17" spans="2:9" ht="15" customHeight="1" x14ac:dyDescent="0.2">
      <c r="B17" t="s">
        <v>44</v>
      </c>
      <c r="C17" s="12">
        <v>6</v>
      </c>
      <c r="D17" s="8">
        <v>3.17</v>
      </c>
      <c r="E17" s="12">
        <v>6</v>
      </c>
      <c r="F17" s="8">
        <v>6.12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11</v>
      </c>
      <c r="D18" s="8">
        <v>5.82</v>
      </c>
      <c r="E18" s="12">
        <v>6</v>
      </c>
      <c r="F18" s="8">
        <v>6.12</v>
      </c>
      <c r="G18" s="12">
        <v>4</v>
      </c>
      <c r="H18" s="8">
        <v>4.4400000000000004</v>
      </c>
      <c r="I18" s="12">
        <v>0</v>
      </c>
    </row>
    <row r="19" spans="2:9" ht="15" customHeight="1" x14ac:dyDescent="0.2">
      <c r="B19" t="s">
        <v>46</v>
      </c>
      <c r="C19" s="12">
        <v>5</v>
      </c>
      <c r="D19" s="8">
        <v>2.65</v>
      </c>
      <c r="E19" s="12">
        <v>3</v>
      </c>
      <c r="F19" s="8">
        <v>3.06</v>
      </c>
      <c r="G19" s="12">
        <v>2</v>
      </c>
      <c r="H19" s="8">
        <v>2.2200000000000002</v>
      </c>
      <c r="I19" s="12">
        <v>0</v>
      </c>
    </row>
    <row r="20" spans="2:9" ht="15" customHeight="1" x14ac:dyDescent="0.2">
      <c r="B20" s="9" t="s">
        <v>227</v>
      </c>
      <c r="C20" s="12">
        <f>SUM(LTBL_33445[総数／事業所数])</f>
        <v>189</v>
      </c>
      <c r="E20" s="12">
        <f>SUBTOTAL(109,LTBL_33445[個人／事業所数])</f>
        <v>98</v>
      </c>
      <c r="G20" s="12">
        <f>SUBTOTAL(109,LTBL_33445[法人／事業所数])</f>
        <v>90</v>
      </c>
      <c r="I20" s="12">
        <f>SUBTOTAL(109,LTBL_33445[法人以外の団体／事業所数])</f>
        <v>0</v>
      </c>
    </row>
    <row r="21" spans="2:9" ht="15" customHeight="1" x14ac:dyDescent="0.2">
      <c r="E21" s="11">
        <f>LTBL_33445[[#Totals],[個人／事業所数]]/LTBL_33445[[#Totals],[総数／事業所数]]</f>
        <v>0.51851851851851849</v>
      </c>
      <c r="G21" s="11">
        <f>LTBL_33445[[#Totals],[法人／事業所数]]/LTBL_33445[[#Totals],[総数／事業所数]]</f>
        <v>0.47619047619047616</v>
      </c>
      <c r="I21" s="11">
        <f>LTBL_33445[[#Totals],[法人以外の団体／事業所数]]/LTBL_33445[[#Totals],[総数／事業所数]]</f>
        <v>0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20</v>
      </c>
      <c r="D24" s="8">
        <v>10.58</v>
      </c>
      <c r="E24" s="12">
        <v>18</v>
      </c>
      <c r="F24" s="8">
        <v>18.37</v>
      </c>
      <c r="G24" s="12">
        <v>2</v>
      </c>
      <c r="H24" s="8">
        <v>2.2200000000000002</v>
      </c>
      <c r="I24" s="12">
        <v>0</v>
      </c>
    </row>
    <row r="25" spans="2:9" ht="15" customHeight="1" x14ac:dyDescent="0.2">
      <c r="B25" t="s">
        <v>55</v>
      </c>
      <c r="C25" s="12">
        <v>18</v>
      </c>
      <c r="D25" s="8">
        <v>9.52</v>
      </c>
      <c r="E25" s="12">
        <v>2</v>
      </c>
      <c r="F25" s="8">
        <v>2.04</v>
      </c>
      <c r="G25" s="12">
        <v>16</v>
      </c>
      <c r="H25" s="8">
        <v>17.78</v>
      </c>
      <c r="I25" s="12">
        <v>0</v>
      </c>
    </row>
    <row r="26" spans="2:9" ht="15" customHeight="1" x14ac:dyDescent="0.2">
      <c r="B26" t="s">
        <v>64</v>
      </c>
      <c r="C26" s="12">
        <v>18</v>
      </c>
      <c r="D26" s="8">
        <v>9.52</v>
      </c>
      <c r="E26" s="12">
        <v>6</v>
      </c>
      <c r="F26" s="8">
        <v>6.12</v>
      </c>
      <c r="G26" s="12">
        <v>12</v>
      </c>
      <c r="H26" s="8">
        <v>13.33</v>
      </c>
      <c r="I26" s="12">
        <v>0</v>
      </c>
    </row>
    <row r="27" spans="2:9" ht="15" customHeight="1" x14ac:dyDescent="0.2">
      <c r="B27" t="s">
        <v>66</v>
      </c>
      <c r="C27" s="12">
        <v>16</v>
      </c>
      <c r="D27" s="8">
        <v>8.4700000000000006</v>
      </c>
      <c r="E27" s="12">
        <v>10</v>
      </c>
      <c r="F27" s="8">
        <v>10.199999999999999</v>
      </c>
      <c r="G27" s="12">
        <v>6</v>
      </c>
      <c r="H27" s="8">
        <v>6.67</v>
      </c>
      <c r="I27" s="12">
        <v>0</v>
      </c>
    </row>
    <row r="28" spans="2:9" ht="15" customHeight="1" x14ac:dyDescent="0.2">
      <c r="B28" t="s">
        <v>69</v>
      </c>
      <c r="C28" s="12">
        <v>12</v>
      </c>
      <c r="D28" s="8">
        <v>6.35</v>
      </c>
      <c r="E28" s="12">
        <v>12</v>
      </c>
      <c r="F28" s="8">
        <v>12.24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63</v>
      </c>
      <c r="C29" s="12">
        <v>10</v>
      </c>
      <c r="D29" s="8">
        <v>5.29</v>
      </c>
      <c r="E29" s="12">
        <v>8</v>
      </c>
      <c r="F29" s="8">
        <v>8.16</v>
      </c>
      <c r="G29" s="12">
        <v>2</v>
      </c>
      <c r="H29" s="8">
        <v>2.2200000000000002</v>
      </c>
      <c r="I29" s="12">
        <v>0</v>
      </c>
    </row>
    <row r="30" spans="2:9" ht="15" customHeight="1" x14ac:dyDescent="0.2">
      <c r="B30" t="s">
        <v>77</v>
      </c>
      <c r="C30" s="12">
        <v>7</v>
      </c>
      <c r="D30" s="8">
        <v>3.7</v>
      </c>
      <c r="E30" s="12">
        <v>4</v>
      </c>
      <c r="F30" s="8">
        <v>4.08</v>
      </c>
      <c r="G30" s="12">
        <v>3</v>
      </c>
      <c r="H30" s="8">
        <v>3.33</v>
      </c>
      <c r="I30" s="12">
        <v>0</v>
      </c>
    </row>
    <row r="31" spans="2:9" ht="15" customHeight="1" x14ac:dyDescent="0.2">
      <c r="B31" t="s">
        <v>56</v>
      </c>
      <c r="C31" s="12">
        <v>6</v>
      </c>
      <c r="D31" s="8">
        <v>3.17</v>
      </c>
      <c r="E31" s="12">
        <v>2</v>
      </c>
      <c r="F31" s="8">
        <v>2.04</v>
      </c>
      <c r="G31" s="12">
        <v>4</v>
      </c>
      <c r="H31" s="8">
        <v>4.4400000000000004</v>
      </c>
      <c r="I31" s="12">
        <v>0</v>
      </c>
    </row>
    <row r="32" spans="2:9" ht="15" customHeight="1" x14ac:dyDescent="0.2">
      <c r="B32" t="s">
        <v>57</v>
      </c>
      <c r="C32" s="12">
        <v>6</v>
      </c>
      <c r="D32" s="8">
        <v>3.17</v>
      </c>
      <c r="E32" s="12">
        <v>1</v>
      </c>
      <c r="F32" s="8">
        <v>1.02</v>
      </c>
      <c r="G32" s="12">
        <v>5</v>
      </c>
      <c r="H32" s="8">
        <v>5.56</v>
      </c>
      <c r="I32" s="12">
        <v>0</v>
      </c>
    </row>
    <row r="33" spans="2:9" ht="15" customHeight="1" x14ac:dyDescent="0.2">
      <c r="B33" t="s">
        <v>62</v>
      </c>
      <c r="C33" s="12">
        <v>6</v>
      </c>
      <c r="D33" s="8">
        <v>3.17</v>
      </c>
      <c r="E33" s="12">
        <v>2</v>
      </c>
      <c r="F33" s="8">
        <v>2.04</v>
      </c>
      <c r="G33" s="12">
        <v>4</v>
      </c>
      <c r="H33" s="8">
        <v>4.4400000000000004</v>
      </c>
      <c r="I33" s="12">
        <v>0</v>
      </c>
    </row>
    <row r="34" spans="2:9" ht="15" customHeight="1" x14ac:dyDescent="0.2">
      <c r="B34" t="s">
        <v>71</v>
      </c>
      <c r="C34" s="12">
        <v>6</v>
      </c>
      <c r="D34" s="8">
        <v>3.17</v>
      </c>
      <c r="E34" s="12">
        <v>6</v>
      </c>
      <c r="F34" s="8">
        <v>6.12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72</v>
      </c>
      <c r="C35" s="12">
        <v>6</v>
      </c>
      <c r="D35" s="8">
        <v>3.17</v>
      </c>
      <c r="E35" s="12">
        <v>6</v>
      </c>
      <c r="F35" s="8">
        <v>6.12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73</v>
      </c>
      <c r="C36" s="12">
        <v>5</v>
      </c>
      <c r="D36" s="8">
        <v>2.65</v>
      </c>
      <c r="E36" s="12">
        <v>0</v>
      </c>
      <c r="F36" s="8">
        <v>0</v>
      </c>
      <c r="G36" s="12">
        <v>4</v>
      </c>
      <c r="H36" s="8">
        <v>4.4400000000000004</v>
      </c>
      <c r="I36" s="12">
        <v>0</v>
      </c>
    </row>
    <row r="37" spans="2:9" ht="15" customHeight="1" x14ac:dyDescent="0.2">
      <c r="B37" t="s">
        <v>60</v>
      </c>
      <c r="C37" s="12">
        <v>4</v>
      </c>
      <c r="D37" s="8">
        <v>2.12</v>
      </c>
      <c r="E37" s="12">
        <v>0</v>
      </c>
      <c r="F37" s="8">
        <v>0</v>
      </c>
      <c r="G37" s="12">
        <v>4</v>
      </c>
      <c r="H37" s="8">
        <v>4.4400000000000004</v>
      </c>
      <c r="I37" s="12">
        <v>0</v>
      </c>
    </row>
    <row r="38" spans="2:9" ht="15" customHeight="1" x14ac:dyDescent="0.2">
      <c r="B38" t="s">
        <v>95</v>
      </c>
      <c r="C38" s="12">
        <v>3</v>
      </c>
      <c r="D38" s="8">
        <v>1.59</v>
      </c>
      <c r="E38" s="12">
        <v>1</v>
      </c>
      <c r="F38" s="8">
        <v>1.02</v>
      </c>
      <c r="G38" s="12">
        <v>2</v>
      </c>
      <c r="H38" s="8">
        <v>2.2200000000000002</v>
      </c>
      <c r="I38" s="12">
        <v>0</v>
      </c>
    </row>
    <row r="39" spans="2:9" ht="15" customHeight="1" x14ac:dyDescent="0.2">
      <c r="B39" t="s">
        <v>65</v>
      </c>
      <c r="C39" s="12">
        <v>3</v>
      </c>
      <c r="D39" s="8">
        <v>1.59</v>
      </c>
      <c r="E39" s="12">
        <v>0</v>
      </c>
      <c r="F39" s="8">
        <v>0</v>
      </c>
      <c r="G39" s="12">
        <v>3</v>
      </c>
      <c r="H39" s="8">
        <v>3.33</v>
      </c>
      <c r="I39" s="12">
        <v>0</v>
      </c>
    </row>
    <row r="40" spans="2:9" ht="15" customHeight="1" x14ac:dyDescent="0.2">
      <c r="B40" t="s">
        <v>67</v>
      </c>
      <c r="C40" s="12">
        <v>3</v>
      </c>
      <c r="D40" s="8">
        <v>1.59</v>
      </c>
      <c r="E40" s="12">
        <v>3</v>
      </c>
      <c r="F40" s="8">
        <v>3.06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91</v>
      </c>
      <c r="C41" s="12">
        <v>3</v>
      </c>
      <c r="D41" s="8">
        <v>1.59</v>
      </c>
      <c r="E41" s="12">
        <v>2</v>
      </c>
      <c r="F41" s="8">
        <v>2.04</v>
      </c>
      <c r="G41" s="12">
        <v>1</v>
      </c>
      <c r="H41" s="8">
        <v>1.1100000000000001</v>
      </c>
      <c r="I41" s="12">
        <v>0</v>
      </c>
    </row>
    <row r="42" spans="2:9" ht="15" customHeight="1" x14ac:dyDescent="0.2">
      <c r="B42" t="s">
        <v>94</v>
      </c>
      <c r="C42" s="12">
        <v>2</v>
      </c>
      <c r="D42" s="8">
        <v>1.06</v>
      </c>
      <c r="E42" s="12">
        <v>1</v>
      </c>
      <c r="F42" s="8">
        <v>1.02</v>
      </c>
      <c r="G42" s="12">
        <v>1</v>
      </c>
      <c r="H42" s="8">
        <v>1.1100000000000001</v>
      </c>
      <c r="I42" s="12">
        <v>0</v>
      </c>
    </row>
    <row r="43" spans="2:9" ht="15" customHeight="1" x14ac:dyDescent="0.2">
      <c r="B43" t="s">
        <v>78</v>
      </c>
      <c r="C43" s="12">
        <v>2</v>
      </c>
      <c r="D43" s="8">
        <v>1.06</v>
      </c>
      <c r="E43" s="12">
        <v>0</v>
      </c>
      <c r="F43" s="8">
        <v>0</v>
      </c>
      <c r="G43" s="12">
        <v>2</v>
      </c>
      <c r="H43" s="8">
        <v>2.2200000000000002</v>
      </c>
      <c r="I43" s="12">
        <v>0</v>
      </c>
    </row>
    <row r="44" spans="2:9" ht="15" customHeight="1" x14ac:dyDescent="0.2">
      <c r="B44" t="s">
        <v>96</v>
      </c>
      <c r="C44" s="12">
        <v>2</v>
      </c>
      <c r="D44" s="8">
        <v>1.06</v>
      </c>
      <c r="E44" s="12">
        <v>0</v>
      </c>
      <c r="F44" s="8">
        <v>0</v>
      </c>
      <c r="G44" s="12">
        <v>2</v>
      </c>
      <c r="H44" s="8">
        <v>2.2200000000000002</v>
      </c>
      <c r="I44" s="12">
        <v>0</v>
      </c>
    </row>
    <row r="45" spans="2:9" ht="15" customHeight="1" x14ac:dyDescent="0.2">
      <c r="B45" t="s">
        <v>83</v>
      </c>
      <c r="C45" s="12">
        <v>2</v>
      </c>
      <c r="D45" s="8">
        <v>1.06</v>
      </c>
      <c r="E45" s="12">
        <v>0</v>
      </c>
      <c r="F45" s="8">
        <v>0</v>
      </c>
      <c r="G45" s="12">
        <v>2</v>
      </c>
      <c r="H45" s="8">
        <v>2.2200000000000002</v>
      </c>
      <c r="I45" s="12">
        <v>0</v>
      </c>
    </row>
    <row r="46" spans="2:9" ht="15" customHeight="1" x14ac:dyDescent="0.2">
      <c r="B46" t="s">
        <v>59</v>
      </c>
      <c r="C46" s="12">
        <v>2</v>
      </c>
      <c r="D46" s="8">
        <v>1.06</v>
      </c>
      <c r="E46" s="12">
        <v>0</v>
      </c>
      <c r="F46" s="8">
        <v>0</v>
      </c>
      <c r="G46" s="12">
        <v>2</v>
      </c>
      <c r="H46" s="8">
        <v>2.2200000000000002</v>
      </c>
      <c r="I46" s="12">
        <v>0</v>
      </c>
    </row>
    <row r="47" spans="2:9" ht="15" customHeight="1" x14ac:dyDescent="0.2">
      <c r="B47" t="s">
        <v>61</v>
      </c>
      <c r="C47" s="12">
        <v>2</v>
      </c>
      <c r="D47" s="8">
        <v>1.06</v>
      </c>
      <c r="E47" s="12">
        <v>2</v>
      </c>
      <c r="F47" s="8">
        <v>2.04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68</v>
      </c>
      <c r="C48" s="12">
        <v>2</v>
      </c>
      <c r="D48" s="8">
        <v>1.06</v>
      </c>
      <c r="E48" s="12">
        <v>2</v>
      </c>
      <c r="F48" s="8">
        <v>2.04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74</v>
      </c>
      <c r="C49" s="12">
        <v>2</v>
      </c>
      <c r="D49" s="8">
        <v>1.06</v>
      </c>
      <c r="E49" s="12">
        <v>2</v>
      </c>
      <c r="F49" s="8">
        <v>2.04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229</v>
      </c>
      <c r="C52" s="10" t="s">
        <v>48</v>
      </c>
      <c r="D52" s="10" t="s">
        <v>49</v>
      </c>
      <c r="E52" s="10" t="s">
        <v>50</v>
      </c>
      <c r="F52" s="10" t="s">
        <v>51</v>
      </c>
      <c r="G52" s="10" t="s">
        <v>52</v>
      </c>
      <c r="H52" s="10" t="s">
        <v>53</v>
      </c>
      <c r="I52" s="10" t="s">
        <v>54</v>
      </c>
    </row>
    <row r="53" spans="2:9" ht="15" customHeight="1" x14ac:dyDescent="0.2">
      <c r="B53" t="s">
        <v>121</v>
      </c>
      <c r="C53" s="12">
        <v>11</v>
      </c>
      <c r="D53" s="8">
        <v>5.82</v>
      </c>
      <c r="E53" s="12">
        <v>9</v>
      </c>
      <c r="F53" s="8">
        <v>9.18</v>
      </c>
      <c r="G53" s="12">
        <v>2</v>
      </c>
      <c r="H53" s="8">
        <v>2.2200000000000002</v>
      </c>
      <c r="I53" s="12">
        <v>0</v>
      </c>
    </row>
    <row r="54" spans="2:9" ht="15" customHeight="1" x14ac:dyDescent="0.2">
      <c r="B54" t="s">
        <v>126</v>
      </c>
      <c r="C54" s="12">
        <v>10</v>
      </c>
      <c r="D54" s="8">
        <v>5.29</v>
      </c>
      <c r="E54" s="12">
        <v>10</v>
      </c>
      <c r="F54" s="8">
        <v>10.199999999999999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111</v>
      </c>
      <c r="C55" s="12">
        <v>8</v>
      </c>
      <c r="D55" s="8">
        <v>4.2300000000000004</v>
      </c>
      <c r="E55" s="12">
        <v>0</v>
      </c>
      <c r="F55" s="8">
        <v>0</v>
      </c>
      <c r="G55" s="12">
        <v>8</v>
      </c>
      <c r="H55" s="8">
        <v>8.89</v>
      </c>
      <c r="I55" s="12">
        <v>0</v>
      </c>
    </row>
    <row r="56" spans="2:9" ht="15" customHeight="1" x14ac:dyDescent="0.2">
      <c r="B56" t="s">
        <v>117</v>
      </c>
      <c r="C56" s="12">
        <v>8</v>
      </c>
      <c r="D56" s="8">
        <v>4.2300000000000004</v>
      </c>
      <c r="E56" s="12">
        <v>6</v>
      </c>
      <c r="F56" s="8">
        <v>6.12</v>
      </c>
      <c r="G56" s="12">
        <v>2</v>
      </c>
      <c r="H56" s="8">
        <v>2.2200000000000002</v>
      </c>
      <c r="I56" s="12">
        <v>0</v>
      </c>
    </row>
    <row r="57" spans="2:9" ht="15" customHeight="1" x14ac:dyDescent="0.2">
      <c r="B57" t="s">
        <v>145</v>
      </c>
      <c r="C57" s="12">
        <v>6</v>
      </c>
      <c r="D57" s="8">
        <v>3.17</v>
      </c>
      <c r="E57" s="12">
        <v>1</v>
      </c>
      <c r="F57" s="8">
        <v>1.02</v>
      </c>
      <c r="G57" s="12">
        <v>5</v>
      </c>
      <c r="H57" s="8">
        <v>5.56</v>
      </c>
      <c r="I57" s="12">
        <v>0</v>
      </c>
    </row>
    <row r="58" spans="2:9" ht="15" customHeight="1" x14ac:dyDescent="0.2">
      <c r="B58" t="s">
        <v>124</v>
      </c>
      <c r="C58" s="12">
        <v>6</v>
      </c>
      <c r="D58" s="8">
        <v>3.17</v>
      </c>
      <c r="E58" s="12">
        <v>6</v>
      </c>
      <c r="F58" s="8">
        <v>6.12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125</v>
      </c>
      <c r="C59" s="12">
        <v>6</v>
      </c>
      <c r="D59" s="8">
        <v>3.17</v>
      </c>
      <c r="E59" s="12">
        <v>6</v>
      </c>
      <c r="F59" s="8">
        <v>6.12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119</v>
      </c>
      <c r="C60" s="12">
        <v>5</v>
      </c>
      <c r="D60" s="8">
        <v>2.65</v>
      </c>
      <c r="E60" s="12">
        <v>3</v>
      </c>
      <c r="F60" s="8">
        <v>3.06</v>
      </c>
      <c r="G60" s="12">
        <v>2</v>
      </c>
      <c r="H60" s="8">
        <v>2.2200000000000002</v>
      </c>
      <c r="I60" s="12">
        <v>0</v>
      </c>
    </row>
    <row r="61" spans="2:9" ht="15" customHeight="1" x14ac:dyDescent="0.2">
      <c r="B61" t="s">
        <v>115</v>
      </c>
      <c r="C61" s="12">
        <v>4</v>
      </c>
      <c r="D61" s="8">
        <v>2.12</v>
      </c>
      <c r="E61" s="12">
        <v>1</v>
      </c>
      <c r="F61" s="8">
        <v>1.02</v>
      </c>
      <c r="G61" s="12">
        <v>3</v>
      </c>
      <c r="H61" s="8">
        <v>3.33</v>
      </c>
      <c r="I61" s="12">
        <v>0</v>
      </c>
    </row>
    <row r="62" spans="2:9" ht="15" customHeight="1" x14ac:dyDescent="0.2">
      <c r="B62" t="s">
        <v>153</v>
      </c>
      <c r="C62" s="12">
        <v>4</v>
      </c>
      <c r="D62" s="8">
        <v>2.12</v>
      </c>
      <c r="E62" s="12">
        <v>0</v>
      </c>
      <c r="F62" s="8">
        <v>0</v>
      </c>
      <c r="G62" s="12">
        <v>4</v>
      </c>
      <c r="H62" s="8">
        <v>4.4400000000000004</v>
      </c>
      <c r="I62" s="12">
        <v>0</v>
      </c>
    </row>
    <row r="63" spans="2:9" ht="15" customHeight="1" x14ac:dyDescent="0.2">
      <c r="B63" t="s">
        <v>192</v>
      </c>
      <c r="C63" s="12">
        <v>4</v>
      </c>
      <c r="D63" s="8">
        <v>2.12</v>
      </c>
      <c r="E63" s="12">
        <v>4</v>
      </c>
      <c r="F63" s="8">
        <v>4.08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127</v>
      </c>
      <c r="C64" s="12">
        <v>4</v>
      </c>
      <c r="D64" s="8">
        <v>2.12</v>
      </c>
      <c r="E64" s="12">
        <v>4</v>
      </c>
      <c r="F64" s="8">
        <v>4.08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129</v>
      </c>
      <c r="C65" s="12">
        <v>4</v>
      </c>
      <c r="D65" s="8">
        <v>2.12</v>
      </c>
      <c r="E65" s="12">
        <v>4</v>
      </c>
      <c r="F65" s="8">
        <v>4.08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171</v>
      </c>
      <c r="C66" s="12">
        <v>4</v>
      </c>
      <c r="D66" s="8">
        <v>2.12</v>
      </c>
      <c r="E66" s="12">
        <v>0</v>
      </c>
      <c r="F66" s="8">
        <v>0</v>
      </c>
      <c r="G66" s="12">
        <v>3</v>
      </c>
      <c r="H66" s="8">
        <v>3.33</v>
      </c>
      <c r="I66" s="12">
        <v>0</v>
      </c>
    </row>
    <row r="67" spans="2:9" ht="15" customHeight="1" x14ac:dyDescent="0.2">
      <c r="B67" t="s">
        <v>143</v>
      </c>
      <c r="C67" s="12">
        <v>3</v>
      </c>
      <c r="D67" s="8">
        <v>1.59</v>
      </c>
      <c r="E67" s="12">
        <v>0</v>
      </c>
      <c r="F67" s="8">
        <v>0</v>
      </c>
      <c r="G67" s="12">
        <v>3</v>
      </c>
      <c r="H67" s="8">
        <v>3.33</v>
      </c>
      <c r="I67" s="12">
        <v>0</v>
      </c>
    </row>
    <row r="68" spans="2:9" ht="15" customHeight="1" x14ac:dyDescent="0.2">
      <c r="B68" t="s">
        <v>118</v>
      </c>
      <c r="C68" s="12">
        <v>3</v>
      </c>
      <c r="D68" s="8">
        <v>1.59</v>
      </c>
      <c r="E68" s="12">
        <v>1</v>
      </c>
      <c r="F68" s="8">
        <v>1.02</v>
      </c>
      <c r="G68" s="12">
        <v>2</v>
      </c>
      <c r="H68" s="8">
        <v>2.2200000000000002</v>
      </c>
      <c r="I68" s="12">
        <v>0</v>
      </c>
    </row>
    <row r="69" spans="2:9" ht="15" customHeight="1" x14ac:dyDescent="0.2">
      <c r="B69" t="s">
        <v>190</v>
      </c>
      <c r="C69" s="12">
        <v>3</v>
      </c>
      <c r="D69" s="8">
        <v>1.59</v>
      </c>
      <c r="E69" s="12">
        <v>1</v>
      </c>
      <c r="F69" s="8">
        <v>1.02</v>
      </c>
      <c r="G69" s="12">
        <v>2</v>
      </c>
      <c r="H69" s="8">
        <v>2.2200000000000002</v>
      </c>
      <c r="I69" s="12">
        <v>0</v>
      </c>
    </row>
    <row r="70" spans="2:9" ht="15" customHeight="1" x14ac:dyDescent="0.2">
      <c r="B70" t="s">
        <v>169</v>
      </c>
      <c r="C70" s="12">
        <v>3</v>
      </c>
      <c r="D70" s="8">
        <v>1.59</v>
      </c>
      <c r="E70" s="12">
        <v>2</v>
      </c>
      <c r="F70" s="8">
        <v>2.04</v>
      </c>
      <c r="G70" s="12">
        <v>1</v>
      </c>
      <c r="H70" s="8">
        <v>1.1100000000000001</v>
      </c>
      <c r="I70" s="12">
        <v>0</v>
      </c>
    </row>
    <row r="71" spans="2:9" ht="15" customHeight="1" x14ac:dyDescent="0.2">
      <c r="B71" t="s">
        <v>113</v>
      </c>
      <c r="C71" s="12">
        <v>2</v>
      </c>
      <c r="D71" s="8">
        <v>1.06</v>
      </c>
      <c r="E71" s="12">
        <v>1</v>
      </c>
      <c r="F71" s="8">
        <v>1.02</v>
      </c>
      <c r="G71" s="12">
        <v>1</v>
      </c>
      <c r="H71" s="8">
        <v>1.1100000000000001</v>
      </c>
      <c r="I71" s="12">
        <v>0</v>
      </c>
    </row>
    <row r="72" spans="2:9" ht="15" customHeight="1" x14ac:dyDescent="0.2">
      <c r="B72" t="s">
        <v>183</v>
      </c>
      <c r="C72" s="12">
        <v>2</v>
      </c>
      <c r="D72" s="8">
        <v>1.06</v>
      </c>
      <c r="E72" s="12">
        <v>1</v>
      </c>
      <c r="F72" s="8">
        <v>1.02</v>
      </c>
      <c r="G72" s="12">
        <v>1</v>
      </c>
      <c r="H72" s="8">
        <v>1.1100000000000001</v>
      </c>
      <c r="I72" s="12">
        <v>0</v>
      </c>
    </row>
    <row r="73" spans="2:9" ht="15" customHeight="1" x14ac:dyDescent="0.2">
      <c r="B73" t="s">
        <v>184</v>
      </c>
      <c r="C73" s="12">
        <v>2</v>
      </c>
      <c r="D73" s="8">
        <v>1.06</v>
      </c>
      <c r="E73" s="12">
        <v>0</v>
      </c>
      <c r="F73" s="8">
        <v>0</v>
      </c>
      <c r="G73" s="12">
        <v>2</v>
      </c>
      <c r="H73" s="8">
        <v>2.2200000000000002</v>
      </c>
      <c r="I73" s="12">
        <v>0</v>
      </c>
    </row>
    <row r="74" spans="2:9" ht="15" customHeight="1" x14ac:dyDescent="0.2">
      <c r="B74" t="s">
        <v>114</v>
      </c>
      <c r="C74" s="12">
        <v>2</v>
      </c>
      <c r="D74" s="8">
        <v>1.06</v>
      </c>
      <c r="E74" s="12">
        <v>0</v>
      </c>
      <c r="F74" s="8">
        <v>0</v>
      </c>
      <c r="G74" s="12">
        <v>2</v>
      </c>
      <c r="H74" s="8">
        <v>2.2200000000000002</v>
      </c>
      <c r="I74" s="12">
        <v>0</v>
      </c>
    </row>
    <row r="75" spans="2:9" ht="15" customHeight="1" x14ac:dyDescent="0.2">
      <c r="B75" t="s">
        <v>185</v>
      </c>
      <c r="C75" s="12">
        <v>2</v>
      </c>
      <c r="D75" s="8">
        <v>1.06</v>
      </c>
      <c r="E75" s="12">
        <v>1</v>
      </c>
      <c r="F75" s="8">
        <v>1.02</v>
      </c>
      <c r="G75" s="12">
        <v>1</v>
      </c>
      <c r="H75" s="8">
        <v>1.1100000000000001</v>
      </c>
      <c r="I75" s="12">
        <v>0</v>
      </c>
    </row>
    <row r="76" spans="2:9" ht="15" customHeight="1" x14ac:dyDescent="0.2">
      <c r="B76" t="s">
        <v>186</v>
      </c>
      <c r="C76" s="12">
        <v>2</v>
      </c>
      <c r="D76" s="8">
        <v>1.06</v>
      </c>
      <c r="E76" s="12">
        <v>0</v>
      </c>
      <c r="F76" s="8">
        <v>0</v>
      </c>
      <c r="G76" s="12">
        <v>2</v>
      </c>
      <c r="H76" s="8">
        <v>2.2200000000000002</v>
      </c>
      <c r="I76" s="12">
        <v>0</v>
      </c>
    </row>
    <row r="77" spans="2:9" ht="15" customHeight="1" x14ac:dyDescent="0.2">
      <c r="B77" t="s">
        <v>187</v>
      </c>
      <c r="C77" s="12">
        <v>2</v>
      </c>
      <c r="D77" s="8">
        <v>1.06</v>
      </c>
      <c r="E77" s="12">
        <v>0</v>
      </c>
      <c r="F77" s="8">
        <v>0</v>
      </c>
      <c r="G77" s="12">
        <v>2</v>
      </c>
      <c r="H77" s="8">
        <v>2.2200000000000002</v>
      </c>
      <c r="I77" s="12">
        <v>0</v>
      </c>
    </row>
    <row r="78" spans="2:9" ht="15" customHeight="1" x14ac:dyDescent="0.2">
      <c r="B78" t="s">
        <v>188</v>
      </c>
      <c r="C78" s="12">
        <v>2</v>
      </c>
      <c r="D78" s="8">
        <v>1.06</v>
      </c>
      <c r="E78" s="12">
        <v>0</v>
      </c>
      <c r="F78" s="8">
        <v>0</v>
      </c>
      <c r="G78" s="12">
        <v>2</v>
      </c>
      <c r="H78" s="8">
        <v>2.2200000000000002</v>
      </c>
      <c r="I78" s="12">
        <v>0</v>
      </c>
    </row>
    <row r="79" spans="2:9" ht="15" customHeight="1" x14ac:dyDescent="0.2">
      <c r="B79" t="s">
        <v>189</v>
      </c>
      <c r="C79" s="12">
        <v>2</v>
      </c>
      <c r="D79" s="8">
        <v>1.06</v>
      </c>
      <c r="E79" s="12">
        <v>0</v>
      </c>
      <c r="F79" s="8">
        <v>0</v>
      </c>
      <c r="G79" s="12">
        <v>2</v>
      </c>
      <c r="H79" s="8">
        <v>2.2200000000000002</v>
      </c>
      <c r="I79" s="12">
        <v>0</v>
      </c>
    </row>
    <row r="80" spans="2:9" ht="15" customHeight="1" x14ac:dyDescent="0.2">
      <c r="B80" t="s">
        <v>148</v>
      </c>
      <c r="C80" s="12">
        <v>2</v>
      </c>
      <c r="D80" s="8">
        <v>1.06</v>
      </c>
      <c r="E80" s="12">
        <v>1</v>
      </c>
      <c r="F80" s="8">
        <v>1.02</v>
      </c>
      <c r="G80" s="12">
        <v>1</v>
      </c>
      <c r="H80" s="8">
        <v>1.1100000000000001</v>
      </c>
      <c r="I80" s="12">
        <v>0</v>
      </c>
    </row>
    <row r="81" spans="2:9" ht="15" customHeight="1" x14ac:dyDescent="0.2">
      <c r="B81" t="s">
        <v>131</v>
      </c>
      <c r="C81" s="12">
        <v>2</v>
      </c>
      <c r="D81" s="8">
        <v>1.06</v>
      </c>
      <c r="E81" s="12">
        <v>0</v>
      </c>
      <c r="F81" s="8">
        <v>0</v>
      </c>
      <c r="G81" s="12">
        <v>2</v>
      </c>
      <c r="H81" s="8">
        <v>2.2200000000000002</v>
      </c>
      <c r="I81" s="12">
        <v>0</v>
      </c>
    </row>
    <row r="82" spans="2:9" ht="15" customHeight="1" x14ac:dyDescent="0.2">
      <c r="B82" t="s">
        <v>120</v>
      </c>
      <c r="C82" s="12">
        <v>2</v>
      </c>
      <c r="D82" s="8">
        <v>1.06</v>
      </c>
      <c r="E82" s="12">
        <v>0</v>
      </c>
      <c r="F82" s="8">
        <v>0</v>
      </c>
      <c r="G82" s="12">
        <v>2</v>
      </c>
      <c r="H82" s="8">
        <v>2.2200000000000002</v>
      </c>
      <c r="I82" s="12">
        <v>0</v>
      </c>
    </row>
    <row r="83" spans="2:9" ht="15" customHeight="1" x14ac:dyDescent="0.2">
      <c r="B83" t="s">
        <v>149</v>
      </c>
      <c r="C83" s="12">
        <v>2</v>
      </c>
      <c r="D83" s="8">
        <v>1.06</v>
      </c>
      <c r="E83" s="12">
        <v>1</v>
      </c>
      <c r="F83" s="8">
        <v>1.02</v>
      </c>
      <c r="G83" s="12">
        <v>1</v>
      </c>
      <c r="H83" s="8">
        <v>1.1100000000000001</v>
      </c>
      <c r="I83" s="12">
        <v>0</v>
      </c>
    </row>
    <row r="84" spans="2:9" ht="15" customHeight="1" x14ac:dyDescent="0.2">
      <c r="B84" t="s">
        <v>161</v>
      </c>
      <c r="C84" s="12">
        <v>2</v>
      </c>
      <c r="D84" s="8">
        <v>1.06</v>
      </c>
      <c r="E84" s="12">
        <v>2</v>
      </c>
      <c r="F84" s="8">
        <v>2.04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191</v>
      </c>
      <c r="C85" s="12">
        <v>2</v>
      </c>
      <c r="D85" s="8">
        <v>1.06</v>
      </c>
      <c r="E85" s="12">
        <v>2</v>
      </c>
      <c r="F85" s="8">
        <v>2.04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122</v>
      </c>
      <c r="C86" s="12">
        <v>2</v>
      </c>
      <c r="D86" s="8">
        <v>1.06</v>
      </c>
      <c r="E86" s="12">
        <v>2</v>
      </c>
      <c r="F86" s="8">
        <v>2.04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133</v>
      </c>
      <c r="C87" s="12">
        <v>2</v>
      </c>
      <c r="D87" s="8">
        <v>1.06</v>
      </c>
      <c r="E87" s="12">
        <v>2</v>
      </c>
      <c r="F87" s="8">
        <v>2.04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138</v>
      </c>
      <c r="C88" s="12">
        <v>2</v>
      </c>
      <c r="D88" s="8">
        <v>1.06</v>
      </c>
      <c r="E88" s="12">
        <v>0</v>
      </c>
      <c r="F88" s="8">
        <v>0</v>
      </c>
      <c r="G88" s="12">
        <v>2</v>
      </c>
      <c r="H88" s="8">
        <v>2.2200000000000002</v>
      </c>
      <c r="I88" s="12">
        <v>0</v>
      </c>
    </row>
    <row r="89" spans="2:9" ht="15" customHeight="1" x14ac:dyDescent="0.2">
      <c r="B89" t="s">
        <v>136</v>
      </c>
      <c r="C89" s="12">
        <v>2</v>
      </c>
      <c r="D89" s="8">
        <v>1.06</v>
      </c>
      <c r="E89" s="12">
        <v>2</v>
      </c>
      <c r="F89" s="8">
        <v>2.04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193</v>
      </c>
      <c r="C90" s="12">
        <v>2</v>
      </c>
      <c r="D90" s="8">
        <v>1.06</v>
      </c>
      <c r="E90" s="12">
        <v>0</v>
      </c>
      <c r="F90" s="8">
        <v>0</v>
      </c>
      <c r="G90" s="12">
        <v>2</v>
      </c>
      <c r="H90" s="8">
        <v>2.2200000000000002</v>
      </c>
      <c r="I90" s="12">
        <v>0</v>
      </c>
    </row>
    <row r="91" spans="2:9" ht="15" customHeight="1" x14ac:dyDescent="0.2">
      <c r="B91" t="s">
        <v>128</v>
      </c>
      <c r="C91" s="12">
        <v>2</v>
      </c>
      <c r="D91" s="8">
        <v>1.06</v>
      </c>
      <c r="E91" s="12">
        <v>2</v>
      </c>
      <c r="F91" s="8">
        <v>2.04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150</v>
      </c>
      <c r="C92" s="12">
        <v>2</v>
      </c>
      <c r="D92" s="8">
        <v>1.06</v>
      </c>
      <c r="E92" s="12">
        <v>2</v>
      </c>
      <c r="F92" s="8">
        <v>2.04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130</v>
      </c>
      <c r="C93" s="12">
        <v>2</v>
      </c>
      <c r="D93" s="8">
        <v>1.06</v>
      </c>
      <c r="E93" s="12">
        <v>2</v>
      </c>
      <c r="F93" s="8">
        <v>2.04</v>
      </c>
      <c r="G93" s="12">
        <v>0</v>
      </c>
      <c r="H93" s="8">
        <v>0</v>
      </c>
      <c r="I93" s="12">
        <v>0</v>
      </c>
    </row>
    <row r="95" spans="2:9" ht="15" customHeight="1" x14ac:dyDescent="0.2">
      <c r="B95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B2B0-6587-4F05-9E3E-E7BA16934C53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48</v>
      </c>
      <c r="D6" s="8">
        <v>14.33</v>
      </c>
      <c r="E6" s="12">
        <v>13</v>
      </c>
      <c r="F6" s="8">
        <v>6.7</v>
      </c>
      <c r="G6" s="12">
        <v>35</v>
      </c>
      <c r="H6" s="8">
        <v>26.52</v>
      </c>
      <c r="I6" s="12">
        <v>0</v>
      </c>
    </row>
    <row r="7" spans="2:9" ht="15" customHeight="1" x14ac:dyDescent="0.2">
      <c r="B7" t="s">
        <v>34</v>
      </c>
      <c r="C7" s="12">
        <v>57</v>
      </c>
      <c r="D7" s="8">
        <v>17.010000000000002</v>
      </c>
      <c r="E7" s="12">
        <v>22</v>
      </c>
      <c r="F7" s="8">
        <v>11.34</v>
      </c>
      <c r="G7" s="12">
        <v>35</v>
      </c>
      <c r="H7" s="8">
        <v>26.52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0.6</v>
      </c>
      <c r="E9" s="12">
        <v>0</v>
      </c>
      <c r="F9" s="8">
        <v>0</v>
      </c>
      <c r="G9" s="12">
        <v>2</v>
      </c>
      <c r="H9" s="8">
        <v>1.52</v>
      </c>
      <c r="I9" s="12">
        <v>0</v>
      </c>
    </row>
    <row r="10" spans="2:9" ht="15" customHeight="1" x14ac:dyDescent="0.2">
      <c r="B10" t="s">
        <v>37</v>
      </c>
      <c r="C10" s="12">
        <v>2</v>
      </c>
      <c r="D10" s="8">
        <v>0.6</v>
      </c>
      <c r="E10" s="12">
        <v>0</v>
      </c>
      <c r="F10" s="8">
        <v>0</v>
      </c>
      <c r="G10" s="12">
        <v>2</v>
      </c>
      <c r="H10" s="8">
        <v>1.52</v>
      </c>
      <c r="I10" s="12">
        <v>0</v>
      </c>
    </row>
    <row r="11" spans="2:9" ht="15" customHeight="1" x14ac:dyDescent="0.2">
      <c r="B11" t="s">
        <v>38</v>
      </c>
      <c r="C11" s="12">
        <v>105</v>
      </c>
      <c r="D11" s="8">
        <v>31.34</v>
      </c>
      <c r="E11" s="12">
        <v>77</v>
      </c>
      <c r="F11" s="8">
        <v>39.69</v>
      </c>
      <c r="G11" s="12">
        <v>28</v>
      </c>
      <c r="H11" s="8">
        <v>21.21</v>
      </c>
      <c r="I11" s="12">
        <v>0</v>
      </c>
    </row>
    <row r="12" spans="2:9" ht="15" customHeight="1" x14ac:dyDescent="0.2">
      <c r="B12" t="s">
        <v>39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0.76</v>
      </c>
      <c r="I12" s="12">
        <v>0</v>
      </c>
    </row>
    <row r="13" spans="2:9" ht="15" customHeight="1" x14ac:dyDescent="0.2">
      <c r="B13" t="s">
        <v>40</v>
      </c>
      <c r="C13" s="12">
        <v>9</v>
      </c>
      <c r="D13" s="8">
        <v>2.69</v>
      </c>
      <c r="E13" s="12">
        <v>4</v>
      </c>
      <c r="F13" s="8">
        <v>2.06</v>
      </c>
      <c r="G13" s="12">
        <v>5</v>
      </c>
      <c r="H13" s="8">
        <v>3.79</v>
      </c>
      <c r="I13" s="12">
        <v>0</v>
      </c>
    </row>
    <row r="14" spans="2:9" ht="15" customHeight="1" x14ac:dyDescent="0.2">
      <c r="B14" t="s">
        <v>41</v>
      </c>
      <c r="C14" s="12">
        <v>6</v>
      </c>
      <c r="D14" s="8">
        <v>1.79</v>
      </c>
      <c r="E14" s="12">
        <v>6</v>
      </c>
      <c r="F14" s="8">
        <v>3.09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42</v>
      </c>
      <c r="C15" s="12">
        <v>23</v>
      </c>
      <c r="D15" s="8">
        <v>6.87</v>
      </c>
      <c r="E15" s="12">
        <v>17</v>
      </c>
      <c r="F15" s="8">
        <v>8.76</v>
      </c>
      <c r="G15" s="12">
        <v>6</v>
      </c>
      <c r="H15" s="8">
        <v>4.55</v>
      </c>
      <c r="I15" s="12">
        <v>0</v>
      </c>
    </row>
    <row r="16" spans="2:9" ht="15" customHeight="1" x14ac:dyDescent="0.2">
      <c r="B16" t="s">
        <v>43</v>
      </c>
      <c r="C16" s="12">
        <v>50</v>
      </c>
      <c r="D16" s="8">
        <v>14.93</v>
      </c>
      <c r="E16" s="12">
        <v>40</v>
      </c>
      <c r="F16" s="8">
        <v>20.62</v>
      </c>
      <c r="G16" s="12">
        <v>9</v>
      </c>
      <c r="H16" s="8">
        <v>6.82</v>
      </c>
      <c r="I16" s="12">
        <v>0</v>
      </c>
    </row>
    <row r="17" spans="2:9" ht="15" customHeight="1" x14ac:dyDescent="0.2">
      <c r="B17" t="s">
        <v>44</v>
      </c>
      <c r="C17" s="12">
        <v>11</v>
      </c>
      <c r="D17" s="8">
        <v>3.28</v>
      </c>
      <c r="E17" s="12">
        <v>5</v>
      </c>
      <c r="F17" s="8">
        <v>2.58</v>
      </c>
      <c r="G17" s="12">
        <v>4</v>
      </c>
      <c r="H17" s="8">
        <v>3.03</v>
      </c>
      <c r="I17" s="12">
        <v>0</v>
      </c>
    </row>
    <row r="18" spans="2:9" ht="15" customHeight="1" x14ac:dyDescent="0.2">
      <c r="B18" t="s">
        <v>45</v>
      </c>
      <c r="C18" s="12">
        <v>17</v>
      </c>
      <c r="D18" s="8">
        <v>5.07</v>
      </c>
      <c r="E18" s="12">
        <v>9</v>
      </c>
      <c r="F18" s="8">
        <v>4.6399999999999997</v>
      </c>
      <c r="G18" s="12">
        <v>2</v>
      </c>
      <c r="H18" s="8">
        <v>1.52</v>
      </c>
      <c r="I18" s="12">
        <v>1</v>
      </c>
    </row>
    <row r="19" spans="2:9" ht="15" customHeight="1" x14ac:dyDescent="0.2">
      <c r="B19" t="s">
        <v>46</v>
      </c>
      <c r="C19" s="12">
        <v>4</v>
      </c>
      <c r="D19" s="8">
        <v>1.19</v>
      </c>
      <c r="E19" s="12">
        <v>1</v>
      </c>
      <c r="F19" s="8">
        <v>0.52</v>
      </c>
      <c r="G19" s="12">
        <v>3</v>
      </c>
      <c r="H19" s="8">
        <v>2.27</v>
      </c>
      <c r="I19" s="12">
        <v>0</v>
      </c>
    </row>
    <row r="20" spans="2:9" ht="15" customHeight="1" x14ac:dyDescent="0.2">
      <c r="B20" s="9" t="s">
        <v>227</v>
      </c>
      <c r="C20" s="12">
        <f>SUM(LTBL_33461[総数／事業所数])</f>
        <v>335</v>
      </c>
      <c r="E20" s="12">
        <f>SUBTOTAL(109,LTBL_33461[個人／事業所数])</f>
        <v>194</v>
      </c>
      <c r="G20" s="12">
        <f>SUBTOTAL(109,LTBL_33461[法人／事業所数])</f>
        <v>132</v>
      </c>
      <c r="I20" s="12">
        <f>SUBTOTAL(109,LTBL_33461[法人以外の団体／事業所数])</f>
        <v>1</v>
      </c>
    </row>
    <row r="21" spans="2:9" ht="15" customHeight="1" x14ac:dyDescent="0.2">
      <c r="E21" s="11">
        <f>LTBL_33461[[#Totals],[個人／事業所数]]/LTBL_33461[[#Totals],[総数／事業所数]]</f>
        <v>0.57910447761194028</v>
      </c>
      <c r="G21" s="11">
        <f>LTBL_33461[[#Totals],[法人／事業所数]]/LTBL_33461[[#Totals],[総数／事業所数]]</f>
        <v>0.39402985074626867</v>
      </c>
      <c r="I21" s="11">
        <f>LTBL_33461[[#Totals],[法人以外の団体／事業所数]]/LTBL_33461[[#Totals],[総数／事業所数]]</f>
        <v>2.9850746268656717E-3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41</v>
      </c>
      <c r="D24" s="8">
        <v>12.24</v>
      </c>
      <c r="E24" s="12">
        <v>36</v>
      </c>
      <c r="F24" s="8">
        <v>18.559999999999999</v>
      </c>
      <c r="G24" s="12">
        <v>5</v>
      </c>
      <c r="H24" s="8">
        <v>3.79</v>
      </c>
      <c r="I24" s="12">
        <v>0</v>
      </c>
    </row>
    <row r="25" spans="2:9" ht="15" customHeight="1" x14ac:dyDescent="0.2">
      <c r="B25" t="s">
        <v>64</v>
      </c>
      <c r="C25" s="12">
        <v>38</v>
      </c>
      <c r="D25" s="8">
        <v>11.34</v>
      </c>
      <c r="E25" s="12">
        <v>26</v>
      </c>
      <c r="F25" s="8">
        <v>13.4</v>
      </c>
      <c r="G25" s="12">
        <v>12</v>
      </c>
      <c r="H25" s="8">
        <v>9.09</v>
      </c>
      <c r="I25" s="12">
        <v>0</v>
      </c>
    </row>
    <row r="26" spans="2:9" ht="15" customHeight="1" x14ac:dyDescent="0.2">
      <c r="B26" t="s">
        <v>62</v>
      </c>
      <c r="C26" s="12">
        <v>32</v>
      </c>
      <c r="D26" s="8">
        <v>9.5500000000000007</v>
      </c>
      <c r="E26" s="12">
        <v>27</v>
      </c>
      <c r="F26" s="8">
        <v>13.92</v>
      </c>
      <c r="G26" s="12">
        <v>5</v>
      </c>
      <c r="H26" s="8">
        <v>3.79</v>
      </c>
      <c r="I26" s="12">
        <v>0</v>
      </c>
    </row>
    <row r="27" spans="2:9" ht="15" customHeight="1" x14ac:dyDescent="0.2">
      <c r="B27" t="s">
        <v>55</v>
      </c>
      <c r="C27" s="12">
        <v>26</v>
      </c>
      <c r="D27" s="8">
        <v>7.76</v>
      </c>
      <c r="E27" s="12">
        <v>6</v>
      </c>
      <c r="F27" s="8">
        <v>3.09</v>
      </c>
      <c r="G27" s="12">
        <v>20</v>
      </c>
      <c r="H27" s="8">
        <v>15.15</v>
      </c>
      <c r="I27" s="12">
        <v>0</v>
      </c>
    </row>
    <row r="28" spans="2:9" ht="15" customHeight="1" x14ac:dyDescent="0.2">
      <c r="B28" t="s">
        <v>63</v>
      </c>
      <c r="C28" s="12">
        <v>19</v>
      </c>
      <c r="D28" s="8">
        <v>5.67</v>
      </c>
      <c r="E28" s="12">
        <v>14</v>
      </c>
      <c r="F28" s="8">
        <v>7.22</v>
      </c>
      <c r="G28" s="12">
        <v>5</v>
      </c>
      <c r="H28" s="8">
        <v>3.79</v>
      </c>
      <c r="I28" s="12">
        <v>0</v>
      </c>
    </row>
    <row r="29" spans="2:9" ht="15" customHeight="1" x14ac:dyDescent="0.2">
      <c r="B29" t="s">
        <v>69</v>
      </c>
      <c r="C29" s="12">
        <v>18</v>
      </c>
      <c r="D29" s="8">
        <v>5.37</v>
      </c>
      <c r="E29" s="12">
        <v>17</v>
      </c>
      <c r="F29" s="8">
        <v>8.76</v>
      </c>
      <c r="G29" s="12">
        <v>1</v>
      </c>
      <c r="H29" s="8">
        <v>0.76</v>
      </c>
      <c r="I29" s="12">
        <v>0</v>
      </c>
    </row>
    <row r="30" spans="2:9" ht="15" customHeight="1" x14ac:dyDescent="0.2">
      <c r="B30" t="s">
        <v>56</v>
      </c>
      <c r="C30" s="12">
        <v>16</v>
      </c>
      <c r="D30" s="8">
        <v>4.78</v>
      </c>
      <c r="E30" s="12">
        <v>5</v>
      </c>
      <c r="F30" s="8">
        <v>2.58</v>
      </c>
      <c r="G30" s="12">
        <v>11</v>
      </c>
      <c r="H30" s="8">
        <v>8.33</v>
      </c>
      <c r="I30" s="12">
        <v>0</v>
      </c>
    </row>
    <row r="31" spans="2:9" ht="15" customHeight="1" x14ac:dyDescent="0.2">
      <c r="B31" t="s">
        <v>71</v>
      </c>
      <c r="C31" s="12">
        <v>11</v>
      </c>
      <c r="D31" s="8">
        <v>3.28</v>
      </c>
      <c r="E31" s="12">
        <v>5</v>
      </c>
      <c r="F31" s="8">
        <v>2.58</v>
      </c>
      <c r="G31" s="12">
        <v>4</v>
      </c>
      <c r="H31" s="8">
        <v>3.03</v>
      </c>
      <c r="I31" s="12">
        <v>0</v>
      </c>
    </row>
    <row r="32" spans="2:9" ht="15" customHeight="1" x14ac:dyDescent="0.2">
      <c r="B32" t="s">
        <v>78</v>
      </c>
      <c r="C32" s="12">
        <v>10</v>
      </c>
      <c r="D32" s="8">
        <v>2.99</v>
      </c>
      <c r="E32" s="12">
        <v>2</v>
      </c>
      <c r="F32" s="8">
        <v>1.03</v>
      </c>
      <c r="G32" s="12">
        <v>8</v>
      </c>
      <c r="H32" s="8">
        <v>6.06</v>
      </c>
      <c r="I32" s="12">
        <v>0</v>
      </c>
    </row>
    <row r="33" spans="2:9" ht="15" customHeight="1" x14ac:dyDescent="0.2">
      <c r="B33" t="s">
        <v>72</v>
      </c>
      <c r="C33" s="12">
        <v>10</v>
      </c>
      <c r="D33" s="8">
        <v>2.99</v>
      </c>
      <c r="E33" s="12">
        <v>9</v>
      </c>
      <c r="F33" s="8">
        <v>4.6399999999999997</v>
      </c>
      <c r="G33" s="12">
        <v>1</v>
      </c>
      <c r="H33" s="8">
        <v>0.76</v>
      </c>
      <c r="I33" s="12">
        <v>0</v>
      </c>
    </row>
    <row r="34" spans="2:9" ht="15" customHeight="1" x14ac:dyDescent="0.2">
      <c r="B34" t="s">
        <v>84</v>
      </c>
      <c r="C34" s="12">
        <v>8</v>
      </c>
      <c r="D34" s="8">
        <v>2.39</v>
      </c>
      <c r="E34" s="12">
        <v>8</v>
      </c>
      <c r="F34" s="8">
        <v>4.12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73</v>
      </c>
      <c r="C35" s="12">
        <v>7</v>
      </c>
      <c r="D35" s="8">
        <v>2.09</v>
      </c>
      <c r="E35" s="12">
        <v>0</v>
      </c>
      <c r="F35" s="8">
        <v>0</v>
      </c>
      <c r="G35" s="12">
        <v>1</v>
      </c>
      <c r="H35" s="8">
        <v>0.76</v>
      </c>
      <c r="I35" s="12">
        <v>1</v>
      </c>
    </row>
    <row r="36" spans="2:9" ht="15" customHeight="1" x14ac:dyDescent="0.2">
      <c r="B36" t="s">
        <v>57</v>
      </c>
      <c r="C36" s="12">
        <v>6</v>
      </c>
      <c r="D36" s="8">
        <v>1.79</v>
      </c>
      <c r="E36" s="12">
        <v>2</v>
      </c>
      <c r="F36" s="8">
        <v>1.03</v>
      </c>
      <c r="G36" s="12">
        <v>4</v>
      </c>
      <c r="H36" s="8">
        <v>3.03</v>
      </c>
      <c r="I36" s="12">
        <v>0</v>
      </c>
    </row>
    <row r="37" spans="2:9" ht="15" customHeight="1" x14ac:dyDescent="0.2">
      <c r="B37" t="s">
        <v>66</v>
      </c>
      <c r="C37" s="12">
        <v>6</v>
      </c>
      <c r="D37" s="8">
        <v>1.79</v>
      </c>
      <c r="E37" s="12">
        <v>3</v>
      </c>
      <c r="F37" s="8">
        <v>1.55</v>
      </c>
      <c r="G37" s="12">
        <v>3</v>
      </c>
      <c r="H37" s="8">
        <v>2.27</v>
      </c>
      <c r="I37" s="12">
        <v>0</v>
      </c>
    </row>
    <row r="38" spans="2:9" ht="15" customHeight="1" x14ac:dyDescent="0.2">
      <c r="B38" t="s">
        <v>77</v>
      </c>
      <c r="C38" s="12">
        <v>6</v>
      </c>
      <c r="D38" s="8">
        <v>1.79</v>
      </c>
      <c r="E38" s="12">
        <v>3</v>
      </c>
      <c r="F38" s="8">
        <v>1.55</v>
      </c>
      <c r="G38" s="12">
        <v>3</v>
      </c>
      <c r="H38" s="8">
        <v>2.27</v>
      </c>
      <c r="I38" s="12">
        <v>0</v>
      </c>
    </row>
    <row r="39" spans="2:9" ht="15" customHeight="1" x14ac:dyDescent="0.2">
      <c r="B39" t="s">
        <v>92</v>
      </c>
      <c r="C39" s="12">
        <v>5</v>
      </c>
      <c r="D39" s="8">
        <v>1.49</v>
      </c>
      <c r="E39" s="12">
        <v>1</v>
      </c>
      <c r="F39" s="8">
        <v>0.52</v>
      </c>
      <c r="G39" s="12">
        <v>4</v>
      </c>
      <c r="H39" s="8">
        <v>3.03</v>
      </c>
      <c r="I39" s="12">
        <v>0</v>
      </c>
    </row>
    <row r="40" spans="2:9" ht="15" customHeight="1" x14ac:dyDescent="0.2">
      <c r="B40" t="s">
        <v>85</v>
      </c>
      <c r="C40" s="12">
        <v>5</v>
      </c>
      <c r="D40" s="8">
        <v>1.49</v>
      </c>
      <c r="E40" s="12">
        <v>1</v>
      </c>
      <c r="F40" s="8">
        <v>0.52</v>
      </c>
      <c r="G40" s="12">
        <v>4</v>
      </c>
      <c r="H40" s="8">
        <v>3.03</v>
      </c>
      <c r="I40" s="12">
        <v>0</v>
      </c>
    </row>
    <row r="41" spans="2:9" ht="15" customHeight="1" x14ac:dyDescent="0.2">
      <c r="B41" t="s">
        <v>61</v>
      </c>
      <c r="C41" s="12">
        <v>5</v>
      </c>
      <c r="D41" s="8">
        <v>1.49</v>
      </c>
      <c r="E41" s="12">
        <v>5</v>
      </c>
      <c r="F41" s="8">
        <v>2.58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81</v>
      </c>
      <c r="C42" s="12">
        <v>4</v>
      </c>
      <c r="D42" s="8">
        <v>1.19</v>
      </c>
      <c r="E42" s="12">
        <v>2</v>
      </c>
      <c r="F42" s="8">
        <v>1.03</v>
      </c>
      <c r="G42" s="12">
        <v>2</v>
      </c>
      <c r="H42" s="8">
        <v>1.52</v>
      </c>
      <c r="I42" s="12">
        <v>0</v>
      </c>
    </row>
    <row r="43" spans="2:9" ht="15" customHeight="1" x14ac:dyDescent="0.2">
      <c r="B43" t="s">
        <v>97</v>
      </c>
      <c r="C43" s="12">
        <v>4</v>
      </c>
      <c r="D43" s="8">
        <v>1.19</v>
      </c>
      <c r="E43" s="12">
        <v>2</v>
      </c>
      <c r="F43" s="8">
        <v>1.03</v>
      </c>
      <c r="G43" s="12">
        <v>2</v>
      </c>
      <c r="H43" s="8">
        <v>1.52</v>
      </c>
      <c r="I43" s="12">
        <v>0</v>
      </c>
    </row>
    <row r="44" spans="2:9" ht="15" customHeight="1" x14ac:dyDescent="0.2">
      <c r="B44" t="s">
        <v>79</v>
      </c>
      <c r="C44" s="12">
        <v>4</v>
      </c>
      <c r="D44" s="8">
        <v>1.19</v>
      </c>
      <c r="E44" s="12">
        <v>1</v>
      </c>
      <c r="F44" s="8">
        <v>0.52</v>
      </c>
      <c r="G44" s="12">
        <v>3</v>
      </c>
      <c r="H44" s="8">
        <v>2.27</v>
      </c>
      <c r="I44" s="12">
        <v>0</v>
      </c>
    </row>
    <row r="45" spans="2:9" ht="15" customHeight="1" x14ac:dyDescent="0.2">
      <c r="B45" t="s">
        <v>60</v>
      </c>
      <c r="C45" s="12">
        <v>4</v>
      </c>
      <c r="D45" s="8">
        <v>1.19</v>
      </c>
      <c r="E45" s="12">
        <v>2</v>
      </c>
      <c r="F45" s="8">
        <v>1.03</v>
      </c>
      <c r="G45" s="12">
        <v>2</v>
      </c>
      <c r="H45" s="8">
        <v>1.52</v>
      </c>
      <c r="I45" s="12">
        <v>0</v>
      </c>
    </row>
    <row r="46" spans="2:9" ht="15" customHeight="1" x14ac:dyDescent="0.2">
      <c r="B46" t="s">
        <v>67</v>
      </c>
      <c r="C46" s="12">
        <v>4</v>
      </c>
      <c r="D46" s="8">
        <v>1.19</v>
      </c>
      <c r="E46" s="12">
        <v>4</v>
      </c>
      <c r="F46" s="8">
        <v>2.06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91</v>
      </c>
      <c r="C47" s="12">
        <v>4</v>
      </c>
      <c r="D47" s="8">
        <v>1.19</v>
      </c>
      <c r="E47" s="12">
        <v>0</v>
      </c>
      <c r="F47" s="8">
        <v>0</v>
      </c>
      <c r="G47" s="12">
        <v>4</v>
      </c>
      <c r="H47" s="8">
        <v>3.03</v>
      </c>
      <c r="I47" s="12">
        <v>0</v>
      </c>
    </row>
    <row r="50" spans="2:9" ht="33" customHeight="1" x14ac:dyDescent="0.2">
      <c r="B50" t="s">
        <v>229</v>
      </c>
      <c r="C50" s="10" t="s">
        <v>48</v>
      </c>
      <c r="D50" s="10" t="s">
        <v>49</v>
      </c>
      <c r="E50" s="10" t="s">
        <v>50</v>
      </c>
      <c r="F50" s="10" t="s">
        <v>51</v>
      </c>
      <c r="G50" s="10" t="s">
        <v>52</v>
      </c>
      <c r="H50" s="10" t="s">
        <v>53</v>
      </c>
      <c r="I50" s="10" t="s">
        <v>54</v>
      </c>
    </row>
    <row r="51" spans="2:9" ht="15" customHeight="1" x14ac:dyDescent="0.2">
      <c r="B51" t="s">
        <v>126</v>
      </c>
      <c r="C51" s="12">
        <v>21</v>
      </c>
      <c r="D51" s="8">
        <v>6.27</v>
      </c>
      <c r="E51" s="12">
        <v>19</v>
      </c>
      <c r="F51" s="8">
        <v>9.7899999999999991</v>
      </c>
      <c r="G51" s="12">
        <v>2</v>
      </c>
      <c r="H51" s="8">
        <v>1.52</v>
      </c>
      <c r="I51" s="12">
        <v>0</v>
      </c>
    </row>
    <row r="52" spans="2:9" ht="15" customHeight="1" x14ac:dyDescent="0.2">
      <c r="B52" t="s">
        <v>125</v>
      </c>
      <c r="C52" s="12">
        <v>17</v>
      </c>
      <c r="D52" s="8">
        <v>5.07</v>
      </c>
      <c r="E52" s="12">
        <v>17</v>
      </c>
      <c r="F52" s="8">
        <v>8.76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119</v>
      </c>
      <c r="C53" s="12">
        <v>14</v>
      </c>
      <c r="D53" s="8">
        <v>4.18</v>
      </c>
      <c r="E53" s="12">
        <v>13</v>
      </c>
      <c r="F53" s="8">
        <v>6.7</v>
      </c>
      <c r="G53" s="12">
        <v>1</v>
      </c>
      <c r="H53" s="8">
        <v>0.76</v>
      </c>
      <c r="I53" s="12">
        <v>0</v>
      </c>
    </row>
    <row r="54" spans="2:9" ht="15" customHeight="1" x14ac:dyDescent="0.2">
      <c r="B54" t="s">
        <v>117</v>
      </c>
      <c r="C54" s="12">
        <v>13</v>
      </c>
      <c r="D54" s="8">
        <v>3.88</v>
      </c>
      <c r="E54" s="12">
        <v>8</v>
      </c>
      <c r="F54" s="8">
        <v>4.12</v>
      </c>
      <c r="G54" s="12">
        <v>5</v>
      </c>
      <c r="H54" s="8">
        <v>3.79</v>
      </c>
      <c r="I54" s="12">
        <v>0</v>
      </c>
    </row>
    <row r="55" spans="2:9" ht="15" customHeight="1" x14ac:dyDescent="0.2">
      <c r="B55" t="s">
        <v>111</v>
      </c>
      <c r="C55" s="12">
        <v>11</v>
      </c>
      <c r="D55" s="8">
        <v>3.28</v>
      </c>
      <c r="E55" s="12">
        <v>1</v>
      </c>
      <c r="F55" s="8">
        <v>0.52</v>
      </c>
      <c r="G55" s="12">
        <v>10</v>
      </c>
      <c r="H55" s="8">
        <v>7.58</v>
      </c>
      <c r="I55" s="12">
        <v>0</v>
      </c>
    </row>
    <row r="56" spans="2:9" ht="15" customHeight="1" x14ac:dyDescent="0.2">
      <c r="B56" t="s">
        <v>148</v>
      </c>
      <c r="C56" s="12">
        <v>10</v>
      </c>
      <c r="D56" s="8">
        <v>2.99</v>
      </c>
      <c r="E56" s="12">
        <v>9</v>
      </c>
      <c r="F56" s="8">
        <v>4.6399999999999997</v>
      </c>
      <c r="G56" s="12">
        <v>1</v>
      </c>
      <c r="H56" s="8">
        <v>0.76</v>
      </c>
      <c r="I56" s="12">
        <v>0</v>
      </c>
    </row>
    <row r="57" spans="2:9" ht="15" customHeight="1" x14ac:dyDescent="0.2">
      <c r="B57" t="s">
        <v>113</v>
      </c>
      <c r="C57" s="12">
        <v>9</v>
      </c>
      <c r="D57" s="8">
        <v>2.69</v>
      </c>
      <c r="E57" s="12">
        <v>3</v>
      </c>
      <c r="F57" s="8">
        <v>1.55</v>
      </c>
      <c r="G57" s="12">
        <v>6</v>
      </c>
      <c r="H57" s="8">
        <v>4.55</v>
      </c>
      <c r="I57" s="12">
        <v>0</v>
      </c>
    </row>
    <row r="58" spans="2:9" ht="15" customHeight="1" x14ac:dyDescent="0.2">
      <c r="B58" t="s">
        <v>146</v>
      </c>
      <c r="C58" s="12">
        <v>9</v>
      </c>
      <c r="D58" s="8">
        <v>2.69</v>
      </c>
      <c r="E58" s="12">
        <v>2</v>
      </c>
      <c r="F58" s="8">
        <v>1.03</v>
      </c>
      <c r="G58" s="12">
        <v>7</v>
      </c>
      <c r="H58" s="8">
        <v>5.3</v>
      </c>
      <c r="I58" s="12">
        <v>0</v>
      </c>
    </row>
    <row r="59" spans="2:9" ht="15" customHeight="1" x14ac:dyDescent="0.2">
      <c r="B59" t="s">
        <v>116</v>
      </c>
      <c r="C59" s="12">
        <v>8</v>
      </c>
      <c r="D59" s="8">
        <v>2.39</v>
      </c>
      <c r="E59" s="12">
        <v>7</v>
      </c>
      <c r="F59" s="8">
        <v>3.61</v>
      </c>
      <c r="G59" s="12">
        <v>1</v>
      </c>
      <c r="H59" s="8">
        <v>0.76</v>
      </c>
      <c r="I59" s="12">
        <v>0</v>
      </c>
    </row>
    <row r="60" spans="2:9" ht="15" customHeight="1" x14ac:dyDescent="0.2">
      <c r="B60" t="s">
        <v>124</v>
      </c>
      <c r="C60" s="12">
        <v>7</v>
      </c>
      <c r="D60" s="8">
        <v>2.09</v>
      </c>
      <c r="E60" s="12">
        <v>7</v>
      </c>
      <c r="F60" s="8">
        <v>3.61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129</v>
      </c>
      <c r="C61" s="12">
        <v>7</v>
      </c>
      <c r="D61" s="8">
        <v>2.09</v>
      </c>
      <c r="E61" s="12">
        <v>7</v>
      </c>
      <c r="F61" s="8">
        <v>3.61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152</v>
      </c>
      <c r="C62" s="12">
        <v>6</v>
      </c>
      <c r="D62" s="8">
        <v>1.79</v>
      </c>
      <c r="E62" s="12">
        <v>6</v>
      </c>
      <c r="F62" s="8">
        <v>3.09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139</v>
      </c>
      <c r="C63" s="12">
        <v>6</v>
      </c>
      <c r="D63" s="8">
        <v>1.79</v>
      </c>
      <c r="E63" s="12">
        <v>6</v>
      </c>
      <c r="F63" s="8">
        <v>3.09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121</v>
      </c>
      <c r="C64" s="12">
        <v>6</v>
      </c>
      <c r="D64" s="8">
        <v>1.79</v>
      </c>
      <c r="E64" s="12">
        <v>3</v>
      </c>
      <c r="F64" s="8">
        <v>1.55</v>
      </c>
      <c r="G64" s="12">
        <v>3</v>
      </c>
      <c r="H64" s="8">
        <v>2.27</v>
      </c>
      <c r="I64" s="12">
        <v>0</v>
      </c>
    </row>
    <row r="65" spans="2:9" ht="15" customHeight="1" x14ac:dyDescent="0.2">
      <c r="B65" t="s">
        <v>122</v>
      </c>
      <c r="C65" s="12">
        <v>6</v>
      </c>
      <c r="D65" s="8">
        <v>1.79</v>
      </c>
      <c r="E65" s="12">
        <v>5</v>
      </c>
      <c r="F65" s="8">
        <v>2.58</v>
      </c>
      <c r="G65" s="12">
        <v>1</v>
      </c>
      <c r="H65" s="8">
        <v>0.76</v>
      </c>
      <c r="I65" s="12">
        <v>0</v>
      </c>
    </row>
    <row r="66" spans="2:9" ht="15" customHeight="1" x14ac:dyDescent="0.2">
      <c r="B66" t="s">
        <v>184</v>
      </c>
      <c r="C66" s="12">
        <v>5</v>
      </c>
      <c r="D66" s="8">
        <v>1.49</v>
      </c>
      <c r="E66" s="12">
        <v>1</v>
      </c>
      <c r="F66" s="8">
        <v>0.52</v>
      </c>
      <c r="G66" s="12">
        <v>4</v>
      </c>
      <c r="H66" s="8">
        <v>3.03</v>
      </c>
      <c r="I66" s="12">
        <v>0</v>
      </c>
    </row>
    <row r="67" spans="2:9" ht="15" customHeight="1" x14ac:dyDescent="0.2">
      <c r="B67" t="s">
        <v>172</v>
      </c>
      <c r="C67" s="12">
        <v>5</v>
      </c>
      <c r="D67" s="8">
        <v>1.49</v>
      </c>
      <c r="E67" s="12">
        <v>5</v>
      </c>
      <c r="F67" s="8">
        <v>2.58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153</v>
      </c>
      <c r="C68" s="12">
        <v>5</v>
      </c>
      <c r="D68" s="8">
        <v>1.49</v>
      </c>
      <c r="E68" s="12">
        <v>1</v>
      </c>
      <c r="F68" s="8">
        <v>0.52</v>
      </c>
      <c r="G68" s="12">
        <v>4</v>
      </c>
      <c r="H68" s="8">
        <v>3.03</v>
      </c>
      <c r="I68" s="12">
        <v>0</v>
      </c>
    </row>
    <row r="69" spans="2:9" ht="15" customHeight="1" x14ac:dyDescent="0.2">
      <c r="B69" t="s">
        <v>127</v>
      </c>
      <c r="C69" s="12">
        <v>5</v>
      </c>
      <c r="D69" s="8">
        <v>1.49</v>
      </c>
      <c r="E69" s="12">
        <v>2</v>
      </c>
      <c r="F69" s="8">
        <v>1.03</v>
      </c>
      <c r="G69" s="12">
        <v>3</v>
      </c>
      <c r="H69" s="8">
        <v>2.27</v>
      </c>
      <c r="I69" s="12">
        <v>0</v>
      </c>
    </row>
    <row r="70" spans="2:9" ht="15" customHeight="1" x14ac:dyDescent="0.2">
      <c r="B70" t="s">
        <v>158</v>
      </c>
      <c r="C70" s="12">
        <v>4</v>
      </c>
      <c r="D70" s="8">
        <v>1.19</v>
      </c>
      <c r="E70" s="12">
        <v>2</v>
      </c>
      <c r="F70" s="8">
        <v>1.03</v>
      </c>
      <c r="G70" s="12">
        <v>2</v>
      </c>
      <c r="H70" s="8">
        <v>1.52</v>
      </c>
      <c r="I70" s="12">
        <v>0</v>
      </c>
    </row>
    <row r="71" spans="2:9" ht="15" customHeight="1" x14ac:dyDescent="0.2">
      <c r="B71" t="s">
        <v>115</v>
      </c>
      <c r="C71" s="12">
        <v>4</v>
      </c>
      <c r="D71" s="8">
        <v>1.19</v>
      </c>
      <c r="E71" s="12">
        <v>2</v>
      </c>
      <c r="F71" s="8">
        <v>1.03</v>
      </c>
      <c r="G71" s="12">
        <v>2</v>
      </c>
      <c r="H71" s="8">
        <v>1.52</v>
      </c>
      <c r="I71" s="12">
        <v>0</v>
      </c>
    </row>
    <row r="72" spans="2:9" ht="15" customHeight="1" x14ac:dyDescent="0.2">
      <c r="B72" t="s">
        <v>194</v>
      </c>
      <c r="C72" s="12">
        <v>4</v>
      </c>
      <c r="D72" s="8">
        <v>1.19</v>
      </c>
      <c r="E72" s="12">
        <v>2</v>
      </c>
      <c r="F72" s="8">
        <v>1.03</v>
      </c>
      <c r="G72" s="12">
        <v>2</v>
      </c>
      <c r="H72" s="8">
        <v>1.52</v>
      </c>
      <c r="I72" s="12">
        <v>0</v>
      </c>
    </row>
    <row r="73" spans="2:9" ht="15" customHeight="1" x14ac:dyDescent="0.2">
      <c r="B73" t="s">
        <v>151</v>
      </c>
      <c r="C73" s="12">
        <v>4</v>
      </c>
      <c r="D73" s="8">
        <v>1.19</v>
      </c>
      <c r="E73" s="12">
        <v>0</v>
      </c>
      <c r="F73" s="8">
        <v>0</v>
      </c>
      <c r="G73" s="12">
        <v>4</v>
      </c>
      <c r="H73" s="8">
        <v>3.03</v>
      </c>
      <c r="I73" s="12">
        <v>0</v>
      </c>
    </row>
    <row r="74" spans="2:9" ht="15" customHeight="1" x14ac:dyDescent="0.2">
      <c r="B74" t="s">
        <v>195</v>
      </c>
      <c r="C74" s="12">
        <v>4</v>
      </c>
      <c r="D74" s="8">
        <v>1.19</v>
      </c>
      <c r="E74" s="12">
        <v>1</v>
      </c>
      <c r="F74" s="8">
        <v>0.52</v>
      </c>
      <c r="G74" s="12">
        <v>3</v>
      </c>
      <c r="H74" s="8">
        <v>2.27</v>
      </c>
      <c r="I74" s="12">
        <v>0</v>
      </c>
    </row>
    <row r="75" spans="2:9" ht="15" customHeight="1" x14ac:dyDescent="0.2">
      <c r="B75" t="s">
        <v>118</v>
      </c>
      <c r="C75" s="12">
        <v>4</v>
      </c>
      <c r="D75" s="8">
        <v>1.19</v>
      </c>
      <c r="E75" s="12">
        <v>3</v>
      </c>
      <c r="F75" s="8">
        <v>1.55</v>
      </c>
      <c r="G75" s="12">
        <v>1</v>
      </c>
      <c r="H75" s="8">
        <v>0.76</v>
      </c>
      <c r="I75" s="12">
        <v>0</v>
      </c>
    </row>
    <row r="76" spans="2:9" ht="15" customHeight="1" x14ac:dyDescent="0.2">
      <c r="B76" t="s">
        <v>169</v>
      </c>
      <c r="C76" s="12">
        <v>4</v>
      </c>
      <c r="D76" s="8">
        <v>1.19</v>
      </c>
      <c r="E76" s="12">
        <v>0</v>
      </c>
      <c r="F76" s="8">
        <v>0</v>
      </c>
      <c r="G76" s="12">
        <v>4</v>
      </c>
      <c r="H76" s="8">
        <v>3.03</v>
      </c>
      <c r="I76" s="12">
        <v>0</v>
      </c>
    </row>
    <row r="77" spans="2:9" ht="15" customHeight="1" x14ac:dyDescent="0.2">
      <c r="B77" t="s">
        <v>196</v>
      </c>
      <c r="C77" s="12">
        <v>4</v>
      </c>
      <c r="D77" s="8">
        <v>1.19</v>
      </c>
      <c r="E77" s="12">
        <v>3</v>
      </c>
      <c r="F77" s="8">
        <v>1.55</v>
      </c>
      <c r="G77" s="12">
        <v>1</v>
      </c>
      <c r="H77" s="8">
        <v>0.76</v>
      </c>
      <c r="I77" s="12">
        <v>0</v>
      </c>
    </row>
    <row r="79" spans="2:9" ht="15" customHeight="1" x14ac:dyDescent="0.2">
      <c r="B7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CAE6-825F-42C3-B323-F737E82A3E7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9</v>
      </c>
      <c r="D6" s="8">
        <v>28.13</v>
      </c>
      <c r="E6" s="12">
        <v>6</v>
      </c>
      <c r="F6" s="8">
        <v>28.57</v>
      </c>
      <c r="G6" s="12">
        <v>3</v>
      </c>
      <c r="H6" s="8">
        <v>33.33</v>
      </c>
      <c r="I6" s="12">
        <v>0</v>
      </c>
    </row>
    <row r="7" spans="2:9" ht="15" customHeight="1" x14ac:dyDescent="0.2">
      <c r="B7" t="s">
        <v>34</v>
      </c>
      <c r="C7" s="12">
        <v>2</v>
      </c>
      <c r="D7" s="8">
        <v>6.25</v>
      </c>
      <c r="E7" s="12">
        <v>1</v>
      </c>
      <c r="F7" s="8">
        <v>4.76</v>
      </c>
      <c r="G7" s="12">
        <v>1</v>
      </c>
      <c r="H7" s="8">
        <v>11.11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1</v>
      </c>
      <c r="D10" s="8">
        <v>3.13</v>
      </c>
      <c r="E10" s="12">
        <v>0</v>
      </c>
      <c r="F10" s="8">
        <v>0</v>
      </c>
      <c r="G10" s="12">
        <v>1</v>
      </c>
      <c r="H10" s="8">
        <v>11.11</v>
      </c>
      <c r="I10" s="12">
        <v>0</v>
      </c>
    </row>
    <row r="11" spans="2:9" ht="15" customHeight="1" x14ac:dyDescent="0.2">
      <c r="B11" t="s">
        <v>38</v>
      </c>
      <c r="C11" s="12">
        <v>10</v>
      </c>
      <c r="D11" s="8">
        <v>31.25</v>
      </c>
      <c r="E11" s="12">
        <v>8</v>
      </c>
      <c r="F11" s="8">
        <v>38.1</v>
      </c>
      <c r="G11" s="12">
        <v>2</v>
      </c>
      <c r="H11" s="8">
        <v>22.22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41</v>
      </c>
      <c r="C14" s="12">
        <v>2</v>
      </c>
      <c r="D14" s="8">
        <v>6.25</v>
      </c>
      <c r="E14" s="12">
        <v>0</v>
      </c>
      <c r="F14" s="8">
        <v>0</v>
      </c>
      <c r="G14" s="12">
        <v>2</v>
      </c>
      <c r="H14" s="8">
        <v>22.22</v>
      </c>
      <c r="I14" s="12">
        <v>0</v>
      </c>
    </row>
    <row r="15" spans="2:9" ht="15" customHeight="1" x14ac:dyDescent="0.2">
      <c r="B15" t="s">
        <v>42</v>
      </c>
      <c r="C15" s="12">
        <v>2</v>
      </c>
      <c r="D15" s="8">
        <v>6.25</v>
      </c>
      <c r="E15" s="12">
        <v>2</v>
      </c>
      <c r="F15" s="8">
        <v>9.52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43</v>
      </c>
      <c r="C16" s="12">
        <v>3</v>
      </c>
      <c r="D16" s="8">
        <v>9.3800000000000008</v>
      </c>
      <c r="E16" s="12">
        <v>2</v>
      </c>
      <c r="F16" s="8">
        <v>9.52</v>
      </c>
      <c r="G16" s="12">
        <v>0</v>
      </c>
      <c r="H16" s="8">
        <v>0</v>
      </c>
      <c r="I16" s="12">
        <v>1</v>
      </c>
    </row>
    <row r="17" spans="2:9" ht="15" customHeight="1" x14ac:dyDescent="0.2">
      <c r="B17" t="s">
        <v>44</v>
      </c>
      <c r="C17" s="12">
        <v>1</v>
      </c>
      <c r="D17" s="8">
        <v>3.13</v>
      </c>
      <c r="E17" s="12">
        <v>1</v>
      </c>
      <c r="F17" s="8">
        <v>4.76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2</v>
      </c>
      <c r="D18" s="8">
        <v>6.25</v>
      </c>
      <c r="E18" s="12">
        <v>1</v>
      </c>
      <c r="F18" s="8">
        <v>4.76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46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227</v>
      </c>
      <c r="C20" s="12">
        <f>SUM(LTBL_33586[総数／事業所数])</f>
        <v>32</v>
      </c>
      <c r="E20" s="12">
        <f>SUBTOTAL(109,LTBL_33586[個人／事業所数])</f>
        <v>21</v>
      </c>
      <c r="G20" s="12">
        <f>SUBTOTAL(109,LTBL_33586[法人／事業所数])</f>
        <v>9</v>
      </c>
      <c r="I20" s="12">
        <f>SUBTOTAL(109,LTBL_33586[法人以外の団体／事業所数])</f>
        <v>1</v>
      </c>
    </row>
    <row r="21" spans="2:9" ht="15" customHeight="1" x14ac:dyDescent="0.2">
      <c r="E21" s="11">
        <f>LTBL_33586[[#Totals],[個人／事業所数]]/LTBL_33586[[#Totals],[総数／事業所数]]</f>
        <v>0.65625</v>
      </c>
      <c r="G21" s="11">
        <f>LTBL_33586[[#Totals],[法人／事業所数]]/LTBL_33586[[#Totals],[総数／事業所数]]</f>
        <v>0.28125</v>
      </c>
      <c r="I21" s="11">
        <f>LTBL_33586[[#Totals],[法人以外の団体／事業所数]]/LTBL_33586[[#Totals],[総数／事業所数]]</f>
        <v>3.125E-2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62</v>
      </c>
      <c r="C24" s="12">
        <v>6</v>
      </c>
      <c r="D24" s="8">
        <v>18.75</v>
      </c>
      <c r="E24" s="12">
        <v>5</v>
      </c>
      <c r="F24" s="8">
        <v>23.81</v>
      </c>
      <c r="G24" s="12">
        <v>1</v>
      </c>
      <c r="H24" s="8">
        <v>11.11</v>
      </c>
      <c r="I24" s="12">
        <v>0</v>
      </c>
    </row>
    <row r="25" spans="2:9" ht="15" customHeight="1" x14ac:dyDescent="0.2">
      <c r="B25" t="s">
        <v>55</v>
      </c>
      <c r="C25" s="12">
        <v>5</v>
      </c>
      <c r="D25" s="8">
        <v>15.63</v>
      </c>
      <c r="E25" s="12">
        <v>3</v>
      </c>
      <c r="F25" s="8">
        <v>14.29</v>
      </c>
      <c r="G25" s="12">
        <v>2</v>
      </c>
      <c r="H25" s="8">
        <v>22.22</v>
      </c>
      <c r="I25" s="12">
        <v>0</v>
      </c>
    </row>
    <row r="26" spans="2:9" ht="15" customHeight="1" x14ac:dyDescent="0.2">
      <c r="B26" t="s">
        <v>56</v>
      </c>
      <c r="C26" s="12">
        <v>4</v>
      </c>
      <c r="D26" s="8">
        <v>12.5</v>
      </c>
      <c r="E26" s="12">
        <v>3</v>
      </c>
      <c r="F26" s="8">
        <v>14.29</v>
      </c>
      <c r="G26" s="12">
        <v>1</v>
      </c>
      <c r="H26" s="8">
        <v>11.11</v>
      </c>
      <c r="I26" s="12">
        <v>0</v>
      </c>
    </row>
    <row r="27" spans="2:9" ht="15" customHeight="1" x14ac:dyDescent="0.2">
      <c r="B27" t="s">
        <v>64</v>
      </c>
      <c r="C27" s="12">
        <v>3</v>
      </c>
      <c r="D27" s="8">
        <v>9.3800000000000008</v>
      </c>
      <c r="E27" s="12">
        <v>2</v>
      </c>
      <c r="F27" s="8">
        <v>9.52</v>
      </c>
      <c r="G27" s="12">
        <v>1</v>
      </c>
      <c r="H27" s="8">
        <v>11.11</v>
      </c>
      <c r="I27" s="12">
        <v>0</v>
      </c>
    </row>
    <row r="28" spans="2:9" ht="15" customHeight="1" x14ac:dyDescent="0.2">
      <c r="B28" t="s">
        <v>67</v>
      </c>
      <c r="C28" s="12">
        <v>2</v>
      </c>
      <c r="D28" s="8">
        <v>6.25</v>
      </c>
      <c r="E28" s="12">
        <v>0</v>
      </c>
      <c r="F28" s="8">
        <v>0</v>
      </c>
      <c r="G28" s="12">
        <v>2</v>
      </c>
      <c r="H28" s="8">
        <v>22.22</v>
      </c>
      <c r="I28" s="12">
        <v>0</v>
      </c>
    </row>
    <row r="29" spans="2:9" ht="15" customHeight="1" x14ac:dyDescent="0.2">
      <c r="B29" t="s">
        <v>69</v>
      </c>
      <c r="C29" s="12">
        <v>2</v>
      </c>
      <c r="D29" s="8">
        <v>6.25</v>
      </c>
      <c r="E29" s="12">
        <v>2</v>
      </c>
      <c r="F29" s="8">
        <v>9.52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70</v>
      </c>
      <c r="C30" s="12">
        <v>2</v>
      </c>
      <c r="D30" s="8">
        <v>6.25</v>
      </c>
      <c r="E30" s="12">
        <v>2</v>
      </c>
      <c r="F30" s="8">
        <v>9.52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72</v>
      </c>
      <c r="C31" s="12">
        <v>2</v>
      </c>
      <c r="D31" s="8">
        <v>6.25</v>
      </c>
      <c r="E31" s="12">
        <v>1</v>
      </c>
      <c r="F31" s="8">
        <v>4.76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92</v>
      </c>
      <c r="C32" s="12">
        <v>1</v>
      </c>
      <c r="D32" s="8">
        <v>3.13</v>
      </c>
      <c r="E32" s="12">
        <v>0</v>
      </c>
      <c r="F32" s="8">
        <v>0</v>
      </c>
      <c r="G32" s="12">
        <v>1</v>
      </c>
      <c r="H32" s="8">
        <v>11.11</v>
      </c>
      <c r="I32" s="12">
        <v>0</v>
      </c>
    </row>
    <row r="33" spans="2:9" ht="15" customHeight="1" x14ac:dyDescent="0.2">
      <c r="B33" t="s">
        <v>87</v>
      </c>
      <c r="C33" s="12">
        <v>1</v>
      </c>
      <c r="D33" s="8">
        <v>3.13</v>
      </c>
      <c r="E33" s="12">
        <v>1</v>
      </c>
      <c r="F33" s="8">
        <v>4.76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89</v>
      </c>
      <c r="C34" s="12">
        <v>1</v>
      </c>
      <c r="D34" s="8">
        <v>3.13</v>
      </c>
      <c r="E34" s="12">
        <v>0</v>
      </c>
      <c r="F34" s="8">
        <v>0</v>
      </c>
      <c r="G34" s="12">
        <v>1</v>
      </c>
      <c r="H34" s="8">
        <v>11.11</v>
      </c>
      <c r="I34" s="12">
        <v>0</v>
      </c>
    </row>
    <row r="35" spans="2:9" ht="15" customHeight="1" x14ac:dyDescent="0.2">
      <c r="B35" t="s">
        <v>58</v>
      </c>
      <c r="C35" s="12">
        <v>1</v>
      </c>
      <c r="D35" s="8">
        <v>3.13</v>
      </c>
      <c r="E35" s="12">
        <v>1</v>
      </c>
      <c r="F35" s="8">
        <v>4.76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98</v>
      </c>
      <c r="C36" s="12">
        <v>1</v>
      </c>
      <c r="D36" s="8">
        <v>3.13</v>
      </c>
      <c r="E36" s="12">
        <v>0</v>
      </c>
      <c r="F36" s="8">
        <v>0</v>
      </c>
      <c r="G36" s="12">
        <v>0</v>
      </c>
      <c r="H36" s="8">
        <v>0</v>
      </c>
      <c r="I36" s="12">
        <v>1</v>
      </c>
    </row>
    <row r="37" spans="2:9" ht="15" customHeight="1" x14ac:dyDescent="0.2">
      <c r="B37" t="s">
        <v>71</v>
      </c>
      <c r="C37" s="12">
        <v>1</v>
      </c>
      <c r="D37" s="8">
        <v>3.13</v>
      </c>
      <c r="E37" s="12">
        <v>1</v>
      </c>
      <c r="F37" s="8">
        <v>4.76</v>
      </c>
      <c r="G37" s="12">
        <v>0</v>
      </c>
      <c r="H37" s="8">
        <v>0</v>
      </c>
      <c r="I37" s="12">
        <v>0</v>
      </c>
    </row>
    <row r="40" spans="2:9" ht="33" customHeight="1" x14ac:dyDescent="0.2">
      <c r="B40" t="s">
        <v>229</v>
      </c>
      <c r="C40" s="10" t="s">
        <v>48</v>
      </c>
      <c r="D40" s="10" t="s">
        <v>49</v>
      </c>
      <c r="E40" s="10" t="s">
        <v>50</v>
      </c>
      <c r="F40" s="10" t="s">
        <v>51</v>
      </c>
      <c r="G40" s="10" t="s">
        <v>52</v>
      </c>
      <c r="H40" s="10" t="s">
        <v>53</v>
      </c>
      <c r="I40" s="10" t="s">
        <v>54</v>
      </c>
    </row>
    <row r="41" spans="2:9" ht="15" customHeight="1" x14ac:dyDescent="0.2">
      <c r="B41" t="s">
        <v>116</v>
      </c>
      <c r="C41" s="12">
        <v>4</v>
      </c>
      <c r="D41" s="8">
        <v>12.5</v>
      </c>
      <c r="E41" s="12">
        <v>3</v>
      </c>
      <c r="F41" s="8">
        <v>14.29</v>
      </c>
      <c r="G41" s="12">
        <v>1</v>
      </c>
      <c r="H41" s="8">
        <v>11.11</v>
      </c>
      <c r="I41" s="12">
        <v>0</v>
      </c>
    </row>
    <row r="42" spans="2:9" ht="15" customHeight="1" x14ac:dyDescent="0.2">
      <c r="B42" t="s">
        <v>111</v>
      </c>
      <c r="C42" s="12">
        <v>2</v>
      </c>
      <c r="D42" s="8">
        <v>6.25</v>
      </c>
      <c r="E42" s="12">
        <v>0</v>
      </c>
      <c r="F42" s="8">
        <v>0</v>
      </c>
      <c r="G42" s="12">
        <v>2</v>
      </c>
      <c r="H42" s="8">
        <v>22.22</v>
      </c>
      <c r="I42" s="12">
        <v>0</v>
      </c>
    </row>
    <row r="43" spans="2:9" ht="15" customHeight="1" x14ac:dyDescent="0.2">
      <c r="B43" t="s">
        <v>113</v>
      </c>
      <c r="C43" s="12">
        <v>2</v>
      </c>
      <c r="D43" s="8">
        <v>6.25</v>
      </c>
      <c r="E43" s="12">
        <v>2</v>
      </c>
      <c r="F43" s="8">
        <v>9.52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126</v>
      </c>
      <c r="C44" s="12">
        <v>2</v>
      </c>
      <c r="D44" s="8">
        <v>6.25</v>
      </c>
      <c r="E44" s="12">
        <v>2</v>
      </c>
      <c r="F44" s="8">
        <v>9.52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145</v>
      </c>
      <c r="C45" s="12">
        <v>1</v>
      </c>
      <c r="D45" s="8">
        <v>3.13</v>
      </c>
      <c r="E45" s="12">
        <v>1</v>
      </c>
      <c r="F45" s="8">
        <v>4.76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183</v>
      </c>
      <c r="C46" s="12">
        <v>1</v>
      </c>
      <c r="D46" s="8">
        <v>3.13</v>
      </c>
      <c r="E46" s="12">
        <v>1</v>
      </c>
      <c r="F46" s="8">
        <v>4.76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140</v>
      </c>
      <c r="C47" s="12">
        <v>1</v>
      </c>
      <c r="D47" s="8">
        <v>3.13</v>
      </c>
      <c r="E47" s="12">
        <v>0</v>
      </c>
      <c r="F47" s="8">
        <v>0</v>
      </c>
      <c r="G47" s="12">
        <v>1</v>
      </c>
      <c r="H47" s="8">
        <v>11.11</v>
      </c>
      <c r="I47" s="12">
        <v>0</v>
      </c>
    </row>
    <row r="48" spans="2:9" ht="15" customHeight="1" x14ac:dyDescent="0.2">
      <c r="B48" t="s">
        <v>184</v>
      </c>
      <c r="C48" s="12">
        <v>1</v>
      </c>
      <c r="D48" s="8">
        <v>3.13</v>
      </c>
      <c r="E48" s="12">
        <v>1</v>
      </c>
      <c r="F48" s="8">
        <v>4.76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141</v>
      </c>
      <c r="C49" s="12">
        <v>1</v>
      </c>
      <c r="D49" s="8">
        <v>3.13</v>
      </c>
      <c r="E49" s="12">
        <v>1</v>
      </c>
      <c r="F49" s="8">
        <v>4.76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197</v>
      </c>
      <c r="C50" s="12">
        <v>1</v>
      </c>
      <c r="D50" s="8">
        <v>3.13</v>
      </c>
      <c r="E50" s="12">
        <v>0</v>
      </c>
      <c r="F50" s="8">
        <v>0</v>
      </c>
      <c r="G50" s="12">
        <v>1</v>
      </c>
      <c r="H50" s="8">
        <v>11.11</v>
      </c>
      <c r="I50" s="12">
        <v>0</v>
      </c>
    </row>
    <row r="51" spans="2:9" ht="15" customHeight="1" x14ac:dyDescent="0.2">
      <c r="B51" t="s">
        <v>198</v>
      </c>
      <c r="C51" s="12">
        <v>1</v>
      </c>
      <c r="D51" s="8">
        <v>3.13</v>
      </c>
      <c r="E51" s="12">
        <v>1</v>
      </c>
      <c r="F51" s="8">
        <v>4.76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199</v>
      </c>
      <c r="C52" s="12">
        <v>1</v>
      </c>
      <c r="D52" s="8">
        <v>3.13</v>
      </c>
      <c r="E52" s="12">
        <v>0</v>
      </c>
      <c r="F52" s="8">
        <v>0</v>
      </c>
      <c r="G52" s="12">
        <v>1</v>
      </c>
      <c r="H52" s="8">
        <v>11.11</v>
      </c>
      <c r="I52" s="12">
        <v>0</v>
      </c>
    </row>
    <row r="53" spans="2:9" ht="15" customHeight="1" x14ac:dyDescent="0.2">
      <c r="B53" t="s">
        <v>165</v>
      </c>
      <c r="C53" s="12">
        <v>1</v>
      </c>
      <c r="D53" s="8">
        <v>3.13</v>
      </c>
      <c r="E53" s="12">
        <v>1</v>
      </c>
      <c r="F53" s="8">
        <v>4.76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152</v>
      </c>
      <c r="C54" s="12">
        <v>1</v>
      </c>
      <c r="D54" s="8">
        <v>3.13</v>
      </c>
      <c r="E54" s="12">
        <v>1</v>
      </c>
      <c r="F54" s="8">
        <v>4.76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148</v>
      </c>
      <c r="C55" s="12">
        <v>1</v>
      </c>
      <c r="D55" s="8">
        <v>3.13</v>
      </c>
      <c r="E55" s="12">
        <v>1</v>
      </c>
      <c r="F55" s="8">
        <v>4.76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118</v>
      </c>
      <c r="C56" s="12">
        <v>1</v>
      </c>
      <c r="D56" s="8">
        <v>3.13</v>
      </c>
      <c r="E56" s="12">
        <v>1</v>
      </c>
      <c r="F56" s="8">
        <v>4.76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153</v>
      </c>
      <c r="C57" s="12">
        <v>1</v>
      </c>
      <c r="D57" s="8">
        <v>3.13</v>
      </c>
      <c r="E57" s="12">
        <v>0</v>
      </c>
      <c r="F57" s="8">
        <v>0</v>
      </c>
      <c r="G57" s="12">
        <v>1</v>
      </c>
      <c r="H57" s="8">
        <v>11.11</v>
      </c>
      <c r="I57" s="12">
        <v>0</v>
      </c>
    </row>
    <row r="58" spans="2:9" ht="15" customHeight="1" x14ac:dyDescent="0.2">
      <c r="B58" t="s">
        <v>157</v>
      </c>
      <c r="C58" s="12">
        <v>1</v>
      </c>
      <c r="D58" s="8">
        <v>3.13</v>
      </c>
      <c r="E58" s="12">
        <v>1</v>
      </c>
      <c r="F58" s="8">
        <v>4.76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200</v>
      </c>
      <c r="C59" s="12">
        <v>1</v>
      </c>
      <c r="D59" s="8">
        <v>3.13</v>
      </c>
      <c r="E59" s="12">
        <v>0</v>
      </c>
      <c r="F59" s="8">
        <v>0</v>
      </c>
      <c r="G59" s="12">
        <v>1</v>
      </c>
      <c r="H59" s="8">
        <v>11.11</v>
      </c>
      <c r="I59" s="12">
        <v>0</v>
      </c>
    </row>
    <row r="60" spans="2:9" ht="15" customHeight="1" x14ac:dyDescent="0.2">
      <c r="B60" t="s">
        <v>175</v>
      </c>
      <c r="C60" s="12">
        <v>1</v>
      </c>
      <c r="D60" s="8">
        <v>3.13</v>
      </c>
      <c r="E60" s="12">
        <v>0</v>
      </c>
      <c r="F60" s="8">
        <v>0</v>
      </c>
      <c r="G60" s="12">
        <v>1</v>
      </c>
      <c r="H60" s="8">
        <v>11.11</v>
      </c>
      <c r="I60" s="12">
        <v>0</v>
      </c>
    </row>
    <row r="61" spans="2:9" ht="15" customHeight="1" x14ac:dyDescent="0.2">
      <c r="B61" t="s">
        <v>168</v>
      </c>
      <c r="C61" s="12">
        <v>1</v>
      </c>
      <c r="D61" s="8">
        <v>3.13</v>
      </c>
      <c r="E61" s="12">
        <v>1</v>
      </c>
      <c r="F61" s="8">
        <v>4.76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122</v>
      </c>
      <c r="C62" s="12">
        <v>1</v>
      </c>
      <c r="D62" s="8">
        <v>3.13</v>
      </c>
      <c r="E62" s="12">
        <v>1</v>
      </c>
      <c r="F62" s="8">
        <v>4.76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201</v>
      </c>
      <c r="C63" s="12">
        <v>1</v>
      </c>
      <c r="D63" s="8">
        <v>3.13</v>
      </c>
      <c r="E63" s="12">
        <v>0</v>
      </c>
      <c r="F63" s="8">
        <v>0</v>
      </c>
      <c r="G63" s="12">
        <v>0</v>
      </c>
      <c r="H63" s="8">
        <v>0</v>
      </c>
      <c r="I63" s="12">
        <v>1</v>
      </c>
    </row>
    <row r="64" spans="2:9" ht="15" customHeight="1" x14ac:dyDescent="0.2">
      <c r="B64" t="s">
        <v>127</v>
      </c>
      <c r="C64" s="12">
        <v>1</v>
      </c>
      <c r="D64" s="8">
        <v>3.13</v>
      </c>
      <c r="E64" s="12">
        <v>1</v>
      </c>
      <c r="F64" s="8">
        <v>4.76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150</v>
      </c>
      <c r="C65" s="12">
        <v>1</v>
      </c>
      <c r="D65" s="8">
        <v>3.13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129</v>
      </c>
      <c r="C66" s="12">
        <v>1</v>
      </c>
      <c r="D66" s="8">
        <v>3.13</v>
      </c>
      <c r="E66" s="12">
        <v>1</v>
      </c>
      <c r="F66" s="8">
        <v>4.76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1B11-04C1-45EF-8E4C-412A362D6286}">
  <sheetPr>
    <pageSetUpPr fitToPage="1"/>
  </sheetPr>
  <dimension ref="A1:I75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109</v>
      </c>
      <c r="B1" s="3" t="s">
        <v>110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70</v>
      </c>
      <c r="C3" s="4">
        <v>4679</v>
      </c>
      <c r="D3" s="8">
        <v>10.51</v>
      </c>
      <c r="E3" s="4">
        <v>3861</v>
      </c>
      <c r="F3" s="8">
        <v>19.27</v>
      </c>
      <c r="G3" s="4">
        <v>816</v>
      </c>
      <c r="H3" s="8">
        <v>3.4</v>
      </c>
      <c r="I3" s="4">
        <v>2</v>
      </c>
    </row>
    <row r="4" spans="1:9" x14ac:dyDescent="0.2">
      <c r="A4" s="2">
        <v>2</v>
      </c>
      <c r="B4" s="1" t="s">
        <v>69</v>
      </c>
      <c r="C4" s="4">
        <v>3812</v>
      </c>
      <c r="D4" s="8">
        <v>8.56</v>
      </c>
      <c r="E4" s="4">
        <v>3160</v>
      </c>
      <c r="F4" s="8">
        <v>15.77</v>
      </c>
      <c r="G4" s="4">
        <v>650</v>
      </c>
      <c r="H4" s="8">
        <v>2.71</v>
      </c>
      <c r="I4" s="4">
        <v>2</v>
      </c>
    </row>
    <row r="5" spans="1:9" x14ac:dyDescent="0.2">
      <c r="A5" s="2">
        <v>3</v>
      </c>
      <c r="B5" s="1" t="s">
        <v>66</v>
      </c>
      <c r="C5" s="4">
        <v>3554</v>
      </c>
      <c r="D5" s="8">
        <v>7.98</v>
      </c>
      <c r="E5" s="4">
        <v>1315</v>
      </c>
      <c r="F5" s="8">
        <v>6.56</v>
      </c>
      <c r="G5" s="4">
        <v>2233</v>
      </c>
      <c r="H5" s="8">
        <v>9.32</v>
      </c>
      <c r="I5" s="4">
        <v>6</v>
      </c>
    </row>
    <row r="6" spans="1:9" x14ac:dyDescent="0.2">
      <c r="A6" s="2">
        <v>4</v>
      </c>
      <c r="B6" s="1" t="s">
        <v>64</v>
      </c>
      <c r="C6" s="4">
        <v>3065</v>
      </c>
      <c r="D6" s="8">
        <v>6.88</v>
      </c>
      <c r="E6" s="4">
        <v>1415</v>
      </c>
      <c r="F6" s="8">
        <v>7.06</v>
      </c>
      <c r="G6" s="4">
        <v>1641</v>
      </c>
      <c r="H6" s="8">
        <v>6.85</v>
      </c>
      <c r="I6" s="4">
        <v>8</v>
      </c>
    </row>
    <row r="7" spans="1:9" x14ac:dyDescent="0.2">
      <c r="A7" s="2">
        <v>5</v>
      </c>
      <c r="B7" s="1" t="s">
        <v>55</v>
      </c>
      <c r="C7" s="4">
        <v>2904</v>
      </c>
      <c r="D7" s="8">
        <v>6.52</v>
      </c>
      <c r="E7" s="4">
        <v>553</v>
      </c>
      <c r="F7" s="8">
        <v>2.76</v>
      </c>
      <c r="G7" s="4">
        <v>2349</v>
      </c>
      <c r="H7" s="8">
        <v>9.8000000000000007</v>
      </c>
      <c r="I7" s="4">
        <v>2</v>
      </c>
    </row>
    <row r="8" spans="1:9" x14ac:dyDescent="0.2">
      <c r="A8" s="2">
        <v>6</v>
      </c>
      <c r="B8" s="1" t="s">
        <v>56</v>
      </c>
      <c r="C8" s="4">
        <v>2062</v>
      </c>
      <c r="D8" s="8">
        <v>4.63</v>
      </c>
      <c r="E8" s="4">
        <v>671</v>
      </c>
      <c r="F8" s="8">
        <v>3.35</v>
      </c>
      <c r="G8" s="4">
        <v>1391</v>
      </c>
      <c r="H8" s="8">
        <v>5.8</v>
      </c>
      <c r="I8" s="4">
        <v>0</v>
      </c>
    </row>
    <row r="9" spans="1:9" x14ac:dyDescent="0.2">
      <c r="A9" s="2">
        <v>7</v>
      </c>
      <c r="B9" s="1" t="s">
        <v>62</v>
      </c>
      <c r="C9" s="4">
        <v>1918</v>
      </c>
      <c r="D9" s="8">
        <v>4.3099999999999996</v>
      </c>
      <c r="E9" s="4">
        <v>1260</v>
      </c>
      <c r="F9" s="8">
        <v>6.29</v>
      </c>
      <c r="G9" s="4">
        <v>646</v>
      </c>
      <c r="H9" s="8">
        <v>2.7</v>
      </c>
      <c r="I9" s="4">
        <v>11</v>
      </c>
    </row>
    <row r="10" spans="1:9" x14ac:dyDescent="0.2">
      <c r="A10" s="2">
        <v>8</v>
      </c>
      <c r="B10" s="1" t="s">
        <v>71</v>
      </c>
      <c r="C10" s="4">
        <v>1678</v>
      </c>
      <c r="D10" s="8">
        <v>3.77</v>
      </c>
      <c r="E10" s="4">
        <v>988</v>
      </c>
      <c r="F10" s="8">
        <v>4.93</v>
      </c>
      <c r="G10" s="4">
        <v>460</v>
      </c>
      <c r="H10" s="8">
        <v>1.92</v>
      </c>
      <c r="I10" s="4">
        <v>6</v>
      </c>
    </row>
    <row r="11" spans="1:9" x14ac:dyDescent="0.2">
      <c r="A11" s="2">
        <v>9</v>
      </c>
      <c r="B11" s="1" t="s">
        <v>57</v>
      </c>
      <c r="C11" s="4">
        <v>1666</v>
      </c>
      <c r="D11" s="8">
        <v>3.74</v>
      </c>
      <c r="E11" s="4">
        <v>286</v>
      </c>
      <c r="F11" s="8">
        <v>1.43</v>
      </c>
      <c r="G11" s="4">
        <v>1379</v>
      </c>
      <c r="H11" s="8">
        <v>5.75</v>
      </c>
      <c r="I11" s="4">
        <v>1</v>
      </c>
    </row>
    <row r="12" spans="1:9" x14ac:dyDescent="0.2">
      <c r="A12" s="2">
        <v>10</v>
      </c>
      <c r="B12" s="1" t="s">
        <v>63</v>
      </c>
      <c r="C12" s="4">
        <v>1641</v>
      </c>
      <c r="D12" s="8">
        <v>3.69</v>
      </c>
      <c r="E12" s="4">
        <v>891</v>
      </c>
      <c r="F12" s="8">
        <v>4.45</v>
      </c>
      <c r="G12" s="4">
        <v>750</v>
      </c>
      <c r="H12" s="8">
        <v>3.13</v>
      </c>
      <c r="I12" s="4">
        <v>0</v>
      </c>
    </row>
    <row r="13" spans="1:9" x14ac:dyDescent="0.2">
      <c r="A13" s="2">
        <v>11</v>
      </c>
      <c r="B13" s="1" t="s">
        <v>72</v>
      </c>
      <c r="C13" s="4">
        <v>1319</v>
      </c>
      <c r="D13" s="8">
        <v>2.96</v>
      </c>
      <c r="E13" s="4">
        <v>1128</v>
      </c>
      <c r="F13" s="8">
        <v>5.63</v>
      </c>
      <c r="G13" s="4">
        <v>186</v>
      </c>
      <c r="H13" s="8">
        <v>0.78</v>
      </c>
      <c r="I13" s="4">
        <v>0</v>
      </c>
    </row>
    <row r="14" spans="1:9" x14ac:dyDescent="0.2">
      <c r="A14" s="2">
        <v>12</v>
      </c>
      <c r="B14" s="1" t="s">
        <v>67</v>
      </c>
      <c r="C14" s="4">
        <v>1318</v>
      </c>
      <c r="D14" s="8">
        <v>2.96</v>
      </c>
      <c r="E14" s="4">
        <v>777</v>
      </c>
      <c r="F14" s="8">
        <v>3.88</v>
      </c>
      <c r="G14" s="4">
        <v>537</v>
      </c>
      <c r="H14" s="8">
        <v>2.2400000000000002</v>
      </c>
      <c r="I14" s="4">
        <v>4</v>
      </c>
    </row>
    <row r="15" spans="1:9" x14ac:dyDescent="0.2">
      <c r="A15" s="2">
        <v>13</v>
      </c>
      <c r="B15" s="1" t="s">
        <v>61</v>
      </c>
      <c r="C15" s="4">
        <v>1096</v>
      </c>
      <c r="D15" s="8">
        <v>2.46</v>
      </c>
      <c r="E15" s="4">
        <v>429</v>
      </c>
      <c r="F15" s="8">
        <v>2.14</v>
      </c>
      <c r="G15" s="4">
        <v>663</v>
      </c>
      <c r="H15" s="8">
        <v>2.77</v>
      </c>
      <c r="I15" s="4">
        <v>4</v>
      </c>
    </row>
    <row r="16" spans="1:9" x14ac:dyDescent="0.2">
      <c r="A16" s="2">
        <v>14</v>
      </c>
      <c r="B16" s="1" t="s">
        <v>68</v>
      </c>
      <c r="C16" s="4">
        <v>884</v>
      </c>
      <c r="D16" s="8">
        <v>1.99</v>
      </c>
      <c r="E16" s="4">
        <v>301</v>
      </c>
      <c r="F16" s="8">
        <v>1.5</v>
      </c>
      <c r="G16" s="4">
        <v>573</v>
      </c>
      <c r="H16" s="8">
        <v>2.39</v>
      </c>
      <c r="I16" s="4">
        <v>1</v>
      </c>
    </row>
    <row r="17" spans="1:9" x14ac:dyDescent="0.2">
      <c r="A17" s="2">
        <v>15</v>
      </c>
      <c r="B17" s="1" t="s">
        <v>73</v>
      </c>
      <c r="C17" s="4">
        <v>712</v>
      </c>
      <c r="D17" s="8">
        <v>1.6</v>
      </c>
      <c r="E17" s="4">
        <v>12</v>
      </c>
      <c r="F17" s="8">
        <v>0.06</v>
      </c>
      <c r="G17" s="4">
        <v>614</v>
      </c>
      <c r="H17" s="8">
        <v>2.56</v>
      </c>
      <c r="I17" s="4">
        <v>11</v>
      </c>
    </row>
    <row r="18" spans="1:9" x14ac:dyDescent="0.2">
      <c r="A18" s="2">
        <v>16</v>
      </c>
      <c r="B18" s="1" t="s">
        <v>59</v>
      </c>
      <c r="C18" s="4">
        <v>709</v>
      </c>
      <c r="D18" s="8">
        <v>1.59</v>
      </c>
      <c r="E18" s="4">
        <v>58</v>
      </c>
      <c r="F18" s="8">
        <v>0.28999999999999998</v>
      </c>
      <c r="G18" s="4">
        <v>651</v>
      </c>
      <c r="H18" s="8">
        <v>2.72</v>
      </c>
      <c r="I18" s="4">
        <v>0</v>
      </c>
    </row>
    <row r="19" spans="1:9" x14ac:dyDescent="0.2">
      <c r="A19" s="2">
        <v>17</v>
      </c>
      <c r="B19" s="1" t="s">
        <v>65</v>
      </c>
      <c r="C19" s="4">
        <v>667</v>
      </c>
      <c r="D19" s="8">
        <v>1.5</v>
      </c>
      <c r="E19" s="4">
        <v>70</v>
      </c>
      <c r="F19" s="8">
        <v>0.35</v>
      </c>
      <c r="G19" s="4">
        <v>597</v>
      </c>
      <c r="H19" s="8">
        <v>2.4900000000000002</v>
      </c>
      <c r="I19" s="4">
        <v>0</v>
      </c>
    </row>
    <row r="20" spans="1:9" x14ac:dyDescent="0.2">
      <c r="A20" s="2">
        <v>18</v>
      </c>
      <c r="B20" s="1" t="s">
        <v>60</v>
      </c>
      <c r="C20" s="4">
        <v>622</v>
      </c>
      <c r="D20" s="8">
        <v>1.4</v>
      </c>
      <c r="E20" s="4">
        <v>90</v>
      </c>
      <c r="F20" s="8">
        <v>0.45</v>
      </c>
      <c r="G20" s="4">
        <v>531</v>
      </c>
      <c r="H20" s="8">
        <v>2.2200000000000002</v>
      </c>
      <c r="I20" s="4">
        <v>1</v>
      </c>
    </row>
    <row r="21" spans="1:9" x14ac:dyDescent="0.2">
      <c r="A21" s="2">
        <v>19</v>
      </c>
      <c r="B21" s="1" t="s">
        <v>58</v>
      </c>
      <c r="C21" s="4">
        <v>612</v>
      </c>
      <c r="D21" s="8">
        <v>1.37</v>
      </c>
      <c r="E21" s="4">
        <v>73</v>
      </c>
      <c r="F21" s="8">
        <v>0.36</v>
      </c>
      <c r="G21" s="4">
        <v>539</v>
      </c>
      <c r="H21" s="8">
        <v>2.25</v>
      </c>
      <c r="I21" s="4">
        <v>0</v>
      </c>
    </row>
    <row r="22" spans="1:9" x14ac:dyDescent="0.2">
      <c r="A22" s="2">
        <v>20</v>
      </c>
      <c r="B22" s="1" t="s">
        <v>74</v>
      </c>
      <c r="C22" s="4">
        <v>563</v>
      </c>
      <c r="D22" s="8">
        <v>1.26</v>
      </c>
      <c r="E22" s="4">
        <v>398</v>
      </c>
      <c r="F22" s="8">
        <v>1.99</v>
      </c>
      <c r="G22" s="4">
        <v>164</v>
      </c>
      <c r="H22" s="8">
        <v>0.68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66</v>
      </c>
      <c r="C25" s="4">
        <v>1771</v>
      </c>
      <c r="D25" s="8">
        <v>9.83</v>
      </c>
      <c r="E25" s="4">
        <v>478</v>
      </c>
      <c r="F25" s="8">
        <v>6.79</v>
      </c>
      <c r="G25" s="4">
        <v>1290</v>
      </c>
      <c r="H25" s="8">
        <v>11.85</v>
      </c>
      <c r="I25" s="4">
        <v>3</v>
      </c>
    </row>
    <row r="26" spans="1:9" x14ac:dyDescent="0.2">
      <c r="A26" s="2">
        <v>2</v>
      </c>
      <c r="B26" s="1" t="s">
        <v>69</v>
      </c>
      <c r="C26" s="4">
        <v>1769</v>
      </c>
      <c r="D26" s="8">
        <v>9.82</v>
      </c>
      <c r="E26" s="4">
        <v>1457</v>
      </c>
      <c r="F26" s="8">
        <v>20.7</v>
      </c>
      <c r="G26" s="4">
        <v>312</v>
      </c>
      <c r="H26" s="8">
        <v>2.87</v>
      </c>
      <c r="I26" s="4">
        <v>0</v>
      </c>
    </row>
    <row r="27" spans="1:9" x14ac:dyDescent="0.2">
      <c r="A27" s="2">
        <v>3</v>
      </c>
      <c r="B27" s="1" t="s">
        <v>70</v>
      </c>
      <c r="C27" s="4">
        <v>1761</v>
      </c>
      <c r="D27" s="8">
        <v>9.7799999999999994</v>
      </c>
      <c r="E27" s="4">
        <v>1368</v>
      </c>
      <c r="F27" s="8">
        <v>19.440000000000001</v>
      </c>
      <c r="G27" s="4">
        <v>393</v>
      </c>
      <c r="H27" s="8">
        <v>3.61</v>
      </c>
      <c r="I27" s="4">
        <v>0</v>
      </c>
    </row>
    <row r="28" spans="1:9" x14ac:dyDescent="0.2">
      <c r="A28" s="2">
        <v>4</v>
      </c>
      <c r="B28" s="1" t="s">
        <v>64</v>
      </c>
      <c r="C28" s="4">
        <v>1051</v>
      </c>
      <c r="D28" s="8">
        <v>5.83</v>
      </c>
      <c r="E28" s="4">
        <v>430</v>
      </c>
      <c r="F28" s="8">
        <v>6.11</v>
      </c>
      <c r="G28" s="4">
        <v>616</v>
      </c>
      <c r="H28" s="8">
        <v>5.66</v>
      </c>
      <c r="I28" s="4">
        <v>5</v>
      </c>
    </row>
    <row r="29" spans="1:9" x14ac:dyDescent="0.2">
      <c r="A29" s="2">
        <v>5</v>
      </c>
      <c r="B29" s="1" t="s">
        <v>55</v>
      </c>
      <c r="C29" s="4">
        <v>1039</v>
      </c>
      <c r="D29" s="8">
        <v>5.77</v>
      </c>
      <c r="E29" s="4">
        <v>104</v>
      </c>
      <c r="F29" s="8">
        <v>1.48</v>
      </c>
      <c r="G29" s="4">
        <v>935</v>
      </c>
      <c r="H29" s="8">
        <v>8.59</v>
      </c>
      <c r="I29" s="4">
        <v>0</v>
      </c>
    </row>
    <row r="30" spans="1:9" x14ac:dyDescent="0.2">
      <c r="A30" s="2">
        <v>6</v>
      </c>
      <c r="B30" s="1" t="s">
        <v>56</v>
      </c>
      <c r="C30" s="4">
        <v>785</v>
      </c>
      <c r="D30" s="8">
        <v>4.3600000000000003</v>
      </c>
      <c r="E30" s="4">
        <v>140</v>
      </c>
      <c r="F30" s="8">
        <v>1.99</v>
      </c>
      <c r="G30" s="4">
        <v>645</v>
      </c>
      <c r="H30" s="8">
        <v>5.92</v>
      </c>
      <c r="I30" s="4">
        <v>0</v>
      </c>
    </row>
    <row r="31" spans="1:9" x14ac:dyDescent="0.2">
      <c r="A31" s="2">
        <v>7</v>
      </c>
      <c r="B31" s="1" t="s">
        <v>67</v>
      </c>
      <c r="C31" s="4">
        <v>753</v>
      </c>
      <c r="D31" s="8">
        <v>4.18</v>
      </c>
      <c r="E31" s="4">
        <v>419</v>
      </c>
      <c r="F31" s="8">
        <v>5.95</v>
      </c>
      <c r="G31" s="4">
        <v>333</v>
      </c>
      <c r="H31" s="8">
        <v>3.06</v>
      </c>
      <c r="I31" s="4">
        <v>1</v>
      </c>
    </row>
    <row r="32" spans="1:9" x14ac:dyDescent="0.2">
      <c r="A32" s="2">
        <v>8</v>
      </c>
      <c r="B32" s="1" t="s">
        <v>57</v>
      </c>
      <c r="C32" s="4">
        <v>642</v>
      </c>
      <c r="D32" s="8">
        <v>3.56</v>
      </c>
      <c r="E32" s="4">
        <v>63</v>
      </c>
      <c r="F32" s="8">
        <v>0.9</v>
      </c>
      <c r="G32" s="4">
        <v>578</v>
      </c>
      <c r="H32" s="8">
        <v>5.31</v>
      </c>
      <c r="I32" s="4">
        <v>1</v>
      </c>
    </row>
    <row r="33" spans="1:9" x14ac:dyDescent="0.2">
      <c r="A33" s="2">
        <v>9</v>
      </c>
      <c r="B33" s="1" t="s">
        <v>71</v>
      </c>
      <c r="C33" s="4">
        <v>621</v>
      </c>
      <c r="D33" s="8">
        <v>3.45</v>
      </c>
      <c r="E33" s="4">
        <v>375</v>
      </c>
      <c r="F33" s="8">
        <v>5.33</v>
      </c>
      <c r="G33" s="4">
        <v>229</v>
      </c>
      <c r="H33" s="8">
        <v>2.1</v>
      </c>
      <c r="I33" s="4">
        <v>3</v>
      </c>
    </row>
    <row r="34" spans="1:9" x14ac:dyDescent="0.2">
      <c r="A34" s="2">
        <v>10</v>
      </c>
      <c r="B34" s="1" t="s">
        <v>63</v>
      </c>
      <c r="C34" s="4">
        <v>584</v>
      </c>
      <c r="D34" s="8">
        <v>3.24</v>
      </c>
      <c r="E34" s="4">
        <v>293</v>
      </c>
      <c r="F34" s="8">
        <v>4.16</v>
      </c>
      <c r="G34" s="4">
        <v>291</v>
      </c>
      <c r="H34" s="8">
        <v>2.67</v>
      </c>
      <c r="I34" s="4">
        <v>0</v>
      </c>
    </row>
    <row r="35" spans="1:9" x14ac:dyDescent="0.2">
      <c r="A35" s="2">
        <v>11</v>
      </c>
      <c r="B35" s="1" t="s">
        <v>72</v>
      </c>
      <c r="C35" s="4">
        <v>578</v>
      </c>
      <c r="D35" s="8">
        <v>3.21</v>
      </c>
      <c r="E35" s="4">
        <v>479</v>
      </c>
      <c r="F35" s="8">
        <v>6.81</v>
      </c>
      <c r="G35" s="4">
        <v>98</v>
      </c>
      <c r="H35" s="8">
        <v>0.9</v>
      </c>
      <c r="I35" s="4">
        <v>0</v>
      </c>
    </row>
    <row r="36" spans="1:9" x14ac:dyDescent="0.2">
      <c r="A36" s="2">
        <v>12</v>
      </c>
      <c r="B36" s="1" t="s">
        <v>62</v>
      </c>
      <c r="C36" s="4">
        <v>545</v>
      </c>
      <c r="D36" s="8">
        <v>3.03</v>
      </c>
      <c r="E36" s="4">
        <v>303</v>
      </c>
      <c r="F36" s="8">
        <v>4.3099999999999996</v>
      </c>
      <c r="G36" s="4">
        <v>238</v>
      </c>
      <c r="H36" s="8">
        <v>2.19</v>
      </c>
      <c r="I36" s="4">
        <v>4</v>
      </c>
    </row>
    <row r="37" spans="1:9" x14ac:dyDescent="0.2">
      <c r="A37" s="2">
        <v>13</v>
      </c>
      <c r="B37" s="1" t="s">
        <v>61</v>
      </c>
      <c r="C37" s="4">
        <v>425</v>
      </c>
      <c r="D37" s="8">
        <v>2.36</v>
      </c>
      <c r="E37" s="4">
        <v>132</v>
      </c>
      <c r="F37" s="8">
        <v>1.88</v>
      </c>
      <c r="G37" s="4">
        <v>291</v>
      </c>
      <c r="H37" s="8">
        <v>2.67</v>
      </c>
      <c r="I37" s="4">
        <v>2</v>
      </c>
    </row>
    <row r="38" spans="1:9" x14ac:dyDescent="0.2">
      <c r="A38" s="2">
        <v>14</v>
      </c>
      <c r="B38" s="1" t="s">
        <v>68</v>
      </c>
      <c r="C38" s="4">
        <v>407</v>
      </c>
      <c r="D38" s="8">
        <v>2.2599999999999998</v>
      </c>
      <c r="E38" s="4">
        <v>127</v>
      </c>
      <c r="F38" s="8">
        <v>1.8</v>
      </c>
      <c r="G38" s="4">
        <v>276</v>
      </c>
      <c r="H38" s="8">
        <v>2.5299999999999998</v>
      </c>
      <c r="I38" s="4">
        <v>1</v>
      </c>
    </row>
    <row r="39" spans="1:9" x14ac:dyDescent="0.2">
      <c r="A39" s="2">
        <v>15</v>
      </c>
      <c r="B39" s="1" t="s">
        <v>59</v>
      </c>
      <c r="C39" s="4">
        <v>404</v>
      </c>
      <c r="D39" s="8">
        <v>2.2400000000000002</v>
      </c>
      <c r="E39" s="4">
        <v>19</v>
      </c>
      <c r="F39" s="8">
        <v>0.27</v>
      </c>
      <c r="G39" s="4">
        <v>385</v>
      </c>
      <c r="H39" s="8">
        <v>3.54</v>
      </c>
      <c r="I39" s="4">
        <v>0</v>
      </c>
    </row>
    <row r="40" spans="1:9" x14ac:dyDescent="0.2">
      <c r="A40" s="2">
        <v>16</v>
      </c>
      <c r="B40" s="1" t="s">
        <v>65</v>
      </c>
      <c r="C40" s="4">
        <v>376</v>
      </c>
      <c r="D40" s="8">
        <v>2.09</v>
      </c>
      <c r="E40" s="4">
        <v>37</v>
      </c>
      <c r="F40" s="8">
        <v>0.53</v>
      </c>
      <c r="G40" s="4">
        <v>339</v>
      </c>
      <c r="H40" s="8">
        <v>3.11</v>
      </c>
      <c r="I40" s="4">
        <v>0</v>
      </c>
    </row>
    <row r="41" spans="1:9" x14ac:dyDescent="0.2">
      <c r="A41" s="2">
        <v>17</v>
      </c>
      <c r="B41" s="1" t="s">
        <v>60</v>
      </c>
      <c r="C41" s="4">
        <v>306</v>
      </c>
      <c r="D41" s="8">
        <v>1.7</v>
      </c>
      <c r="E41" s="4">
        <v>30</v>
      </c>
      <c r="F41" s="8">
        <v>0.43</v>
      </c>
      <c r="G41" s="4">
        <v>276</v>
      </c>
      <c r="H41" s="8">
        <v>2.5299999999999998</v>
      </c>
      <c r="I41" s="4">
        <v>0</v>
      </c>
    </row>
    <row r="42" spans="1:9" x14ac:dyDescent="0.2">
      <c r="A42" s="2">
        <v>18</v>
      </c>
      <c r="B42" s="1" t="s">
        <v>73</v>
      </c>
      <c r="C42" s="4">
        <v>279</v>
      </c>
      <c r="D42" s="8">
        <v>1.55</v>
      </c>
      <c r="E42" s="4">
        <v>8</v>
      </c>
      <c r="F42" s="8">
        <v>0.11</v>
      </c>
      <c r="G42" s="4">
        <v>259</v>
      </c>
      <c r="H42" s="8">
        <v>2.38</v>
      </c>
      <c r="I42" s="4">
        <v>3</v>
      </c>
    </row>
    <row r="43" spans="1:9" x14ac:dyDescent="0.2">
      <c r="A43" s="2">
        <v>19</v>
      </c>
      <c r="B43" s="1" t="s">
        <v>58</v>
      </c>
      <c r="C43" s="4">
        <v>265</v>
      </c>
      <c r="D43" s="8">
        <v>1.47</v>
      </c>
      <c r="E43" s="4">
        <v>15</v>
      </c>
      <c r="F43" s="8">
        <v>0.21</v>
      </c>
      <c r="G43" s="4">
        <v>250</v>
      </c>
      <c r="H43" s="8">
        <v>2.2999999999999998</v>
      </c>
      <c r="I43" s="4">
        <v>0</v>
      </c>
    </row>
    <row r="44" spans="1:9" x14ac:dyDescent="0.2">
      <c r="A44" s="2">
        <v>20</v>
      </c>
      <c r="B44" s="1" t="s">
        <v>75</v>
      </c>
      <c r="C44" s="4">
        <v>245</v>
      </c>
      <c r="D44" s="8">
        <v>1.36</v>
      </c>
      <c r="E44" s="4">
        <v>19</v>
      </c>
      <c r="F44" s="8">
        <v>0.27</v>
      </c>
      <c r="G44" s="4">
        <v>221</v>
      </c>
      <c r="H44" s="8">
        <v>2.0299999999999998</v>
      </c>
      <c r="I44" s="4">
        <v>5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69</v>
      </c>
      <c r="C47" s="4">
        <v>1303</v>
      </c>
      <c r="D47" s="8">
        <v>12.68</v>
      </c>
      <c r="E47" s="4">
        <v>1068</v>
      </c>
      <c r="F47" s="8">
        <v>26.13</v>
      </c>
      <c r="G47" s="4">
        <v>235</v>
      </c>
      <c r="H47" s="8">
        <v>3.83</v>
      </c>
      <c r="I47" s="4">
        <v>0</v>
      </c>
    </row>
    <row r="48" spans="1:9" x14ac:dyDescent="0.2">
      <c r="A48" s="2">
        <v>2</v>
      </c>
      <c r="B48" s="1" t="s">
        <v>66</v>
      </c>
      <c r="C48" s="4">
        <v>1195</v>
      </c>
      <c r="D48" s="8">
        <v>11.63</v>
      </c>
      <c r="E48" s="4">
        <v>328</v>
      </c>
      <c r="F48" s="8">
        <v>8.02</v>
      </c>
      <c r="G48" s="4">
        <v>864</v>
      </c>
      <c r="H48" s="8">
        <v>14.1</v>
      </c>
      <c r="I48" s="4">
        <v>3</v>
      </c>
    </row>
    <row r="49" spans="1:9" x14ac:dyDescent="0.2">
      <c r="A49" s="2">
        <v>3</v>
      </c>
      <c r="B49" s="1" t="s">
        <v>70</v>
      </c>
      <c r="C49" s="4">
        <v>947</v>
      </c>
      <c r="D49" s="8">
        <v>9.2200000000000006</v>
      </c>
      <c r="E49" s="4">
        <v>719</v>
      </c>
      <c r="F49" s="8">
        <v>17.59</v>
      </c>
      <c r="G49" s="4">
        <v>228</v>
      </c>
      <c r="H49" s="8">
        <v>3.72</v>
      </c>
      <c r="I49" s="4">
        <v>0</v>
      </c>
    </row>
    <row r="50" spans="1:9" x14ac:dyDescent="0.2">
      <c r="A50" s="2">
        <v>4</v>
      </c>
      <c r="B50" s="1" t="s">
        <v>64</v>
      </c>
      <c r="C50" s="4">
        <v>626</v>
      </c>
      <c r="D50" s="8">
        <v>6.09</v>
      </c>
      <c r="E50" s="4">
        <v>257</v>
      </c>
      <c r="F50" s="8">
        <v>6.29</v>
      </c>
      <c r="G50" s="4">
        <v>365</v>
      </c>
      <c r="H50" s="8">
        <v>5.96</v>
      </c>
      <c r="I50" s="4">
        <v>4</v>
      </c>
    </row>
    <row r="51" spans="1:9" x14ac:dyDescent="0.2">
      <c r="A51" s="2">
        <v>5</v>
      </c>
      <c r="B51" s="1" t="s">
        <v>67</v>
      </c>
      <c r="C51" s="4">
        <v>544</v>
      </c>
      <c r="D51" s="8">
        <v>5.3</v>
      </c>
      <c r="E51" s="4">
        <v>323</v>
      </c>
      <c r="F51" s="8">
        <v>7.9</v>
      </c>
      <c r="G51" s="4">
        <v>220</v>
      </c>
      <c r="H51" s="8">
        <v>3.59</v>
      </c>
      <c r="I51" s="4">
        <v>1</v>
      </c>
    </row>
    <row r="52" spans="1:9" x14ac:dyDescent="0.2">
      <c r="A52" s="2">
        <v>6</v>
      </c>
      <c r="B52" s="1" t="s">
        <v>55</v>
      </c>
      <c r="C52" s="4">
        <v>482</v>
      </c>
      <c r="D52" s="8">
        <v>4.6900000000000004</v>
      </c>
      <c r="E52" s="4">
        <v>46</v>
      </c>
      <c r="F52" s="8">
        <v>1.1299999999999999</v>
      </c>
      <c r="G52" s="4">
        <v>436</v>
      </c>
      <c r="H52" s="8">
        <v>7.11</v>
      </c>
      <c r="I52" s="4">
        <v>0</v>
      </c>
    </row>
    <row r="53" spans="1:9" x14ac:dyDescent="0.2">
      <c r="A53" s="2">
        <v>7</v>
      </c>
      <c r="B53" s="1" t="s">
        <v>71</v>
      </c>
      <c r="C53" s="4">
        <v>348</v>
      </c>
      <c r="D53" s="8">
        <v>3.39</v>
      </c>
      <c r="E53" s="4">
        <v>193</v>
      </c>
      <c r="F53" s="8">
        <v>4.72</v>
      </c>
      <c r="G53" s="4">
        <v>143</v>
      </c>
      <c r="H53" s="8">
        <v>2.33</v>
      </c>
      <c r="I53" s="4">
        <v>3</v>
      </c>
    </row>
    <row r="54" spans="1:9" x14ac:dyDescent="0.2">
      <c r="A54" s="2">
        <v>8</v>
      </c>
      <c r="B54" s="1" t="s">
        <v>72</v>
      </c>
      <c r="C54" s="4">
        <v>334</v>
      </c>
      <c r="D54" s="8">
        <v>3.25</v>
      </c>
      <c r="E54" s="4">
        <v>271</v>
      </c>
      <c r="F54" s="8">
        <v>6.63</v>
      </c>
      <c r="G54" s="4">
        <v>62</v>
      </c>
      <c r="H54" s="8">
        <v>1.01</v>
      </c>
      <c r="I54" s="4">
        <v>0</v>
      </c>
    </row>
    <row r="55" spans="1:9" x14ac:dyDescent="0.2">
      <c r="A55" s="2">
        <v>9</v>
      </c>
      <c r="B55" s="1" t="s">
        <v>61</v>
      </c>
      <c r="C55" s="4">
        <v>313</v>
      </c>
      <c r="D55" s="8">
        <v>3.05</v>
      </c>
      <c r="E55" s="4">
        <v>89</v>
      </c>
      <c r="F55" s="8">
        <v>2.1800000000000002</v>
      </c>
      <c r="G55" s="4">
        <v>224</v>
      </c>
      <c r="H55" s="8">
        <v>3.66</v>
      </c>
      <c r="I55" s="4">
        <v>0</v>
      </c>
    </row>
    <row r="56" spans="1:9" x14ac:dyDescent="0.2">
      <c r="A56" s="2">
        <v>10</v>
      </c>
      <c r="B56" s="1" t="s">
        <v>62</v>
      </c>
      <c r="C56" s="4">
        <v>311</v>
      </c>
      <c r="D56" s="8">
        <v>3.03</v>
      </c>
      <c r="E56" s="4">
        <v>152</v>
      </c>
      <c r="F56" s="8">
        <v>3.72</v>
      </c>
      <c r="G56" s="4">
        <v>156</v>
      </c>
      <c r="H56" s="8">
        <v>2.5499999999999998</v>
      </c>
      <c r="I56" s="4">
        <v>3</v>
      </c>
    </row>
    <row r="57" spans="1:9" x14ac:dyDescent="0.2">
      <c r="A57" s="2">
        <v>11</v>
      </c>
      <c r="B57" s="1" t="s">
        <v>56</v>
      </c>
      <c r="C57" s="4">
        <v>284</v>
      </c>
      <c r="D57" s="8">
        <v>2.76</v>
      </c>
      <c r="E57" s="4">
        <v>54</v>
      </c>
      <c r="F57" s="8">
        <v>1.32</v>
      </c>
      <c r="G57" s="4">
        <v>230</v>
      </c>
      <c r="H57" s="8">
        <v>3.75</v>
      </c>
      <c r="I57" s="4">
        <v>0</v>
      </c>
    </row>
    <row r="58" spans="1:9" x14ac:dyDescent="0.2">
      <c r="A58" s="2">
        <v>12</v>
      </c>
      <c r="B58" s="1" t="s">
        <v>57</v>
      </c>
      <c r="C58" s="4">
        <v>256</v>
      </c>
      <c r="D58" s="8">
        <v>2.4900000000000002</v>
      </c>
      <c r="E58" s="4">
        <v>13</v>
      </c>
      <c r="F58" s="8">
        <v>0.32</v>
      </c>
      <c r="G58" s="4">
        <v>242</v>
      </c>
      <c r="H58" s="8">
        <v>3.95</v>
      </c>
      <c r="I58" s="4">
        <v>1</v>
      </c>
    </row>
    <row r="59" spans="1:9" x14ac:dyDescent="0.2">
      <c r="A59" s="2">
        <v>12</v>
      </c>
      <c r="B59" s="1" t="s">
        <v>59</v>
      </c>
      <c r="C59" s="4">
        <v>256</v>
      </c>
      <c r="D59" s="8">
        <v>2.4900000000000002</v>
      </c>
      <c r="E59" s="4">
        <v>6</v>
      </c>
      <c r="F59" s="8">
        <v>0.15</v>
      </c>
      <c r="G59" s="4">
        <v>250</v>
      </c>
      <c r="H59" s="8">
        <v>4.08</v>
      </c>
      <c r="I59" s="4">
        <v>0</v>
      </c>
    </row>
    <row r="60" spans="1:9" x14ac:dyDescent="0.2">
      <c r="A60" s="2">
        <v>14</v>
      </c>
      <c r="B60" s="1" t="s">
        <v>68</v>
      </c>
      <c r="C60" s="4">
        <v>246</v>
      </c>
      <c r="D60" s="8">
        <v>2.39</v>
      </c>
      <c r="E60" s="4">
        <v>73</v>
      </c>
      <c r="F60" s="8">
        <v>1.79</v>
      </c>
      <c r="G60" s="4">
        <v>172</v>
      </c>
      <c r="H60" s="8">
        <v>2.81</v>
      </c>
      <c r="I60" s="4">
        <v>1</v>
      </c>
    </row>
    <row r="61" spans="1:9" x14ac:dyDescent="0.2">
      <c r="A61" s="2">
        <v>15</v>
      </c>
      <c r="B61" s="1" t="s">
        <v>63</v>
      </c>
      <c r="C61" s="4">
        <v>235</v>
      </c>
      <c r="D61" s="8">
        <v>2.29</v>
      </c>
      <c r="E61" s="4">
        <v>112</v>
      </c>
      <c r="F61" s="8">
        <v>2.74</v>
      </c>
      <c r="G61" s="4">
        <v>123</v>
      </c>
      <c r="H61" s="8">
        <v>2.0099999999999998</v>
      </c>
      <c r="I61" s="4">
        <v>0</v>
      </c>
    </row>
    <row r="62" spans="1:9" x14ac:dyDescent="0.2">
      <c r="A62" s="2">
        <v>16</v>
      </c>
      <c r="B62" s="1" t="s">
        <v>65</v>
      </c>
      <c r="C62" s="4">
        <v>233</v>
      </c>
      <c r="D62" s="8">
        <v>2.27</v>
      </c>
      <c r="E62" s="4">
        <v>22</v>
      </c>
      <c r="F62" s="8">
        <v>0.54</v>
      </c>
      <c r="G62" s="4">
        <v>211</v>
      </c>
      <c r="H62" s="8">
        <v>3.44</v>
      </c>
      <c r="I62" s="4">
        <v>0</v>
      </c>
    </row>
    <row r="63" spans="1:9" x14ac:dyDescent="0.2">
      <c r="A63" s="2">
        <v>17</v>
      </c>
      <c r="B63" s="1" t="s">
        <v>60</v>
      </c>
      <c r="C63" s="4">
        <v>175</v>
      </c>
      <c r="D63" s="8">
        <v>1.7</v>
      </c>
      <c r="E63" s="4">
        <v>16</v>
      </c>
      <c r="F63" s="8">
        <v>0.39</v>
      </c>
      <c r="G63" s="4">
        <v>159</v>
      </c>
      <c r="H63" s="8">
        <v>2.59</v>
      </c>
      <c r="I63" s="4">
        <v>0</v>
      </c>
    </row>
    <row r="64" spans="1:9" x14ac:dyDescent="0.2">
      <c r="A64" s="2">
        <v>18</v>
      </c>
      <c r="B64" s="1" t="s">
        <v>75</v>
      </c>
      <c r="C64" s="4">
        <v>154</v>
      </c>
      <c r="D64" s="8">
        <v>1.5</v>
      </c>
      <c r="E64" s="4">
        <v>12</v>
      </c>
      <c r="F64" s="8">
        <v>0.28999999999999998</v>
      </c>
      <c r="G64" s="4">
        <v>137</v>
      </c>
      <c r="H64" s="8">
        <v>2.2400000000000002</v>
      </c>
      <c r="I64" s="4">
        <v>5</v>
      </c>
    </row>
    <row r="65" spans="1:9" x14ac:dyDescent="0.2">
      <c r="A65" s="2">
        <v>19</v>
      </c>
      <c r="B65" s="1" t="s">
        <v>73</v>
      </c>
      <c r="C65" s="4">
        <v>146</v>
      </c>
      <c r="D65" s="8">
        <v>1.42</v>
      </c>
      <c r="E65" s="4">
        <v>5</v>
      </c>
      <c r="F65" s="8">
        <v>0.12</v>
      </c>
      <c r="G65" s="4">
        <v>133</v>
      </c>
      <c r="H65" s="8">
        <v>2.17</v>
      </c>
      <c r="I65" s="4">
        <v>3</v>
      </c>
    </row>
    <row r="66" spans="1:9" x14ac:dyDescent="0.2">
      <c r="A66" s="2">
        <v>20</v>
      </c>
      <c r="B66" s="1" t="s">
        <v>58</v>
      </c>
      <c r="C66" s="4">
        <v>140</v>
      </c>
      <c r="D66" s="8">
        <v>1.36</v>
      </c>
      <c r="E66" s="4">
        <v>9</v>
      </c>
      <c r="F66" s="8">
        <v>0.22</v>
      </c>
      <c r="G66" s="4">
        <v>131</v>
      </c>
      <c r="H66" s="8">
        <v>2.14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70</v>
      </c>
      <c r="C69" s="4">
        <v>273</v>
      </c>
      <c r="D69" s="8">
        <v>11.53</v>
      </c>
      <c r="E69" s="4">
        <v>201</v>
      </c>
      <c r="F69" s="8">
        <v>23.48</v>
      </c>
      <c r="G69" s="4">
        <v>72</v>
      </c>
      <c r="H69" s="8">
        <v>4.82</v>
      </c>
      <c r="I69" s="4">
        <v>0</v>
      </c>
    </row>
    <row r="70" spans="1:9" x14ac:dyDescent="0.2">
      <c r="A70" s="2">
        <v>2</v>
      </c>
      <c r="B70" s="1" t="s">
        <v>66</v>
      </c>
      <c r="C70" s="4">
        <v>228</v>
      </c>
      <c r="D70" s="8">
        <v>9.6300000000000008</v>
      </c>
      <c r="E70" s="4">
        <v>55</v>
      </c>
      <c r="F70" s="8">
        <v>6.43</v>
      </c>
      <c r="G70" s="4">
        <v>173</v>
      </c>
      <c r="H70" s="8">
        <v>11.58</v>
      </c>
      <c r="I70" s="4">
        <v>0</v>
      </c>
    </row>
    <row r="71" spans="1:9" x14ac:dyDescent="0.2">
      <c r="A71" s="2">
        <v>3</v>
      </c>
      <c r="B71" s="1" t="s">
        <v>55</v>
      </c>
      <c r="C71" s="4">
        <v>154</v>
      </c>
      <c r="D71" s="8">
        <v>6.5</v>
      </c>
      <c r="E71" s="4">
        <v>16</v>
      </c>
      <c r="F71" s="8">
        <v>1.87</v>
      </c>
      <c r="G71" s="4">
        <v>138</v>
      </c>
      <c r="H71" s="8">
        <v>9.24</v>
      </c>
      <c r="I71" s="4">
        <v>0</v>
      </c>
    </row>
    <row r="72" spans="1:9" x14ac:dyDescent="0.2">
      <c r="A72" s="2">
        <v>4</v>
      </c>
      <c r="B72" s="1" t="s">
        <v>64</v>
      </c>
      <c r="C72" s="4">
        <v>136</v>
      </c>
      <c r="D72" s="8">
        <v>5.74</v>
      </c>
      <c r="E72" s="4">
        <v>53</v>
      </c>
      <c r="F72" s="8">
        <v>6.19</v>
      </c>
      <c r="G72" s="4">
        <v>83</v>
      </c>
      <c r="H72" s="8">
        <v>5.56</v>
      </c>
      <c r="I72" s="4">
        <v>0</v>
      </c>
    </row>
    <row r="73" spans="1:9" x14ac:dyDescent="0.2">
      <c r="A73" s="2">
        <v>4</v>
      </c>
      <c r="B73" s="1" t="s">
        <v>69</v>
      </c>
      <c r="C73" s="4">
        <v>136</v>
      </c>
      <c r="D73" s="8">
        <v>5.74</v>
      </c>
      <c r="E73" s="4">
        <v>103</v>
      </c>
      <c r="F73" s="8">
        <v>12.03</v>
      </c>
      <c r="G73" s="4">
        <v>33</v>
      </c>
      <c r="H73" s="8">
        <v>2.21</v>
      </c>
      <c r="I73" s="4">
        <v>0</v>
      </c>
    </row>
    <row r="74" spans="1:9" x14ac:dyDescent="0.2">
      <c r="A74" s="2">
        <v>6</v>
      </c>
      <c r="B74" s="1" t="s">
        <v>56</v>
      </c>
      <c r="C74" s="4">
        <v>111</v>
      </c>
      <c r="D74" s="8">
        <v>4.6900000000000004</v>
      </c>
      <c r="E74" s="4">
        <v>12</v>
      </c>
      <c r="F74" s="8">
        <v>1.4</v>
      </c>
      <c r="G74" s="4">
        <v>99</v>
      </c>
      <c r="H74" s="8">
        <v>6.63</v>
      </c>
      <c r="I74" s="4">
        <v>0</v>
      </c>
    </row>
    <row r="75" spans="1:9" x14ac:dyDescent="0.2">
      <c r="A75" s="2">
        <v>7</v>
      </c>
      <c r="B75" s="1" t="s">
        <v>71</v>
      </c>
      <c r="C75" s="4">
        <v>97</v>
      </c>
      <c r="D75" s="8">
        <v>4.0999999999999996</v>
      </c>
      <c r="E75" s="4">
        <v>60</v>
      </c>
      <c r="F75" s="8">
        <v>7.01</v>
      </c>
      <c r="G75" s="4">
        <v>33</v>
      </c>
      <c r="H75" s="8">
        <v>2.21</v>
      </c>
      <c r="I75" s="4">
        <v>0</v>
      </c>
    </row>
    <row r="76" spans="1:9" x14ac:dyDescent="0.2">
      <c r="A76" s="2">
        <v>8</v>
      </c>
      <c r="B76" s="1" t="s">
        <v>57</v>
      </c>
      <c r="C76" s="4">
        <v>89</v>
      </c>
      <c r="D76" s="8">
        <v>3.76</v>
      </c>
      <c r="E76" s="4">
        <v>8</v>
      </c>
      <c r="F76" s="8">
        <v>0.93</v>
      </c>
      <c r="G76" s="4">
        <v>81</v>
      </c>
      <c r="H76" s="8">
        <v>5.42</v>
      </c>
      <c r="I76" s="4">
        <v>0</v>
      </c>
    </row>
    <row r="77" spans="1:9" x14ac:dyDescent="0.2">
      <c r="A77" s="2">
        <v>9</v>
      </c>
      <c r="B77" s="1" t="s">
        <v>63</v>
      </c>
      <c r="C77" s="4">
        <v>87</v>
      </c>
      <c r="D77" s="8">
        <v>3.67</v>
      </c>
      <c r="E77" s="4">
        <v>42</v>
      </c>
      <c r="F77" s="8">
        <v>4.91</v>
      </c>
      <c r="G77" s="4">
        <v>45</v>
      </c>
      <c r="H77" s="8">
        <v>3.01</v>
      </c>
      <c r="I77" s="4">
        <v>0</v>
      </c>
    </row>
    <row r="78" spans="1:9" x14ac:dyDescent="0.2">
      <c r="A78" s="2">
        <v>10</v>
      </c>
      <c r="B78" s="1" t="s">
        <v>72</v>
      </c>
      <c r="C78" s="4">
        <v>86</v>
      </c>
      <c r="D78" s="8">
        <v>3.63</v>
      </c>
      <c r="E78" s="4">
        <v>71</v>
      </c>
      <c r="F78" s="8">
        <v>8.2899999999999991</v>
      </c>
      <c r="G78" s="4">
        <v>15</v>
      </c>
      <c r="H78" s="8">
        <v>1</v>
      </c>
      <c r="I78" s="4">
        <v>0</v>
      </c>
    </row>
    <row r="79" spans="1:9" x14ac:dyDescent="0.2">
      <c r="A79" s="2">
        <v>11</v>
      </c>
      <c r="B79" s="1" t="s">
        <v>67</v>
      </c>
      <c r="C79" s="4">
        <v>82</v>
      </c>
      <c r="D79" s="8">
        <v>3.46</v>
      </c>
      <c r="E79" s="4">
        <v>32</v>
      </c>
      <c r="F79" s="8">
        <v>3.74</v>
      </c>
      <c r="G79" s="4">
        <v>50</v>
      </c>
      <c r="H79" s="8">
        <v>3.35</v>
      </c>
      <c r="I79" s="4">
        <v>0</v>
      </c>
    </row>
    <row r="80" spans="1:9" x14ac:dyDescent="0.2">
      <c r="A80" s="2">
        <v>12</v>
      </c>
      <c r="B80" s="1" t="s">
        <v>68</v>
      </c>
      <c r="C80" s="4">
        <v>70</v>
      </c>
      <c r="D80" s="8">
        <v>2.96</v>
      </c>
      <c r="E80" s="4">
        <v>26</v>
      </c>
      <c r="F80" s="8">
        <v>3.04</v>
      </c>
      <c r="G80" s="4">
        <v>42</v>
      </c>
      <c r="H80" s="8">
        <v>2.81</v>
      </c>
      <c r="I80" s="4">
        <v>0</v>
      </c>
    </row>
    <row r="81" spans="1:9" x14ac:dyDescent="0.2">
      <c r="A81" s="2">
        <v>13</v>
      </c>
      <c r="B81" s="1" t="s">
        <v>65</v>
      </c>
      <c r="C81" s="4">
        <v>68</v>
      </c>
      <c r="D81" s="8">
        <v>2.87</v>
      </c>
      <c r="E81" s="4">
        <v>6</v>
      </c>
      <c r="F81" s="8">
        <v>0.7</v>
      </c>
      <c r="G81" s="4">
        <v>62</v>
      </c>
      <c r="H81" s="8">
        <v>4.1500000000000004</v>
      </c>
      <c r="I81" s="4">
        <v>0</v>
      </c>
    </row>
    <row r="82" spans="1:9" x14ac:dyDescent="0.2">
      <c r="A82" s="2">
        <v>14</v>
      </c>
      <c r="B82" s="1" t="s">
        <v>62</v>
      </c>
      <c r="C82" s="4">
        <v>66</v>
      </c>
      <c r="D82" s="8">
        <v>2.79</v>
      </c>
      <c r="E82" s="4">
        <v>41</v>
      </c>
      <c r="F82" s="8">
        <v>4.79</v>
      </c>
      <c r="G82" s="4">
        <v>25</v>
      </c>
      <c r="H82" s="8">
        <v>1.67</v>
      </c>
      <c r="I82" s="4">
        <v>0</v>
      </c>
    </row>
    <row r="83" spans="1:9" x14ac:dyDescent="0.2">
      <c r="A83" s="2">
        <v>15</v>
      </c>
      <c r="B83" s="1" t="s">
        <v>59</v>
      </c>
      <c r="C83" s="4">
        <v>47</v>
      </c>
      <c r="D83" s="8">
        <v>1.98</v>
      </c>
      <c r="E83" s="4">
        <v>6</v>
      </c>
      <c r="F83" s="8">
        <v>0.7</v>
      </c>
      <c r="G83" s="4">
        <v>41</v>
      </c>
      <c r="H83" s="8">
        <v>2.74</v>
      </c>
      <c r="I83" s="4">
        <v>0</v>
      </c>
    </row>
    <row r="84" spans="1:9" x14ac:dyDescent="0.2">
      <c r="A84" s="2">
        <v>16</v>
      </c>
      <c r="B84" s="1" t="s">
        <v>73</v>
      </c>
      <c r="C84" s="4">
        <v>42</v>
      </c>
      <c r="D84" s="8">
        <v>1.77</v>
      </c>
      <c r="E84" s="4">
        <v>2</v>
      </c>
      <c r="F84" s="8">
        <v>0.23</v>
      </c>
      <c r="G84" s="4">
        <v>37</v>
      </c>
      <c r="H84" s="8">
        <v>2.48</v>
      </c>
      <c r="I84" s="4">
        <v>0</v>
      </c>
    </row>
    <row r="85" spans="1:9" x14ac:dyDescent="0.2">
      <c r="A85" s="2">
        <v>17</v>
      </c>
      <c r="B85" s="1" t="s">
        <v>75</v>
      </c>
      <c r="C85" s="4">
        <v>34</v>
      </c>
      <c r="D85" s="8">
        <v>1.44</v>
      </c>
      <c r="E85" s="4">
        <v>4</v>
      </c>
      <c r="F85" s="8">
        <v>0.47</v>
      </c>
      <c r="G85" s="4">
        <v>30</v>
      </c>
      <c r="H85" s="8">
        <v>2.0099999999999998</v>
      </c>
      <c r="I85" s="4">
        <v>0</v>
      </c>
    </row>
    <row r="86" spans="1:9" x14ac:dyDescent="0.2">
      <c r="A86" s="2">
        <v>18</v>
      </c>
      <c r="B86" s="1" t="s">
        <v>58</v>
      </c>
      <c r="C86" s="4">
        <v>33</v>
      </c>
      <c r="D86" s="8">
        <v>1.39</v>
      </c>
      <c r="E86" s="4">
        <v>1</v>
      </c>
      <c r="F86" s="8">
        <v>0.12</v>
      </c>
      <c r="G86" s="4">
        <v>32</v>
      </c>
      <c r="H86" s="8">
        <v>2.14</v>
      </c>
      <c r="I86" s="4">
        <v>0</v>
      </c>
    </row>
    <row r="87" spans="1:9" x14ac:dyDescent="0.2">
      <c r="A87" s="2">
        <v>18</v>
      </c>
      <c r="B87" s="1" t="s">
        <v>76</v>
      </c>
      <c r="C87" s="4">
        <v>33</v>
      </c>
      <c r="D87" s="8">
        <v>1.39</v>
      </c>
      <c r="E87" s="4">
        <v>6</v>
      </c>
      <c r="F87" s="8">
        <v>0.7</v>
      </c>
      <c r="G87" s="4">
        <v>27</v>
      </c>
      <c r="H87" s="8">
        <v>1.81</v>
      </c>
      <c r="I87" s="4">
        <v>0</v>
      </c>
    </row>
    <row r="88" spans="1:9" x14ac:dyDescent="0.2">
      <c r="A88" s="2">
        <v>18</v>
      </c>
      <c r="B88" s="1" t="s">
        <v>77</v>
      </c>
      <c r="C88" s="4">
        <v>33</v>
      </c>
      <c r="D88" s="8">
        <v>1.39</v>
      </c>
      <c r="E88" s="4">
        <v>15</v>
      </c>
      <c r="F88" s="8">
        <v>1.75</v>
      </c>
      <c r="G88" s="4">
        <v>17</v>
      </c>
      <c r="H88" s="8">
        <v>1.1399999999999999</v>
      </c>
      <c r="I88" s="4">
        <v>1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70</v>
      </c>
      <c r="C91" s="4">
        <v>186</v>
      </c>
      <c r="D91" s="8">
        <v>11.04</v>
      </c>
      <c r="E91" s="4">
        <v>153</v>
      </c>
      <c r="F91" s="8">
        <v>20.11</v>
      </c>
      <c r="G91" s="4">
        <v>33</v>
      </c>
      <c r="H91" s="8">
        <v>3.61</v>
      </c>
      <c r="I91" s="4">
        <v>0</v>
      </c>
    </row>
    <row r="92" spans="1:9" x14ac:dyDescent="0.2">
      <c r="A92" s="2">
        <v>2</v>
      </c>
      <c r="B92" s="1" t="s">
        <v>55</v>
      </c>
      <c r="C92" s="4">
        <v>134</v>
      </c>
      <c r="D92" s="8">
        <v>7.95</v>
      </c>
      <c r="E92" s="4">
        <v>17</v>
      </c>
      <c r="F92" s="8">
        <v>2.23</v>
      </c>
      <c r="G92" s="4">
        <v>117</v>
      </c>
      <c r="H92" s="8">
        <v>12.79</v>
      </c>
      <c r="I92" s="4">
        <v>0</v>
      </c>
    </row>
    <row r="93" spans="1:9" x14ac:dyDescent="0.2">
      <c r="A93" s="2">
        <v>3</v>
      </c>
      <c r="B93" s="1" t="s">
        <v>69</v>
      </c>
      <c r="C93" s="4">
        <v>128</v>
      </c>
      <c r="D93" s="8">
        <v>7.6</v>
      </c>
      <c r="E93" s="4">
        <v>111</v>
      </c>
      <c r="F93" s="8">
        <v>14.59</v>
      </c>
      <c r="G93" s="4">
        <v>17</v>
      </c>
      <c r="H93" s="8">
        <v>1.86</v>
      </c>
      <c r="I93" s="4">
        <v>0</v>
      </c>
    </row>
    <row r="94" spans="1:9" x14ac:dyDescent="0.2">
      <c r="A94" s="2">
        <v>4</v>
      </c>
      <c r="B94" s="1" t="s">
        <v>64</v>
      </c>
      <c r="C94" s="4">
        <v>120</v>
      </c>
      <c r="D94" s="8">
        <v>7.12</v>
      </c>
      <c r="E94" s="4">
        <v>48</v>
      </c>
      <c r="F94" s="8">
        <v>6.31</v>
      </c>
      <c r="G94" s="4">
        <v>71</v>
      </c>
      <c r="H94" s="8">
        <v>7.76</v>
      </c>
      <c r="I94" s="4">
        <v>1</v>
      </c>
    </row>
    <row r="95" spans="1:9" x14ac:dyDescent="0.2">
      <c r="A95" s="2">
        <v>5</v>
      </c>
      <c r="B95" s="1" t="s">
        <v>63</v>
      </c>
      <c r="C95" s="4">
        <v>103</v>
      </c>
      <c r="D95" s="8">
        <v>6.11</v>
      </c>
      <c r="E95" s="4">
        <v>60</v>
      </c>
      <c r="F95" s="8">
        <v>7.88</v>
      </c>
      <c r="G95" s="4">
        <v>43</v>
      </c>
      <c r="H95" s="8">
        <v>4.7</v>
      </c>
      <c r="I95" s="4">
        <v>0</v>
      </c>
    </row>
    <row r="96" spans="1:9" x14ac:dyDescent="0.2">
      <c r="A96" s="2">
        <v>6</v>
      </c>
      <c r="B96" s="1" t="s">
        <v>56</v>
      </c>
      <c r="C96" s="4">
        <v>97</v>
      </c>
      <c r="D96" s="8">
        <v>5.76</v>
      </c>
      <c r="E96" s="4">
        <v>26</v>
      </c>
      <c r="F96" s="8">
        <v>3.42</v>
      </c>
      <c r="G96" s="4">
        <v>71</v>
      </c>
      <c r="H96" s="8">
        <v>7.76</v>
      </c>
      <c r="I96" s="4">
        <v>0</v>
      </c>
    </row>
    <row r="97" spans="1:9" x14ac:dyDescent="0.2">
      <c r="A97" s="2">
        <v>7</v>
      </c>
      <c r="B97" s="1" t="s">
        <v>71</v>
      </c>
      <c r="C97" s="4">
        <v>73</v>
      </c>
      <c r="D97" s="8">
        <v>4.33</v>
      </c>
      <c r="E97" s="4">
        <v>52</v>
      </c>
      <c r="F97" s="8">
        <v>6.83</v>
      </c>
      <c r="G97" s="4">
        <v>21</v>
      </c>
      <c r="H97" s="8">
        <v>2.2999999999999998</v>
      </c>
      <c r="I97" s="4">
        <v>0</v>
      </c>
    </row>
    <row r="98" spans="1:9" x14ac:dyDescent="0.2">
      <c r="A98" s="2">
        <v>8</v>
      </c>
      <c r="B98" s="1" t="s">
        <v>66</v>
      </c>
      <c r="C98" s="4">
        <v>72</v>
      </c>
      <c r="D98" s="8">
        <v>4.2699999999999996</v>
      </c>
      <c r="E98" s="4">
        <v>15</v>
      </c>
      <c r="F98" s="8">
        <v>1.97</v>
      </c>
      <c r="G98" s="4">
        <v>57</v>
      </c>
      <c r="H98" s="8">
        <v>6.23</v>
      </c>
      <c r="I98" s="4">
        <v>0</v>
      </c>
    </row>
    <row r="99" spans="1:9" x14ac:dyDescent="0.2">
      <c r="A99" s="2">
        <v>9</v>
      </c>
      <c r="B99" s="1" t="s">
        <v>62</v>
      </c>
      <c r="C99" s="4">
        <v>69</v>
      </c>
      <c r="D99" s="8">
        <v>4.09</v>
      </c>
      <c r="E99" s="4">
        <v>47</v>
      </c>
      <c r="F99" s="8">
        <v>6.18</v>
      </c>
      <c r="G99" s="4">
        <v>21</v>
      </c>
      <c r="H99" s="8">
        <v>2.2999999999999998</v>
      </c>
      <c r="I99" s="4">
        <v>1</v>
      </c>
    </row>
    <row r="100" spans="1:9" x14ac:dyDescent="0.2">
      <c r="A100" s="2">
        <v>10</v>
      </c>
      <c r="B100" s="1" t="s">
        <v>57</v>
      </c>
      <c r="C100" s="4">
        <v>61</v>
      </c>
      <c r="D100" s="8">
        <v>3.62</v>
      </c>
      <c r="E100" s="4">
        <v>13</v>
      </c>
      <c r="F100" s="8">
        <v>1.71</v>
      </c>
      <c r="G100" s="4">
        <v>48</v>
      </c>
      <c r="H100" s="8">
        <v>5.25</v>
      </c>
      <c r="I100" s="4">
        <v>0</v>
      </c>
    </row>
    <row r="101" spans="1:9" x14ac:dyDescent="0.2">
      <c r="A101" s="2">
        <v>11</v>
      </c>
      <c r="B101" s="1" t="s">
        <v>72</v>
      </c>
      <c r="C101" s="4">
        <v>51</v>
      </c>
      <c r="D101" s="8">
        <v>3.03</v>
      </c>
      <c r="E101" s="4">
        <v>45</v>
      </c>
      <c r="F101" s="8">
        <v>5.91</v>
      </c>
      <c r="G101" s="4">
        <v>6</v>
      </c>
      <c r="H101" s="8">
        <v>0.66</v>
      </c>
      <c r="I101" s="4">
        <v>0</v>
      </c>
    </row>
    <row r="102" spans="1:9" x14ac:dyDescent="0.2">
      <c r="A102" s="2">
        <v>12</v>
      </c>
      <c r="B102" s="1" t="s">
        <v>61</v>
      </c>
      <c r="C102" s="4">
        <v>40</v>
      </c>
      <c r="D102" s="8">
        <v>2.37</v>
      </c>
      <c r="E102" s="4">
        <v>18</v>
      </c>
      <c r="F102" s="8">
        <v>2.37</v>
      </c>
      <c r="G102" s="4">
        <v>22</v>
      </c>
      <c r="H102" s="8">
        <v>2.4</v>
      </c>
      <c r="I102" s="4">
        <v>0</v>
      </c>
    </row>
    <row r="103" spans="1:9" x14ac:dyDescent="0.2">
      <c r="A103" s="2">
        <v>13</v>
      </c>
      <c r="B103" s="1" t="s">
        <v>74</v>
      </c>
      <c r="C103" s="4">
        <v>39</v>
      </c>
      <c r="D103" s="8">
        <v>2.31</v>
      </c>
      <c r="E103" s="4">
        <v>30</v>
      </c>
      <c r="F103" s="8">
        <v>3.94</v>
      </c>
      <c r="G103" s="4">
        <v>9</v>
      </c>
      <c r="H103" s="8">
        <v>0.98</v>
      </c>
      <c r="I103" s="4">
        <v>0</v>
      </c>
    </row>
    <row r="104" spans="1:9" x14ac:dyDescent="0.2">
      <c r="A104" s="2">
        <v>14</v>
      </c>
      <c r="B104" s="1" t="s">
        <v>68</v>
      </c>
      <c r="C104" s="4">
        <v>36</v>
      </c>
      <c r="D104" s="8">
        <v>2.14</v>
      </c>
      <c r="E104" s="4">
        <v>14</v>
      </c>
      <c r="F104" s="8">
        <v>1.84</v>
      </c>
      <c r="G104" s="4">
        <v>21</v>
      </c>
      <c r="H104" s="8">
        <v>2.2999999999999998</v>
      </c>
      <c r="I104" s="4">
        <v>0</v>
      </c>
    </row>
    <row r="105" spans="1:9" x14ac:dyDescent="0.2">
      <c r="A105" s="2">
        <v>15</v>
      </c>
      <c r="B105" s="1" t="s">
        <v>73</v>
      </c>
      <c r="C105" s="4">
        <v>31</v>
      </c>
      <c r="D105" s="8">
        <v>1.84</v>
      </c>
      <c r="E105" s="4">
        <v>1</v>
      </c>
      <c r="F105" s="8">
        <v>0.13</v>
      </c>
      <c r="G105" s="4">
        <v>29</v>
      </c>
      <c r="H105" s="8">
        <v>3.17</v>
      </c>
      <c r="I105" s="4">
        <v>0</v>
      </c>
    </row>
    <row r="106" spans="1:9" x14ac:dyDescent="0.2">
      <c r="A106" s="2">
        <v>16</v>
      </c>
      <c r="B106" s="1" t="s">
        <v>58</v>
      </c>
      <c r="C106" s="4">
        <v>29</v>
      </c>
      <c r="D106" s="8">
        <v>1.72</v>
      </c>
      <c r="E106" s="4">
        <v>4</v>
      </c>
      <c r="F106" s="8">
        <v>0.53</v>
      </c>
      <c r="G106" s="4">
        <v>25</v>
      </c>
      <c r="H106" s="8">
        <v>2.73</v>
      </c>
      <c r="I106" s="4">
        <v>0</v>
      </c>
    </row>
    <row r="107" spans="1:9" x14ac:dyDescent="0.2">
      <c r="A107" s="2">
        <v>16</v>
      </c>
      <c r="B107" s="1" t="s">
        <v>67</v>
      </c>
      <c r="C107" s="4">
        <v>29</v>
      </c>
      <c r="D107" s="8">
        <v>1.72</v>
      </c>
      <c r="E107" s="4">
        <v>18</v>
      </c>
      <c r="F107" s="8">
        <v>2.37</v>
      </c>
      <c r="G107" s="4">
        <v>11</v>
      </c>
      <c r="H107" s="8">
        <v>1.2</v>
      </c>
      <c r="I107" s="4">
        <v>0</v>
      </c>
    </row>
    <row r="108" spans="1:9" x14ac:dyDescent="0.2">
      <c r="A108" s="2">
        <v>18</v>
      </c>
      <c r="B108" s="1" t="s">
        <v>79</v>
      </c>
      <c r="C108" s="4">
        <v>27</v>
      </c>
      <c r="D108" s="8">
        <v>1.6</v>
      </c>
      <c r="E108" s="4">
        <v>6</v>
      </c>
      <c r="F108" s="8">
        <v>0.79</v>
      </c>
      <c r="G108" s="4">
        <v>21</v>
      </c>
      <c r="H108" s="8">
        <v>2.2999999999999998</v>
      </c>
      <c r="I108" s="4">
        <v>0</v>
      </c>
    </row>
    <row r="109" spans="1:9" x14ac:dyDescent="0.2">
      <c r="A109" s="2">
        <v>19</v>
      </c>
      <c r="B109" s="1" t="s">
        <v>60</v>
      </c>
      <c r="C109" s="4">
        <v>25</v>
      </c>
      <c r="D109" s="8">
        <v>1.48</v>
      </c>
      <c r="E109" s="4">
        <v>4</v>
      </c>
      <c r="F109" s="8">
        <v>0.53</v>
      </c>
      <c r="G109" s="4">
        <v>21</v>
      </c>
      <c r="H109" s="8">
        <v>2.2999999999999998</v>
      </c>
      <c r="I109" s="4">
        <v>0</v>
      </c>
    </row>
    <row r="110" spans="1:9" x14ac:dyDescent="0.2">
      <c r="A110" s="2">
        <v>20</v>
      </c>
      <c r="B110" s="1" t="s">
        <v>78</v>
      </c>
      <c r="C110" s="4">
        <v>24</v>
      </c>
      <c r="D110" s="8">
        <v>1.42</v>
      </c>
      <c r="E110" s="4">
        <v>3</v>
      </c>
      <c r="F110" s="8">
        <v>0.39</v>
      </c>
      <c r="G110" s="4">
        <v>21</v>
      </c>
      <c r="H110" s="8">
        <v>2.2999999999999998</v>
      </c>
      <c r="I110" s="4">
        <v>0</v>
      </c>
    </row>
    <row r="111" spans="1:9" x14ac:dyDescent="0.2">
      <c r="A111" s="2">
        <v>20</v>
      </c>
      <c r="B111" s="1" t="s">
        <v>59</v>
      </c>
      <c r="C111" s="4">
        <v>24</v>
      </c>
      <c r="D111" s="8">
        <v>1.42</v>
      </c>
      <c r="E111" s="4">
        <v>2</v>
      </c>
      <c r="F111" s="8">
        <v>0.26</v>
      </c>
      <c r="G111" s="4">
        <v>22</v>
      </c>
      <c r="H111" s="8">
        <v>2.4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70</v>
      </c>
      <c r="C114" s="4">
        <v>355</v>
      </c>
      <c r="D114" s="8">
        <v>9.6300000000000008</v>
      </c>
      <c r="E114" s="4">
        <v>295</v>
      </c>
      <c r="F114" s="8">
        <v>22.15</v>
      </c>
      <c r="G114" s="4">
        <v>60</v>
      </c>
      <c r="H114" s="8">
        <v>2.5499999999999998</v>
      </c>
      <c r="I114" s="4">
        <v>0</v>
      </c>
    </row>
    <row r="115" spans="1:9" x14ac:dyDescent="0.2">
      <c r="A115" s="2">
        <v>2</v>
      </c>
      <c r="B115" s="1" t="s">
        <v>56</v>
      </c>
      <c r="C115" s="4">
        <v>293</v>
      </c>
      <c r="D115" s="8">
        <v>7.94</v>
      </c>
      <c r="E115" s="4">
        <v>48</v>
      </c>
      <c r="F115" s="8">
        <v>3.6</v>
      </c>
      <c r="G115" s="4">
        <v>245</v>
      </c>
      <c r="H115" s="8">
        <v>10.42</v>
      </c>
      <c r="I115" s="4">
        <v>0</v>
      </c>
    </row>
    <row r="116" spans="1:9" x14ac:dyDescent="0.2">
      <c r="A116" s="2">
        <v>3</v>
      </c>
      <c r="B116" s="1" t="s">
        <v>66</v>
      </c>
      <c r="C116" s="4">
        <v>276</v>
      </c>
      <c r="D116" s="8">
        <v>7.48</v>
      </c>
      <c r="E116" s="4">
        <v>80</v>
      </c>
      <c r="F116" s="8">
        <v>6.01</v>
      </c>
      <c r="G116" s="4">
        <v>196</v>
      </c>
      <c r="H116" s="8">
        <v>8.33</v>
      </c>
      <c r="I116" s="4">
        <v>0</v>
      </c>
    </row>
    <row r="117" spans="1:9" x14ac:dyDescent="0.2">
      <c r="A117" s="2">
        <v>4</v>
      </c>
      <c r="B117" s="1" t="s">
        <v>55</v>
      </c>
      <c r="C117" s="4">
        <v>269</v>
      </c>
      <c r="D117" s="8">
        <v>7.29</v>
      </c>
      <c r="E117" s="4">
        <v>25</v>
      </c>
      <c r="F117" s="8">
        <v>1.88</v>
      </c>
      <c r="G117" s="4">
        <v>244</v>
      </c>
      <c r="H117" s="8">
        <v>10.37</v>
      </c>
      <c r="I117" s="4">
        <v>0</v>
      </c>
    </row>
    <row r="118" spans="1:9" x14ac:dyDescent="0.2">
      <c r="A118" s="2">
        <v>5</v>
      </c>
      <c r="B118" s="1" t="s">
        <v>57</v>
      </c>
      <c r="C118" s="4">
        <v>236</v>
      </c>
      <c r="D118" s="8">
        <v>6.4</v>
      </c>
      <c r="E118" s="4">
        <v>29</v>
      </c>
      <c r="F118" s="8">
        <v>2.1800000000000002</v>
      </c>
      <c r="G118" s="4">
        <v>207</v>
      </c>
      <c r="H118" s="8">
        <v>8.8000000000000007</v>
      </c>
      <c r="I118" s="4">
        <v>0</v>
      </c>
    </row>
    <row r="119" spans="1:9" x14ac:dyDescent="0.2">
      <c r="A119" s="2">
        <v>6</v>
      </c>
      <c r="B119" s="1" t="s">
        <v>69</v>
      </c>
      <c r="C119" s="4">
        <v>202</v>
      </c>
      <c r="D119" s="8">
        <v>5.48</v>
      </c>
      <c r="E119" s="4">
        <v>175</v>
      </c>
      <c r="F119" s="8">
        <v>13.14</v>
      </c>
      <c r="G119" s="4">
        <v>27</v>
      </c>
      <c r="H119" s="8">
        <v>1.1499999999999999</v>
      </c>
      <c r="I119" s="4">
        <v>0</v>
      </c>
    </row>
    <row r="120" spans="1:9" x14ac:dyDescent="0.2">
      <c r="A120" s="2">
        <v>7</v>
      </c>
      <c r="B120" s="1" t="s">
        <v>64</v>
      </c>
      <c r="C120" s="4">
        <v>169</v>
      </c>
      <c r="D120" s="8">
        <v>4.58</v>
      </c>
      <c r="E120" s="4">
        <v>72</v>
      </c>
      <c r="F120" s="8">
        <v>5.41</v>
      </c>
      <c r="G120" s="4">
        <v>97</v>
      </c>
      <c r="H120" s="8">
        <v>4.12</v>
      </c>
      <c r="I120" s="4">
        <v>0</v>
      </c>
    </row>
    <row r="121" spans="1:9" x14ac:dyDescent="0.2">
      <c r="A121" s="2">
        <v>8</v>
      </c>
      <c r="B121" s="1" t="s">
        <v>63</v>
      </c>
      <c r="C121" s="4">
        <v>159</v>
      </c>
      <c r="D121" s="8">
        <v>4.3099999999999996</v>
      </c>
      <c r="E121" s="4">
        <v>79</v>
      </c>
      <c r="F121" s="8">
        <v>5.93</v>
      </c>
      <c r="G121" s="4">
        <v>80</v>
      </c>
      <c r="H121" s="8">
        <v>3.4</v>
      </c>
      <c r="I121" s="4">
        <v>0</v>
      </c>
    </row>
    <row r="122" spans="1:9" x14ac:dyDescent="0.2">
      <c r="A122" s="2">
        <v>9</v>
      </c>
      <c r="B122" s="1" t="s">
        <v>72</v>
      </c>
      <c r="C122" s="4">
        <v>107</v>
      </c>
      <c r="D122" s="8">
        <v>2.9</v>
      </c>
      <c r="E122" s="4">
        <v>92</v>
      </c>
      <c r="F122" s="8">
        <v>6.91</v>
      </c>
      <c r="G122" s="4">
        <v>15</v>
      </c>
      <c r="H122" s="8">
        <v>0.64</v>
      </c>
      <c r="I122" s="4">
        <v>0</v>
      </c>
    </row>
    <row r="123" spans="1:9" x14ac:dyDescent="0.2">
      <c r="A123" s="2">
        <v>10</v>
      </c>
      <c r="B123" s="1" t="s">
        <v>71</v>
      </c>
      <c r="C123" s="4">
        <v>103</v>
      </c>
      <c r="D123" s="8">
        <v>2.79</v>
      </c>
      <c r="E123" s="4">
        <v>70</v>
      </c>
      <c r="F123" s="8">
        <v>5.26</v>
      </c>
      <c r="G123" s="4">
        <v>32</v>
      </c>
      <c r="H123" s="8">
        <v>1.36</v>
      </c>
      <c r="I123" s="4">
        <v>0</v>
      </c>
    </row>
    <row r="124" spans="1:9" x14ac:dyDescent="0.2">
      <c r="A124" s="2">
        <v>11</v>
      </c>
      <c r="B124" s="1" t="s">
        <v>62</v>
      </c>
      <c r="C124" s="4">
        <v>99</v>
      </c>
      <c r="D124" s="8">
        <v>2.68</v>
      </c>
      <c r="E124" s="4">
        <v>63</v>
      </c>
      <c r="F124" s="8">
        <v>4.7300000000000004</v>
      </c>
      <c r="G124" s="4">
        <v>36</v>
      </c>
      <c r="H124" s="8">
        <v>1.53</v>
      </c>
      <c r="I124" s="4">
        <v>0</v>
      </c>
    </row>
    <row r="125" spans="1:9" x14ac:dyDescent="0.2">
      <c r="A125" s="2">
        <v>12</v>
      </c>
      <c r="B125" s="1" t="s">
        <v>67</v>
      </c>
      <c r="C125" s="4">
        <v>98</v>
      </c>
      <c r="D125" s="8">
        <v>2.66</v>
      </c>
      <c r="E125" s="4">
        <v>46</v>
      </c>
      <c r="F125" s="8">
        <v>3.45</v>
      </c>
      <c r="G125" s="4">
        <v>52</v>
      </c>
      <c r="H125" s="8">
        <v>2.21</v>
      </c>
      <c r="I125" s="4">
        <v>0</v>
      </c>
    </row>
    <row r="126" spans="1:9" x14ac:dyDescent="0.2">
      <c r="A126" s="2">
        <v>13</v>
      </c>
      <c r="B126" s="1" t="s">
        <v>74</v>
      </c>
      <c r="C126" s="4">
        <v>82</v>
      </c>
      <c r="D126" s="8">
        <v>2.2200000000000002</v>
      </c>
      <c r="E126" s="4">
        <v>46</v>
      </c>
      <c r="F126" s="8">
        <v>3.45</v>
      </c>
      <c r="G126" s="4">
        <v>35</v>
      </c>
      <c r="H126" s="8">
        <v>1.49</v>
      </c>
      <c r="I126" s="4">
        <v>0</v>
      </c>
    </row>
    <row r="127" spans="1:9" x14ac:dyDescent="0.2">
      <c r="A127" s="2">
        <v>14</v>
      </c>
      <c r="B127" s="1" t="s">
        <v>59</v>
      </c>
      <c r="C127" s="4">
        <v>77</v>
      </c>
      <c r="D127" s="8">
        <v>2.09</v>
      </c>
      <c r="E127" s="4">
        <v>5</v>
      </c>
      <c r="F127" s="8">
        <v>0.38</v>
      </c>
      <c r="G127" s="4">
        <v>72</v>
      </c>
      <c r="H127" s="8">
        <v>3.06</v>
      </c>
      <c r="I127" s="4">
        <v>0</v>
      </c>
    </row>
    <row r="128" spans="1:9" x14ac:dyDescent="0.2">
      <c r="A128" s="2">
        <v>15</v>
      </c>
      <c r="B128" s="1" t="s">
        <v>60</v>
      </c>
      <c r="C128" s="4">
        <v>76</v>
      </c>
      <c r="D128" s="8">
        <v>2.06</v>
      </c>
      <c r="E128" s="4">
        <v>7</v>
      </c>
      <c r="F128" s="8">
        <v>0.53</v>
      </c>
      <c r="G128" s="4">
        <v>69</v>
      </c>
      <c r="H128" s="8">
        <v>2.93</v>
      </c>
      <c r="I128" s="4">
        <v>0</v>
      </c>
    </row>
    <row r="129" spans="1:9" x14ac:dyDescent="0.2">
      <c r="A129" s="2">
        <v>16</v>
      </c>
      <c r="B129" s="1" t="s">
        <v>78</v>
      </c>
      <c r="C129" s="4">
        <v>65</v>
      </c>
      <c r="D129" s="8">
        <v>1.76</v>
      </c>
      <c r="E129" s="4">
        <v>12</v>
      </c>
      <c r="F129" s="8">
        <v>0.9</v>
      </c>
      <c r="G129" s="4">
        <v>53</v>
      </c>
      <c r="H129" s="8">
        <v>2.25</v>
      </c>
      <c r="I129" s="4">
        <v>0</v>
      </c>
    </row>
    <row r="130" spans="1:9" x14ac:dyDescent="0.2">
      <c r="A130" s="2">
        <v>17</v>
      </c>
      <c r="B130" s="1" t="s">
        <v>58</v>
      </c>
      <c r="C130" s="4">
        <v>63</v>
      </c>
      <c r="D130" s="8">
        <v>1.71</v>
      </c>
      <c r="E130" s="4">
        <v>1</v>
      </c>
      <c r="F130" s="8">
        <v>0.08</v>
      </c>
      <c r="G130" s="4">
        <v>62</v>
      </c>
      <c r="H130" s="8">
        <v>2.64</v>
      </c>
      <c r="I130" s="4">
        <v>0</v>
      </c>
    </row>
    <row r="131" spans="1:9" x14ac:dyDescent="0.2">
      <c r="A131" s="2">
        <v>18</v>
      </c>
      <c r="B131" s="1" t="s">
        <v>65</v>
      </c>
      <c r="C131" s="4">
        <v>61</v>
      </c>
      <c r="D131" s="8">
        <v>1.65</v>
      </c>
      <c r="E131" s="4">
        <v>8</v>
      </c>
      <c r="F131" s="8">
        <v>0.6</v>
      </c>
      <c r="G131" s="4">
        <v>53</v>
      </c>
      <c r="H131" s="8">
        <v>2.25</v>
      </c>
      <c r="I131" s="4">
        <v>0</v>
      </c>
    </row>
    <row r="132" spans="1:9" x14ac:dyDescent="0.2">
      <c r="A132" s="2">
        <v>19</v>
      </c>
      <c r="B132" s="1" t="s">
        <v>73</v>
      </c>
      <c r="C132" s="4">
        <v>60</v>
      </c>
      <c r="D132" s="8">
        <v>1.63</v>
      </c>
      <c r="E132" s="4">
        <v>0</v>
      </c>
      <c r="F132" s="8">
        <v>0</v>
      </c>
      <c r="G132" s="4">
        <v>60</v>
      </c>
      <c r="H132" s="8">
        <v>2.5499999999999998</v>
      </c>
      <c r="I132" s="4">
        <v>0</v>
      </c>
    </row>
    <row r="133" spans="1:9" x14ac:dyDescent="0.2">
      <c r="A133" s="2">
        <v>20</v>
      </c>
      <c r="B133" s="1" t="s">
        <v>80</v>
      </c>
      <c r="C133" s="4">
        <v>55</v>
      </c>
      <c r="D133" s="8">
        <v>1.49</v>
      </c>
      <c r="E133" s="4">
        <v>5</v>
      </c>
      <c r="F133" s="8">
        <v>0.38</v>
      </c>
      <c r="G133" s="4">
        <v>50</v>
      </c>
      <c r="H133" s="8">
        <v>2.13</v>
      </c>
      <c r="I133" s="4">
        <v>0</v>
      </c>
    </row>
    <row r="134" spans="1:9" x14ac:dyDescent="0.2">
      <c r="A134" s="2">
        <v>20</v>
      </c>
      <c r="B134" s="1" t="s">
        <v>68</v>
      </c>
      <c r="C134" s="4">
        <v>55</v>
      </c>
      <c r="D134" s="8">
        <v>1.49</v>
      </c>
      <c r="E134" s="4">
        <v>14</v>
      </c>
      <c r="F134" s="8">
        <v>1.05</v>
      </c>
      <c r="G134" s="4">
        <v>41</v>
      </c>
      <c r="H134" s="8">
        <v>1.74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70</v>
      </c>
      <c r="C137" s="4">
        <v>1065</v>
      </c>
      <c r="D137" s="8">
        <v>10.9</v>
      </c>
      <c r="E137" s="4">
        <v>857</v>
      </c>
      <c r="F137" s="8">
        <v>20.38</v>
      </c>
      <c r="G137" s="4">
        <v>208</v>
      </c>
      <c r="H137" s="8">
        <v>3.77</v>
      </c>
      <c r="I137" s="4">
        <v>0</v>
      </c>
    </row>
    <row r="138" spans="1:9" x14ac:dyDescent="0.2">
      <c r="A138" s="2">
        <v>2</v>
      </c>
      <c r="B138" s="1" t="s">
        <v>66</v>
      </c>
      <c r="C138" s="4">
        <v>933</v>
      </c>
      <c r="D138" s="8">
        <v>9.5500000000000007</v>
      </c>
      <c r="E138" s="4">
        <v>380</v>
      </c>
      <c r="F138" s="8">
        <v>9.0399999999999991</v>
      </c>
      <c r="G138" s="4">
        <v>553</v>
      </c>
      <c r="H138" s="8">
        <v>10.02</v>
      </c>
      <c r="I138" s="4">
        <v>0</v>
      </c>
    </row>
    <row r="139" spans="1:9" x14ac:dyDescent="0.2">
      <c r="A139" s="2">
        <v>3</v>
      </c>
      <c r="B139" s="1" t="s">
        <v>69</v>
      </c>
      <c r="C139" s="4">
        <v>739</v>
      </c>
      <c r="D139" s="8">
        <v>7.56</v>
      </c>
      <c r="E139" s="4">
        <v>595</v>
      </c>
      <c r="F139" s="8">
        <v>14.15</v>
      </c>
      <c r="G139" s="4">
        <v>144</v>
      </c>
      <c r="H139" s="8">
        <v>2.61</v>
      </c>
      <c r="I139" s="4">
        <v>0</v>
      </c>
    </row>
    <row r="140" spans="1:9" x14ac:dyDescent="0.2">
      <c r="A140" s="2">
        <v>4</v>
      </c>
      <c r="B140" s="1" t="s">
        <v>64</v>
      </c>
      <c r="C140" s="4">
        <v>621</v>
      </c>
      <c r="D140" s="8">
        <v>6.36</v>
      </c>
      <c r="E140" s="4">
        <v>288</v>
      </c>
      <c r="F140" s="8">
        <v>6.85</v>
      </c>
      <c r="G140" s="4">
        <v>333</v>
      </c>
      <c r="H140" s="8">
        <v>6.03</v>
      </c>
      <c r="I140" s="4">
        <v>0</v>
      </c>
    </row>
    <row r="141" spans="1:9" x14ac:dyDescent="0.2">
      <c r="A141" s="2">
        <v>5</v>
      </c>
      <c r="B141" s="1" t="s">
        <v>55</v>
      </c>
      <c r="C141" s="4">
        <v>596</v>
      </c>
      <c r="D141" s="8">
        <v>6.1</v>
      </c>
      <c r="E141" s="4">
        <v>98</v>
      </c>
      <c r="F141" s="8">
        <v>2.33</v>
      </c>
      <c r="G141" s="4">
        <v>498</v>
      </c>
      <c r="H141" s="8">
        <v>9.02</v>
      </c>
      <c r="I141" s="4">
        <v>0</v>
      </c>
    </row>
    <row r="142" spans="1:9" x14ac:dyDescent="0.2">
      <c r="A142" s="2">
        <v>6</v>
      </c>
      <c r="B142" s="1" t="s">
        <v>57</v>
      </c>
      <c r="C142" s="4">
        <v>507</v>
      </c>
      <c r="D142" s="8">
        <v>5.19</v>
      </c>
      <c r="E142" s="4">
        <v>48</v>
      </c>
      <c r="F142" s="8">
        <v>1.1399999999999999</v>
      </c>
      <c r="G142" s="4">
        <v>459</v>
      </c>
      <c r="H142" s="8">
        <v>8.32</v>
      </c>
      <c r="I142" s="4">
        <v>0</v>
      </c>
    </row>
    <row r="143" spans="1:9" x14ac:dyDescent="0.2">
      <c r="A143" s="2">
        <v>7</v>
      </c>
      <c r="B143" s="1" t="s">
        <v>56</v>
      </c>
      <c r="C143" s="4">
        <v>465</v>
      </c>
      <c r="D143" s="8">
        <v>4.76</v>
      </c>
      <c r="E143" s="4">
        <v>99</v>
      </c>
      <c r="F143" s="8">
        <v>2.35</v>
      </c>
      <c r="G143" s="4">
        <v>366</v>
      </c>
      <c r="H143" s="8">
        <v>6.63</v>
      </c>
      <c r="I143" s="4">
        <v>0</v>
      </c>
    </row>
    <row r="144" spans="1:9" x14ac:dyDescent="0.2">
      <c r="A144" s="2">
        <v>8</v>
      </c>
      <c r="B144" s="1" t="s">
        <v>62</v>
      </c>
      <c r="C144" s="4">
        <v>389</v>
      </c>
      <c r="D144" s="8">
        <v>3.98</v>
      </c>
      <c r="E144" s="4">
        <v>256</v>
      </c>
      <c r="F144" s="8">
        <v>6.09</v>
      </c>
      <c r="G144" s="4">
        <v>132</v>
      </c>
      <c r="H144" s="8">
        <v>2.39</v>
      </c>
      <c r="I144" s="4">
        <v>1</v>
      </c>
    </row>
    <row r="145" spans="1:9" x14ac:dyDescent="0.2">
      <c r="A145" s="2">
        <v>9</v>
      </c>
      <c r="B145" s="1" t="s">
        <v>71</v>
      </c>
      <c r="C145" s="4">
        <v>365</v>
      </c>
      <c r="D145" s="8">
        <v>3.74</v>
      </c>
      <c r="E145" s="4">
        <v>227</v>
      </c>
      <c r="F145" s="8">
        <v>5.4</v>
      </c>
      <c r="G145" s="4">
        <v>115</v>
      </c>
      <c r="H145" s="8">
        <v>2.08</v>
      </c>
      <c r="I145" s="4">
        <v>0</v>
      </c>
    </row>
    <row r="146" spans="1:9" x14ac:dyDescent="0.2">
      <c r="A146" s="2">
        <v>10</v>
      </c>
      <c r="B146" s="1" t="s">
        <v>63</v>
      </c>
      <c r="C146" s="4">
        <v>359</v>
      </c>
      <c r="D146" s="8">
        <v>3.67</v>
      </c>
      <c r="E146" s="4">
        <v>199</v>
      </c>
      <c r="F146" s="8">
        <v>4.7300000000000004</v>
      </c>
      <c r="G146" s="4">
        <v>160</v>
      </c>
      <c r="H146" s="8">
        <v>2.9</v>
      </c>
      <c r="I146" s="4">
        <v>0</v>
      </c>
    </row>
    <row r="147" spans="1:9" x14ac:dyDescent="0.2">
      <c r="A147" s="2">
        <v>11</v>
      </c>
      <c r="B147" s="1" t="s">
        <v>61</v>
      </c>
      <c r="C147" s="4">
        <v>300</v>
      </c>
      <c r="D147" s="8">
        <v>3.07</v>
      </c>
      <c r="E147" s="4">
        <v>98</v>
      </c>
      <c r="F147" s="8">
        <v>2.33</v>
      </c>
      <c r="G147" s="4">
        <v>200</v>
      </c>
      <c r="H147" s="8">
        <v>3.62</v>
      </c>
      <c r="I147" s="4">
        <v>2</v>
      </c>
    </row>
    <row r="148" spans="1:9" x14ac:dyDescent="0.2">
      <c r="A148" s="2">
        <v>12</v>
      </c>
      <c r="B148" s="1" t="s">
        <v>72</v>
      </c>
      <c r="C148" s="4">
        <v>270</v>
      </c>
      <c r="D148" s="8">
        <v>2.76</v>
      </c>
      <c r="E148" s="4">
        <v>241</v>
      </c>
      <c r="F148" s="8">
        <v>5.73</v>
      </c>
      <c r="G148" s="4">
        <v>29</v>
      </c>
      <c r="H148" s="8">
        <v>0.53</v>
      </c>
      <c r="I148" s="4">
        <v>0</v>
      </c>
    </row>
    <row r="149" spans="1:9" x14ac:dyDescent="0.2">
      <c r="A149" s="2">
        <v>13</v>
      </c>
      <c r="B149" s="1" t="s">
        <v>81</v>
      </c>
      <c r="C149" s="4">
        <v>268</v>
      </c>
      <c r="D149" s="8">
        <v>2.74</v>
      </c>
      <c r="E149" s="4">
        <v>112</v>
      </c>
      <c r="F149" s="8">
        <v>2.66</v>
      </c>
      <c r="G149" s="4">
        <v>156</v>
      </c>
      <c r="H149" s="8">
        <v>2.83</v>
      </c>
      <c r="I149" s="4">
        <v>0</v>
      </c>
    </row>
    <row r="150" spans="1:9" x14ac:dyDescent="0.2">
      <c r="A150" s="2">
        <v>14</v>
      </c>
      <c r="B150" s="1" t="s">
        <v>67</v>
      </c>
      <c r="C150" s="4">
        <v>242</v>
      </c>
      <c r="D150" s="8">
        <v>2.48</v>
      </c>
      <c r="E150" s="4">
        <v>144</v>
      </c>
      <c r="F150" s="8">
        <v>3.42</v>
      </c>
      <c r="G150" s="4">
        <v>97</v>
      </c>
      <c r="H150" s="8">
        <v>1.76</v>
      </c>
      <c r="I150" s="4">
        <v>1</v>
      </c>
    </row>
    <row r="151" spans="1:9" x14ac:dyDescent="0.2">
      <c r="A151" s="2">
        <v>15</v>
      </c>
      <c r="B151" s="1" t="s">
        <v>68</v>
      </c>
      <c r="C151" s="4">
        <v>194</v>
      </c>
      <c r="D151" s="8">
        <v>1.99</v>
      </c>
      <c r="E151" s="4">
        <v>52</v>
      </c>
      <c r="F151" s="8">
        <v>1.24</v>
      </c>
      <c r="G151" s="4">
        <v>139</v>
      </c>
      <c r="H151" s="8">
        <v>2.52</v>
      </c>
      <c r="I151" s="4">
        <v>0</v>
      </c>
    </row>
    <row r="152" spans="1:9" x14ac:dyDescent="0.2">
      <c r="A152" s="2">
        <v>16</v>
      </c>
      <c r="B152" s="1" t="s">
        <v>65</v>
      </c>
      <c r="C152" s="4">
        <v>159</v>
      </c>
      <c r="D152" s="8">
        <v>1.63</v>
      </c>
      <c r="E152" s="4">
        <v>12</v>
      </c>
      <c r="F152" s="8">
        <v>0.28999999999999998</v>
      </c>
      <c r="G152" s="4">
        <v>147</v>
      </c>
      <c r="H152" s="8">
        <v>2.66</v>
      </c>
      <c r="I152" s="4">
        <v>0</v>
      </c>
    </row>
    <row r="153" spans="1:9" x14ac:dyDescent="0.2">
      <c r="A153" s="2">
        <v>17</v>
      </c>
      <c r="B153" s="1" t="s">
        <v>59</v>
      </c>
      <c r="C153" s="4">
        <v>137</v>
      </c>
      <c r="D153" s="8">
        <v>1.4</v>
      </c>
      <c r="E153" s="4">
        <v>6</v>
      </c>
      <c r="F153" s="8">
        <v>0.14000000000000001</v>
      </c>
      <c r="G153" s="4">
        <v>131</v>
      </c>
      <c r="H153" s="8">
        <v>2.37</v>
      </c>
      <c r="I153" s="4">
        <v>0</v>
      </c>
    </row>
    <row r="154" spans="1:9" x14ac:dyDescent="0.2">
      <c r="A154" s="2">
        <v>18</v>
      </c>
      <c r="B154" s="1" t="s">
        <v>60</v>
      </c>
      <c r="C154" s="4">
        <v>129</v>
      </c>
      <c r="D154" s="8">
        <v>1.32</v>
      </c>
      <c r="E154" s="4">
        <v>18</v>
      </c>
      <c r="F154" s="8">
        <v>0.43</v>
      </c>
      <c r="G154" s="4">
        <v>111</v>
      </c>
      <c r="H154" s="8">
        <v>2.0099999999999998</v>
      </c>
      <c r="I154" s="4">
        <v>0</v>
      </c>
    </row>
    <row r="155" spans="1:9" x14ac:dyDescent="0.2">
      <c r="A155" s="2">
        <v>19</v>
      </c>
      <c r="B155" s="1" t="s">
        <v>58</v>
      </c>
      <c r="C155" s="4">
        <v>120</v>
      </c>
      <c r="D155" s="8">
        <v>1.23</v>
      </c>
      <c r="E155" s="4">
        <v>15</v>
      </c>
      <c r="F155" s="8">
        <v>0.36</v>
      </c>
      <c r="G155" s="4">
        <v>105</v>
      </c>
      <c r="H155" s="8">
        <v>1.9</v>
      </c>
      <c r="I155" s="4">
        <v>0</v>
      </c>
    </row>
    <row r="156" spans="1:9" x14ac:dyDescent="0.2">
      <c r="A156" s="2">
        <v>19</v>
      </c>
      <c r="B156" s="1" t="s">
        <v>77</v>
      </c>
      <c r="C156" s="4">
        <v>120</v>
      </c>
      <c r="D156" s="8">
        <v>1.23</v>
      </c>
      <c r="E156" s="4">
        <v>42</v>
      </c>
      <c r="F156" s="8">
        <v>1</v>
      </c>
      <c r="G156" s="4">
        <v>78</v>
      </c>
      <c r="H156" s="8">
        <v>1.41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70</v>
      </c>
      <c r="C159" s="4">
        <v>294</v>
      </c>
      <c r="D159" s="8">
        <v>11.07</v>
      </c>
      <c r="E159" s="4">
        <v>246</v>
      </c>
      <c r="F159" s="8">
        <v>19.649999999999999</v>
      </c>
      <c r="G159" s="4">
        <v>47</v>
      </c>
      <c r="H159" s="8">
        <v>3.48</v>
      </c>
      <c r="I159" s="4">
        <v>1</v>
      </c>
    </row>
    <row r="160" spans="1:9" x14ac:dyDescent="0.2">
      <c r="A160" s="2">
        <v>2</v>
      </c>
      <c r="B160" s="1" t="s">
        <v>69</v>
      </c>
      <c r="C160" s="4">
        <v>276</v>
      </c>
      <c r="D160" s="8">
        <v>10.4</v>
      </c>
      <c r="E160" s="4">
        <v>232</v>
      </c>
      <c r="F160" s="8">
        <v>18.53</v>
      </c>
      <c r="G160" s="4">
        <v>44</v>
      </c>
      <c r="H160" s="8">
        <v>3.26</v>
      </c>
      <c r="I160" s="4">
        <v>0</v>
      </c>
    </row>
    <row r="161" spans="1:9" x14ac:dyDescent="0.2">
      <c r="A161" s="2">
        <v>3</v>
      </c>
      <c r="B161" s="1" t="s">
        <v>66</v>
      </c>
      <c r="C161" s="4">
        <v>192</v>
      </c>
      <c r="D161" s="8">
        <v>7.23</v>
      </c>
      <c r="E161" s="4">
        <v>101</v>
      </c>
      <c r="F161" s="8">
        <v>8.07</v>
      </c>
      <c r="G161" s="4">
        <v>91</v>
      </c>
      <c r="H161" s="8">
        <v>6.74</v>
      </c>
      <c r="I161" s="4">
        <v>0</v>
      </c>
    </row>
    <row r="162" spans="1:9" x14ac:dyDescent="0.2">
      <c r="A162" s="2">
        <v>4</v>
      </c>
      <c r="B162" s="1" t="s">
        <v>64</v>
      </c>
      <c r="C162" s="4">
        <v>190</v>
      </c>
      <c r="D162" s="8">
        <v>7.16</v>
      </c>
      <c r="E162" s="4">
        <v>71</v>
      </c>
      <c r="F162" s="8">
        <v>5.67</v>
      </c>
      <c r="G162" s="4">
        <v>118</v>
      </c>
      <c r="H162" s="8">
        <v>8.73</v>
      </c>
      <c r="I162" s="4">
        <v>1</v>
      </c>
    </row>
    <row r="163" spans="1:9" x14ac:dyDescent="0.2">
      <c r="A163" s="2">
        <v>5</v>
      </c>
      <c r="B163" s="1" t="s">
        <v>55</v>
      </c>
      <c r="C163" s="4">
        <v>169</v>
      </c>
      <c r="D163" s="8">
        <v>6.37</v>
      </c>
      <c r="E163" s="4">
        <v>30</v>
      </c>
      <c r="F163" s="8">
        <v>2.4</v>
      </c>
      <c r="G163" s="4">
        <v>139</v>
      </c>
      <c r="H163" s="8">
        <v>10.29</v>
      </c>
      <c r="I163" s="4">
        <v>0</v>
      </c>
    </row>
    <row r="164" spans="1:9" x14ac:dyDescent="0.2">
      <c r="A164" s="2">
        <v>6</v>
      </c>
      <c r="B164" s="1" t="s">
        <v>62</v>
      </c>
      <c r="C164" s="4">
        <v>132</v>
      </c>
      <c r="D164" s="8">
        <v>4.97</v>
      </c>
      <c r="E164" s="4">
        <v>87</v>
      </c>
      <c r="F164" s="8">
        <v>6.95</v>
      </c>
      <c r="G164" s="4">
        <v>44</v>
      </c>
      <c r="H164" s="8">
        <v>3.26</v>
      </c>
      <c r="I164" s="4">
        <v>1</v>
      </c>
    </row>
    <row r="165" spans="1:9" x14ac:dyDescent="0.2">
      <c r="A165" s="2">
        <v>7</v>
      </c>
      <c r="B165" s="1" t="s">
        <v>71</v>
      </c>
      <c r="C165" s="4">
        <v>111</v>
      </c>
      <c r="D165" s="8">
        <v>4.18</v>
      </c>
      <c r="E165" s="4">
        <v>60</v>
      </c>
      <c r="F165" s="8">
        <v>4.79</v>
      </c>
      <c r="G165" s="4">
        <v>25</v>
      </c>
      <c r="H165" s="8">
        <v>1.85</v>
      </c>
      <c r="I165" s="4">
        <v>0</v>
      </c>
    </row>
    <row r="166" spans="1:9" x14ac:dyDescent="0.2">
      <c r="A166" s="2">
        <v>8</v>
      </c>
      <c r="B166" s="1" t="s">
        <v>56</v>
      </c>
      <c r="C166" s="4">
        <v>106</v>
      </c>
      <c r="D166" s="8">
        <v>3.99</v>
      </c>
      <c r="E166" s="4">
        <v>37</v>
      </c>
      <c r="F166" s="8">
        <v>2.96</v>
      </c>
      <c r="G166" s="4">
        <v>69</v>
      </c>
      <c r="H166" s="8">
        <v>5.1100000000000003</v>
      </c>
      <c r="I166" s="4">
        <v>0</v>
      </c>
    </row>
    <row r="167" spans="1:9" x14ac:dyDescent="0.2">
      <c r="A167" s="2">
        <v>9</v>
      </c>
      <c r="B167" s="1" t="s">
        <v>63</v>
      </c>
      <c r="C167" s="4">
        <v>88</v>
      </c>
      <c r="D167" s="8">
        <v>3.31</v>
      </c>
      <c r="E167" s="4">
        <v>44</v>
      </c>
      <c r="F167" s="8">
        <v>3.51</v>
      </c>
      <c r="G167" s="4">
        <v>44</v>
      </c>
      <c r="H167" s="8">
        <v>3.26</v>
      </c>
      <c r="I167" s="4">
        <v>0</v>
      </c>
    </row>
    <row r="168" spans="1:9" x14ac:dyDescent="0.2">
      <c r="A168" s="2">
        <v>10</v>
      </c>
      <c r="B168" s="1" t="s">
        <v>61</v>
      </c>
      <c r="C168" s="4">
        <v>85</v>
      </c>
      <c r="D168" s="8">
        <v>3.2</v>
      </c>
      <c r="E168" s="4">
        <v>40</v>
      </c>
      <c r="F168" s="8">
        <v>3.19</v>
      </c>
      <c r="G168" s="4">
        <v>45</v>
      </c>
      <c r="H168" s="8">
        <v>3.33</v>
      </c>
      <c r="I168" s="4">
        <v>0</v>
      </c>
    </row>
    <row r="169" spans="1:9" x14ac:dyDescent="0.2">
      <c r="A169" s="2">
        <v>11</v>
      </c>
      <c r="B169" s="1" t="s">
        <v>57</v>
      </c>
      <c r="C169" s="4">
        <v>75</v>
      </c>
      <c r="D169" s="8">
        <v>2.82</v>
      </c>
      <c r="E169" s="4">
        <v>25</v>
      </c>
      <c r="F169" s="8">
        <v>2</v>
      </c>
      <c r="G169" s="4">
        <v>50</v>
      </c>
      <c r="H169" s="8">
        <v>3.7</v>
      </c>
      <c r="I169" s="4">
        <v>0</v>
      </c>
    </row>
    <row r="170" spans="1:9" x14ac:dyDescent="0.2">
      <c r="A170" s="2">
        <v>12</v>
      </c>
      <c r="B170" s="1" t="s">
        <v>72</v>
      </c>
      <c r="C170" s="4">
        <v>70</v>
      </c>
      <c r="D170" s="8">
        <v>2.64</v>
      </c>
      <c r="E170" s="4">
        <v>55</v>
      </c>
      <c r="F170" s="8">
        <v>4.3899999999999997</v>
      </c>
      <c r="G170" s="4">
        <v>15</v>
      </c>
      <c r="H170" s="8">
        <v>1.1100000000000001</v>
      </c>
      <c r="I170" s="4">
        <v>0</v>
      </c>
    </row>
    <row r="171" spans="1:9" x14ac:dyDescent="0.2">
      <c r="A171" s="2">
        <v>13</v>
      </c>
      <c r="B171" s="1" t="s">
        <v>67</v>
      </c>
      <c r="C171" s="4">
        <v>61</v>
      </c>
      <c r="D171" s="8">
        <v>2.2999999999999998</v>
      </c>
      <c r="E171" s="4">
        <v>42</v>
      </c>
      <c r="F171" s="8">
        <v>3.35</v>
      </c>
      <c r="G171" s="4">
        <v>18</v>
      </c>
      <c r="H171" s="8">
        <v>1.33</v>
      </c>
      <c r="I171" s="4">
        <v>1</v>
      </c>
    </row>
    <row r="172" spans="1:9" x14ac:dyDescent="0.2">
      <c r="A172" s="2">
        <v>14</v>
      </c>
      <c r="B172" s="1" t="s">
        <v>73</v>
      </c>
      <c r="C172" s="4">
        <v>60</v>
      </c>
      <c r="D172" s="8">
        <v>2.2599999999999998</v>
      </c>
      <c r="E172" s="4">
        <v>0</v>
      </c>
      <c r="F172" s="8">
        <v>0</v>
      </c>
      <c r="G172" s="4">
        <v>49</v>
      </c>
      <c r="H172" s="8">
        <v>3.63</v>
      </c>
      <c r="I172" s="4">
        <v>3</v>
      </c>
    </row>
    <row r="173" spans="1:9" x14ac:dyDescent="0.2">
      <c r="A173" s="2">
        <v>15</v>
      </c>
      <c r="B173" s="1" t="s">
        <v>58</v>
      </c>
      <c r="C173" s="4">
        <v>51</v>
      </c>
      <c r="D173" s="8">
        <v>1.92</v>
      </c>
      <c r="E173" s="4">
        <v>7</v>
      </c>
      <c r="F173" s="8">
        <v>0.56000000000000005</v>
      </c>
      <c r="G173" s="4">
        <v>44</v>
      </c>
      <c r="H173" s="8">
        <v>3.26</v>
      </c>
      <c r="I173" s="4">
        <v>0</v>
      </c>
    </row>
    <row r="174" spans="1:9" x14ac:dyDescent="0.2">
      <c r="A174" s="2">
        <v>16</v>
      </c>
      <c r="B174" s="1" t="s">
        <v>68</v>
      </c>
      <c r="C174" s="4">
        <v>45</v>
      </c>
      <c r="D174" s="8">
        <v>1.69</v>
      </c>
      <c r="E174" s="4">
        <v>23</v>
      </c>
      <c r="F174" s="8">
        <v>1.84</v>
      </c>
      <c r="G174" s="4">
        <v>21</v>
      </c>
      <c r="H174" s="8">
        <v>1.55</v>
      </c>
      <c r="I174" s="4">
        <v>0</v>
      </c>
    </row>
    <row r="175" spans="1:9" x14ac:dyDescent="0.2">
      <c r="A175" s="2">
        <v>17</v>
      </c>
      <c r="B175" s="1" t="s">
        <v>60</v>
      </c>
      <c r="C175" s="4">
        <v>41</v>
      </c>
      <c r="D175" s="8">
        <v>1.54</v>
      </c>
      <c r="E175" s="4">
        <v>6</v>
      </c>
      <c r="F175" s="8">
        <v>0.48</v>
      </c>
      <c r="G175" s="4">
        <v>35</v>
      </c>
      <c r="H175" s="8">
        <v>2.59</v>
      </c>
      <c r="I175" s="4">
        <v>0</v>
      </c>
    </row>
    <row r="176" spans="1:9" x14ac:dyDescent="0.2">
      <c r="A176" s="2">
        <v>18</v>
      </c>
      <c r="B176" s="1" t="s">
        <v>59</v>
      </c>
      <c r="C176" s="4">
        <v>38</v>
      </c>
      <c r="D176" s="8">
        <v>1.43</v>
      </c>
      <c r="E176" s="4">
        <v>7</v>
      </c>
      <c r="F176" s="8">
        <v>0.56000000000000005</v>
      </c>
      <c r="G176" s="4">
        <v>31</v>
      </c>
      <c r="H176" s="8">
        <v>2.29</v>
      </c>
      <c r="I176" s="4">
        <v>0</v>
      </c>
    </row>
    <row r="177" spans="1:9" x14ac:dyDescent="0.2">
      <c r="A177" s="2">
        <v>18</v>
      </c>
      <c r="B177" s="1" t="s">
        <v>74</v>
      </c>
      <c r="C177" s="4">
        <v>38</v>
      </c>
      <c r="D177" s="8">
        <v>1.43</v>
      </c>
      <c r="E177" s="4">
        <v>23</v>
      </c>
      <c r="F177" s="8">
        <v>1.84</v>
      </c>
      <c r="G177" s="4">
        <v>15</v>
      </c>
      <c r="H177" s="8">
        <v>1.1100000000000001</v>
      </c>
      <c r="I177" s="4">
        <v>0</v>
      </c>
    </row>
    <row r="178" spans="1:9" x14ac:dyDescent="0.2">
      <c r="A178" s="2">
        <v>20</v>
      </c>
      <c r="B178" s="1" t="s">
        <v>82</v>
      </c>
      <c r="C178" s="4">
        <v>36</v>
      </c>
      <c r="D178" s="8">
        <v>1.36</v>
      </c>
      <c r="E178" s="4">
        <v>1</v>
      </c>
      <c r="F178" s="8">
        <v>0.08</v>
      </c>
      <c r="G178" s="4">
        <v>35</v>
      </c>
      <c r="H178" s="8">
        <v>2.59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70</v>
      </c>
      <c r="C181" s="4">
        <v>146</v>
      </c>
      <c r="D181" s="8">
        <v>11.64</v>
      </c>
      <c r="E181" s="4">
        <v>128</v>
      </c>
      <c r="F181" s="8">
        <v>20.51</v>
      </c>
      <c r="G181" s="4">
        <v>18</v>
      </c>
      <c r="H181" s="8">
        <v>2.94</v>
      </c>
      <c r="I181" s="4">
        <v>0</v>
      </c>
    </row>
    <row r="182" spans="1:9" x14ac:dyDescent="0.2">
      <c r="A182" s="2">
        <v>2</v>
      </c>
      <c r="B182" s="1" t="s">
        <v>66</v>
      </c>
      <c r="C182" s="4">
        <v>115</v>
      </c>
      <c r="D182" s="8">
        <v>9.17</v>
      </c>
      <c r="E182" s="4">
        <v>77</v>
      </c>
      <c r="F182" s="8">
        <v>12.34</v>
      </c>
      <c r="G182" s="4">
        <v>38</v>
      </c>
      <c r="H182" s="8">
        <v>6.21</v>
      </c>
      <c r="I182" s="4">
        <v>0</v>
      </c>
    </row>
    <row r="183" spans="1:9" x14ac:dyDescent="0.2">
      <c r="A183" s="2">
        <v>3</v>
      </c>
      <c r="B183" s="1" t="s">
        <v>64</v>
      </c>
      <c r="C183" s="4">
        <v>99</v>
      </c>
      <c r="D183" s="8">
        <v>7.89</v>
      </c>
      <c r="E183" s="4">
        <v>46</v>
      </c>
      <c r="F183" s="8">
        <v>7.37</v>
      </c>
      <c r="G183" s="4">
        <v>53</v>
      </c>
      <c r="H183" s="8">
        <v>8.66</v>
      </c>
      <c r="I183" s="4">
        <v>0</v>
      </c>
    </row>
    <row r="184" spans="1:9" x14ac:dyDescent="0.2">
      <c r="A184" s="2">
        <v>4</v>
      </c>
      <c r="B184" s="1" t="s">
        <v>69</v>
      </c>
      <c r="C184" s="4">
        <v>81</v>
      </c>
      <c r="D184" s="8">
        <v>6.46</v>
      </c>
      <c r="E184" s="4">
        <v>66</v>
      </c>
      <c r="F184" s="8">
        <v>10.58</v>
      </c>
      <c r="G184" s="4">
        <v>15</v>
      </c>
      <c r="H184" s="8">
        <v>2.4500000000000002</v>
      </c>
      <c r="I184" s="4">
        <v>0</v>
      </c>
    </row>
    <row r="185" spans="1:9" x14ac:dyDescent="0.2">
      <c r="A185" s="2">
        <v>5</v>
      </c>
      <c r="B185" s="1" t="s">
        <v>55</v>
      </c>
      <c r="C185" s="4">
        <v>75</v>
      </c>
      <c r="D185" s="8">
        <v>5.98</v>
      </c>
      <c r="E185" s="4">
        <v>19</v>
      </c>
      <c r="F185" s="8">
        <v>3.04</v>
      </c>
      <c r="G185" s="4">
        <v>55</v>
      </c>
      <c r="H185" s="8">
        <v>8.99</v>
      </c>
      <c r="I185" s="4">
        <v>1</v>
      </c>
    </row>
    <row r="186" spans="1:9" x14ac:dyDescent="0.2">
      <c r="A186" s="2">
        <v>6</v>
      </c>
      <c r="B186" s="1" t="s">
        <v>62</v>
      </c>
      <c r="C186" s="4">
        <v>67</v>
      </c>
      <c r="D186" s="8">
        <v>5.34</v>
      </c>
      <c r="E186" s="4">
        <v>44</v>
      </c>
      <c r="F186" s="8">
        <v>7.05</v>
      </c>
      <c r="G186" s="4">
        <v>23</v>
      </c>
      <c r="H186" s="8">
        <v>3.76</v>
      </c>
      <c r="I186" s="4">
        <v>0</v>
      </c>
    </row>
    <row r="187" spans="1:9" x14ac:dyDescent="0.2">
      <c r="A187" s="2">
        <v>7</v>
      </c>
      <c r="B187" s="1" t="s">
        <v>63</v>
      </c>
      <c r="C187" s="4">
        <v>57</v>
      </c>
      <c r="D187" s="8">
        <v>4.55</v>
      </c>
      <c r="E187" s="4">
        <v>31</v>
      </c>
      <c r="F187" s="8">
        <v>4.97</v>
      </c>
      <c r="G187" s="4">
        <v>26</v>
      </c>
      <c r="H187" s="8">
        <v>4.25</v>
      </c>
      <c r="I187" s="4">
        <v>0</v>
      </c>
    </row>
    <row r="188" spans="1:9" x14ac:dyDescent="0.2">
      <c r="A188" s="2">
        <v>8</v>
      </c>
      <c r="B188" s="1" t="s">
        <v>57</v>
      </c>
      <c r="C188" s="4">
        <v>55</v>
      </c>
      <c r="D188" s="8">
        <v>4.3899999999999997</v>
      </c>
      <c r="E188" s="4">
        <v>14</v>
      </c>
      <c r="F188" s="8">
        <v>2.2400000000000002</v>
      </c>
      <c r="G188" s="4">
        <v>41</v>
      </c>
      <c r="H188" s="8">
        <v>6.7</v>
      </c>
      <c r="I188" s="4">
        <v>0</v>
      </c>
    </row>
    <row r="189" spans="1:9" x14ac:dyDescent="0.2">
      <c r="A189" s="2">
        <v>9</v>
      </c>
      <c r="B189" s="1" t="s">
        <v>72</v>
      </c>
      <c r="C189" s="4">
        <v>52</v>
      </c>
      <c r="D189" s="8">
        <v>4.1500000000000004</v>
      </c>
      <c r="E189" s="4">
        <v>47</v>
      </c>
      <c r="F189" s="8">
        <v>7.53</v>
      </c>
      <c r="G189" s="4">
        <v>5</v>
      </c>
      <c r="H189" s="8">
        <v>0.82</v>
      </c>
      <c r="I189" s="4">
        <v>0</v>
      </c>
    </row>
    <row r="190" spans="1:9" x14ac:dyDescent="0.2">
      <c r="A190" s="2">
        <v>10</v>
      </c>
      <c r="B190" s="1" t="s">
        <v>56</v>
      </c>
      <c r="C190" s="4">
        <v>51</v>
      </c>
      <c r="D190" s="8">
        <v>4.07</v>
      </c>
      <c r="E190" s="4">
        <v>16</v>
      </c>
      <c r="F190" s="8">
        <v>2.56</v>
      </c>
      <c r="G190" s="4">
        <v>35</v>
      </c>
      <c r="H190" s="8">
        <v>5.72</v>
      </c>
      <c r="I190" s="4">
        <v>0</v>
      </c>
    </row>
    <row r="191" spans="1:9" x14ac:dyDescent="0.2">
      <c r="A191" s="2">
        <v>11</v>
      </c>
      <c r="B191" s="1" t="s">
        <v>71</v>
      </c>
      <c r="C191" s="4">
        <v>45</v>
      </c>
      <c r="D191" s="8">
        <v>3.59</v>
      </c>
      <c r="E191" s="4">
        <v>28</v>
      </c>
      <c r="F191" s="8">
        <v>4.49</v>
      </c>
      <c r="G191" s="4">
        <v>4</v>
      </c>
      <c r="H191" s="8">
        <v>0.65</v>
      </c>
      <c r="I191" s="4">
        <v>0</v>
      </c>
    </row>
    <row r="192" spans="1:9" x14ac:dyDescent="0.2">
      <c r="A192" s="2">
        <v>12</v>
      </c>
      <c r="B192" s="1" t="s">
        <v>61</v>
      </c>
      <c r="C192" s="4">
        <v>27</v>
      </c>
      <c r="D192" s="8">
        <v>2.15</v>
      </c>
      <c r="E192" s="4">
        <v>12</v>
      </c>
      <c r="F192" s="8">
        <v>1.92</v>
      </c>
      <c r="G192" s="4">
        <v>15</v>
      </c>
      <c r="H192" s="8">
        <v>2.4500000000000002</v>
      </c>
      <c r="I192" s="4">
        <v>0</v>
      </c>
    </row>
    <row r="193" spans="1:9" x14ac:dyDescent="0.2">
      <c r="A193" s="2">
        <v>13</v>
      </c>
      <c r="B193" s="1" t="s">
        <v>67</v>
      </c>
      <c r="C193" s="4">
        <v>23</v>
      </c>
      <c r="D193" s="8">
        <v>1.83</v>
      </c>
      <c r="E193" s="4">
        <v>12</v>
      </c>
      <c r="F193" s="8">
        <v>1.92</v>
      </c>
      <c r="G193" s="4">
        <v>10</v>
      </c>
      <c r="H193" s="8">
        <v>1.63</v>
      </c>
      <c r="I193" s="4">
        <v>1</v>
      </c>
    </row>
    <row r="194" spans="1:9" x14ac:dyDescent="0.2">
      <c r="A194" s="2">
        <v>13</v>
      </c>
      <c r="B194" s="1" t="s">
        <v>68</v>
      </c>
      <c r="C194" s="4">
        <v>23</v>
      </c>
      <c r="D194" s="8">
        <v>1.83</v>
      </c>
      <c r="E194" s="4">
        <v>7</v>
      </c>
      <c r="F194" s="8">
        <v>1.1200000000000001</v>
      </c>
      <c r="G194" s="4">
        <v>16</v>
      </c>
      <c r="H194" s="8">
        <v>2.61</v>
      </c>
      <c r="I194" s="4">
        <v>0</v>
      </c>
    </row>
    <row r="195" spans="1:9" x14ac:dyDescent="0.2">
      <c r="A195" s="2">
        <v>15</v>
      </c>
      <c r="B195" s="1" t="s">
        <v>73</v>
      </c>
      <c r="C195" s="4">
        <v>22</v>
      </c>
      <c r="D195" s="8">
        <v>1.75</v>
      </c>
      <c r="E195" s="4">
        <v>0</v>
      </c>
      <c r="F195" s="8">
        <v>0</v>
      </c>
      <c r="G195" s="4">
        <v>22</v>
      </c>
      <c r="H195" s="8">
        <v>3.59</v>
      </c>
      <c r="I195" s="4">
        <v>0</v>
      </c>
    </row>
    <row r="196" spans="1:9" x14ac:dyDescent="0.2">
      <c r="A196" s="2">
        <v>16</v>
      </c>
      <c r="B196" s="1" t="s">
        <v>83</v>
      </c>
      <c r="C196" s="4">
        <v>21</v>
      </c>
      <c r="D196" s="8">
        <v>1.67</v>
      </c>
      <c r="E196" s="4">
        <v>4</v>
      </c>
      <c r="F196" s="8">
        <v>0.64</v>
      </c>
      <c r="G196" s="4">
        <v>17</v>
      </c>
      <c r="H196" s="8">
        <v>2.78</v>
      </c>
      <c r="I196" s="4">
        <v>0</v>
      </c>
    </row>
    <row r="197" spans="1:9" x14ac:dyDescent="0.2">
      <c r="A197" s="2">
        <v>17</v>
      </c>
      <c r="B197" s="1" t="s">
        <v>80</v>
      </c>
      <c r="C197" s="4">
        <v>18</v>
      </c>
      <c r="D197" s="8">
        <v>1.44</v>
      </c>
      <c r="E197" s="4">
        <v>4</v>
      </c>
      <c r="F197" s="8">
        <v>0.64</v>
      </c>
      <c r="G197" s="4">
        <v>14</v>
      </c>
      <c r="H197" s="8">
        <v>2.29</v>
      </c>
      <c r="I197" s="4">
        <v>0</v>
      </c>
    </row>
    <row r="198" spans="1:9" x14ac:dyDescent="0.2">
      <c r="A198" s="2">
        <v>18</v>
      </c>
      <c r="B198" s="1" t="s">
        <v>78</v>
      </c>
      <c r="C198" s="4">
        <v>17</v>
      </c>
      <c r="D198" s="8">
        <v>1.36</v>
      </c>
      <c r="E198" s="4">
        <v>1</v>
      </c>
      <c r="F198" s="8">
        <v>0.16</v>
      </c>
      <c r="G198" s="4">
        <v>16</v>
      </c>
      <c r="H198" s="8">
        <v>2.61</v>
      </c>
      <c r="I198" s="4">
        <v>0</v>
      </c>
    </row>
    <row r="199" spans="1:9" x14ac:dyDescent="0.2">
      <c r="A199" s="2">
        <v>18</v>
      </c>
      <c r="B199" s="1" t="s">
        <v>58</v>
      </c>
      <c r="C199" s="4">
        <v>17</v>
      </c>
      <c r="D199" s="8">
        <v>1.36</v>
      </c>
      <c r="E199" s="4">
        <v>4</v>
      </c>
      <c r="F199" s="8">
        <v>0.64</v>
      </c>
      <c r="G199" s="4">
        <v>13</v>
      </c>
      <c r="H199" s="8">
        <v>2.12</v>
      </c>
      <c r="I199" s="4">
        <v>0</v>
      </c>
    </row>
    <row r="200" spans="1:9" x14ac:dyDescent="0.2">
      <c r="A200" s="2">
        <v>20</v>
      </c>
      <c r="B200" s="1" t="s">
        <v>59</v>
      </c>
      <c r="C200" s="4">
        <v>16</v>
      </c>
      <c r="D200" s="8">
        <v>1.28</v>
      </c>
      <c r="E200" s="4">
        <v>3</v>
      </c>
      <c r="F200" s="8">
        <v>0.48</v>
      </c>
      <c r="G200" s="4">
        <v>13</v>
      </c>
      <c r="H200" s="8">
        <v>2.12</v>
      </c>
      <c r="I200" s="4">
        <v>0</v>
      </c>
    </row>
    <row r="201" spans="1:9" x14ac:dyDescent="0.2">
      <c r="A201" s="2">
        <v>20</v>
      </c>
      <c r="B201" s="1" t="s">
        <v>74</v>
      </c>
      <c r="C201" s="4">
        <v>16</v>
      </c>
      <c r="D201" s="8">
        <v>1.28</v>
      </c>
      <c r="E201" s="4">
        <v>12</v>
      </c>
      <c r="F201" s="8">
        <v>1.92</v>
      </c>
      <c r="G201" s="4">
        <v>4</v>
      </c>
      <c r="H201" s="8">
        <v>0.65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70</v>
      </c>
      <c r="C204" s="4">
        <v>125</v>
      </c>
      <c r="D204" s="8">
        <v>11.38</v>
      </c>
      <c r="E204" s="4">
        <v>113</v>
      </c>
      <c r="F204" s="8">
        <v>19.190000000000001</v>
      </c>
      <c r="G204" s="4">
        <v>12</v>
      </c>
      <c r="H204" s="8">
        <v>2.5099999999999998</v>
      </c>
      <c r="I204" s="4">
        <v>0</v>
      </c>
    </row>
    <row r="205" spans="1:9" x14ac:dyDescent="0.2">
      <c r="A205" s="2">
        <v>2</v>
      </c>
      <c r="B205" s="1" t="s">
        <v>69</v>
      </c>
      <c r="C205" s="4">
        <v>116</v>
      </c>
      <c r="D205" s="8">
        <v>10.56</v>
      </c>
      <c r="E205" s="4">
        <v>102</v>
      </c>
      <c r="F205" s="8">
        <v>17.32</v>
      </c>
      <c r="G205" s="4">
        <v>14</v>
      </c>
      <c r="H205" s="8">
        <v>2.93</v>
      </c>
      <c r="I205" s="4">
        <v>0</v>
      </c>
    </row>
    <row r="206" spans="1:9" x14ac:dyDescent="0.2">
      <c r="A206" s="2">
        <v>3</v>
      </c>
      <c r="B206" s="1" t="s">
        <v>64</v>
      </c>
      <c r="C206" s="4">
        <v>87</v>
      </c>
      <c r="D206" s="8">
        <v>7.92</v>
      </c>
      <c r="E206" s="4">
        <v>45</v>
      </c>
      <c r="F206" s="8">
        <v>7.64</v>
      </c>
      <c r="G206" s="4">
        <v>42</v>
      </c>
      <c r="H206" s="8">
        <v>8.7899999999999991</v>
      </c>
      <c r="I206" s="4">
        <v>0</v>
      </c>
    </row>
    <row r="207" spans="1:9" x14ac:dyDescent="0.2">
      <c r="A207" s="2">
        <v>4</v>
      </c>
      <c r="B207" s="1" t="s">
        <v>55</v>
      </c>
      <c r="C207" s="4">
        <v>66</v>
      </c>
      <c r="D207" s="8">
        <v>6.01</v>
      </c>
      <c r="E207" s="4">
        <v>15</v>
      </c>
      <c r="F207" s="8">
        <v>2.5499999999999998</v>
      </c>
      <c r="G207" s="4">
        <v>51</v>
      </c>
      <c r="H207" s="8">
        <v>10.67</v>
      </c>
      <c r="I207" s="4">
        <v>0</v>
      </c>
    </row>
    <row r="208" spans="1:9" x14ac:dyDescent="0.2">
      <c r="A208" s="2">
        <v>4</v>
      </c>
      <c r="B208" s="1" t="s">
        <v>62</v>
      </c>
      <c r="C208" s="4">
        <v>66</v>
      </c>
      <c r="D208" s="8">
        <v>6.01</v>
      </c>
      <c r="E208" s="4">
        <v>48</v>
      </c>
      <c r="F208" s="8">
        <v>8.15</v>
      </c>
      <c r="G208" s="4">
        <v>17</v>
      </c>
      <c r="H208" s="8">
        <v>3.56</v>
      </c>
      <c r="I208" s="4">
        <v>1</v>
      </c>
    </row>
    <row r="209" spans="1:9" x14ac:dyDescent="0.2">
      <c r="A209" s="2">
        <v>6</v>
      </c>
      <c r="B209" s="1" t="s">
        <v>71</v>
      </c>
      <c r="C209" s="4">
        <v>51</v>
      </c>
      <c r="D209" s="8">
        <v>4.6399999999999997</v>
      </c>
      <c r="E209" s="4">
        <v>24</v>
      </c>
      <c r="F209" s="8">
        <v>4.07</v>
      </c>
      <c r="G209" s="4">
        <v>5</v>
      </c>
      <c r="H209" s="8">
        <v>1.05</v>
      </c>
      <c r="I209" s="4">
        <v>1</v>
      </c>
    </row>
    <row r="210" spans="1:9" x14ac:dyDescent="0.2">
      <c r="A210" s="2">
        <v>7</v>
      </c>
      <c r="B210" s="1" t="s">
        <v>56</v>
      </c>
      <c r="C210" s="4">
        <v>46</v>
      </c>
      <c r="D210" s="8">
        <v>4.1900000000000004</v>
      </c>
      <c r="E210" s="4">
        <v>20</v>
      </c>
      <c r="F210" s="8">
        <v>3.4</v>
      </c>
      <c r="G210" s="4">
        <v>26</v>
      </c>
      <c r="H210" s="8">
        <v>5.44</v>
      </c>
      <c r="I210" s="4">
        <v>0</v>
      </c>
    </row>
    <row r="211" spans="1:9" x14ac:dyDescent="0.2">
      <c r="A211" s="2">
        <v>8</v>
      </c>
      <c r="B211" s="1" t="s">
        <v>66</v>
      </c>
      <c r="C211" s="4">
        <v>44</v>
      </c>
      <c r="D211" s="8">
        <v>4.01</v>
      </c>
      <c r="E211" s="4">
        <v>22</v>
      </c>
      <c r="F211" s="8">
        <v>3.74</v>
      </c>
      <c r="G211" s="4">
        <v>21</v>
      </c>
      <c r="H211" s="8">
        <v>4.3899999999999997</v>
      </c>
      <c r="I211" s="4">
        <v>1</v>
      </c>
    </row>
    <row r="212" spans="1:9" x14ac:dyDescent="0.2">
      <c r="A212" s="2">
        <v>9</v>
      </c>
      <c r="B212" s="1" t="s">
        <v>72</v>
      </c>
      <c r="C212" s="4">
        <v>38</v>
      </c>
      <c r="D212" s="8">
        <v>3.46</v>
      </c>
      <c r="E212" s="4">
        <v>35</v>
      </c>
      <c r="F212" s="8">
        <v>5.94</v>
      </c>
      <c r="G212" s="4">
        <v>3</v>
      </c>
      <c r="H212" s="8">
        <v>0.63</v>
      </c>
      <c r="I212" s="4">
        <v>0</v>
      </c>
    </row>
    <row r="213" spans="1:9" x14ac:dyDescent="0.2">
      <c r="A213" s="2">
        <v>10</v>
      </c>
      <c r="B213" s="1" t="s">
        <v>63</v>
      </c>
      <c r="C213" s="4">
        <v>34</v>
      </c>
      <c r="D213" s="8">
        <v>3.1</v>
      </c>
      <c r="E213" s="4">
        <v>22</v>
      </c>
      <c r="F213" s="8">
        <v>3.74</v>
      </c>
      <c r="G213" s="4">
        <v>12</v>
      </c>
      <c r="H213" s="8">
        <v>2.5099999999999998</v>
      </c>
      <c r="I213" s="4">
        <v>0</v>
      </c>
    </row>
    <row r="214" spans="1:9" x14ac:dyDescent="0.2">
      <c r="A214" s="2">
        <v>11</v>
      </c>
      <c r="B214" s="1" t="s">
        <v>57</v>
      </c>
      <c r="C214" s="4">
        <v>25</v>
      </c>
      <c r="D214" s="8">
        <v>2.2799999999999998</v>
      </c>
      <c r="E214" s="4">
        <v>4</v>
      </c>
      <c r="F214" s="8">
        <v>0.68</v>
      </c>
      <c r="G214" s="4">
        <v>21</v>
      </c>
      <c r="H214" s="8">
        <v>4.3899999999999997</v>
      </c>
      <c r="I214" s="4">
        <v>0</v>
      </c>
    </row>
    <row r="215" spans="1:9" x14ac:dyDescent="0.2">
      <c r="A215" s="2">
        <v>11</v>
      </c>
      <c r="B215" s="1" t="s">
        <v>58</v>
      </c>
      <c r="C215" s="4">
        <v>25</v>
      </c>
      <c r="D215" s="8">
        <v>2.2799999999999998</v>
      </c>
      <c r="E215" s="4">
        <v>0</v>
      </c>
      <c r="F215" s="8">
        <v>0</v>
      </c>
      <c r="G215" s="4">
        <v>25</v>
      </c>
      <c r="H215" s="8">
        <v>5.23</v>
      </c>
      <c r="I215" s="4">
        <v>0</v>
      </c>
    </row>
    <row r="216" spans="1:9" x14ac:dyDescent="0.2">
      <c r="A216" s="2">
        <v>13</v>
      </c>
      <c r="B216" s="1" t="s">
        <v>67</v>
      </c>
      <c r="C216" s="4">
        <v>23</v>
      </c>
      <c r="D216" s="8">
        <v>2.09</v>
      </c>
      <c r="E216" s="4">
        <v>17</v>
      </c>
      <c r="F216" s="8">
        <v>2.89</v>
      </c>
      <c r="G216" s="4">
        <v>6</v>
      </c>
      <c r="H216" s="8">
        <v>1.26</v>
      </c>
      <c r="I216" s="4">
        <v>0</v>
      </c>
    </row>
    <row r="217" spans="1:9" x14ac:dyDescent="0.2">
      <c r="A217" s="2">
        <v>14</v>
      </c>
      <c r="B217" s="1" t="s">
        <v>68</v>
      </c>
      <c r="C217" s="4">
        <v>22</v>
      </c>
      <c r="D217" s="8">
        <v>2</v>
      </c>
      <c r="E217" s="4">
        <v>7</v>
      </c>
      <c r="F217" s="8">
        <v>1.19</v>
      </c>
      <c r="G217" s="4">
        <v>14</v>
      </c>
      <c r="H217" s="8">
        <v>2.93</v>
      </c>
      <c r="I217" s="4">
        <v>0</v>
      </c>
    </row>
    <row r="218" spans="1:9" x14ac:dyDescent="0.2">
      <c r="A218" s="2">
        <v>14</v>
      </c>
      <c r="B218" s="1" t="s">
        <v>73</v>
      </c>
      <c r="C218" s="4">
        <v>22</v>
      </c>
      <c r="D218" s="8">
        <v>2</v>
      </c>
      <c r="E218" s="4">
        <v>1</v>
      </c>
      <c r="F218" s="8">
        <v>0.17</v>
      </c>
      <c r="G218" s="4">
        <v>18</v>
      </c>
      <c r="H218" s="8">
        <v>3.77</v>
      </c>
      <c r="I218" s="4">
        <v>0</v>
      </c>
    </row>
    <row r="219" spans="1:9" x14ac:dyDescent="0.2">
      <c r="A219" s="2">
        <v>16</v>
      </c>
      <c r="B219" s="1" t="s">
        <v>85</v>
      </c>
      <c r="C219" s="4">
        <v>20</v>
      </c>
      <c r="D219" s="8">
        <v>1.82</v>
      </c>
      <c r="E219" s="4">
        <v>9</v>
      </c>
      <c r="F219" s="8">
        <v>1.53</v>
      </c>
      <c r="G219" s="4">
        <v>11</v>
      </c>
      <c r="H219" s="8">
        <v>2.2999999999999998</v>
      </c>
      <c r="I219" s="4">
        <v>0</v>
      </c>
    </row>
    <row r="220" spans="1:9" x14ac:dyDescent="0.2">
      <c r="A220" s="2">
        <v>17</v>
      </c>
      <c r="B220" s="1" t="s">
        <v>61</v>
      </c>
      <c r="C220" s="4">
        <v>19</v>
      </c>
      <c r="D220" s="8">
        <v>1.73</v>
      </c>
      <c r="E220" s="4">
        <v>12</v>
      </c>
      <c r="F220" s="8">
        <v>2.04</v>
      </c>
      <c r="G220" s="4">
        <v>7</v>
      </c>
      <c r="H220" s="8">
        <v>1.46</v>
      </c>
      <c r="I220" s="4">
        <v>0</v>
      </c>
    </row>
    <row r="221" spans="1:9" x14ac:dyDescent="0.2">
      <c r="A221" s="2">
        <v>18</v>
      </c>
      <c r="B221" s="1" t="s">
        <v>77</v>
      </c>
      <c r="C221" s="4">
        <v>18</v>
      </c>
      <c r="D221" s="8">
        <v>1.64</v>
      </c>
      <c r="E221" s="4">
        <v>7</v>
      </c>
      <c r="F221" s="8">
        <v>1.19</v>
      </c>
      <c r="G221" s="4">
        <v>11</v>
      </c>
      <c r="H221" s="8">
        <v>2.2999999999999998</v>
      </c>
      <c r="I221" s="4">
        <v>0</v>
      </c>
    </row>
    <row r="222" spans="1:9" x14ac:dyDescent="0.2">
      <c r="A222" s="2">
        <v>19</v>
      </c>
      <c r="B222" s="1" t="s">
        <v>84</v>
      </c>
      <c r="C222" s="4">
        <v>15</v>
      </c>
      <c r="D222" s="8">
        <v>1.37</v>
      </c>
      <c r="E222" s="4">
        <v>8</v>
      </c>
      <c r="F222" s="8">
        <v>1.36</v>
      </c>
      <c r="G222" s="4">
        <v>7</v>
      </c>
      <c r="H222" s="8">
        <v>1.46</v>
      </c>
      <c r="I222" s="4">
        <v>0</v>
      </c>
    </row>
    <row r="223" spans="1:9" x14ac:dyDescent="0.2">
      <c r="A223" s="2">
        <v>19</v>
      </c>
      <c r="B223" s="1" t="s">
        <v>81</v>
      </c>
      <c r="C223" s="4">
        <v>15</v>
      </c>
      <c r="D223" s="8">
        <v>1.37</v>
      </c>
      <c r="E223" s="4">
        <v>4</v>
      </c>
      <c r="F223" s="8">
        <v>0.68</v>
      </c>
      <c r="G223" s="4">
        <v>11</v>
      </c>
      <c r="H223" s="8">
        <v>2.2999999999999998</v>
      </c>
      <c r="I223" s="4">
        <v>0</v>
      </c>
    </row>
    <row r="224" spans="1:9" x14ac:dyDescent="0.2">
      <c r="A224" s="2">
        <v>19</v>
      </c>
      <c r="B224" s="1" t="s">
        <v>60</v>
      </c>
      <c r="C224" s="4">
        <v>15</v>
      </c>
      <c r="D224" s="8">
        <v>1.37</v>
      </c>
      <c r="E224" s="4">
        <v>2</v>
      </c>
      <c r="F224" s="8">
        <v>0.34</v>
      </c>
      <c r="G224" s="4">
        <v>13</v>
      </c>
      <c r="H224" s="8">
        <v>2.72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70</v>
      </c>
      <c r="C227" s="4">
        <v>111</v>
      </c>
      <c r="D227" s="8">
        <v>11.29</v>
      </c>
      <c r="E227" s="4">
        <v>95</v>
      </c>
      <c r="F227" s="8">
        <v>17.86</v>
      </c>
      <c r="G227" s="4">
        <v>16</v>
      </c>
      <c r="H227" s="8">
        <v>3.74</v>
      </c>
      <c r="I227" s="4">
        <v>0</v>
      </c>
    </row>
    <row r="228" spans="1:9" x14ac:dyDescent="0.2">
      <c r="A228" s="2">
        <v>2</v>
      </c>
      <c r="B228" s="1" t="s">
        <v>64</v>
      </c>
      <c r="C228" s="4">
        <v>85</v>
      </c>
      <c r="D228" s="8">
        <v>8.65</v>
      </c>
      <c r="E228" s="4">
        <v>41</v>
      </c>
      <c r="F228" s="8">
        <v>7.71</v>
      </c>
      <c r="G228" s="4">
        <v>44</v>
      </c>
      <c r="H228" s="8">
        <v>10.28</v>
      </c>
      <c r="I228" s="4">
        <v>0</v>
      </c>
    </row>
    <row r="229" spans="1:9" x14ac:dyDescent="0.2">
      <c r="A229" s="2">
        <v>3</v>
      </c>
      <c r="B229" s="1" t="s">
        <v>55</v>
      </c>
      <c r="C229" s="4">
        <v>62</v>
      </c>
      <c r="D229" s="8">
        <v>6.31</v>
      </c>
      <c r="E229" s="4">
        <v>21</v>
      </c>
      <c r="F229" s="8">
        <v>3.95</v>
      </c>
      <c r="G229" s="4">
        <v>41</v>
      </c>
      <c r="H229" s="8">
        <v>9.58</v>
      </c>
      <c r="I229" s="4">
        <v>0</v>
      </c>
    </row>
    <row r="230" spans="1:9" x14ac:dyDescent="0.2">
      <c r="A230" s="2">
        <v>4</v>
      </c>
      <c r="B230" s="1" t="s">
        <v>81</v>
      </c>
      <c r="C230" s="4">
        <v>60</v>
      </c>
      <c r="D230" s="8">
        <v>6.1</v>
      </c>
      <c r="E230" s="4">
        <v>31</v>
      </c>
      <c r="F230" s="8">
        <v>5.83</v>
      </c>
      <c r="G230" s="4">
        <v>29</v>
      </c>
      <c r="H230" s="8">
        <v>6.78</v>
      </c>
      <c r="I230" s="4">
        <v>0</v>
      </c>
    </row>
    <row r="231" spans="1:9" x14ac:dyDescent="0.2">
      <c r="A231" s="2">
        <v>5</v>
      </c>
      <c r="B231" s="1" t="s">
        <v>69</v>
      </c>
      <c r="C231" s="4">
        <v>57</v>
      </c>
      <c r="D231" s="8">
        <v>5.8</v>
      </c>
      <c r="E231" s="4">
        <v>50</v>
      </c>
      <c r="F231" s="8">
        <v>9.4</v>
      </c>
      <c r="G231" s="4">
        <v>7</v>
      </c>
      <c r="H231" s="8">
        <v>1.64</v>
      </c>
      <c r="I231" s="4">
        <v>0</v>
      </c>
    </row>
    <row r="232" spans="1:9" x14ac:dyDescent="0.2">
      <c r="A232" s="2">
        <v>6</v>
      </c>
      <c r="B232" s="1" t="s">
        <v>66</v>
      </c>
      <c r="C232" s="4">
        <v>54</v>
      </c>
      <c r="D232" s="8">
        <v>5.49</v>
      </c>
      <c r="E232" s="4">
        <v>24</v>
      </c>
      <c r="F232" s="8">
        <v>4.51</v>
      </c>
      <c r="G232" s="4">
        <v>30</v>
      </c>
      <c r="H232" s="8">
        <v>7.01</v>
      </c>
      <c r="I232" s="4">
        <v>0</v>
      </c>
    </row>
    <row r="233" spans="1:9" x14ac:dyDescent="0.2">
      <c r="A233" s="2">
        <v>7</v>
      </c>
      <c r="B233" s="1" t="s">
        <v>62</v>
      </c>
      <c r="C233" s="4">
        <v>53</v>
      </c>
      <c r="D233" s="8">
        <v>5.39</v>
      </c>
      <c r="E233" s="4">
        <v>32</v>
      </c>
      <c r="F233" s="8">
        <v>6.02</v>
      </c>
      <c r="G233" s="4">
        <v>21</v>
      </c>
      <c r="H233" s="8">
        <v>4.91</v>
      </c>
      <c r="I233" s="4">
        <v>0</v>
      </c>
    </row>
    <row r="234" spans="1:9" x14ac:dyDescent="0.2">
      <c r="A234" s="2">
        <v>8</v>
      </c>
      <c r="B234" s="1" t="s">
        <v>56</v>
      </c>
      <c r="C234" s="4">
        <v>52</v>
      </c>
      <c r="D234" s="8">
        <v>5.29</v>
      </c>
      <c r="E234" s="4">
        <v>29</v>
      </c>
      <c r="F234" s="8">
        <v>5.45</v>
      </c>
      <c r="G234" s="4">
        <v>23</v>
      </c>
      <c r="H234" s="8">
        <v>5.37</v>
      </c>
      <c r="I234" s="4">
        <v>0</v>
      </c>
    </row>
    <row r="235" spans="1:9" x14ac:dyDescent="0.2">
      <c r="A235" s="2">
        <v>9</v>
      </c>
      <c r="B235" s="1" t="s">
        <v>63</v>
      </c>
      <c r="C235" s="4">
        <v>51</v>
      </c>
      <c r="D235" s="8">
        <v>5.19</v>
      </c>
      <c r="E235" s="4">
        <v>28</v>
      </c>
      <c r="F235" s="8">
        <v>5.26</v>
      </c>
      <c r="G235" s="4">
        <v>23</v>
      </c>
      <c r="H235" s="8">
        <v>5.37</v>
      </c>
      <c r="I235" s="4">
        <v>0</v>
      </c>
    </row>
    <row r="236" spans="1:9" x14ac:dyDescent="0.2">
      <c r="A236" s="2">
        <v>10</v>
      </c>
      <c r="B236" s="1" t="s">
        <v>71</v>
      </c>
      <c r="C236" s="4">
        <v>34</v>
      </c>
      <c r="D236" s="8">
        <v>3.46</v>
      </c>
      <c r="E236" s="4">
        <v>19</v>
      </c>
      <c r="F236" s="8">
        <v>3.57</v>
      </c>
      <c r="G236" s="4">
        <v>6</v>
      </c>
      <c r="H236" s="8">
        <v>1.4</v>
      </c>
      <c r="I236" s="4">
        <v>0</v>
      </c>
    </row>
    <row r="237" spans="1:9" x14ac:dyDescent="0.2">
      <c r="A237" s="2">
        <v>11</v>
      </c>
      <c r="B237" s="1" t="s">
        <v>72</v>
      </c>
      <c r="C237" s="4">
        <v>32</v>
      </c>
      <c r="D237" s="8">
        <v>3.26</v>
      </c>
      <c r="E237" s="4">
        <v>30</v>
      </c>
      <c r="F237" s="8">
        <v>5.64</v>
      </c>
      <c r="G237" s="4">
        <v>2</v>
      </c>
      <c r="H237" s="8">
        <v>0.47</v>
      </c>
      <c r="I237" s="4">
        <v>0</v>
      </c>
    </row>
    <row r="238" spans="1:9" x14ac:dyDescent="0.2">
      <c r="A238" s="2">
        <v>12</v>
      </c>
      <c r="B238" s="1" t="s">
        <v>57</v>
      </c>
      <c r="C238" s="4">
        <v>31</v>
      </c>
      <c r="D238" s="8">
        <v>3.15</v>
      </c>
      <c r="E238" s="4">
        <v>8</v>
      </c>
      <c r="F238" s="8">
        <v>1.5</v>
      </c>
      <c r="G238" s="4">
        <v>23</v>
      </c>
      <c r="H238" s="8">
        <v>5.37</v>
      </c>
      <c r="I238" s="4">
        <v>0</v>
      </c>
    </row>
    <row r="239" spans="1:9" x14ac:dyDescent="0.2">
      <c r="A239" s="2">
        <v>13</v>
      </c>
      <c r="B239" s="1" t="s">
        <v>73</v>
      </c>
      <c r="C239" s="4">
        <v>22</v>
      </c>
      <c r="D239" s="8">
        <v>2.2400000000000002</v>
      </c>
      <c r="E239" s="4">
        <v>0</v>
      </c>
      <c r="F239" s="8">
        <v>0</v>
      </c>
      <c r="G239" s="4">
        <v>17</v>
      </c>
      <c r="H239" s="8">
        <v>3.97</v>
      </c>
      <c r="I239" s="4">
        <v>1</v>
      </c>
    </row>
    <row r="240" spans="1:9" x14ac:dyDescent="0.2">
      <c r="A240" s="2">
        <v>14</v>
      </c>
      <c r="B240" s="1" t="s">
        <v>61</v>
      </c>
      <c r="C240" s="4">
        <v>19</v>
      </c>
      <c r="D240" s="8">
        <v>1.93</v>
      </c>
      <c r="E240" s="4">
        <v>14</v>
      </c>
      <c r="F240" s="8">
        <v>2.63</v>
      </c>
      <c r="G240" s="4">
        <v>5</v>
      </c>
      <c r="H240" s="8">
        <v>1.17</v>
      </c>
      <c r="I240" s="4">
        <v>0</v>
      </c>
    </row>
    <row r="241" spans="1:9" x14ac:dyDescent="0.2">
      <c r="A241" s="2">
        <v>15</v>
      </c>
      <c r="B241" s="1" t="s">
        <v>60</v>
      </c>
      <c r="C241" s="4">
        <v>17</v>
      </c>
      <c r="D241" s="8">
        <v>1.73</v>
      </c>
      <c r="E241" s="4">
        <v>7</v>
      </c>
      <c r="F241" s="8">
        <v>1.32</v>
      </c>
      <c r="G241" s="4">
        <v>9</v>
      </c>
      <c r="H241" s="8">
        <v>2.1</v>
      </c>
      <c r="I241" s="4">
        <v>1</v>
      </c>
    </row>
    <row r="242" spans="1:9" x14ac:dyDescent="0.2">
      <c r="A242" s="2">
        <v>16</v>
      </c>
      <c r="B242" s="1" t="s">
        <v>78</v>
      </c>
      <c r="C242" s="4">
        <v>16</v>
      </c>
      <c r="D242" s="8">
        <v>1.63</v>
      </c>
      <c r="E242" s="4">
        <v>9</v>
      </c>
      <c r="F242" s="8">
        <v>1.69</v>
      </c>
      <c r="G242" s="4">
        <v>7</v>
      </c>
      <c r="H242" s="8">
        <v>1.64</v>
      </c>
      <c r="I242" s="4">
        <v>0</v>
      </c>
    </row>
    <row r="243" spans="1:9" x14ac:dyDescent="0.2">
      <c r="A243" s="2">
        <v>16</v>
      </c>
      <c r="B243" s="1" t="s">
        <v>79</v>
      </c>
      <c r="C243" s="4">
        <v>16</v>
      </c>
      <c r="D243" s="8">
        <v>1.63</v>
      </c>
      <c r="E243" s="4">
        <v>5</v>
      </c>
      <c r="F243" s="8">
        <v>0.94</v>
      </c>
      <c r="G243" s="4">
        <v>11</v>
      </c>
      <c r="H243" s="8">
        <v>2.57</v>
      </c>
      <c r="I243" s="4">
        <v>0</v>
      </c>
    </row>
    <row r="244" spans="1:9" x14ac:dyDescent="0.2">
      <c r="A244" s="2">
        <v>18</v>
      </c>
      <c r="B244" s="1" t="s">
        <v>80</v>
      </c>
      <c r="C244" s="4">
        <v>14</v>
      </c>
      <c r="D244" s="8">
        <v>1.42</v>
      </c>
      <c r="E244" s="4">
        <v>6</v>
      </c>
      <c r="F244" s="8">
        <v>1.1299999999999999</v>
      </c>
      <c r="G244" s="4">
        <v>7</v>
      </c>
      <c r="H244" s="8">
        <v>1.64</v>
      </c>
      <c r="I244" s="4">
        <v>1</v>
      </c>
    </row>
    <row r="245" spans="1:9" x14ac:dyDescent="0.2">
      <c r="A245" s="2">
        <v>19</v>
      </c>
      <c r="B245" s="1" t="s">
        <v>68</v>
      </c>
      <c r="C245" s="4">
        <v>13</v>
      </c>
      <c r="D245" s="8">
        <v>1.32</v>
      </c>
      <c r="E245" s="4">
        <v>6</v>
      </c>
      <c r="F245" s="8">
        <v>1.1299999999999999</v>
      </c>
      <c r="G245" s="4">
        <v>7</v>
      </c>
      <c r="H245" s="8">
        <v>1.64</v>
      </c>
      <c r="I245" s="4">
        <v>0</v>
      </c>
    </row>
    <row r="246" spans="1:9" x14ac:dyDescent="0.2">
      <c r="A246" s="2">
        <v>19</v>
      </c>
      <c r="B246" s="1" t="s">
        <v>74</v>
      </c>
      <c r="C246" s="4">
        <v>13</v>
      </c>
      <c r="D246" s="8">
        <v>1.32</v>
      </c>
      <c r="E246" s="4">
        <v>11</v>
      </c>
      <c r="F246" s="8">
        <v>2.0699999999999998</v>
      </c>
      <c r="G246" s="4">
        <v>2</v>
      </c>
      <c r="H246" s="8">
        <v>0.47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70</v>
      </c>
      <c r="C249" s="4">
        <v>171</v>
      </c>
      <c r="D249" s="8">
        <v>12.69</v>
      </c>
      <c r="E249" s="4">
        <v>150</v>
      </c>
      <c r="F249" s="8">
        <v>20.49</v>
      </c>
      <c r="G249" s="4">
        <v>21</v>
      </c>
      <c r="H249" s="8">
        <v>3.57</v>
      </c>
      <c r="I249" s="4">
        <v>0</v>
      </c>
    </row>
    <row r="250" spans="1:9" x14ac:dyDescent="0.2">
      <c r="A250" s="2">
        <v>2</v>
      </c>
      <c r="B250" s="1" t="s">
        <v>56</v>
      </c>
      <c r="C250" s="4">
        <v>96</v>
      </c>
      <c r="D250" s="8">
        <v>7.13</v>
      </c>
      <c r="E250" s="4">
        <v>55</v>
      </c>
      <c r="F250" s="8">
        <v>7.51</v>
      </c>
      <c r="G250" s="4">
        <v>41</v>
      </c>
      <c r="H250" s="8">
        <v>6.96</v>
      </c>
      <c r="I250" s="4">
        <v>0</v>
      </c>
    </row>
    <row r="251" spans="1:9" x14ac:dyDescent="0.2">
      <c r="A251" s="2">
        <v>2</v>
      </c>
      <c r="B251" s="1" t="s">
        <v>66</v>
      </c>
      <c r="C251" s="4">
        <v>96</v>
      </c>
      <c r="D251" s="8">
        <v>7.13</v>
      </c>
      <c r="E251" s="4">
        <v>54</v>
      </c>
      <c r="F251" s="8">
        <v>7.38</v>
      </c>
      <c r="G251" s="4">
        <v>42</v>
      </c>
      <c r="H251" s="8">
        <v>7.13</v>
      </c>
      <c r="I251" s="4">
        <v>0</v>
      </c>
    </row>
    <row r="252" spans="1:9" x14ac:dyDescent="0.2">
      <c r="A252" s="2">
        <v>4</v>
      </c>
      <c r="B252" s="1" t="s">
        <v>64</v>
      </c>
      <c r="C252" s="4">
        <v>95</v>
      </c>
      <c r="D252" s="8">
        <v>7.05</v>
      </c>
      <c r="E252" s="4">
        <v>42</v>
      </c>
      <c r="F252" s="8">
        <v>5.74</v>
      </c>
      <c r="G252" s="4">
        <v>53</v>
      </c>
      <c r="H252" s="8">
        <v>9</v>
      </c>
      <c r="I252" s="4">
        <v>0</v>
      </c>
    </row>
    <row r="253" spans="1:9" x14ac:dyDescent="0.2">
      <c r="A253" s="2">
        <v>5</v>
      </c>
      <c r="B253" s="1" t="s">
        <v>55</v>
      </c>
      <c r="C253" s="4">
        <v>90</v>
      </c>
      <c r="D253" s="8">
        <v>6.68</v>
      </c>
      <c r="E253" s="4">
        <v>35</v>
      </c>
      <c r="F253" s="8">
        <v>4.78</v>
      </c>
      <c r="G253" s="4">
        <v>55</v>
      </c>
      <c r="H253" s="8">
        <v>9.34</v>
      </c>
      <c r="I253" s="4">
        <v>0</v>
      </c>
    </row>
    <row r="254" spans="1:9" x14ac:dyDescent="0.2">
      <c r="A254" s="2">
        <v>6</v>
      </c>
      <c r="B254" s="1" t="s">
        <v>69</v>
      </c>
      <c r="C254" s="4">
        <v>80</v>
      </c>
      <c r="D254" s="8">
        <v>5.94</v>
      </c>
      <c r="E254" s="4">
        <v>66</v>
      </c>
      <c r="F254" s="8">
        <v>9.02</v>
      </c>
      <c r="G254" s="4">
        <v>14</v>
      </c>
      <c r="H254" s="8">
        <v>2.38</v>
      </c>
      <c r="I254" s="4">
        <v>0</v>
      </c>
    </row>
    <row r="255" spans="1:9" x14ac:dyDescent="0.2">
      <c r="A255" s="2">
        <v>7</v>
      </c>
      <c r="B255" s="1" t="s">
        <v>71</v>
      </c>
      <c r="C255" s="4">
        <v>61</v>
      </c>
      <c r="D255" s="8">
        <v>4.53</v>
      </c>
      <c r="E255" s="4">
        <v>40</v>
      </c>
      <c r="F255" s="8">
        <v>5.46</v>
      </c>
      <c r="G255" s="4">
        <v>7</v>
      </c>
      <c r="H255" s="8">
        <v>1.19</v>
      </c>
      <c r="I255" s="4">
        <v>1</v>
      </c>
    </row>
    <row r="256" spans="1:9" x14ac:dyDescent="0.2">
      <c r="A256" s="2">
        <v>8</v>
      </c>
      <c r="B256" s="1" t="s">
        <v>57</v>
      </c>
      <c r="C256" s="4">
        <v>57</v>
      </c>
      <c r="D256" s="8">
        <v>4.2300000000000004</v>
      </c>
      <c r="E256" s="4">
        <v>20</v>
      </c>
      <c r="F256" s="8">
        <v>2.73</v>
      </c>
      <c r="G256" s="4">
        <v>37</v>
      </c>
      <c r="H256" s="8">
        <v>6.28</v>
      </c>
      <c r="I256" s="4">
        <v>0</v>
      </c>
    </row>
    <row r="257" spans="1:9" x14ac:dyDescent="0.2">
      <c r="A257" s="2">
        <v>8</v>
      </c>
      <c r="B257" s="1" t="s">
        <v>62</v>
      </c>
      <c r="C257" s="4">
        <v>57</v>
      </c>
      <c r="D257" s="8">
        <v>4.2300000000000004</v>
      </c>
      <c r="E257" s="4">
        <v>39</v>
      </c>
      <c r="F257" s="8">
        <v>5.33</v>
      </c>
      <c r="G257" s="4">
        <v>18</v>
      </c>
      <c r="H257" s="8">
        <v>3.06</v>
      </c>
      <c r="I257" s="4">
        <v>0</v>
      </c>
    </row>
    <row r="258" spans="1:9" x14ac:dyDescent="0.2">
      <c r="A258" s="2">
        <v>10</v>
      </c>
      <c r="B258" s="1" t="s">
        <v>63</v>
      </c>
      <c r="C258" s="4">
        <v>48</v>
      </c>
      <c r="D258" s="8">
        <v>3.56</v>
      </c>
      <c r="E258" s="4">
        <v>27</v>
      </c>
      <c r="F258" s="8">
        <v>3.69</v>
      </c>
      <c r="G258" s="4">
        <v>21</v>
      </c>
      <c r="H258" s="8">
        <v>3.57</v>
      </c>
      <c r="I258" s="4">
        <v>0</v>
      </c>
    </row>
    <row r="259" spans="1:9" x14ac:dyDescent="0.2">
      <c r="A259" s="2">
        <v>11</v>
      </c>
      <c r="B259" s="1" t="s">
        <v>72</v>
      </c>
      <c r="C259" s="4">
        <v>42</v>
      </c>
      <c r="D259" s="8">
        <v>3.12</v>
      </c>
      <c r="E259" s="4">
        <v>34</v>
      </c>
      <c r="F259" s="8">
        <v>4.6399999999999997</v>
      </c>
      <c r="G259" s="4">
        <v>8</v>
      </c>
      <c r="H259" s="8">
        <v>1.36</v>
      </c>
      <c r="I259" s="4">
        <v>0</v>
      </c>
    </row>
    <row r="260" spans="1:9" x14ac:dyDescent="0.2">
      <c r="A260" s="2">
        <v>12</v>
      </c>
      <c r="B260" s="1" t="s">
        <v>67</v>
      </c>
      <c r="C260" s="4">
        <v>34</v>
      </c>
      <c r="D260" s="8">
        <v>2.52</v>
      </c>
      <c r="E260" s="4">
        <v>27</v>
      </c>
      <c r="F260" s="8">
        <v>3.69</v>
      </c>
      <c r="G260" s="4">
        <v>7</v>
      </c>
      <c r="H260" s="8">
        <v>1.19</v>
      </c>
      <c r="I260" s="4">
        <v>0</v>
      </c>
    </row>
    <row r="261" spans="1:9" x14ac:dyDescent="0.2">
      <c r="A261" s="2">
        <v>13</v>
      </c>
      <c r="B261" s="1" t="s">
        <v>61</v>
      </c>
      <c r="C261" s="4">
        <v>32</v>
      </c>
      <c r="D261" s="8">
        <v>2.38</v>
      </c>
      <c r="E261" s="4">
        <v>11</v>
      </c>
      <c r="F261" s="8">
        <v>1.5</v>
      </c>
      <c r="G261" s="4">
        <v>21</v>
      </c>
      <c r="H261" s="8">
        <v>3.57</v>
      </c>
      <c r="I261" s="4">
        <v>0</v>
      </c>
    </row>
    <row r="262" spans="1:9" x14ac:dyDescent="0.2">
      <c r="A262" s="2">
        <v>14</v>
      </c>
      <c r="B262" s="1" t="s">
        <v>68</v>
      </c>
      <c r="C262" s="4">
        <v>29</v>
      </c>
      <c r="D262" s="8">
        <v>2.15</v>
      </c>
      <c r="E262" s="4">
        <v>15</v>
      </c>
      <c r="F262" s="8">
        <v>2.0499999999999998</v>
      </c>
      <c r="G262" s="4">
        <v>14</v>
      </c>
      <c r="H262" s="8">
        <v>2.38</v>
      </c>
      <c r="I262" s="4">
        <v>0</v>
      </c>
    </row>
    <row r="263" spans="1:9" x14ac:dyDescent="0.2">
      <c r="A263" s="2">
        <v>15</v>
      </c>
      <c r="B263" s="1" t="s">
        <v>77</v>
      </c>
      <c r="C263" s="4">
        <v>23</v>
      </c>
      <c r="D263" s="8">
        <v>1.71</v>
      </c>
      <c r="E263" s="4">
        <v>16</v>
      </c>
      <c r="F263" s="8">
        <v>2.19</v>
      </c>
      <c r="G263" s="4">
        <v>6</v>
      </c>
      <c r="H263" s="8">
        <v>1.02</v>
      </c>
      <c r="I263" s="4">
        <v>0</v>
      </c>
    </row>
    <row r="264" spans="1:9" x14ac:dyDescent="0.2">
      <c r="A264" s="2">
        <v>16</v>
      </c>
      <c r="B264" s="1" t="s">
        <v>65</v>
      </c>
      <c r="C264" s="4">
        <v>21</v>
      </c>
      <c r="D264" s="8">
        <v>1.56</v>
      </c>
      <c r="E264" s="4">
        <v>4</v>
      </c>
      <c r="F264" s="8">
        <v>0.55000000000000004</v>
      </c>
      <c r="G264" s="4">
        <v>17</v>
      </c>
      <c r="H264" s="8">
        <v>2.89</v>
      </c>
      <c r="I264" s="4">
        <v>0</v>
      </c>
    </row>
    <row r="265" spans="1:9" x14ac:dyDescent="0.2">
      <c r="A265" s="2">
        <v>17</v>
      </c>
      <c r="B265" s="1" t="s">
        <v>74</v>
      </c>
      <c r="C265" s="4">
        <v>19</v>
      </c>
      <c r="D265" s="8">
        <v>1.41</v>
      </c>
      <c r="E265" s="4">
        <v>14</v>
      </c>
      <c r="F265" s="8">
        <v>1.91</v>
      </c>
      <c r="G265" s="4">
        <v>5</v>
      </c>
      <c r="H265" s="8">
        <v>0.85</v>
      </c>
      <c r="I265" s="4">
        <v>0</v>
      </c>
    </row>
    <row r="266" spans="1:9" x14ac:dyDescent="0.2">
      <c r="A266" s="2">
        <v>18</v>
      </c>
      <c r="B266" s="1" t="s">
        <v>82</v>
      </c>
      <c r="C266" s="4">
        <v>18</v>
      </c>
      <c r="D266" s="8">
        <v>1.34</v>
      </c>
      <c r="E266" s="4">
        <v>4</v>
      </c>
      <c r="F266" s="8">
        <v>0.55000000000000004</v>
      </c>
      <c r="G266" s="4">
        <v>14</v>
      </c>
      <c r="H266" s="8">
        <v>2.38</v>
      </c>
      <c r="I266" s="4">
        <v>0</v>
      </c>
    </row>
    <row r="267" spans="1:9" x14ac:dyDescent="0.2">
      <c r="A267" s="2">
        <v>19</v>
      </c>
      <c r="B267" s="1" t="s">
        <v>85</v>
      </c>
      <c r="C267" s="4">
        <v>16</v>
      </c>
      <c r="D267" s="8">
        <v>1.19</v>
      </c>
      <c r="E267" s="4">
        <v>4</v>
      </c>
      <c r="F267" s="8">
        <v>0.55000000000000004</v>
      </c>
      <c r="G267" s="4">
        <v>12</v>
      </c>
      <c r="H267" s="8">
        <v>2.04</v>
      </c>
      <c r="I267" s="4">
        <v>0</v>
      </c>
    </row>
    <row r="268" spans="1:9" x14ac:dyDescent="0.2">
      <c r="A268" s="2">
        <v>19</v>
      </c>
      <c r="B268" s="1" t="s">
        <v>75</v>
      </c>
      <c r="C268" s="4">
        <v>16</v>
      </c>
      <c r="D268" s="8">
        <v>1.19</v>
      </c>
      <c r="E268" s="4">
        <v>3</v>
      </c>
      <c r="F268" s="8">
        <v>0.41</v>
      </c>
      <c r="G268" s="4">
        <v>13</v>
      </c>
      <c r="H268" s="8">
        <v>2.21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66</v>
      </c>
      <c r="C271" s="4">
        <v>110</v>
      </c>
      <c r="D271" s="8">
        <v>12.49</v>
      </c>
      <c r="E271" s="4">
        <v>77</v>
      </c>
      <c r="F271" s="8">
        <v>14.86</v>
      </c>
      <c r="G271" s="4">
        <v>33</v>
      </c>
      <c r="H271" s="8">
        <v>9.82</v>
      </c>
      <c r="I271" s="4">
        <v>0</v>
      </c>
    </row>
    <row r="272" spans="1:9" x14ac:dyDescent="0.2">
      <c r="A272" s="2">
        <v>2</v>
      </c>
      <c r="B272" s="1" t="s">
        <v>64</v>
      </c>
      <c r="C272" s="4">
        <v>95</v>
      </c>
      <c r="D272" s="8">
        <v>10.78</v>
      </c>
      <c r="E272" s="4">
        <v>49</v>
      </c>
      <c r="F272" s="8">
        <v>9.4600000000000009</v>
      </c>
      <c r="G272" s="4">
        <v>46</v>
      </c>
      <c r="H272" s="8">
        <v>13.69</v>
      </c>
      <c r="I272" s="4">
        <v>0</v>
      </c>
    </row>
    <row r="273" spans="1:9" x14ac:dyDescent="0.2">
      <c r="A273" s="2">
        <v>3</v>
      </c>
      <c r="B273" s="1" t="s">
        <v>70</v>
      </c>
      <c r="C273" s="4">
        <v>87</v>
      </c>
      <c r="D273" s="8">
        <v>9.8800000000000008</v>
      </c>
      <c r="E273" s="4">
        <v>77</v>
      </c>
      <c r="F273" s="8">
        <v>14.86</v>
      </c>
      <c r="G273" s="4">
        <v>10</v>
      </c>
      <c r="H273" s="8">
        <v>2.98</v>
      </c>
      <c r="I273" s="4">
        <v>0</v>
      </c>
    </row>
    <row r="274" spans="1:9" x14ac:dyDescent="0.2">
      <c r="A274" s="2">
        <v>4</v>
      </c>
      <c r="B274" s="1" t="s">
        <v>69</v>
      </c>
      <c r="C274" s="4">
        <v>71</v>
      </c>
      <c r="D274" s="8">
        <v>8.06</v>
      </c>
      <c r="E274" s="4">
        <v>60</v>
      </c>
      <c r="F274" s="8">
        <v>11.58</v>
      </c>
      <c r="G274" s="4">
        <v>11</v>
      </c>
      <c r="H274" s="8">
        <v>3.27</v>
      </c>
      <c r="I274" s="4">
        <v>0</v>
      </c>
    </row>
    <row r="275" spans="1:9" x14ac:dyDescent="0.2">
      <c r="A275" s="2">
        <v>5</v>
      </c>
      <c r="B275" s="1" t="s">
        <v>62</v>
      </c>
      <c r="C275" s="4">
        <v>70</v>
      </c>
      <c r="D275" s="8">
        <v>7.95</v>
      </c>
      <c r="E275" s="4">
        <v>57</v>
      </c>
      <c r="F275" s="8">
        <v>11</v>
      </c>
      <c r="G275" s="4">
        <v>12</v>
      </c>
      <c r="H275" s="8">
        <v>3.57</v>
      </c>
      <c r="I275" s="4">
        <v>1</v>
      </c>
    </row>
    <row r="276" spans="1:9" x14ac:dyDescent="0.2">
      <c r="A276" s="2">
        <v>6</v>
      </c>
      <c r="B276" s="1" t="s">
        <v>55</v>
      </c>
      <c r="C276" s="4">
        <v>57</v>
      </c>
      <c r="D276" s="8">
        <v>6.47</v>
      </c>
      <c r="E276" s="4">
        <v>27</v>
      </c>
      <c r="F276" s="8">
        <v>5.21</v>
      </c>
      <c r="G276" s="4">
        <v>29</v>
      </c>
      <c r="H276" s="8">
        <v>8.6300000000000008</v>
      </c>
      <c r="I276" s="4">
        <v>1</v>
      </c>
    </row>
    <row r="277" spans="1:9" x14ac:dyDescent="0.2">
      <c r="A277" s="2">
        <v>7</v>
      </c>
      <c r="B277" s="1" t="s">
        <v>63</v>
      </c>
      <c r="C277" s="4">
        <v>40</v>
      </c>
      <c r="D277" s="8">
        <v>4.54</v>
      </c>
      <c r="E277" s="4">
        <v>25</v>
      </c>
      <c r="F277" s="8">
        <v>4.83</v>
      </c>
      <c r="G277" s="4">
        <v>15</v>
      </c>
      <c r="H277" s="8">
        <v>4.46</v>
      </c>
      <c r="I277" s="4">
        <v>0</v>
      </c>
    </row>
    <row r="278" spans="1:9" x14ac:dyDescent="0.2">
      <c r="A278" s="2">
        <v>8</v>
      </c>
      <c r="B278" s="1" t="s">
        <v>71</v>
      </c>
      <c r="C278" s="4">
        <v>32</v>
      </c>
      <c r="D278" s="8">
        <v>3.63</v>
      </c>
      <c r="E278" s="4">
        <v>15</v>
      </c>
      <c r="F278" s="8">
        <v>2.9</v>
      </c>
      <c r="G278" s="4">
        <v>8</v>
      </c>
      <c r="H278" s="8">
        <v>2.38</v>
      </c>
      <c r="I278" s="4">
        <v>0</v>
      </c>
    </row>
    <row r="279" spans="1:9" x14ac:dyDescent="0.2">
      <c r="A279" s="2">
        <v>9</v>
      </c>
      <c r="B279" s="1" t="s">
        <v>56</v>
      </c>
      <c r="C279" s="4">
        <v>31</v>
      </c>
      <c r="D279" s="8">
        <v>3.52</v>
      </c>
      <c r="E279" s="4">
        <v>17</v>
      </c>
      <c r="F279" s="8">
        <v>3.28</v>
      </c>
      <c r="G279" s="4">
        <v>14</v>
      </c>
      <c r="H279" s="8">
        <v>4.17</v>
      </c>
      <c r="I279" s="4">
        <v>0</v>
      </c>
    </row>
    <row r="280" spans="1:9" x14ac:dyDescent="0.2">
      <c r="A280" s="2">
        <v>10</v>
      </c>
      <c r="B280" s="1" t="s">
        <v>72</v>
      </c>
      <c r="C280" s="4">
        <v>21</v>
      </c>
      <c r="D280" s="8">
        <v>2.38</v>
      </c>
      <c r="E280" s="4">
        <v>19</v>
      </c>
      <c r="F280" s="8">
        <v>3.67</v>
      </c>
      <c r="G280" s="4">
        <v>2</v>
      </c>
      <c r="H280" s="8">
        <v>0.6</v>
      </c>
      <c r="I280" s="4">
        <v>0</v>
      </c>
    </row>
    <row r="281" spans="1:9" x14ac:dyDescent="0.2">
      <c r="A281" s="2">
        <v>11</v>
      </c>
      <c r="B281" s="1" t="s">
        <v>57</v>
      </c>
      <c r="C281" s="4">
        <v>20</v>
      </c>
      <c r="D281" s="8">
        <v>2.27</v>
      </c>
      <c r="E281" s="4">
        <v>8</v>
      </c>
      <c r="F281" s="8">
        <v>1.54</v>
      </c>
      <c r="G281" s="4">
        <v>12</v>
      </c>
      <c r="H281" s="8">
        <v>3.57</v>
      </c>
      <c r="I281" s="4">
        <v>0</v>
      </c>
    </row>
    <row r="282" spans="1:9" x14ac:dyDescent="0.2">
      <c r="A282" s="2">
        <v>12</v>
      </c>
      <c r="B282" s="1" t="s">
        <v>61</v>
      </c>
      <c r="C282" s="4">
        <v>16</v>
      </c>
      <c r="D282" s="8">
        <v>1.82</v>
      </c>
      <c r="E282" s="4">
        <v>3</v>
      </c>
      <c r="F282" s="8">
        <v>0.57999999999999996</v>
      </c>
      <c r="G282" s="4">
        <v>13</v>
      </c>
      <c r="H282" s="8">
        <v>3.87</v>
      </c>
      <c r="I282" s="4">
        <v>0</v>
      </c>
    </row>
    <row r="283" spans="1:9" x14ac:dyDescent="0.2">
      <c r="A283" s="2">
        <v>12</v>
      </c>
      <c r="B283" s="1" t="s">
        <v>68</v>
      </c>
      <c r="C283" s="4">
        <v>16</v>
      </c>
      <c r="D283" s="8">
        <v>1.82</v>
      </c>
      <c r="E283" s="4">
        <v>3</v>
      </c>
      <c r="F283" s="8">
        <v>0.57999999999999996</v>
      </c>
      <c r="G283" s="4">
        <v>13</v>
      </c>
      <c r="H283" s="8">
        <v>3.87</v>
      </c>
      <c r="I283" s="4">
        <v>0</v>
      </c>
    </row>
    <row r="284" spans="1:9" x14ac:dyDescent="0.2">
      <c r="A284" s="2">
        <v>14</v>
      </c>
      <c r="B284" s="1" t="s">
        <v>67</v>
      </c>
      <c r="C284" s="4">
        <v>15</v>
      </c>
      <c r="D284" s="8">
        <v>1.7</v>
      </c>
      <c r="E284" s="4">
        <v>11</v>
      </c>
      <c r="F284" s="8">
        <v>2.12</v>
      </c>
      <c r="G284" s="4">
        <v>4</v>
      </c>
      <c r="H284" s="8">
        <v>1.19</v>
      </c>
      <c r="I284" s="4">
        <v>0</v>
      </c>
    </row>
    <row r="285" spans="1:9" x14ac:dyDescent="0.2">
      <c r="A285" s="2">
        <v>14</v>
      </c>
      <c r="B285" s="1" t="s">
        <v>73</v>
      </c>
      <c r="C285" s="4">
        <v>15</v>
      </c>
      <c r="D285" s="8">
        <v>1.7</v>
      </c>
      <c r="E285" s="4">
        <v>0</v>
      </c>
      <c r="F285" s="8">
        <v>0</v>
      </c>
      <c r="G285" s="4">
        <v>7</v>
      </c>
      <c r="H285" s="8">
        <v>2.08</v>
      </c>
      <c r="I285" s="4">
        <v>0</v>
      </c>
    </row>
    <row r="286" spans="1:9" x14ac:dyDescent="0.2">
      <c r="A286" s="2">
        <v>16</v>
      </c>
      <c r="B286" s="1" t="s">
        <v>60</v>
      </c>
      <c r="C286" s="4">
        <v>13</v>
      </c>
      <c r="D286" s="8">
        <v>1.48</v>
      </c>
      <c r="E286" s="4">
        <v>2</v>
      </c>
      <c r="F286" s="8">
        <v>0.39</v>
      </c>
      <c r="G286" s="4">
        <v>11</v>
      </c>
      <c r="H286" s="8">
        <v>3.27</v>
      </c>
      <c r="I286" s="4">
        <v>0</v>
      </c>
    </row>
    <row r="287" spans="1:9" x14ac:dyDescent="0.2">
      <c r="A287" s="2">
        <v>17</v>
      </c>
      <c r="B287" s="1" t="s">
        <v>58</v>
      </c>
      <c r="C287" s="4">
        <v>11</v>
      </c>
      <c r="D287" s="8">
        <v>1.25</v>
      </c>
      <c r="E287" s="4">
        <v>5</v>
      </c>
      <c r="F287" s="8">
        <v>0.97</v>
      </c>
      <c r="G287" s="4">
        <v>6</v>
      </c>
      <c r="H287" s="8">
        <v>1.79</v>
      </c>
      <c r="I287" s="4">
        <v>0</v>
      </c>
    </row>
    <row r="288" spans="1:9" x14ac:dyDescent="0.2">
      <c r="A288" s="2">
        <v>17</v>
      </c>
      <c r="B288" s="1" t="s">
        <v>74</v>
      </c>
      <c r="C288" s="4">
        <v>11</v>
      </c>
      <c r="D288" s="8">
        <v>1.25</v>
      </c>
      <c r="E288" s="4">
        <v>9</v>
      </c>
      <c r="F288" s="8">
        <v>1.74</v>
      </c>
      <c r="G288" s="4">
        <v>2</v>
      </c>
      <c r="H288" s="8">
        <v>0.6</v>
      </c>
      <c r="I288" s="4">
        <v>0</v>
      </c>
    </row>
    <row r="289" spans="1:9" x14ac:dyDescent="0.2">
      <c r="A289" s="2">
        <v>19</v>
      </c>
      <c r="B289" s="1" t="s">
        <v>77</v>
      </c>
      <c r="C289" s="4">
        <v>10</v>
      </c>
      <c r="D289" s="8">
        <v>1.1399999999999999</v>
      </c>
      <c r="E289" s="4">
        <v>4</v>
      </c>
      <c r="F289" s="8">
        <v>0.77</v>
      </c>
      <c r="G289" s="4">
        <v>5</v>
      </c>
      <c r="H289" s="8">
        <v>1.49</v>
      </c>
      <c r="I289" s="4">
        <v>0</v>
      </c>
    </row>
    <row r="290" spans="1:9" x14ac:dyDescent="0.2">
      <c r="A290" s="2">
        <v>20</v>
      </c>
      <c r="B290" s="1" t="s">
        <v>84</v>
      </c>
      <c r="C290" s="4">
        <v>9</v>
      </c>
      <c r="D290" s="8">
        <v>1.02</v>
      </c>
      <c r="E290" s="4">
        <v>3</v>
      </c>
      <c r="F290" s="8">
        <v>0.57999999999999996</v>
      </c>
      <c r="G290" s="4">
        <v>6</v>
      </c>
      <c r="H290" s="8">
        <v>1.79</v>
      </c>
      <c r="I290" s="4">
        <v>0</v>
      </c>
    </row>
    <row r="291" spans="1:9" x14ac:dyDescent="0.2">
      <c r="A291" s="2">
        <v>20</v>
      </c>
      <c r="B291" s="1" t="s">
        <v>86</v>
      </c>
      <c r="C291" s="4">
        <v>9</v>
      </c>
      <c r="D291" s="8">
        <v>1.02</v>
      </c>
      <c r="E291" s="4">
        <v>6</v>
      </c>
      <c r="F291" s="8">
        <v>1.1599999999999999</v>
      </c>
      <c r="G291" s="4">
        <v>2</v>
      </c>
      <c r="H291" s="8">
        <v>0.6</v>
      </c>
      <c r="I291" s="4">
        <v>1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70</v>
      </c>
      <c r="C294" s="4">
        <v>97</v>
      </c>
      <c r="D294" s="8">
        <v>11.93</v>
      </c>
      <c r="E294" s="4">
        <v>89</v>
      </c>
      <c r="F294" s="8">
        <v>18.98</v>
      </c>
      <c r="G294" s="4">
        <v>7</v>
      </c>
      <c r="H294" s="8">
        <v>2.15</v>
      </c>
      <c r="I294" s="4">
        <v>1</v>
      </c>
    </row>
    <row r="295" spans="1:9" x14ac:dyDescent="0.2">
      <c r="A295" s="2">
        <v>2</v>
      </c>
      <c r="B295" s="1" t="s">
        <v>64</v>
      </c>
      <c r="C295" s="4">
        <v>75</v>
      </c>
      <c r="D295" s="8">
        <v>9.23</v>
      </c>
      <c r="E295" s="4">
        <v>43</v>
      </c>
      <c r="F295" s="8">
        <v>9.17</v>
      </c>
      <c r="G295" s="4">
        <v>31</v>
      </c>
      <c r="H295" s="8">
        <v>9.5399999999999991</v>
      </c>
      <c r="I295" s="4">
        <v>1</v>
      </c>
    </row>
    <row r="296" spans="1:9" x14ac:dyDescent="0.2">
      <c r="A296" s="2">
        <v>3</v>
      </c>
      <c r="B296" s="1" t="s">
        <v>69</v>
      </c>
      <c r="C296" s="4">
        <v>65</v>
      </c>
      <c r="D296" s="8">
        <v>8</v>
      </c>
      <c r="E296" s="4">
        <v>54</v>
      </c>
      <c r="F296" s="8">
        <v>11.51</v>
      </c>
      <c r="G296" s="4">
        <v>10</v>
      </c>
      <c r="H296" s="8">
        <v>3.08</v>
      </c>
      <c r="I296" s="4">
        <v>1</v>
      </c>
    </row>
    <row r="297" spans="1:9" x14ac:dyDescent="0.2">
      <c r="A297" s="2">
        <v>4</v>
      </c>
      <c r="B297" s="1" t="s">
        <v>55</v>
      </c>
      <c r="C297" s="4">
        <v>60</v>
      </c>
      <c r="D297" s="8">
        <v>7.38</v>
      </c>
      <c r="E297" s="4">
        <v>23</v>
      </c>
      <c r="F297" s="8">
        <v>4.9000000000000004</v>
      </c>
      <c r="G297" s="4">
        <v>37</v>
      </c>
      <c r="H297" s="8">
        <v>11.38</v>
      </c>
      <c r="I297" s="4">
        <v>0</v>
      </c>
    </row>
    <row r="298" spans="1:9" x14ac:dyDescent="0.2">
      <c r="A298" s="2">
        <v>5</v>
      </c>
      <c r="B298" s="1" t="s">
        <v>62</v>
      </c>
      <c r="C298" s="4">
        <v>56</v>
      </c>
      <c r="D298" s="8">
        <v>6.89</v>
      </c>
      <c r="E298" s="4">
        <v>45</v>
      </c>
      <c r="F298" s="8">
        <v>9.59</v>
      </c>
      <c r="G298" s="4">
        <v>11</v>
      </c>
      <c r="H298" s="8">
        <v>3.38</v>
      </c>
      <c r="I298" s="4">
        <v>0</v>
      </c>
    </row>
    <row r="299" spans="1:9" x14ac:dyDescent="0.2">
      <c r="A299" s="2">
        <v>6</v>
      </c>
      <c r="B299" s="1" t="s">
        <v>63</v>
      </c>
      <c r="C299" s="4">
        <v>41</v>
      </c>
      <c r="D299" s="8">
        <v>5.04</v>
      </c>
      <c r="E299" s="4">
        <v>23</v>
      </c>
      <c r="F299" s="8">
        <v>4.9000000000000004</v>
      </c>
      <c r="G299" s="4">
        <v>18</v>
      </c>
      <c r="H299" s="8">
        <v>5.54</v>
      </c>
      <c r="I299" s="4">
        <v>0</v>
      </c>
    </row>
    <row r="300" spans="1:9" x14ac:dyDescent="0.2">
      <c r="A300" s="2">
        <v>7</v>
      </c>
      <c r="B300" s="1" t="s">
        <v>56</v>
      </c>
      <c r="C300" s="4">
        <v>39</v>
      </c>
      <c r="D300" s="8">
        <v>4.8</v>
      </c>
      <c r="E300" s="4">
        <v>27</v>
      </c>
      <c r="F300" s="8">
        <v>5.76</v>
      </c>
      <c r="G300" s="4">
        <v>12</v>
      </c>
      <c r="H300" s="8">
        <v>3.69</v>
      </c>
      <c r="I300" s="4">
        <v>0</v>
      </c>
    </row>
    <row r="301" spans="1:9" x14ac:dyDescent="0.2">
      <c r="A301" s="2">
        <v>8</v>
      </c>
      <c r="B301" s="1" t="s">
        <v>71</v>
      </c>
      <c r="C301" s="4">
        <v>33</v>
      </c>
      <c r="D301" s="8">
        <v>4.0599999999999996</v>
      </c>
      <c r="E301" s="4">
        <v>19</v>
      </c>
      <c r="F301" s="8">
        <v>4.05</v>
      </c>
      <c r="G301" s="4">
        <v>4</v>
      </c>
      <c r="H301" s="8">
        <v>1.23</v>
      </c>
      <c r="I301" s="4">
        <v>0</v>
      </c>
    </row>
    <row r="302" spans="1:9" x14ac:dyDescent="0.2">
      <c r="A302" s="2">
        <v>9</v>
      </c>
      <c r="B302" s="1" t="s">
        <v>66</v>
      </c>
      <c r="C302" s="4">
        <v>23</v>
      </c>
      <c r="D302" s="8">
        <v>2.83</v>
      </c>
      <c r="E302" s="4">
        <v>13</v>
      </c>
      <c r="F302" s="8">
        <v>2.77</v>
      </c>
      <c r="G302" s="4">
        <v>9</v>
      </c>
      <c r="H302" s="8">
        <v>2.77</v>
      </c>
      <c r="I302" s="4">
        <v>1</v>
      </c>
    </row>
    <row r="303" spans="1:9" x14ac:dyDescent="0.2">
      <c r="A303" s="2">
        <v>10</v>
      </c>
      <c r="B303" s="1" t="s">
        <v>57</v>
      </c>
      <c r="C303" s="4">
        <v>21</v>
      </c>
      <c r="D303" s="8">
        <v>2.58</v>
      </c>
      <c r="E303" s="4">
        <v>12</v>
      </c>
      <c r="F303" s="8">
        <v>2.56</v>
      </c>
      <c r="G303" s="4">
        <v>9</v>
      </c>
      <c r="H303" s="8">
        <v>2.77</v>
      </c>
      <c r="I303" s="4">
        <v>0</v>
      </c>
    </row>
    <row r="304" spans="1:9" x14ac:dyDescent="0.2">
      <c r="A304" s="2">
        <v>11</v>
      </c>
      <c r="B304" s="1" t="s">
        <v>61</v>
      </c>
      <c r="C304" s="4">
        <v>20</v>
      </c>
      <c r="D304" s="8">
        <v>2.46</v>
      </c>
      <c r="E304" s="4">
        <v>15</v>
      </c>
      <c r="F304" s="8">
        <v>3.2</v>
      </c>
      <c r="G304" s="4">
        <v>5</v>
      </c>
      <c r="H304" s="8">
        <v>1.54</v>
      </c>
      <c r="I304" s="4">
        <v>0</v>
      </c>
    </row>
    <row r="305" spans="1:9" x14ac:dyDescent="0.2">
      <c r="A305" s="2">
        <v>11</v>
      </c>
      <c r="B305" s="1" t="s">
        <v>67</v>
      </c>
      <c r="C305" s="4">
        <v>20</v>
      </c>
      <c r="D305" s="8">
        <v>2.46</v>
      </c>
      <c r="E305" s="4">
        <v>18</v>
      </c>
      <c r="F305" s="8">
        <v>3.84</v>
      </c>
      <c r="G305" s="4">
        <v>2</v>
      </c>
      <c r="H305" s="8">
        <v>0.62</v>
      </c>
      <c r="I305" s="4">
        <v>0</v>
      </c>
    </row>
    <row r="306" spans="1:9" x14ac:dyDescent="0.2">
      <c r="A306" s="2">
        <v>13</v>
      </c>
      <c r="B306" s="1" t="s">
        <v>73</v>
      </c>
      <c r="C306" s="4">
        <v>18</v>
      </c>
      <c r="D306" s="8">
        <v>2.21</v>
      </c>
      <c r="E306" s="4">
        <v>0</v>
      </c>
      <c r="F306" s="8">
        <v>0</v>
      </c>
      <c r="G306" s="4">
        <v>16</v>
      </c>
      <c r="H306" s="8">
        <v>4.92</v>
      </c>
      <c r="I306" s="4">
        <v>0</v>
      </c>
    </row>
    <row r="307" spans="1:9" x14ac:dyDescent="0.2">
      <c r="A307" s="2">
        <v>14</v>
      </c>
      <c r="B307" s="1" t="s">
        <v>84</v>
      </c>
      <c r="C307" s="4">
        <v>17</v>
      </c>
      <c r="D307" s="8">
        <v>2.09</v>
      </c>
      <c r="E307" s="4">
        <v>8</v>
      </c>
      <c r="F307" s="8">
        <v>1.71</v>
      </c>
      <c r="G307" s="4">
        <v>9</v>
      </c>
      <c r="H307" s="8">
        <v>2.77</v>
      </c>
      <c r="I307" s="4">
        <v>0</v>
      </c>
    </row>
    <row r="308" spans="1:9" x14ac:dyDescent="0.2">
      <c r="A308" s="2">
        <v>15</v>
      </c>
      <c r="B308" s="1" t="s">
        <v>68</v>
      </c>
      <c r="C308" s="4">
        <v>16</v>
      </c>
      <c r="D308" s="8">
        <v>1.97</v>
      </c>
      <c r="E308" s="4">
        <v>8</v>
      </c>
      <c r="F308" s="8">
        <v>1.71</v>
      </c>
      <c r="G308" s="4">
        <v>8</v>
      </c>
      <c r="H308" s="8">
        <v>2.46</v>
      </c>
      <c r="I308" s="4">
        <v>0</v>
      </c>
    </row>
    <row r="309" spans="1:9" x14ac:dyDescent="0.2">
      <c r="A309" s="2">
        <v>15</v>
      </c>
      <c r="B309" s="1" t="s">
        <v>72</v>
      </c>
      <c r="C309" s="4">
        <v>16</v>
      </c>
      <c r="D309" s="8">
        <v>1.97</v>
      </c>
      <c r="E309" s="4">
        <v>14</v>
      </c>
      <c r="F309" s="8">
        <v>2.99</v>
      </c>
      <c r="G309" s="4">
        <v>2</v>
      </c>
      <c r="H309" s="8">
        <v>0.62</v>
      </c>
      <c r="I309" s="4">
        <v>0</v>
      </c>
    </row>
    <row r="310" spans="1:9" x14ac:dyDescent="0.2">
      <c r="A310" s="2">
        <v>17</v>
      </c>
      <c r="B310" s="1" t="s">
        <v>85</v>
      </c>
      <c r="C310" s="4">
        <v>11</v>
      </c>
      <c r="D310" s="8">
        <v>1.35</v>
      </c>
      <c r="E310" s="4">
        <v>1</v>
      </c>
      <c r="F310" s="8">
        <v>0.21</v>
      </c>
      <c r="G310" s="4">
        <v>10</v>
      </c>
      <c r="H310" s="8">
        <v>3.08</v>
      </c>
      <c r="I310" s="4">
        <v>0</v>
      </c>
    </row>
    <row r="311" spans="1:9" x14ac:dyDescent="0.2">
      <c r="A311" s="2">
        <v>18</v>
      </c>
      <c r="B311" s="1" t="s">
        <v>80</v>
      </c>
      <c r="C311" s="4">
        <v>10</v>
      </c>
      <c r="D311" s="8">
        <v>1.23</v>
      </c>
      <c r="E311" s="4">
        <v>1</v>
      </c>
      <c r="F311" s="8">
        <v>0.21</v>
      </c>
      <c r="G311" s="4">
        <v>9</v>
      </c>
      <c r="H311" s="8">
        <v>2.77</v>
      </c>
      <c r="I311" s="4">
        <v>0</v>
      </c>
    </row>
    <row r="312" spans="1:9" x14ac:dyDescent="0.2">
      <c r="A312" s="2">
        <v>19</v>
      </c>
      <c r="B312" s="1" t="s">
        <v>81</v>
      </c>
      <c r="C312" s="4">
        <v>9</v>
      </c>
      <c r="D312" s="8">
        <v>1.1100000000000001</v>
      </c>
      <c r="E312" s="4">
        <v>6</v>
      </c>
      <c r="F312" s="8">
        <v>1.28</v>
      </c>
      <c r="G312" s="4">
        <v>3</v>
      </c>
      <c r="H312" s="8">
        <v>0.92</v>
      </c>
      <c r="I312" s="4">
        <v>0</v>
      </c>
    </row>
    <row r="313" spans="1:9" x14ac:dyDescent="0.2">
      <c r="A313" s="2">
        <v>19</v>
      </c>
      <c r="B313" s="1" t="s">
        <v>87</v>
      </c>
      <c r="C313" s="4">
        <v>9</v>
      </c>
      <c r="D313" s="8">
        <v>1.1100000000000001</v>
      </c>
      <c r="E313" s="4">
        <v>8</v>
      </c>
      <c r="F313" s="8">
        <v>1.71</v>
      </c>
      <c r="G313" s="4">
        <v>1</v>
      </c>
      <c r="H313" s="8">
        <v>0.31</v>
      </c>
      <c r="I313" s="4">
        <v>0</v>
      </c>
    </row>
    <row r="314" spans="1:9" x14ac:dyDescent="0.2">
      <c r="A314" s="2">
        <v>19</v>
      </c>
      <c r="B314" s="1" t="s">
        <v>88</v>
      </c>
      <c r="C314" s="4">
        <v>9</v>
      </c>
      <c r="D314" s="8">
        <v>1.1100000000000001</v>
      </c>
      <c r="E314" s="4">
        <v>0</v>
      </c>
      <c r="F314" s="8">
        <v>0</v>
      </c>
      <c r="G314" s="4">
        <v>9</v>
      </c>
      <c r="H314" s="8">
        <v>2.77</v>
      </c>
      <c r="I314" s="4">
        <v>0</v>
      </c>
    </row>
    <row r="315" spans="1:9" x14ac:dyDescent="0.2">
      <c r="A315" s="2">
        <v>19</v>
      </c>
      <c r="B315" s="1" t="s">
        <v>58</v>
      </c>
      <c r="C315" s="4">
        <v>9</v>
      </c>
      <c r="D315" s="8">
        <v>1.1100000000000001</v>
      </c>
      <c r="E315" s="4">
        <v>2</v>
      </c>
      <c r="F315" s="8">
        <v>0.43</v>
      </c>
      <c r="G315" s="4">
        <v>7</v>
      </c>
      <c r="H315" s="8">
        <v>2.15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64</v>
      </c>
      <c r="C318" s="4">
        <v>140</v>
      </c>
      <c r="D318" s="8">
        <v>13.57</v>
      </c>
      <c r="E318" s="4">
        <v>96</v>
      </c>
      <c r="F318" s="8">
        <v>18.53</v>
      </c>
      <c r="G318" s="4">
        <v>44</v>
      </c>
      <c r="H318" s="8">
        <v>9.0299999999999994</v>
      </c>
      <c r="I318" s="4">
        <v>0</v>
      </c>
    </row>
    <row r="319" spans="1:9" x14ac:dyDescent="0.2">
      <c r="A319" s="2">
        <v>2</v>
      </c>
      <c r="B319" s="1" t="s">
        <v>85</v>
      </c>
      <c r="C319" s="4">
        <v>85</v>
      </c>
      <c r="D319" s="8">
        <v>8.24</v>
      </c>
      <c r="E319" s="4">
        <v>38</v>
      </c>
      <c r="F319" s="8">
        <v>7.34</v>
      </c>
      <c r="G319" s="4">
        <v>47</v>
      </c>
      <c r="H319" s="8">
        <v>9.65</v>
      </c>
      <c r="I319" s="4">
        <v>0</v>
      </c>
    </row>
    <row r="320" spans="1:9" x14ac:dyDescent="0.2">
      <c r="A320" s="2">
        <v>3</v>
      </c>
      <c r="B320" s="1" t="s">
        <v>69</v>
      </c>
      <c r="C320" s="4">
        <v>78</v>
      </c>
      <c r="D320" s="8">
        <v>7.56</v>
      </c>
      <c r="E320" s="4">
        <v>64</v>
      </c>
      <c r="F320" s="8">
        <v>12.36</v>
      </c>
      <c r="G320" s="4">
        <v>14</v>
      </c>
      <c r="H320" s="8">
        <v>2.87</v>
      </c>
      <c r="I320" s="4">
        <v>0</v>
      </c>
    </row>
    <row r="321" spans="1:9" x14ac:dyDescent="0.2">
      <c r="A321" s="2">
        <v>4</v>
      </c>
      <c r="B321" s="1" t="s">
        <v>55</v>
      </c>
      <c r="C321" s="4">
        <v>66</v>
      </c>
      <c r="D321" s="8">
        <v>6.4</v>
      </c>
      <c r="E321" s="4">
        <v>13</v>
      </c>
      <c r="F321" s="8">
        <v>2.5099999999999998</v>
      </c>
      <c r="G321" s="4">
        <v>53</v>
      </c>
      <c r="H321" s="8">
        <v>10.88</v>
      </c>
      <c r="I321" s="4">
        <v>0</v>
      </c>
    </row>
    <row r="322" spans="1:9" x14ac:dyDescent="0.2">
      <c r="A322" s="2">
        <v>5</v>
      </c>
      <c r="B322" s="1" t="s">
        <v>70</v>
      </c>
      <c r="C322" s="4">
        <v>63</v>
      </c>
      <c r="D322" s="8">
        <v>6.1</v>
      </c>
      <c r="E322" s="4">
        <v>59</v>
      </c>
      <c r="F322" s="8">
        <v>11.39</v>
      </c>
      <c r="G322" s="4">
        <v>4</v>
      </c>
      <c r="H322" s="8">
        <v>0.82</v>
      </c>
      <c r="I322" s="4">
        <v>0</v>
      </c>
    </row>
    <row r="323" spans="1:9" x14ac:dyDescent="0.2">
      <c r="A323" s="2">
        <v>6</v>
      </c>
      <c r="B323" s="1" t="s">
        <v>71</v>
      </c>
      <c r="C323" s="4">
        <v>52</v>
      </c>
      <c r="D323" s="8">
        <v>5.04</v>
      </c>
      <c r="E323" s="4">
        <v>27</v>
      </c>
      <c r="F323" s="8">
        <v>5.21</v>
      </c>
      <c r="G323" s="4">
        <v>6</v>
      </c>
      <c r="H323" s="8">
        <v>1.23</v>
      </c>
      <c r="I323" s="4">
        <v>1</v>
      </c>
    </row>
    <row r="324" spans="1:9" x14ac:dyDescent="0.2">
      <c r="A324" s="2">
        <v>7</v>
      </c>
      <c r="B324" s="1" t="s">
        <v>62</v>
      </c>
      <c r="C324" s="4">
        <v>50</v>
      </c>
      <c r="D324" s="8">
        <v>4.84</v>
      </c>
      <c r="E324" s="4">
        <v>38</v>
      </c>
      <c r="F324" s="8">
        <v>7.34</v>
      </c>
      <c r="G324" s="4">
        <v>12</v>
      </c>
      <c r="H324" s="8">
        <v>2.46</v>
      </c>
      <c r="I324" s="4">
        <v>0</v>
      </c>
    </row>
    <row r="325" spans="1:9" x14ac:dyDescent="0.2">
      <c r="A325" s="2">
        <v>8</v>
      </c>
      <c r="B325" s="1" t="s">
        <v>63</v>
      </c>
      <c r="C325" s="4">
        <v>40</v>
      </c>
      <c r="D325" s="8">
        <v>3.88</v>
      </c>
      <c r="E325" s="4">
        <v>23</v>
      </c>
      <c r="F325" s="8">
        <v>4.4400000000000004</v>
      </c>
      <c r="G325" s="4">
        <v>17</v>
      </c>
      <c r="H325" s="8">
        <v>3.49</v>
      </c>
      <c r="I325" s="4">
        <v>0</v>
      </c>
    </row>
    <row r="326" spans="1:9" x14ac:dyDescent="0.2">
      <c r="A326" s="2">
        <v>8</v>
      </c>
      <c r="B326" s="1" t="s">
        <v>66</v>
      </c>
      <c r="C326" s="4">
        <v>40</v>
      </c>
      <c r="D326" s="8">
        <v>3.88</v>
      </c>
      <c r="E326" s="4">
        <v>11</v>
      </c>
      <c r="F326" s="8">
        <v>2.12</v>
      </c>
      <c r="G326" s="4">
        <v>29</v>
      </c>
      <c r="H326" s="8">
        <v>5.95</v>
      </c>
      <c r="I326" s="4">
        <v>0</v>
      </c>
    </row>
    <row r="327" spans="1:9" x14ac:dyDescent="0.2">
      <c r="A327" s="2">
        <v>10</v>
      </c>
      <c r="B327" s="1" t="s">
        <v>57</v>
      </c>
      <c r="C327" s="4">
        <v>30</v>
      </c>
      <c r="D327" s="8">
        <v>2.91</v>
      </c>
      <c r="E327" s="4">
        <v>4</v>
      </c>
      <c r="F327" s="8">
        <v>0.77</v>
      </c>
      <c r="G327" s="4">
        <v>26</v>
      </c>
      <c r="H327" s="8">
        <v>5.34</v>
      </c>
      <c r="I327" s="4">
        <v>0</v>
      </c>
    </row>
    <row r="328" spans="1:9" x14ac:dyDescent="0.2">
      <c r="A328" s="2">
        <v>11</v>
      </c>
      <c r="B328" s="1" t="s">
        <v>56</v>
      </c>
      <c r="C328" s="4">
        <v>26</v>
      </c>
      <c r="D328" s="8">
        <v>2.52</v>
      </c>
      <c r="E328" s="4">
        <v>10</v>
      </c>
      <c r="F328" s="8">
        <v>1.93</v>
      </c>
      <c r="G328" s="4">
        <v>16</v>
      </c>
      <c r="H328" s="8">
        <v>3.29</v>
      </c>
      <c r="I328" s="4">
        <v>0</v>
      </c>
    </row>
    <row r="329" spans="1:9" x14ac:dyDescent="0.2">
      <c r="A329" s="2">
        <v>11</v>
      </c>
      <c r="B329" s="1" t="s">
        <v>72</v>
      </c>
      <c r="C329" s="4">
        <v>26</v>
      </c>
      <c r="D329" s="8">
        <v>2.52</v>
      </c>
      <c r="E329" s="4">
        <v>24</v>
      </c>
      <c r="F329" s="8">
        <v>4.63</v>
      </c>
      <c r="G329" s="4">
        <v>1</v>
      </c>
      <c r="H329" s="8">
        <v>0.21</v>
      </c>
      <c r="I329" s="4">
        <v>0</v>
      </c>
    </row>
    <row r="330" spans="1:9" x14ac:dyDescent="0.2">
      <c r="A330" s="2">
        <v>13</v>
      </c>
      <c r="B330" s="1" t="s">
        <v>61</v>
      </c>
      <c r="C330" s="4">
        <v>24</v>
      </c>
      <c r="D330" s="8">
        <v>2.33</v>
      </c>
      <c r="E330" s="4">
        <v>15</v>
      </c>
      <c r="F330" s="8">
        <v>2.9</v>
      </c>
      <c r="G330" s="4">
        <v>9</v>
      </c>
      <c r="H330" s="8">
        <v>1.85</v>
      </c>
      <c r="I330" s="4">
        <v>0</v>
      </c>
    </row>
    <row r="331" spans="1:9" x14ac:dyDescent="0.2">
      <c r="A331" s="2">
        <v>13</v>
      </c>
      <c r="B331" s="1" t="s">
        <v>67</v>
      </c>
      <c r="C331" s="4">
        <v>24</v>
      </c>
      <c r="D331" s="8">
        <v>2.33</v>
      </c>
      <c r="E331" s="4">
        <v>18</v>
      </c>
      <c r="F331" s="8">
        <v>3.47</v>
      </c>
      <c r="G331" s="4">
        <v>6</v>
      </c>
      <c r="H331" s="8">
        <v>1.23</v>
      </c>
      <c r="I331" s="4">
        <v>0</v>
      </c>
    </row>
    <row r="332" spans="1:9" x14ac:dyDescent="0.2">
      <c r="A332" s="2">
        <v>15</v>
      </c>
      <c r="B332" s="1" t="s">
        <v>58</v>
      </c>
      <c r="C332" s="4">
        <v>18</v>
      </c>
      <c r="D332" s="8">
        <v>1.74</v>
      </c>
      <c r="E332" s="4">
        <v>3</v>
      </c>
      <c r="F332" s="8">
        <v>0.57999999999999996</v>
      </c>
      <c r="G332" s="4">
        <v>15</v>
      </c>
      <c r="H332" s="8">
        <v>3.08</v>
      </c>
      <c r="I332" s="4">
        <v>0</v>
      </c>
    </row>
    <row r="333" spans="1:9" x14ac:dyDescent="0.2">
      <c r="A333" s="2">
        <v>16</v>
      </c>
      <c r="B333" s="1" t="s">
        <v>90</v>
      </c>
      <c r="C333" s="4">
        <v>16</v>
      </c>
      <c r="D333" s="8">
        <v>1.55</v>
      </c>
      <c r="E333" s="4">
        <v>0</v>
      </c>
      <c r="F333" s="8">
        <v>0</v>
      </c>
      <c r="G333" s="4">
        <v>16</v>
      </c>
      <c r="H333" s="8">
        <v>3.29</v>
      </c>
      <c r="I333" s="4">
        <v>0</v>
      </c>
    </row>
    <row r="334" spans="1:9" x14ac:dyDescent="0.2">
      <c r="A334" s="2">
        <v>17</v>
      </c>
      <c r="B334" s="1" t="s">
        <v>86</v>
      </c>
      <c r="C334" s="4">
        <v>15</v>
      </c>
      <c r="D334" s="8">
        <v>1.45</v>
      </c>
      <c r="E334" s="4">
        <v>10</v>
      </c>
      <c r="F334" s="8">
        <v>1.93</v>
      </c>
      <c r="G334" s="4">
        <v>5</v>
      </c>
      <c r="H334" s="8">
        <v>1.03</v>
      </c>
      <c r="I334" s="4">
        <v>0</v>
      </c>
    </row>
    <row r="335" spans="1:9" x14ac:dyDescent="0.2">
      <c r="A335" s="2">
        <v>17</v>
      </c>
      <c r="B335" s="1" t="s">
        <v>74</v>
      </c>
      <c r="C335" s="4">
        <v>15</v>
      </c>
      <c r="D335" s="8">
        <v>1.45</v>
      </c>
      <c r="E335" s="4">
        <v>9</v>
      </c>
      <c r="F335" s="8">
        <v>1.74</v>
      </c>
      <c r="G335" s="4">
        <v>6</v>
      </c>
      <c r="H335" s="8">
        <v>1.23</v>
      </c>
      <c r="I335" s="4">
        <v>0</v>
      </c>
    </row>
    <row r="336" spans="1:9" x14ac:dyDescent="0.2">
      <c r="A336" s="2">
        <v>19</v>
      </c>
      <c r="B336" s="1" t="s">
        <v>79</v>
      </c>
      <c r="C336" s="4">
        <v>13</v>
      </c>
      <c r="D336" s="8">
        <v>1.26</v>
      </c>
      <c r="E336" s="4">
        <v>3</v>
      </c>
      <c r="F336" s="8">
        <v>0.57999999999999996</v>
      </c>
      <c r="G336" s="4">
        <v>10</v>
      </c>
      <c r="H336" s="8">
        <v>2.0499999999999998</v>
      </c>
      <c r="I336" s="4">
        <v>0</v>
      </c>
    </row>
    <row r="337" spans="1:9" x14ac:dyDescent="0.2">
      <c r="A337" s="2">
        <v>20</v>
      </c>
      <c r="B337" s="1" t="s">
        <v>89</v>
      </c>
      <c r="C337" s="4">
        <v>12</v>
      </c>
      <c r="D337" s="8">
        <v>1.1599999999999999</v>
      </c>
      <c r="E337" s="4">
        <v>1</v>
      </c>
      <c r="F337" s="8">
        <v>0.19</v>
      </c>
      <c r="G337" s="4">
        <v>11</v>
      </c>
      <c r="H337" s="8">
        <v>2.2599999999999998</v>
      </c>
      <c r="I337" s="4">
        <v>0</v>
      </c>
    </row>
    <row r="338" spans="1:9" x14ac:dyDescent="0.2">
      <c r="A338" s="2">
        <v>20</v>
      </c>
      <c r="B338" s="1" t="s">
        <v>82</v>
      </c>
      <c r="C338" s="4">
        <v>12</v>
      </c>
      <c r="D338" s="8">
        <v>1.1599999999999999</v>
      </c>
      <c r="E338" s="4">
        <v>5</v>
      </c>
      <c r="F338" s="8">
        <v>0.97</v>
      </c>
      <c r="G338" s="4">
        <v>7</v>
      </c>
      <c r="H338" s="8">
        <v>1.44</v>
      </c>
      <c r="I338" s="4">
        <v>0</v>
      </c>
    </row>
    <row r="339" spans="1:9" x14ac:dyDescent="0.2">
      <c r="A339" s="2">
        <v>20</v>
      </c>
      <c r="B339" s="1" t="s">
        <v>73</v>
      </c>
      <c r="C339" s="4">
        <v>12</v>
      </c>
      <c r="D339" s="8">
        <v>1.1599999999999999</v>
      </c>
      <c r="E339" s="4">
        <v>0</v>
      </c>
      <c r="F339" s="8">
        <v>0</v>
      </c>
      <c r="G339" s="4">
        <v>9</v>
      </c>
      <c r="H339" s="8">
        <v>1.85</v>
      </c>
      <c r="I339" s="4">
        <v>0</v>
      </c>
    </row>
    <row r="340" spans="1:9" x14ac:dyDescent="0.2">
      <c r="A340" s="1"/>
      <c r="C340" s="4"/>
      <c r="D340" s="8"/>
      <c r="E340" s="4"/>
      <c r="F340" s="8"/>
      <c r="G340" s="4"/>
      <c r="H340" s="8"/>
      <c r="I340" s="4"/>
    </row>
    <row r="341" spans="1:9" x14ac:dyDescent="0.2">
      <c r="A341" s="1" t="s">
        <v>15</v>
      </c>
      <c r="C341" s="4"/>
      <c r="D341" s="8"/>
      <c r="E341" s="4"/>
      <c r="F341" s="8"/>
      <c r="G341" s="4"/>
      <c r="H341" s="8"/>
      <c r="I341" s="4"/>
    </row>
    <row r="342" spans="1:9" x14ac:dyDescent="0.2">
      <c r="A342" s="2">
        <v>1</v>
      </c>
      <c r="B342" s="1" t="s">
        <v>70</v>
      </c>
      <c r="C342" s="4">
        <v>75</v>
      </c>
      <c r="D342" s="8">
        <v>11.13</v>
      </c>
      <c r="E342" s="4">
        <v>65</v>
      </c>
      <c r="F342" s="8">
        <v>19.52</v>
      </c>
      <c r="G342" s="4">
        <v>10</v>
      </c>
      <c r="H342" s="8">
        <v>3.04</v>
      </c>
      <c r="I342" s="4">
        <v>0</v>
      </c>
    </row>
    <row r="343" spans="1:9" x14ac:dyDescent="0.2">
      <c r="A343" s="2">
        <v>2</v>
      </c>
      <c r="B343" s="1" t="s">
        <v>55</v>
      </c>
      <c r="C343" s="4">
        <v>62</v>
      </c>
      <c r="D343" s="8">
        <v>9.1999999999999993</v>
      </c>
      <c r="E343" s="4">
        <v>9</v>
      </c>
      <c r="F343" s="8">
        <v>2.7</v>
      </c>
      <c r="G343" s="4">
        <v>53</v>
      </c>
      <c r="H343" s="8">
        <v>16.11</v>
      </c>
      <c r="I343" s="4">
        <v>0</v>
      </c>
    </row>
    <row r="344" spans="1:9" x14ac:dyDescent="0.2">
      <c r="A344" s="2">
        <v>3</v>
      </c>
      <c r="B344" s="1" t="s">
        <v>69</v>
      </c>
      <c r="C344" s="4">
        <v>53</v>
      </c>
      <c r="D344" s="8">
        <v>7.86</v>
      </c>
      <c r="E344" s="4">
        <v>43</v>
      </c>
      <c r="F344" s="8">
        <v>12.91</v>
      </c>
      <c r="G344" s="4">
        <v>10</v>
      </c>
      <c r="H344" s="8">
        <v>3.04</v>
      </c>
      <c r="I344" s="4">
        <v>0</v>
      </c>
    </row>
    <row r="345" spans="1:9" x14ac:dyDescent="0.2">
      <c r="A345" s="2">
        <v>4</v>
      </c>
      <c r="B345" s="1" t="s">
        <v>62</v>
      </c>
      <c r="C345" s="4">
        <v>47</v>
      </c>
      <c r="D345" s="8">
        <v>6.97</v>
      </c>
      <c r="E345" s="4">
        <v>29</v>
      </c>
      <c r="F345" s="8">
        <v>8.7100000000000009</v>
      </c>
      <c r="G345" s="4">
        <v>18</v>
      </c>
      <c r="H345" s="8">
        <v>5.47</v>
      </c>
      <c r="I345" s="4">
        <v>0</v>
      </c>
    </row>
    <row r="346" spans="1:9" x14ac:dyDescent="0.2">
      <c r="A346" s="2">
        <v>5</v>
      </c>
      <c r="B346" s="1" t="s">
        <v>64</v>
      </c>
      <c r="C346" s="4">
        <v>43</v>
      </c>
      <c r="D346" s="8">
        <v>6.38</v>
      </c>
      <c r="E346" s="4">
        <v>25</v>
      </c>
      <c r="F346" s="8">
        <v>7.51</v>
      </c>
      <c r="G346" s="4">
        <v>17</v>
      </c>
      <c r="H346" s="8">
        <v>5.17</v>
      </c>
      <c r="I346" s="4">
        <v>0</v>
      </c>
    </row>
    <row r="347" spans="1:9" x14ac:dyDescent="0.2">
      <c r="A347" s="2">
        <v>6</v>
      </c>
      <c r="B347" s="1" t="s">
        <v>71</v>
      </c>
      <c r="C347" s="4">
        <v>33</v>
      </c>
      <c r="D347" s="8">
        <v>4.9000000000000004</v>
      </c>
      <c r="E347" s="4">
        <v>20</v>
      </c>
      <c r="F347" s="8">
        <v>6.01</v>
      </c>
      <c r="G347" s="4">
        <v>10</v>
      </c>
      <c r="H347" s="8">
        <v>3.04</v>
      </c>
      <c r="I347" s="4">
        <v>0</v>
      </c>
    </row>
    <row r="348" spans="1:9" x14ac:dyDescent="0.2">
      <c r="A348" s="2">
        <v>7</v>
      </c>
      <c r="B348" s="1" t="s">
        <v>85</v>
      </c>
      <c r="C348" s="4">
        <v>31</v>
      </c>
      <c r="D348" s="8">
        <v>4.5999999999999996</v>
      </c>
      <c r="E348" s="4">
        <v>23</v>
      </c>
      <c r="F348" s="8">
        <v>6.91</v>
      </c>
      <c r="G348" s="4">
        <v>8</v>
      </c>
      <c r="H348" s="8">
        <v>2.4300000000000002</v>
      </c>
      <c r="I348" s="4">
        <v>0</v>
      </c>
    </row>
    <row r="349" spans="1:9" x14ac:dyDescent="0.2">
      <c r="A349" s="2">
        <v>8</v>
      </c>
      <c r="B349" s="1" t="s">
        <v>63</v>
      </c>
      <c r="C349" s="4">
        <v>24</v>
      </c>
      <c r="D349" s="8">
        <v>3.56</v>
      </c>
      <c r="E349" s="4">
        <v>11</v>
      </c>
      <c r="F349" s="8">
        <v>3.3</v>
      </c>
      <c r="G349" s="4">
        <v>13</v>
      </c>
      <c r="H349" s="8">
        <v>3.95</v>
      </c>
      <c r="I349" s="4">
        <v>0</v>
      </c>
    </row>
    <row r="350" spans="1:9" x14ac:dyDescent="0.2">
      <c r="A350" s="2">
        <v>9</v>
      </c>
      <c r="B350" s="1" t="s">
        <v>56</v>
      </c>
      <c r="C350" s="4">
        <v>23</v>
      </c>
      <c r="D350" s="8">
        <v>3.41</v>
      </c>
      <c r="E350" s="4">
        <v>10</v>
      </c>
      <c r="F350" s="8">
        <v>3</v>
      </c>
      <c r="G350" s="4">
        <v>13</v>
      </c>
      <c r="H350" s="8">
        <v>3.95</v>
      </c>
      <c r="I350" s="4">
        <v>0</v>
      </c>
    </row>
    <row r="351" spans="1:9" x14ac:dyDescent="0.2">
      <c r="A351" s="2">
        <v>10</v>
      </c>
      <c r="B351" s="1" t="s">
        <v>86</v>
      </c>
      <c r="C351" s="4">
        <v>20</v>
      </c>
      <c r="D351" s="8">
        <v>2.97</v>
      </c>
      <c r="E351" s="4">
        <v>13</v>
      </c>
      <c r="F351" s="8">
        <v>3.9</v>
      </c>
      <c r="G351" s="4">
        <v>7</v>
      </c>
      <c r="H351" s="8">
        <v>2.13</v>
      </c>
      <c r="I351" s="4">
        <v>0</v>
      </c>
    </row>
    <row r="352" spans="1:9" x14ac:dyDescent="0.2">
      <c r="A352" s="2">
        <v>11</v>
      </c>
      <c r="B352" s="1" t="s">
        <v>68</v>
      </c>
      <c r="C352" s="4">
        <v>15</v>
      </c>
      <c r="D352" s="8">
        <v>2.23</v>
      </c>
      <c r="E352" s="4">
        <v>3</v>
      </c>
      <c r="F352" s="8">
        <v>0.9</v>
      </c>
      <c r="G352" s="4">
        <v>12</v>
      </c>
      <c r="H352" s="8">
        <v>3.65</v>
      </c>
      <c r="I352" s="4">
        <v>0</v>
      </c>
    </row>
    <row r="353" spans="1:9" x14ac:dyDescent="0.2">
      <c r="A353" s="2">
        <v>12</v>
      </c>
      <c r="B353" s="1" t="s">
        <v>57</v>
      </c>
      <c r="C353" s="4">
        <v>13</v>
      </c>
      <c r="D353" s="8">
        <v>1.93</v>
      </c>
      <c r="E353" s="4">
        <v>5</v>
      </c>
      <c r="F353" s="8">
        <v>1.5</v>
      </c>
      <c r="G353" s="4">
        <v>8</v>
      </c>
      <c r="H353" s="8">
        <v>2.4300000000000002</v>
      </c>
      <c r="I353" s="4">
        <v>0</v>
      </c>
    </row>
    <row r="354" spans="1:9" x14ac:dyDescent="0.2">
      <c r="A354" s="2">
        <v>12</v>
      </c>
      <c r="B354" s="1" t="s">
        <v>91</v>
      </c>
      <c r="C354" s="4">
        <v>13</v>
      </c>
      <c r="D354" s="8">
        <v>1.93</v>
      </c>
      <c r="E354" s="4">
        <v>7</v>
      </c>
      <c r="F354" s="8">
        <v>2.1</v>
      </c>
      <c r="G354" s="4">
        <v>4</v>
      </c>
      <c r="H354" s="8">
        <v>1.22</v>
      </c>
      <c r="I354" s="4">
        <v>0</v>
      </c>
    </row>
    <row r="355" spans="1:9" x14ac:dyDescent="0.2">
      <c r="A355" s="2">
        <v>12</v>
      </c>
      <c r="B355" s="1" t="s">
        <v>72</v>
      </c>
      <c r="C355" s="4">
        <v>13</v>
      </c>
      <c r="D355" s="8">
        <v>1.93</v>
      </c>
      <c r="E355" s="4">
        <v>11</v>
      </c>
      <c r="F355" s="8">
        <v>3.3</v>
      </c>
      <c r="G355" s="4">
        <v>2</v>
      </c>
      <c r="H355" s="8">
        <v>0.61</v>
      </c>
      <c r="I355" s="4">
        <v>0</v>
      </c>
    </row>
    <row r="356" spans="1:9" x14ac:dyDescent="0.2">
      <c r="A356" s="2">
        <v>12</v>
      </c>
      <c r="B356" s="1" t="s">
        <v>73</v>
      </c>
      <c r="C356" s="4">
        <v>13</v>
      </c>
      <c r="D356" s="8">
        <v>1.93</v>
      </c>
      <c r="E356" s="4">
        <v>0</v>
      </c>
      <c r="F356" s="8">
        <v>0</v>
      </c>
      <c r="G356" s="4">
        <v>11</v>
      </c>
      <c r="H356" s="8">
        <v>3.34</v>
      </c>
      <c r="I356" s="4">
        <v>1</v>
      </c>
    </row>
    <row r="357" spans="1:9" x14ac:dyDescent="0.2">
      <c r="A357" s="2">
        <v>12</v>
      </c>
      <c r="B357" s="1" t="s">
        <v>74</v>
      </c>
      <c r="C357" s="4">
        <v>13</v>
      </c>
      <c r="D357" s="8">
        <v>1.93</v>
      </c>
      <c r="E357" s="4">
        <v>10</v>
      </c>
      <c r="F357" s="8">
        <v>3</v>
      </c>
      <c r="G357" s="4">
        <v>3</v>
      </c>
      <c r="H357" s="8">
        <v>0.91</v>
      </c>
      <c r="I357" s="4">
        <v>0</v>
      </c>
    </row>
    <row r="358" spans="1:9" x14ac:dyDescent="0.2">
      <c r="A358" s="2">
        <v>17</v>
      </c>
      <c r="B358" s="1" t="s">
        <v>78</v>
      </c>
      <c r="C358" s="4">
        <v>12</v>
      </c>
      <c r="D358" s="8">
        <v>1.78</v>
      </c>
      <c r="E358" s="4">
        <v>3</v>
      </c>
      <c r="F358" s="8">
        <v>0.9</v>
      </c>
      <c r="G358" s="4">
        <v>9</v>
      </c>
      <c r="H358" s="8">
        <v>2.74</v>
      </c>
      <c r="I358" s="4">
        <v>0</v>
      </c>
    </row>
    <row r="359" spans="1:9" x14ac:dyDescent="0.2">
      <c r="A359" s="2">
        <v>17</v>
      </c>
      <c r="B359" s="1" t="s">
        <v>58</v>
      </c>
      <c r="C359" s="4">
        <v>12</v>
      </c>
      <c r="D359" s="8">
        <v>1.78</v>
      </c>
      <c r="E359" s="4">
        <v>4</v>
      </c>
      <c r="F359" s="8">
        <v>1.2</v>
      </c>
      <c r="G359" s="4">
        <v>8</v>
      </c>
      <c r="H359" s="8">
        <v>2.4300000000000002</v>
      </c>
      <c r="I359" s="4">
        <v>0</v>
      </c>
    </row>
    <row r="360" spans="1:9" x14ac:dyDescent="0.2">
      <c r="A360" s="2">
        <v>17</v>
      </c>
      <c r="B360" s="1" t="s">
        <v>66</v>
      </c>
      <c r="C360" s="4">
        <v>12</v>
      </c>
      <c r="D360" s="8">
        <v>1.78</v>
      </c>
      <c r="E360" s="4">
        <v>1</v>
      </c>
      <c r="F360" s="8">
        <v>0.3</v>
      </c>
      <c r="G360" s="4">
        <v>10</v>
      </c>
      <c r="H360" s="8">
        <v>3.04</v>
      </c>
      <c r="I360" s="4">
        <v>1</v>
      </c>
    </row>
    <row r="361" spans="1:9" x14ac:dyDescent="0.2">
      <c r="A361" s="2">
        <v>20</v>
      </c>
      <c r="B361" s="1" t="s">
        <v>61</v>
      </c>
      <c r="C361" s="4">
        <v>11</v>
      </c>
      <c r="D361" s="8">
        <v>1.63</v>
      </c>
      <c r="E361" s="4">
        <v>6</v>
      </c>
      <c r="F361" s="8">
        <v>1.8</v>
      </c>
      <c r="G361" s="4">
        <v>5</v>
      </c>
      <c r="H361" s="8">
        <v>1.52</v>
      </c>
      <c r="I361" s="4">
        <v>0</v>
      </c>
    </row>
    <row r="362" spans="1:9" x14ac:dyDescent="0.2">
      <c r="A362" s="2">
        <v>20</v>
      </c>
      <c r="B362" s="1" t="s">
        <v>82</v>
      </c>
      <c r="C362" s="4">
        <v>11</v>
      </c>
      <c r="D362" s="8">
        <v>1.63</v>
      </c>
      <c r="E362" s="4">
        <v>4</v>
      </c>
      <c r="F362" s="8">
        <v>1.2</v>
      </c>
      <c r="G362" s="4">
        <v>7</v>
      </c>
      <c r="H362" s="8">
        <v>2.13</v>
      </c>
      <c r="I362" s="4">
        <v>0</v>
      </c>
    </row>
    <row r="363" spans="1:9" x14ac:dyDescent="0.2">
      <c r="A363" s="1"/>
      <c r="C363" s="4"/>
      <c r="D363" s="8"/>
      <c r="E363" s="4"/>
      <c r="F363" s="8"/>
      <c r="G363" s="4"/>
      <c r="H363" s="8"/>
      <c r="I363" s="4"/>
    </row>
    <row r="364" spans="1:9" x14ac:dyDescent="0.2">
      <c r="A364" s="1" t="s">
        <v>16</v>
      </c>
      <c r="C364" s="4"/>
      <c r="D364" s="8"/>
      <c r="E364" s="4"/>
      <c r="F364" s="8"/>
      <c r="G364" s="4"/>
      <c r="H364" s="8"/>
      <c r="I364" s="4"/>
    </row>
    <row r="365" spans="1:9" x14ac:dyDescent="0.2">
      <c r="A365" s="2">
        <v>1</v>
      </c>
      <c r="B365" s="1" t="s">
        <v>70</v>
      </c>
      <c r="C365" s="4">
        <v>94</v>
      </c>
      <c r="D365" s="8">
        <v>12.7</v>
      </c>
      <c r="E365" s="4">
        <v>75</v>
      </c>
      <c r="F365" s="8">
        <v>22.46</v>
      </c>
      <c r="G365" s="4">
        <v>19</v>
      </c>
      <c r="H365" s="8">
        <v>4.8600000000000003</v>
      </c>
      <c r="I365" s="4">
        <v>0</v>
      </c>
    </row>
    <row r="366" spans="1:9" x14ac:dyDescent="0.2">
      <c r="A366" s="2">
        <v>2</v>
      </c>
      <c r="B366" s="1" t="s">
        <v>55</v>
      </c>
      <c r="C366" s="4">
        <v>80</v>
      </c>
      <c r="D366" s="8">
        <v>10.81</v>
      </c>
      <c r="E366" s="4">
        <v>13</v>
      </c>
      <c r="F366" s="8">
        <v>3.89</v>
      </c>
      <c r="G366" s="4">
        <v>67</v>
      </c>
      <c r="H366" s="8">
        <v>17.14</v>
      </c>
      <c r="I366" s="4">
        <v>0</v>
      </c>
    </row>
    <row r="367" spans="1:9" x14ac:dyDescent="0.2">
      <c r="A367" s="2">
        <v>3</v>
      </c>
      <c r="B367" s="1" t="s">
        <v>69</v>
      </c>
      <c r="C367" s="4">
        <v>56</v>
      </c>
      <c r="D367" s="8">
        <v>7.57</v>
      </c>
      <c r="E367" s="4">
        <v>48</v>
      </c>
      <c r="F367" s="8">
        <v>14.37</v>
      </c>
      <c r="G367" s="4">
        <v>8</v>
      </c>
      <c r="H367" s="8">
        <v>2.0499999999999998</v>
      </c>
      <c r="I367" s="4">
        <v>0</v>
      </c>
    </row>
    <row r="368" spans="1:9" x14ac:dyDescent="0.2">
      <c r="A368" s="2">
        <v>4</v>
      </c>
      <c r="B368" s="1" t="s">
        <v>64</v>
      </c>
      <c r="C368" s="4">
        <v>52</v>
      </c>
      <c r="D368" s="8">
        <v>7.03</v>
      </c>
      <c r="E368" s="4">
        <v>26</v>
      </c>
      <c r="F368" s="8">
        <v>7.78</v>
      </c>
      <c r="G368" s="4">
        <v>26</v>
      </c>
      <c r="H368" s="8">
        <v>6.65</v>
      </c>
      <c r="I368" s="4">
        <v>0</v>
      </c>
    </row>
    <row r="369" spans="1:9" x14ac:dyDescent="0.2">
      <c r="A369" s="2">
        <v>5</v>
      </c>
      <c r="B369" s="1" t="s">
        <v>56</v>
      </c>
      <c r="C369" s="4">
        <v>43</v>
      </c>
      <c r="D369" s="8">
        <v>5.81</v>
      </c>
      <c r="E369" s="4">
        <v>21</v>
      </c>
      <c r="F369" s="8">
        <v>6.29</v>
      </c>
      <c r="G369" s="4">
        <v>22</v>
      </c>
      <c r="H369" s="8">
        <v>5.63</v>
      </c>
      <c r="I369" s="4">
        <v>0</v>
      </c>
    </row>
    <row r="370" spans="1:9" x14ac:dyDescent="0.2">
      <c r="A370" s="2">
        <v>6</v>
      </c>
      <c r="B370" s="1" t="s">
        <v>63</v>
      </c>
      <c r="C370" s="4">
        <v>37</v>
      </c>
      <c r="D370" s="8">
        <v>5</v>
      </c>
      <c r="E370" s="4">
        <v>16</v>
      </c>
      <c r="F370" s="8">
        <v>4.79</v>
      </c>
      <c r="G370" s="4">
        <v>21</v>
      </c>
      <c r="H370" s="8">
        <v>5.37</v>
      </c>
      <c r="I370" s="4">
        <v>0</v>
      </c>
    </row>
    <row r="371" spans="1:9" x14ac:dyDescent="0.2">
      <c r="A371" s="2">
        <v>7</v>
      </c>
      <c r="B371" s="1" t="s">
        <v>57</v>
      </c>
      <c r="C371" s="4">
        <v>33</v>
      </c>
      <c r="D371" s="8">
        <v>4.46</v>
      </c>
      <c r="E371" s="4">
        <v>8</v>
      </c>
      <c r="F371" s="8">
        <v>2.4</v>
      </c>
      <c r="G371" s="4">
        <v>25</v>
      </c>
      <c r="H371" s="8">
        <v>6.39</v>
      </c>
      <c r="I371" s="4">
        <v>0</v>
      </c>
    </row>
    <row r="372" spans="1:9" x14ac:dyDescent="0.2">
      <c r="A372" s="2">
        <v>8</v>
      </c>
      <c r="B372" s="1" t="s">
        <v>71</v>
      </c>
      <c r="C372" s="4">
        <v>32</v>
      </c>
      <c r="D372" s="8">
        <v>4.32</v>
      </c>
      <c r="E372" s="4">
        <v>14</v>
      </c>
      <c r="F372" s="8">
        <v>4.1900000000000004</v>
      </c>
      <c r="G372" s="4">
        <v>6</v>
      </c>
      <c r="H372" s="8">
        <v>1.53</v>
      </c>
      <c r="I372" s="4">
        <v>0</v>
      </c>
    </row>
    <row r="373" spans="1:9" x14ac:dyDescent="0.2">
      <c r="A373" s="2">
        <v>9</v>
      </c>
      <c r="B373" s="1" t="s">
        <v>72</v>
      </c>
      <c r="C373" s="4">
        <v>31</v>
      </c>
      <c r="D373" s="8">
        <v>4.1900000000000004</v>
      </c>
      <c r="E373" s="4">
        <v>27</v>
      </c>
      <c r="F373" s="8">
        <v>8.08</v>
      </c>
      <c r="G373" s="4">
        <v>4</v>
      </c>
      <c r="H373" s="8">
        <v>1.02</v>
      </c>
      <c r="I373" s="4">
        <v>0</v>
      </c>
    </row>
    <row r="374" spans="1:9" x14ac:dyDescent="0.2">
      <c r="A374" s="2">
        <v>10</v>
      </c>
      <c r="B374" s="1" t="s">
        <v>62</v>
      </c>
      <c r="C374" s="4">
        <v>25</v>
      </c>
      <c r="D374" s="8">
        <v>3.38</v>
      </c>
      <c r="E374" s="4">
        <v>16</v>
      </c>
      <c r="F374" s="8">
        <v>4.79</v>
      </c>
      <c r="G374" s="4">
        <v>9</v>
      </c>
      <c r="H374" s="8">
        <v>2.2999999999999998</v>
      </c>
      <c r="I374" s="4">
        <v>0</v>
      </c>
    </row>
    <row r="375" spans="1:9" x14ac:dyDescent="0.2">
      <c r="A375" s="2">
        <v>11</v>
      </c>
      <c r="B375" s="1" t="s">
        <v>73</v>
      </c>
      <c r="C375" s="4">
        <v>17</v>
      </c>
      <c r="D375" s="8">
        <v>2.2999999999999998</v>
      </c>
      <c r="E375" s="4">
        <v>0</v>
      </c>
      <c r="F375" s="8">
        <v>0</v>
      </c>
      <c r="G375" s="4">
        <v>17</v>
      </c>
      <c r="H375" s="8">
        <v>4.3499999999999996</v>
      </c>
      <c r="I375" s="4">
        <v>0</v>
      </c>
    </row>
    <row r="376" spans="1:9" x14ac:dyDescent="0.2">
      <c r="A376" s="2">
        <v>12</v>
      </c>
      <c r="B376" s="1" t="s">
        <v>67</v>
      </c>
      <c r="C376" s="4">
        <v>16</v>
      </c>
      <c r="D376" s="8">
        <v>2.16</v>
      </c>
      <c r="E376" s="4">
        <v>9</v>
      </c>
      <c r="F376" s="8">
        <v>2.69</v>
      </c>
      <c r="G376" s="4">
        <v>7</v>
      </c>
      <c r="H376" s="8">
        <v>1.79</v>
      </c>
      <c r="I376" s="4">
        <v>0</v>
      </c>
    </row>
    <row r="377" spans="1:9" x14ac:dyDescent="0.2">
      <c r="A377" s="2">
        <v>13</v>
      </c>
      <c r="B377" s="1" t="s">
        <v>61</v>
      </c>
      <c r="C377" s="4">
        <v>13</v>
      </c>
      <c r="D377" s="8">
        <v>1.76</v>
      </c>
      <c r="E377" s="4">
        <v>8</v>
      </c>
      <c r="F377" s="8">
        <v>2.4</v>
      </c>
      <c r="G377" s="4">
        <v>5</v>
      </c>
      <c r="H377" s="8">
        <v>1.28</v>
      </c>
      <c r="I377" s="4">
        <v>0</v>
      </c>
    </row>
    <row r="378" spans="1:9" x14ac:dyDescent="0.2">
      <c r="A378" s="2">
        <v>14</v>
      </c>
      <c r="B378" s="1" t="s">
        <v>60</v>
      </c>
      <c r="C378" s="4">
        <v>12</v>
      </c>
      <c r="D378" s="8">
        <v>1.62</v>
      </c>
      <c r="E378" s="4">
        <v>5</v>
      </c>
      <c r="F378" s="8">
        <v>1.5</v>
      </c>
      <c r="G378" s="4">
        <v>7</v>
      </c>
      <c r="H378" s="8">
        <v>1.79</v>
      </c>
      <c r="I378" s="4">
        <v>0</v>
      </c>
    </row>
    <row r="379" spans="1:9" x14ac:dyDescent="0.2">
      <c r="A379" s="2">
        <v>14</v>
      </c>
      <c r="B379" s="1" t="s">
        <v>66</v>
      </c>
      <c r="C379" s="4">
        <v>12</v>
      </c>
      <c r="D379" s="8">
        <v>1.62</v>
      </c>
      <c r="E379" s="4">
        <v>1</v>
      </c>
      <c r="F379" s="8">
        <v>0.3</v>
      </c>
      <c r="G379" s="4">
        <v>11</v>
      </c>
      <c r="H379" s="8">
        <v>2.81</v>
      </c>
      <c r="I379" s="4">
        <v>0</v>
      </c>
    </row>
    <row r="380" spans="1:9" x14ac:dyDescent="0.2">
      <c r="A380" s="2">
        <v>16</v>
      </c>
      <c r="B380" s="1" t="s">
        <v>59</v>
      </c>
      <c r="C380" s="4">
        <v>11</v>
      </c>
      <c r="D380" s="8">
        <v>1.49</v>
      </c>
      <c r="E380" s="4">
        <v>3</v>
      </c>
      <c r="F380" s="8">
        <v>0.9</v>
      </c>
      <c r="G380" s="4">
        <v>8</v>
      </c>
      <c r="H380" s="8">
        <v>2.0499999999999998</v>
      </c>
      <c r="I380" s="4">
        <v>0</v>
      </c>
    </row>
    <row r="381" spans="1:9" x14ac:dyDescent="0.2">
      <c r="A381" s="2">
        <v>16</v>
      </c>
      <c r="B381" s="1" t="s">
        <v>68</v>
      </c>
      <c r="C381" s="4">
        <v>11</v>
      </c>
      <c r="D381" s="8">
        <v>1.49</v>
      </c>
      <c r="E381" s="4">
        <v>4</v>
      </c>
      <c r="F381" s="8">
        <v>1.2</v>
      </c>
      <c r="G381" s="4">
        <v>7</v>
      </c>
      <c r="H381" s="8">
        <v>1.79</v>
      </c>
      <c r="I381" s="4">
        <v>0</v>
      </c>
    </row>
    <row r="382" spans="1:9" x14ac:dyDescent="0.2">
      <c r="A382" s="2">
        <v>18</v>
      </c>
      <c r="B382" s="1" t="s">
        <v>79</v>
      </c>
      <c r="C382" s="4">
        <v>9</v>
      </c>
      <c r="D382" s="8">
        <v>1.22</v>
      </c>
      <c r="E382" s="4">
        <v>2</v>
      </c>
      <c r="F382" s="8">
        <v>0.6</v>
      </c>
      <c r="G382" s="4">
        <v>7</v>
      </c>
      <c r="H382" s="8">
        <v>1.79</v>
      </c>
      <c r="I382" s="4">
        <v>0</v>
      </c>
    </row>
    <row r="383" spans="1:9" x14ac:dyDescent="0.2">
      <c r="A383" s="2">
        <v>18</v>
      </c>
      <c r="B383" s="1" t="s">
        <v>91</v>
      </c>
      <c r="C383" s="4">
        <v>9</v>
      </c>
      <c r="D383" s="8">
        <v>1.22</v>
      </c>
      <c r="E383" s="4">
        <v>1</v>
      </c>
      <c r="F383" s="8">
        <v>0.3</v>
      </c>
      <c r="G383" s="4">
        <v>7</v>
      </c>
      <c r="H383" s="8">
        <v>1.79</v>
      </c>
      <c r="I383" s="4">
        <v>0</v>
      </c>
    </row>
    <row r="384" spans="1:9" x14ac:dyDescent="0.2">
      <c r="A384" s="2">
        <v>18</v>
      </c>
      <c r="B384" s="1" t="s">
        <v>74</v>
      </c>
      <c r="C384" s="4">
        <v>9</v>
      </c>
      <c r="D384" s="8">
        <v>1.22</v>
      </c>
      <c r="E384" s="4">
        <v>8</v>
      </c>
      <c r="F384" s="8">
        <v>2.4</v>
      </c>
      <c r="G384" s="4">
        <v>1</v>
      </c>
      <c r="H384" s="8">
        <v>0.26</v>
      </c>
      <c r="I384" s="4">
        <v>0</v>
      </c>
    </row>
    <row r="385" spans="1:9" x14ac:dyDescent="0.2">
      <c r="A385" s="1"/>
      <c r="C385" s="4"/>
      <c r="D385" s="8"/>
      <c r="E385" s="4"/>
      <c r="F385" s="8"/>
      <c r="G385" s="4"/>
      <c r="H385" s="8"/>
      <c r="I385" s="4"/>
    </row>
    <row r="386" spans="1:9" x14ac:dyDescent="0.2">
      <c r="A386" s="1" t="s">
        <v>17</v>
      </c>
      <c r="C386" s="4"/>
      <c r="D386" s="8"/>
      <c r="E386" s="4"/>
      <c r="F386" s="8"/>
      <c r="G386" s="4"/>
      <c r="H386" s="8"/>
      <c r="I386" s="4"/>
    </row>
    <row r="387" spans="1:9" x14ac:dyDescent="0.2">
      <c r="A387" s="2">
        <v>1</v>
      </c>
      <c r="B387" s="1" t="s">
        <v>70</v>
      </c>
      <c r="C387" s="4">
        <v>154</v>
      </c>
      <c r="D387" s="8">
        <v>10.59</v>
      </c>
      <c r="E387" s="4">
        <v>140</v>
      </c>
      <c r="F387" s="8">
        <v>16</v>
      </c>
      <c r="G387" s="4">
        <v>14</v>
      </c>
      <c r="H387" s="8">
        <v>2.5</v>
      </c>
      <c r="I387" s="4">
        <v>0</v>
      </c>
    </row>
    <row r="388" spans="1:9" x14ac:dyDescent="0.2">
      <c r="A388" s="2">
        <v>2</v>
      </c>
      <c r="B388" s="1" t="s">
        <v>64</v>
      </c>
      <c r="C388" s="4">
        <v>134</v>
      </c>
      <c r="D388" s="8">
        <v>9.2200000000000006</v>
      </c>
      <c r="E388" s="4">
        <v>64</v>
      </c>
      <c r="F388" s="8">
        <v>7.31</v>
      </c>
      <c r="G388" s="4">
        <v>70</v>
      </c>
      <c r="H388" s="8">
        <v>12.48</v>
      </c>
      <c r="I388" s="4">
        <v>0</v>
      </c>
    </row>
    <row r="389" spans="1:9" x14ac:dyDescent="0.2">
      <c r="A389" s="2">
        <v>3</v>
      </c>
      <c r="B389" s="1" t="s">
        <v>55</v>
      </c>
      <c r="C389" s="4">
        <v>130</v>
      </c>
      <c r="D389" s="8">
        <v>8.94</v>
      </c>
      <c r="E389" s="4">
        <v>62</v>
      </c>
      <c r="F389" s="8">
        <v>7.09</v>
      </c>
      <c r="G389" s="4">
        <v>68</v>
      </c>
      <c r="H389" s="8">
        <v>12.12</v>
      </c>
      <c r="I389" s="4">
        <v>0</v>
      </c>
    </row>
    <row r="390" spans="1:9" x14ac:dyDescent="0.2">
      <c r="A390" s="2">
        <v>4</v>
      </c>
      <c r="B390" s="1" t="s">
        <v>69</v>
      </c>
      <c r="C390" s="4">
        <v>121</v>
      </c>
      <c r="D390" s="8">
        <v>8.32</v>
      </c>
      <c r="E390" s="4">
        <v>104</v>
      </c>
      <c r="F390" s="8">
        <v>11.89</v>
      </c>
      <c r="G390" s="4">
        <v>17</v>
      </c>
      <c r="H390" s="8">
        <v>3.03</v>
      </c>
      <c r="I390" s="4">
        <v>0</v>
      </c>
    </row>
    <row r="391" spans="1:9" x14ac:dyDescent="0.2">
      <c r="A391" s="2">
        <v>5</v>
      </c>
      <c r="B391" s="1" t="s">
        <v>62</v>
      </c>
      <c r="C391" s="4">
        <v>113</v>
      </c>
      <c r="D391" s="8">
        <v>7.77</v>
      </c>
      <c r="E391" s="4">
        <v>87</v>
      </c>
      <c r="F391" s="8">
        <v>9.94</v>
      </c>
      <c r="G391" s="4">
        <v>26</v>
      </c>
      <c r="H391" s="8">
        <v>4.63</v>
      </c>
      <c r="I391" s="4">
        <v>0</v>
      </c>
    </row>
    <row r="392" spans="1:9" x14ac:dyDescent="0.2">
      <c r="A392" s="2">
        <v>6</v>
      </c>
      <c r="B392" s="1" t="s">
        <v>56</v>
      </c>
      <c r="C392" s="4">
        <v>91</v>
      </c>
      <c r="D392" s="8">
        <v>6.26</v>
      </c>
      <c r="E392" s="4">
        <v>76</v>
      </c>
      <c r="F392" s="8">
        <v>8.69</v>
      </c>
      <c r="G392" s="4">
        <v>15</v>
      </c>
      <c r="H392" s="8">
        <v>2.67</v>
      </c>
      <c r="I392" s="4">
        <v>0</v>
      </c>
    </row>
    <row r="393" spans="1:9" x14ac:dyDescent="0.2">
      <c r="A393" s="2">
        <v>7</v>
      </c>
      <c r="B393" s="1" t="s">
        <v>63</v>
      </c>
      <c r="C393" s="4">
        <v>66</v>
      </c>
      <c r="D393" s="8">
        <v>4.54</v>
      </c>
      <c r="E393" s="4">
        <v>39</v>
      </c>
      <c r="F393" s="8">
        <v>4.46</v>
      </c>
      <c r="G393" s="4">
        <v>27</v>
      </c>
      <c r="H393" s="8">
        <v>4.8099999999999996</v>
      </c>
      <c r="I393" s="4">
        <v>0</v>
      </c>
    </row>
    <row r="394" spans="1:9" x14ac:dyDescent="0.2">
      <c r="A394" s="2">
        <v>8</v>
      </c>
      <c r="B394" s="1" t="s">
        <v>57</v>
      </c>
      <c r="C394" s="4">
        <v>49</v>
      </c>
      <c r="D394" s="8">
        <v>3.37</v>
      </c>
      <c r="E394" s="4">
        <v>25</v>
      </c>
      <c r="F394" s="8">
        <v>2.86</v>
      </c>
      <c r="G394" s="4">
        <v>24</v>
      </c>
      <c r="H394" s="8">
        <v>4.28</v>
      </c>
      <c r="I394" s="4">
        <v>0</v>
      </c>
    </row>
    <row r="395" spans="1:9" x14ac:dyDescent="0.2">
      <c r="A395" s="2">
        <v>8</v>
      </c>
      <c r="B395" s="1" t="s">
        <v>66</v>
      </c>
      <c r="C395" s="4">
        <v>49</v>
      </c>
      <c r="D395" s="8">
        <v>3.37</v>
      </c>
      <c r="E395" s="4">
        <v>36</v>
      </c>
      <c r="F395" s="8">
        <v>4.1100000000000003</v>
      </c>
      <c r="G395" s="4">
        <v>13</v>
      </c>
      <c r="H395" s="8">
        <v>2.3199999999999998</v>
      </c>
      <c r="I395" s="4">
        <v>0</v>
      </c>
    </row>
    <row r="396" spans="1:9" x14ac:dyDescent="0.2">
      <c r="A396" s="2">
        <v>10</v>
      </c>
      <c r="B396" s="1" t="s">
        <v>71</v>
      </c>
      <c r="C396" s="4">
        <v>46</v>
      </c>
      <c r="D396" s="8">
        <v>3.16</v>
      </c>
      <c r="E396" s="4">
        <v>34</v>
      </c>
      <c r="F396" s="8">
        <v>3.89</v>
      </c>
      <c r="G396" s="4">
        <v>6</v>
      </c>
      <c r="H396" s="8">
        <v>1.07</v>
      </c>
      <c r="I396" s="4">
        <v>0</v>
      </c>
    </row>
    <row r="397" spans="1:9" x14ac:dyDescent="0.2">
      <c r="A397" s="2">
        <v>11</v>
      </c>
      <c r="B397" s="1" t="s">
        <v>86</v>
      </c>
      <c r="C397" s="4">
        <v>42</v>
      </c>
      <c r="D397" s="8">
        <v>2.89</v>
      </c>
      <c r="E397" s="4">
        <v>28</v>
      </c>
      <c r="F397" s="8">
        <v>3.2</v>
      </c>
      <c r="G397" s="4">
        <v>14</v>
      </c>
      <c r="H397" s="8">
        <v>2.5</v>
      </c>
      <c r="I397" s="4">
        <v>0</v>
      </c>
    </row>
    <row r="398" spans="1:9" x14ac:dyDescent="0.2">
      <c r="A398" s="2">
        <v>12</v>
      </c>
      <c r="B398" s="1" t="s">
        <v>61</v>
      </c>
      <c r="C398" s="4">
        <v>36</v>
      </c>
      <c r="D398" s="8">
        <v>2.48</v>
      </c>
      <c r="E398" s="4">
        <v>23</v>
      </c>
      <c r="F398" s="8">
        <v>2.63</v>
      </c>
      <c r="G398" s="4">
        <v>13</v>
      </c>
      <c r="H398" s="8">
        <v>2.3199999999999998</v>
      </c>
      <c r="I398" s="4">
        <v>0</v>
      </c>
    </row>
    <row r="399" spans="1:9" x14ac:dyDescent="0.2">
      <c r="A399" s="2">
        <v>13</v>
      </c>
      <c r="B399" s="1" t="s">
        <v>84</v>
      </c>
      <c r="C399" s="4">
        <v>31</v>
      </c>
      <c r="D399" s="8">
        <v>2.13</v>
      </c>
      <c r="E399" s="4">
        <v>14</v>
      </c>
      <c r="F399" s="8">
        <v>1.6</v>
      </c>
      <c r="G399" s="4">
        <v>17</v>
      </c>
      <c r="H399" s="8">
        <v>3.03</v>
      </c>
      <c r="I399" s="4">
        <v>0</v>
      </c>
    </row>
    <row r="400" spans="1:9" x14ac:dyDescent="0.2">
      <c r="A400" s="2">
        <v>14</v>
      </c>
      <c r="B400" s="1" t="s">
        <v>72</v>
      </c>
      <c r="C400" s="4">
        <v>29</v>
      </c>
      <c r="D400" s="8">
        <v>1.99</v>
      </c>
      <c r="E400" s="4">
        <v>24</v>
      </c>
      <c r="F400" s="8">
        <v>2.74</v>
      </c>
      <c r="G400" s="4">
        <v>5</v>
      </c>
      <c r="H400" s="8">
        <v>0.89</v>
      </c>
      <c r="I400" s="4">
        <v>0</v>
      </c>
    </row>
    <row r="401" spans="1:9" x14ac:dyDescent="0.2">
      <c r="A401" s="2">
        <v>15</v>
      </c>
      <c r="B401" s="1" t="s">
        <v>67</v>
      </c>
      <c r="C401" s="4">
        <v>28</v>
      </c>
      <c r="D401" s="8">
        <v>1.93</v>
      </c>
      <c r="E401" s="4">
        <v>18</v>
      </c>
      <c r="F401" s="8">
        <v>2.06</v>
      </c>
      <c r="G401" s="4">
        <v>10</v>
      </c>
      <c r="H401" s="8">
        <v>1.78</v>
      </c>
      <c r="I401" s="4">
        <v>0</v>
      </c>
    </row>
    <row r="402" spans="1:9" x14ac:dyDescent="0.2">
      <c r="A402" s="2">
        <v>16</v>
      </c>
      <c r="B402" s="1" t="s">
        <v>92</v>
      </c>
      <c r="C402" s="4">
        <v>24</v>
      </c>
      <c r="D402" s="8">
        <v>1.65</v>
      </c>
      <c r="E402" s="4">
        <v>3</v>
      </c>
      <c r="F402" s="8">
        <v>0.34</v>
      </c>
      <c r="G402" s="4">
        <v>21</v>
      </c>
      <c r="H402" s="8">
        <v>3.74</v>
      </c>
      <c r="I402" s="4">
        <v>0</v>
      </c>
    </row>
    <row r="403" spans="1:9" x14ac:dyDescent="0.2">
      <c r="A403" s="2">
        <v>17</v>
      </c>
      <c r="B403" s="1" t="s">
        <v>68</v>
      </c>
      <c r="C403" s="4">
        <v>22</v>
      </c>
      <c r="D403" s="8">
        <v>1.51</v>
      </c>
      <c r="E403" s="4">
        <v>11</v>
      </c>
      <c r="F403" s="8">
        <v>1.26</v>
      </c>
      <c r="G403" s="4">
        <v>11</v>
      </c>
      <c r="H403" s="8">
        <v>1.96</v>
      </c>
      <c r="I403" s="4">
        <v>0</v>
      </c>
    </row>
    <row r="404" spans="1:9" x14ac:dyDescent="0.2">
      <c r="A404" s="2">
        <v>18</v>
      </c>
      <c r="B404" s="1" t="s">
        <v>73</v>
      </c>
      <c r="C404" s="4">
        <v>21</v>
      </c>
      <c r="D404" s="8">
        <v>1.44</v>
      </c>
      <c r="E404" s="4">
        <v>0</v>
      </c>
      <c r="F404" s="8">
        <v>0</v>
      </c>
      <c r="G404" s="4">
        <v>17</v>
      </c>
      <c r="H404" s="8">
        <v>3.03</v>
      </c>
      <c r="I404" s="4">
        <v>0</v>
      </c>
    </row>
    <row r="405" spans="1:9" x14ac:dyDescent="0.2">
      <c r="A405" s="2">
        <v>19</v>
      </c>
      <c r="B405" s="1" t="s">
        <v>80</v>
      </c>
      <c r="C405" s="4">
        <v>17</v>
      </c>
      <c r="D405" s="8">
        <v>1.17</v>
      </c>
      <c r="E405" s="4">
        <v>4</v>
      </c>
      <c r="F405" s="8">
        <v>0.46</v>
      </c>
      <c r="G405" s="4">
        <v>13</v>
      </c>
      <c r="H405" s="8">
        <v>2.3199999999999998</v>
      </c>
      <c r="I405" s="4">
        <v>0</v>
      </c>
    </row>
    <row r="406" spans="1:9" x14ac:dyDescent="0.2">
      <c r="A406" s="2">
        <v>19</v>
      </c>
      <c r="B406" s="1" t="s">
        <v>77</v>
      </c>
      <c r="C406" s="4">
        <v>17</v>
      </c>
      <c r="D406" s="8">
        <v>1.17</v>
      </c>
      <c r="E406" s="4">
        <v>8</v>
      </c>
      <c r="F406" s="8">
        <v>0.91</v>
      </c>
      <c r="G406" s="4">
        <v>9</v>
      </c>
      <c r="H406" s="8">
        <v>1.6</v>
      </c>
      <c r="I406" s="4">
        <v>0</v>
      </c>
    </row>
    <row r="407" spans="1:9" x14ac:dyDescent="0.2">
      <c r="A407" s="1"/>
      <c r="C407" s="4"/>
      <c r="D407" s="8"/>
      <c r="E407" s="4"/>
      <c r="F407" s="8"/>
      <c r="G407" s="4"/>
      <c r="H407" s="8"/>
      <c r="I407" s="4"/>
    </row>
    <row r="408" spans="1:9" x14ac:dyDescent="0.2">
      <c r="A408" s="1" t="s">
        <v>18</v>
      </c>
      <c r="C408" s="4"/>
      <c r="D408" s="8"/>
      <c r="E408" s="4"/>
      <c r="F408" s="8"/>
      <c r="G408" s="4"/>
      <c r="H408" s="8"/>
      <c r="I408" s="4"/>
    </row>
    <row r="409" spans="1:9" x14ac:dyDescent="0.2">
      <c r="A409" s="2">
        <v>1</v>
      </c>
      <c r="B409" s="1" t="s">
        <v>70</v>
      </c>
      <c r="C409" s="4">
        <v>92</v>
      </c>
      <c r="D409" s="8">
        <v>12.67</v>
      </c>
      <c r="E409" s="4">
        <v>86</v>
      </c>
      <c r="F409" s="8">
        <v>21.18</v>
      </c>
      <c r="G409" s="4">
        <v>6</v>
      </c>
      <c r="H409" s="8">
        <v>1.97</v>
      </c>
      <c r="I409" s="4">
        <v>0</v>
      </c>
    </row>
    <row r="410" spans="1:9" x14ac:dyDescent="0.2">
      <c r="A410" s="2">
        <v>2</v>
      </c>
      <c r="B410" s="1" t="s">
        <v>69</v>
      </c>
      <c r="C410" s="4">
        <v>73</v>
      </c>
      <c r="D410" s="8">
        <v>10.06</v>
      </c>
      <c r="E410" s="4">
        <v>66</v>
      </c>
      <c r="F410" s="8">
        <v>16.260000000000002</v>
      </c>
      <c r="G410" s="4">
        <v>7</v>
      </c>
      <c r="H410" s="8">
        <v>2.2999999999999998</v>
      </c>
      <c r="I410" s="4">
        <v>0</v>
      </c>
    </row>
    <row r="411" spans="1:9" x14ac:dyDescent="0.2">
      <c r="A411" s="2">
        <v>3</v>
      </c>
      <c r="B411" s="1" t="s">
        <v>55</v>
      </c>
      <c r="C411" s="4">
        <v>68</v>
      </c>
      <c r="D411" s="8">
        <v>9.3699999999999992</v>
      </c>
      <c r="E411" s="4">
        <v>13</v>
      </c>
      <c r="F411" s="8">
        <v>3.2</v>
      </c>
      <c r="G411" s="4">
        <v>55</v>
      </c>
      <c r="H411" s="8">
        <v>18.09</v>
      </c>
      <c r="I411" s="4">
        <v>0</v>
      </c>
    </row>
    <row r="412" spans="1:9" x14ac:dyDescent="0.2">
      <c r="A412" s="2">
        <v>4</v>
      </c>
      <c r="B412" s="1" t="s">
        <v>64</v>
      </c>
      <c r="C412" s="4">
        <v>61</v>
      </c>
      <c r="D412" s="8">
        <v>8.4</v>
      </c>
      <c r="E412" s="4">
        <v>27</v>
      </c>
      <c r="F412" s="8">
        <v>6.65</v>
      </c>
      <c r="G412" s="4">
        <v>34</v>
      </c>
      <c r="H412" s="8">
        <v>11.18</v>
      </c>
      <c r="I412" s="4">
        <v>0</v>
      </c>
    </row>
    <row r="413" spans="1:9" x14ac:dyDescent="0.2">
      <c r="A413" s="2">
        <v>5</v>
      </c>
      <c r="B413" s="1" t="s">
        <v>56</v>
      </c>
      <c r="C413" s="4">
        <v>40</v>
      </c>
      <c r="D413" s="8">
        <v>5.51</v>
      </c>
      <c r="E413" s="4">
        <v>22</v>
      </c>
      <c r="F413" s="8">
        <v>5.42</v>
      </c>
      <c r="G413" s="4">
        <v>18</v>
      </c>
      <c r="H413" s="8">
        <v>5.92</v>
      </c>
      <c r="I413" s="4">
        <v>0</v>
      </c>
    </row>
    <row r="414" spans="1:9" x14ac:dyDescent="0.2">
      <c r="A414" s="2">
        <v>6</v>
      </c>
      <c r="B414" s="1" t="s">
        <v>62</v>
      </c>
      <c r="C414" s="4">
        <v>37</v>
      </c>
      <c r="D414" s="8">
        <v>5.0999999999999996</v>
      </c>
      <c r="E414" s="4">
        <v>27</v>
      </c>
      <c r="F414" s="8">
        <v>6.65</v>
      </c>
      <c r="G414" s="4">
        <v>8</v>
      </c>
      <c r="H414" s="8">
        <v>2.63</v>
      </c>
      <c r="I414" s="4">
        <v>1</v>
      </c>
    </row>
    <row r="415" spans="1:9" x14ac:dyDescent="0.2">
      <c r="A415" s="2">
        <v>7</v>
      </c>
      <c r="B415" s="1" t="s">
        <v>63</v>
      </c>
      <c r="C415" s="4">
        <v>33</v>
      </c>
      <c r="D415" s="8">
        <v>4.55</v>
      </c>
      <c r="E415" s="4">
        <v>23</v>
      </c>
      <c r="F415" s="8">
        <v>5.67</v>
      </c>
      <c r="G415" s="4">
        <v>10</v>
      </c>
      <c r="H415" s="8">
        <v>3.29</v>
      </c>
      <c r="I415" s="4">
        <v>0</v>
      </c>
    </row>
    <row r="416" spans="1:9" x14ac:dyDescent="0.2">
      <c r="A416" s="2">
        <v>8</v>
      </c>
      <c r="B416" s="1" t="s">
        <v>66</v>
      </c>
      <c r="C416" s="4">
        <v>23</v>
      </c>
      <c r="D416" s="8">
        <v>3.17</v>
      </c>
      <c r="E416" s="4">
        <v>7</v>
      </c>
      <c r="F416" s="8">
        <v>1.72</v>
      </c>
      <c r="G416" s="4">
        <v>16</v>
      </c>
      <c r="H416" s="8">
        <v>5.26</v>
      </c>
      <c r="I416" s="4">
        <v>0</v>
      </c>
    </row>
    <row r="417" spans="1:9" x14ac:dyDescent="0.2">
      <c r="A417" s="2">
        <v>8</v>
      </c>
      <c r="B417" s="1" t="s">
        <v>71</v>
      </c>
      <c r="C417" s="4">
        <v>23</v>
      </c>
      <c r="D417" s="8">
        <v>3.17</v>
      </c>
      <c r="E417" s="4">
        <v>12</v>
      </c>
      <c r="F417" s="8">
        <v>2.96</v>
      </c>
      <c r="G417" s="4">
        <v>2</v>
      </c>
      <c r="H417" s="8">
        <v>0.66</v>
      </c>
      <c r="I417" s="4">
        <v>0</v>
      </c>
    </row>
    <row r="418" spans="1:9" x14ac:dyDescent="0.2">
      <c r="A418" s="2">
        <v>10</v>
      </c>
      <c r="B418" s="1" t="s">
        <v>73</v>
      </c>
      <c r="C418" s="4">
        <v>20</v>
      </c>
      <c r="D418" s="8">
        <v>2.75</v>
      </c>
      <c r="E418" s="4">
        <v>0</v>
      </c>
      <c r="F418" s="8">
        <v>0</v>
      </c>
      <c r="G418" s="4">
        <v>20</v>
      </c>
      <c r="H418" s="8">
        <v>6.58</v>
      </c>
      <c r="I418" s="4">
        <v>0</v>
      </c>
    </row>
    <row r="419" spans="1:9" x14ac:dyDescent="0.2">
      <c r="A419" s="2">
        <v>11</v>
      </c>
      <c r="B419" s="1" t="s">
        <v>68</v>
      </c>
      <c r="C419" s="4">
        <v>18</v>
      </c>
      <c r="D419" s="8">
        <v>2.48</v>
      </c>
      <c r="E419" s="4">
        <v>12</v>
      </c>
      <c r="F419" s="8">
        <v>2.96</v>
      </c>
      <c r="G419" s="4">
        <v>6</v>
      </c>
      <c r="H419" s="8">
        <v>1.97</v>
      </c>
      <c r="I419" s="4">
        <v>0</v>
      </c>
    </row>
    <row r="420" spans="1:9" x14ac:dyDescent="0.2">
      <c r="A420" s="2">
        <v>12</v>
      </c>
      <c r="B420" s="1" t="s">
        <v>61</v>
      </c>
      <c r="C420" s="4">
        <v>16</v>
      </c>
      <c r="D420" s="8">
        <v>2.2000000000000002</v>
      </c>
      <c r="E420" s="4">
        <v>8</v>
      </c>
      <c r="F420" s="8">
        <v>1.97</v>
      </c>
      <c r="G420" s="4">
        <v>8</v>
      </c>
      <c r="H420" s="8">
        <v>2.63</v>
      </c>
      <c r="I420" s="4">
        <v>0</v>
      </c>
    </row>
    <row r="421" spans="1:9" x14ac:dyDescent="0.2">
      <c r="A421" s="2">
        <v>13</v>
      </c>
      <c r="B421" s="1" t="s">
        <v>57</v>
      </c>
      <c r="C421" s="4">
        <v>13</v>
      </c>
      <c r="D421" s="8">
        <v>1.79</v>
      </c>
      <c r="E421" s="4">
        <v>7</v>
      </c>
      <c r="F421" s="8">
        <v>1.72</v>
      </c>
      <c r="G421" s="4">
        <v>6</v>
      </c>
      <c r="H421" s="8">
        <v>1.97</v>
      </c>
      <c r="I421" s="4">
        <v>0</v>
      </c>
    </row>
    <row r="422" spans="1:9" x14ac:dyDescent="0.2">
      <c r="A422" s="2">
        <v>13</v>
      </c>
      <c r="B422" s="1" t="s">
        <v>72</v>
      </c>
      <c r="C422" s="4">
        <v>13</v>
      </c>
      <c r="D422" s="8">
        <v>1.79</v>
      </c>
      <c r="E422" s="4">
        <v>12</v>
      </c>
      <c r="F422" s="8">
        <v>2.96</v>
      </c>
      <c r="G422" s="4">
        <v>1</v>
      </c>
      <c r="H422" s="8">
        <v>0.33</v>
      </c>
      <c r="I422" s="4">
        <v>0</v>
      </c>
    </row>
    <row r="423" spans="1:9" x14ac:dyDescent="0.2">
      <c r="A423" s="2">
        <v>15</v>
      </c>
      <c r="B423" s="1" t="s">
        <v>81</v>
      </c>
      <c r="C423" s="4">
        <v>12</v>
      </c>
      <c r="D423" s="8">
        <v>1.65</v>
      </c>
      <c r="E423" s="4">
        <v>7</v>
      </c>
      <c r="F423" s="8">
        <v>1.72</v>
      </c>
      <c r="G423" s="4">
        <v>5</v>
      </c>
      <c r="H423" s="8">
        <v>1.64</v>
      </c>
      <c r="I423" s="4">
        <v>0</v>
      </c>
    </row>
    <row r="424" spans="1:9" x14ac:dyDescent="0.2">
      <c r="A424" s="2">
        <v>15</v>
      </c>
      <c r="B424" s="1" t="s">
        <v>74</v>
      </c>
      <c r="C424" s="4">
        <v>12</v>
      </c>
      <c r="D424" s="8">
        <v>1.65</v>
      </c>
      <c r="E424" s="4">
        <v>10</v>
      </c>
      <c r="F424" s="8">
        <v>2.46</v>
      </c>
      <c r="G424" s="4">
        <v>2</v>
      </c>
      <c r="H424" s="8">
        <v>0.66</v>
      </c>
      <c r="I424" s="4">
        <v>0</v>
      </c>
    </row>
    <row r="425" spans="1:9" x14ac:dyDescent="0.2">
      <c r="A425" s="2">
        <v>17</v>
      </c>
      <c r="B425" s="1" t="s">
        <v>86</v>
      </c>
      <c r="C425" s="4">
        <v>10</v>
      </c>
      <c r="D425" s="8">
        <v>1.38</v>
      </c>
      <c r="E425" s="4">
        <v>7</v>
      </c>
      <c r="F425" s="8">
        <v>1.72</v>
      </c>
      <c r="G425" s="4">
        <v>1</v>
      </c>
      <c r="H425" s="8">
        <v>0.33</v>
      </c>
      <c r="I425" s="4">
        <v>1</v>
      </c>
    </row>
    <row r="426" spans="1:9" x14ac:dyDescent="0.2">
      <c r="A426" s="2">
        <v>17</v>
      </c>
      <c r="B426" s="1" t="s">
        <v>91</v>
      </c>
      <c r="C426" s="4">
        <v>10</v>
      </c>
      <c r="D426" s="8">
        <v>1.38</v>
      </c>
      <c r="E426" s="4">
        <v>6</v>
      </c>
      <c r="F426" s="8">
        <v>1.48</v>
      </c>
      <c r="G426" s="4">
        <v>4</v>
      </c>
      <c r="H426" s="8">
        <v>1.32</v>
      </c>
      <c r="I426" s="4">
        <v>0</v>
      </c>
    </row>
    <row r="427" spans="1:9" x14ac:dyDescent="0.2">
      <c r="A427" s="2">
        <v>19</v>
      </c>
      <c r="B427" s="1" t="s">
        <v>84</v>
      </c>
      <c r="C427" s="4">
        <v>9</v>
      </c>
      <c r="D427" s="8">
        <v>1.24</v>
      </c>
      <c r="E427" s="4">
        <v>6</v>
      </c>
      <c r="F427" s="8">
        <v>1.48</v>
      </c>
      <c r="G427" s="4">
        <v>3</v>
      </c>
      <c r="H427" s="8">
        <v>0.99</v>
      </c>
      <c r="I427" s="4">
        <v>0</v>
      </c>
    </row>
    <row r="428" spans="1:9" x14ac:dyDescent="0.2">
      <c r="A428" s="2">
        <v>19</v>
      </c>
      <c r="B428" s="1" t="s">
        <v>77</v>
      </c>
      <c r="C428" s="4">
        <v>9</v>
      </c>
      <c r="D428" s="8">
        <v>1.24</v>
      </c>
      <c r="E428" s="4">
        <v>4</v>
      </c>
      <c r="F428" s="8">
        <v>0.99</v>
      </c>
      <c r="G428" s="4">
        <v>5</v>
      </c>
      <c r="H428" s="8">
        <v>1.64</v>
      </c>
      <c r="I428" s="4">
        <v>0</v>
      </c>
    </row>
    <row r="429" spans="1:9" x14ac:dyDescent="0.2">
      <c r="A429" s="1"/>
      <c r="C429" s="4"/>
      <c r="D429" s="8"/>
      <c r="E429" s="4"/>
      <c r="F429" s="8"/>
      <c r="G429" s="4"/>
      <c r="H429" s="8"/>
      <c r="I429" s="4"/>
    </row>
    <row r="430" spans="1:9" x14ac:dyDescent="0.2">
      <c r="A430" s="1" t="s">
        <v>19</v>
      </c>
      <c r="C430" s="4"/>
      <c r="D430" s="8"/>
      <c r="E430" s="4"/>
      <c r="F430" s="8"/>
      <c r="G430" s="4"/>
      <c r="H430" s="8"/>
      <c r="I430" s="4"/>
    </row>
    <row r="431" spans="1:9" x14ac:dyDescent="0.2">
      <c r="A431" s="2">
        <v>1</v>
      </c>
      <c r="B431" s="1" t="s">
        <v>70</v>
      </c>
      <c r="C431" s="4">
        <v>71</v>
      </c>
      <c r="D431" s="8">
        <v>13.08</v>
      </c>
      <c r="E431" s="4">
        <v>64</v>
      </c>
      <c r="F431" s="8">
        <v>21.26</v>
      </c>
      <c r="G431" s="4">
        <v>7</v>
      </c>
      <c r="H431" s="8">
        <v>3</v>
      </c>
      <c r="I431" s="4">
        <v>0</v>
      </c>
    </row>
    <row r="432" spans="1:9" x14ac:dyDescent="0.2">
      <c r="A432" s="2">
        <v>2</v>
      </c>
      <c r="B432" s="1" t="s">
        <v>62</v>
      </c>
      <c r="C432" s="4">
        <v>44</v>
      </c>
      <c r="D432" s="8">
        <v>8.1</v>
      </c>
      <c r="E432" s="4">
        <v>35</v>
      </c>
      <c r="F432" s="8">
        <v>11.63</v>
      </c>
      <c r="G432" s="4">
        <v>9</v>
      </c>
      <c r="H432" s="8">
        <v>3.86</v>
      </c>
      <c r="I432" s="4">
        <v>0</v>
      </c>
    </row>
    <row r="433" spans="1:9" x14ac:dyDescent="0.2">
      <c r="A433" s="2">
        <v>3</v>
      </c>
      <c r="B433" s="1" t="s">
        <v>64</v>
      </c>
      <c r="C433" s="4">
        <v>41</v>
      </c>
      <c r="D433" s="8">
        <v>7.55</v>
      </c>
      <c r="E433" s="4">
        <v>21</v>
      </c>
      <c r="F433" s="8">
        <v>6.98</v>
      </c>
      <c r="G433" s="4">
        <v>20</v>
      </c>
      <c r="H433" s="8">
        <v>8.58</v>
      </c>
      <c r="I433" s="4">
        <v>0</v>
      </c>
    </row>
    <row r="434" spans="1:9" x14ac:dyDescent="0.2">
      <c r="A434" s="2">
        <v>4</v>
      </c>
      <c r="B434" s="1" t="s">
        <v>55</v>
      </c>
      <c r="C434" s="4">
        <v>34</v>
      </c>
      <c r="D434" s="8">
        <v>6.26</v>
      </c>
      <c r="E434" s="4">
        <v>7</v>
      </c>
      <c r="F434" s="8">
        <v>2.33</v>
      </c>
      <c r="G434" s="4">
        <v>27</v>
      </c>
      <c r="H434" s="8">
        <v>11.59</v>
      </c>
      <c r="I434" s="4">
        <v>0</v>
      </c>
    </row>
    <row r="435" spans="1:9" x14ac:dyDescent="0.2">
      <c r="A435" s="2">
        <v>5</v>
      </c>
      <c r="B435" s="1" t="s">
        <v>71</v>
      </c>
      <c r="C435" s="4">
        <v>29</v>
      </c>
      <c r="D435" s="8">
        <v>5.34</v>
      </c>
      <c r="E435" s="4">
        <v>19</v>
      </c>
      <c r="F435" s="8">
        <v>6.31</v>
      </c>
      <c r="G435" s="4">
        <v>8</v>
      </c>
      <c r="H435" s="8">
        <v>3.43</v>
      </c>
      <c r="I435" s="4">
        <v>0</v>
      </c>
    </row>
    <row r="436" spans="1:9" x14ac:dyDescent="0.2">
      <c r="A436" s="2">
        <v>6</v>
      </c>
      <c r="B436" s="1" t="s">
        <v>63</v>
      </c>
      <c r="C436" s="4">
        <v>26</v>
      </c>
      <c r="D436" s="8">
        <v>4.79</v>
      </c>
      <c r="E436" s="4">
        <v>17</v>
      </c>
      <c r="F436" s="8">
        <v>5.65</v>
      </c>
      <c r="G436" s="4">
        <v>9</v>
      </c>
      <c r="H436" s="8">
        <v>3.86</v>
      </c>
      <c r="I436" s="4">
        <v>0</v>
      </c>
    </row>
    <row r="437" spans="1:9" x14ac:dyDescent="0.2">
      <c r="A437" s="2">
        <v>7</v>
      </c>
      <c r="B437" s="1" t="s">
        <v>56</v>
      </c>
      <c r="C437" s="4">
        <v>25</v>
      </c>
      <c r="D437" s="8">
        <v>4.5999999999999996</v>
      </c>
      <c r="E437" s="4">
        <v>12</v>
      </c>
      <c r="F437" s="8">
        <v>3.99</v>
      </c>
      <c r="G437" s="4">
        <v>13</v>
      </c>
      <c r="H437" s="8">
        <v>5.58</v>
      </c>
      <c r="I437" s="4">
        <v>0</v>
      </c>
    </row>
    <row r="438" spans="1:9" x14ac:dyDescent="0.2">
      <c r="A438" s="2">
        <v>8</v>
      </c>
      <c r="B438" s="1" t="s">
        <v>69</v>
      </c>
      <c r="C438" s="4">
        <v>24</v>
      </c>
      <c r="D438" s="8">
        <v>4.42</v>
      </c>
      <c r="E438" s="4">
        <v>23</v>
      </c>
      <c r="F438" s="8">
        <v>7.64</v>
      </c>
      <c r="G438" s="4">
        <v>1</v>
      </c>
      <c r="H438" s="8">
        <v>0.43</v>
      </c>
      <c r="I438" s="4">
        <v>0</v>
      </c>
    </row>
    <row r="439" spans="1:9" x14ac:dyDescent="0.2">
      <c r="A439" s="2">
        <v>9</v>
      </c>
      <c r="B439" s="1" t="s">
        <v>72</v>
      </c>
      <c r="C439" s="4">
        <v>23</v>
      </c>
      <c r="D439" s="8">
        <v>4.24</v>
      </c>
      <c r="E439" s="4">
        <v>20</v>
      </c>
      <c r="F439" s="8">
        <v>6.64</v>
      </c>
      <c r="G439" s="4">
        <v>3</v>
      </c>
      <c r="H439" s="8">
        <v>1.29</v>
      </c>
      <c r="I439" s="4">
        <v>0</v>
      </c>
    </row>
    <row r="440" spans="1:9" x14ac:dyDescent="0.2">
      <c r="A440" s="2">
        <v>10</v>
      </c>
      <c r="B440" s="1" t="s">
        <v>57</v>
      </c>
      <c r="C440" s="4">
        <v>16</v>
      </c>
      <c r="D440" s="8">
        <v>2.95</v>
      </c>
      <c r="E440" s="4">
        <v>5</v>
      </c>
      <c r="F440" s="8">
        <v>1.66</v>
      </c>
      <c r="G440" s="4">
        <v>11</v>
      </c>
      <c r="H440" s="8">
        <v>4.72</v>
      </c>
      <c r="I440" s="4">
        <v>0</v>
      </c>
    </row>
    <row r="441" spans="1:9" x14ac:dyDescent="0.2">
      <c r="A441" s="2">
        <v>10</v>
      </c>
      <c r="B441" s="1" t="s">
        <v>67</v>
      </c>
      <c r="C441" s="4">
        <v>16</v>
      </c>
      <c r="D441" s="8">
        <v>2.95</v>
      </c>
      <c r="E441" s="4">
        <v>7</v>
      </c>
      <c r="F441" s="8">
        <v>2.33</v>
      </c>
      <c r="G441" s="4">
        <v>9</v>
      </c>
      <c r="H441" s="8">
        <v>3.86</v>
      </c>
      <c r="I441" s="4">
        <v>0</v>
      </c>
    </row>
    <row r="442" spans="1:9" x14ac:dyDescent="0.2">
      <c r="A442" s="2">
        <v>12</v>
      </c>
      <c r="B442" s="1" t="s">
        <v>84</v>
      </c>
      <c r="C442" s="4">
        <v>15</v>
      </c>
      <c r="D442" s="8">
        <v>2.76</v>
      </c>
      <c r="E442" s="4">
        <v>9</v>
      </c>
      <c r="F442" s="8">
        <v>2.99</v>
      </c>
      <c r="G442" s="4">
        <v>6</v>
      </c>
      <c r="H442" s="8">
        <v>2.58</v>
      </c>
      <c r="I442" s="4">
        <v>0</v>
      </c>
    </row>
    <row r="443" spans="1:9" x14ac:dyDescent="0.2">
      <c r="A443" s="2">
        <v>12</v>
      </c>
      <c r="B443" s="1" t="s">
        <v>66</v>
      </c>
      <c r="C443" s="4">
        <v>15</v>
      </c>
      <c r="D443" s="8">
        <v>2.76</v>
      </c>
      <c r="E443" s="4">
        <v>9</v>
      </c>
      <c r="F443" s="8">
        <v>2.99</v>
      </c>
      <c r="G443" s="4">
        <v>6</v>
      </c>
      <c r="H443" s="8">
        <v>2.58</v>
      </c>
      <c r="I443" s="4">
        <v>0</v>
      </c>
    </row>
    <row r="444" spans="1:9" x14ac:dyDescent="0.2">
      <c r="A444" s="2">
        <v>14</v>
      </c>
      <c r="B444" s="1" t="s">
        <v>61</v>
      </c>
      <c r="C444" s="4">
        <v>13</v>
      </c>
      <c r="D444" s="8">
        <v>2.39</v>
      </c>
      <c r="E444" s="4">
        <v>6</v>
      </c>
      <c r="F444" s="8">
        <v>1.99</v>
      </c>
      <c r="G444" s="4">
        <v>7</v>
      </c>
      <c r="H444" s="8">
        <v>3</v>
      </c>
      <c r="I444" s="4">
        <v>0</v>
      </c>
    </row>
    <row r="445" spans="1:9" x14ac:dyDescent="0.2">
      <c r="A445" s="2">
        <v>15</v>
      </c>
      <c r="B445" s="1" t="s">
        <v>73</v>
      </c>
      <c r="C445" s="4">
        <v>12</v>
      </c>
      <c r="D445" s="8">
        <v>2.21</v>
      </c>
      <c r="E445" s="4">
        <v>0</v>
      </c>
      <c r="F445" s="8">
        <v>0</v>
      </c>
      <c r="G445" s="4">
        <v>9</v>
      </c>
      <c r="H445" s="8">
        <v>3.86</v>
      </c>
      <c r="I445" s="4">
        <v>0</v>
      </c>
    </row>
    <row r="446" spans="1:9" x14ac:dyDescent="0.2">
      <c r="A446" s="2">
        <v>16</v>
      </c>
      <c r="B446" s="1" t="s">
        <v>91</v>
      </c>
      <c r="C446" s="4">
        <v>10</v>
      </c>
      <c r="D446" s="8">
        <v>1.84</v>
      </c>
      <c r="E446" s="4">
        <v>4</v>
      </c>
      <c r="F446" s="8">
        <v>1.33</v>
      </c>
      <c r="G446" s="4">
        <v>6</v>
      </c>
      <c r="H446" s="8">
        <v>2.58</v>
      </c>
      <c r="I446" s="4">
        <v>0</v>
      </c>
    </row>
    <row r="447" spans="1:9" x14ac:dyDescent="0.2">
      <c r="A447" s="2">
        <v>17</v>
      </c>
      <c r="B447" s="1" t="s">
        <v>89</v>
      </c>
      <c r="C447" s="4">
        <v>8</v>
      </c>
      <c r="D447" s="8">
        <v>1.47</v>
      </c>
      <c r="E447" s="4">
        <v>2</v>
      </c>
      <c r="F447" s="8">
        <v>0.66</v>
      </c>
      <c r="G447" s="4">
        <v>6</v>
      </c>
      <c r="H447" s="8">
        <v>2.58</v>
      </c>
      <c r="I447" s="4">
        <v>0</v>
      </c>
    </row>
    <row r="448" spans="1:9" x14ac:dyDescent="0.2">
      <c r="A448" s="2">
        <v>18</v>
      </c>
      <c r="B448" s="1" t="s">
        <v>81</v>
      </c>
      <c r="C448" s="4">
        <v>6</v>
      </c>
      <c r="D448" s="8">
        <v>1.1000000000000001</v>
      </c>
      <c r="E448" s="4">
        <v>4</v>
      </c>
      <c r="F448" s="8">
        <v>1.33</v>
      </c>
      <c r="G448" s="4">
        <v>2</v>
      </c>
      <c r="H448" s="8">
        <v>0.86</v>
      </c>
      <c r="I448" s="4">
        <v>0</v>
      </c>
    </row>
    <row r="449" spans="1:9" x14ac:dyDescent="0.2">
      <c r="A449" s="2">
        <v>18</v>
      </c>
      <c r="B449" s="1" t="s">
        <v>79</v>
      </c>
      <c r="C449" s="4">
        <v>6</v>
      </c>
      <c r="D449" s="8">
        <v>1.1000000000000001</v>
      </c>
      <c r="E449" s="4">
        <v>3</v>
      </c>
      <c r="F449" s="8">
        <v>1</v>
      </c>
      <c r="G449" s="4">
        <v>3</v>
      </c>
      <c r="H449" s="8">
        <v>1.29</v>
      </c>
      <c r="I449" s="4">
        <v>0</v>
      </c>
    </row>
    <row r="450" spans="1:9" x14ac:dyDescent="0.2">
      <c r="A450" s="2">
        <v>18</v>
      </c>
      <c r="B450" s="1" t="s">
        <v>58</v>
      </c>
      <c r="C450" s="4">
        <v>6</v>
      </c>
      <c r="D450" s="8">
        <v>1.1000000000000001</v>
      </c>
      <c r="E450" s="4">
        <v>1</v>
      </c>
      <c r="F450" s="8">
        <v>0.33</v>
      </c>
      <c r="G450" s="4">
        <v>5</v>
      </c>
      <c r="H450" s="8">
        <v>2.15</v>
      </c>
      <c r="I450" s="4">
        <v>0</v>
      </c>
    </row>
    <row r="451" spans="1:9" x14ac:dyDescent="0.2">
      <c r="A451" s="2">
        <v>18</v>
      </c>
      <c r="B451" s="1" t="s">
        <v>59</v>
      </c>
      <c r="C451" s="4">
        <v>6</v>
      </c>
      <c r="D451" s="8">
        <v>1.1000000000000001</v>
      </c>
      <c r="E451" s="4">
        <v>1</v>
      </c>
      <c r="F451" s="8">
        <v>0.33</v>
      </c>
      <c r="G451" s="4">
        <v>5</v>
      </c>
      <c r="H451" s="8">
        <v>2.15</v>
      </c>
      <c r="I451" s="4">
        <v>0</v>
      </c>
    </row>
    <row r="452" spans="1:9" x14ac:dyDescent="0.2">
      <c r="A452" s="2">
        <v>18</v>
      </c>
      <c r="B452" s="1" t="s">
        <v>60</v>
      </c>
      <c r="C452" s="4">
        <v>6</v>
      </c>
      <c r="D452" s="8">
        <v>1.1000000000000001</v>
      </c>
      <c r="E452" s="4">
        <v>1</v>
      </c>
      <c r="F452" s="8">
        <v>0.33</v>
      </c>
      <c r="G452" s="4">
        <v>5</v>
      </c>
      <c r="H452" s="8">
        <v>2.15</v>
      </c>
      <c r="I452" s="4">
        <v>0</v>
      </c>
    </row>
    <row r="453" spans="1:9" x14ac:dyDescent="0.2">
      <c r="A453" s="2">
        <v>18</v>
      </c>
      <c r="B453" s="1" t="s">
        <v>77</v>
      </c>
      <c r="C453" s="4">
        <v>6</v>
      </c>
      <c r="D453" s="8">
        <v>1.1000000000000001</v>
      </c>
      <c r="E453" s="4">
        <v>3</v>
      </c>
      <c r="F453" s="8">
        <v>1</v>
      </c>
      <c r="G453" s="4">
        <v>3</v>
      </c>
      <c r="H453" s="8">
        <v>1.29</v>
      </c>
      <c r="I453" s="4">
        <v>0</v>
      </c>
    </row>
    <row r="454" spans="1:9" x14ac:dyDescent="0.2">
      <c r="A454" s="2">
        <v>18</v>
      </c>
      <c r="B454" s="1" t="s">
        <v>74</v>
      </c>
      <c r="C454" s="4">
        <v>6</v>
      </c>
      <c r="D454" s="8">
        <v>1.1000000000000001</v>
      </c>
      <c r="E454" s="4">
        <v>4</v>
      </c>
      <c r="F454" s="8">
        <v>1.33</v>
      </c>
      <c r="G454" s="4">
        <v>2</v>
      </c>
      <c r="H454" s="8">
        <v>0.86</v>
      </c>
      <c r="I454" s="4">
        <v>0</v>
      </c>
    </row>
    <row r="455" spans="1:9" x14ac:dyDescent="0.2">
      <c r="A455" s="1"/>
      <c r="C455" s="4"/>
      <c r="D455" s="8"/>
      <c r="E455" s="4"/>
      <c r="F455" s="8"/>
      <c r="G455" s="4"/>
      <c r="H455" s="8"/>
      <c r="I455" s="4"/>
    </row>
    <row r="456" spans="1:9" x14ac:dyDescent="0.2">
      <c r="A456" s="1" t="s">
        <v>20</v>
      </c>
      <c r="C456" s="4"/>
      <c r="D456" s="8"/>
      <c r="E456" s="4"/>
      <c r="F456" s="8"/>
      <c r="G456" s="4"/>
      <c r="H456" s="8"/>
      <c r="I456" s="4"/>
    </row>
    <row r="457" spans="1:9" x14ac:dyDescent="0.2">
      <c r="A457" s="2">
        <v>1</v>
      </c>
      <c r="B457" s="1" t="s">
        <v>70</v>
      </c>
      <c r="C457" s="4">
        <v>34</v>
      </c>
      <c r="D457" s="8">
        <v>10.76</v>
      </c>
      <c r="E457" s="4">
        <v>30</v>
      </c>
      <c r="F457" s="8">
        <v>18.87</v>
      </c>
      <c r="G457" s="4">
        <v>4</v>
      </c>
      <c r="H457" s="8">
        <v>2.74</v>
      </c>
      <c r="I457" s="4">
        <v>0</v>
      </c>
    </row>
    <row r="458" spans="1:9" x14ac:dyDescent="0.2">
      <c r="A458" s="2">
        <v>2</v>
      </c>
      <c r="B458" s="1" t="s">
        <v>64</v>
      </c>
      <c r="C458" s="4">
        <v>30</v>
      </c>
      <c r="D458" s="8">
        <v>9.49</v>
      </c>
      <c r="E458" s="4">
        <v>18</v>
      </c>
      <c r="F458" s="8">
        <v>11.32</v>
      </c>
      <c r="G458" s="4">
        <v>12</v>
      </c>
      <c r="H458" s="8">
        <v>8.2200000000000006</v>
      </c>
      <c r="I458" s="4">
        <v>0</v>
      </c>
    </row>
    <row r="459" spans="1:9" x14ac:dyDescent="0.2">
      <c r="A459" s="2">
        <v>3</v>
      </c>
      <c r="B459" s="1" t="s">
        <v>55</v>
      </c>
      <c r="C459" s="4">
        <v>28</v>
      </c>
      <c r="D459" s="8">
        <v>8.86</v>
      </c>
      <c r="E459" s="4">
        <v>8</v>
      </c>
      <c r="F459" s="8">
        <v>5.03</v>
      </c>
      <c r="G459" s="4">
        <v>20</v>
      </c>
      <c r="H459" s="8">
        <v>13.7</v>
      </c>
      <c r="I459" s="4">
        <v>0</v>
      </c>
    </row>
    <row r="460" spans="1:9" x14ac:dyDescent="0.2">
      <c r="A460" s="2">
        <v>4</v>
      </c>
      <c r="B460" s="1" t="s">
        <v>69</v>
      </c>
      <c r="C460" s="4">
        <v>16</v>
      </c>
      <c r="D460" s="8">
        <v>5.0599999999999996</v>
      </c>
      <c r="E460" s="4">
        <v>13</v>
      </c>
      <c r="F460" s="8">
        <v>8.18</v>
      </c>
      <c r="G460" s="4">
        <v>3</v>
      </c>
      <c r="H460" s="8">
        <v>2.0499999999999998</v>
      </c>
      <c r="I460" s="4">
        <v>0</v>
      </c>
    </row>
    <row r="461" spans="1:9" x14ac:dyDescent="0.2">
      <c r="A461" s="2">
        <v>5</v>
      </c>
      <c r="B461" s="1" t="s">
        <v>62</v>
      </c>
      <c r="C461" s="4">
        <v>15</v>
      </c>
      <c r="D461" s="8">
        <v>4.75</v>
      </c>
      <c r="E461" s="4">
        <v>11</v>
      </c>
      <c r="F461" s="8">
        <v>6.92</v>
      </c>
      <c r="G461" s="4">
        <v>3</v>
      </c>
      <c r="H461" s="8">
        <v>2.0499999999999998</v>
      </c>
      <c r="I461" s="4">
        <v>1</v>
      </c>
    </row>
    <row r="462" spans="1:9" x14ac:dyDescent="0.2">
      <c r="A462" s="2">
        <v>5</v>
      </c>
      <c r="B462" s="1" t="s">
        <v>71</v>
      </c>
      <c r="C462" s="4">
        <v>15</v>
      </c>
      <c r="D462" s="8">
        <v>4.75</v>
      </c>
      <c r="E462" s="4">
        <v>8</v>
      </c>
      <c r="F462" s="8">
        <v>5.03</v>
      </c>
      <c r="G462" s="4">
        <v>3</v>
      </c>
      <c r="H462" s="8">
        <v>2.0499999999999998</v>
      </c>
      <c r="I462" s="4">
        <v>0</v>
      </c>
    </row>
    <row r="463" spans="1:9" x14ac:dyDescent="0.2">
      <c r="A463" s="2">
        <v>7</v>
      </c>
      <c r="B463" s="1" t="s">
        <v>56</v>
      </c>
      <c r="C463" s="4">
        <v>14</v>
      </c>
      <c r="D463" s="8">
        <v>4.43</v>
      </c>
      <c r="E463" s="4">
        <v>8</v>
      </c>
      <c r="F463" s="8">
        <v>5.03</v>
      </c>
      <c r="G463" s="4">
        <v>6</v>
      </c>
      <c r="H463" s="8">
        <v>4.1100000000000003</v>
      </c>
      <c r="I463" s="4">
        <v>0</v>
      </c>
    </row>
    <row r="464" spans="1:9" x14ac:dyDescent="0.2">
      <c r="A464" s="2">
        <v>7</v>
      </c>
      <c r="B464" s="1" t="s">
        <v>63</v>
      </c>
      <c r="C464" s="4">
        <v>14</v>
      </c>
      <c r="D464" s="8">
        <v>4.43</v>
      </c>
      <c r="E464" s="4">
        <v>10</v>
      </c>
      <c r="F464" s="8">
        <v>6.29</v>
      </c>
      <c r="G464" s="4">
        <v>4</v>
      </c>
      <c r="H464" s="8">
        <v>2.74</v>
      </c>
      <c r="I464" s="4">
        <v>0</v>
      </c>
    </row>
    <row r="465" spans="1:9" x14ac:dyDescent="0.2">
      <c r="A465" s="2">
        <v>9</v>
      </c>
      <c r="B465" s="1" t="s">
        <v>57</v>
      </c>
      <c r="C465" s="4">
        <v>13</v>
      </c>
      <c r="D465" s="8">
        <v>4.1100000000000003</v>
      </c>
      <c r="E465" s="4">
        <v>4</v>
      </c>
      <c r="F465" s="8">
        <v>2.52</v>
      </c>
      <c r="G465" s="4">
        <v>9</v>
      </c>
      <c r="H465" s="8">
        <v>6.16</v>
      </c>
      <c r="I465" s="4">
        <v>0</v>
      </c>
    </row>
    <row r="466" spans="1:9" x14ac:dyDescent="0.2">
      <c r="A466" s="2">
        <v>10</v>
      </c>
      <c r="B466" s="1" t="s">
        <v>85</v>
      </c>
      <c r="C466" s="4">
        <v>12</v>
      </c>
      <c r="D466" s="8">
        <v>3.8</v>
      </c>
      <c r="E466" s="4">
        <v>7</v>
      </c>
      <c r="F466" s="8">
        <v>4.4000000000000004</v>
      </c>
      <c r="G466" s="4">
        <v>5</v>
      </c>
      <c r="H466" s="8">
        <v>3.42</v>
      </c>
      <c r="I466" s="4">
        <v>0</v>
      </c>
    </row>
    <row r="467" spans="1:9" x14ac:dyDescent="0.2">
      <c r="A467" s="2">
        <v>11</v>
      </c>
      <c r="B467" s="1" t="s">
        <v>73</v>
      </c>
      <c r="C467" s="4">
        <v>10</v>
      </c>
      <c r="D467" s="8">
        <v>3.16</v>
      </c>
      <c r="E467" s="4">
        <v>0</v>
      </c>
      <c r="F467" s="8">
        <v>0</v>
      </c>
      <c r="G467" s="4">
        <v>6</v>
      </c>
      <c r="H467" s="8">
        <v>4.1100000000000003</v>
      </c>
      <c r="I467" s="4">
        <v>0</v>
      </c>
    </row>
    <row r="468" spans="1:9" x14ac:dyDescent="0.2">
      <c r="A468" s="2">
        <v>12</v>
      </c>
      <c r="B468" s="1" t="s">
        <v>66</v>
      </c>
      <c r="C468" s="4">
        <v>9</v>
      </c>
      <c r="D468" s="8">
        <v>2.85</v>
      </c>
      <c r="E468" s="4">
        <v>3</v>
      </c>
      <c r="F468" s="8">
        <v>1.89</v>
      </c>
      <c r="G468" s="4">
        <v>6</v>
      </c>
      <c r="H468" s="8">
        <v>4.1100000000000003</v>
      </c>
      <c r="I468" s="4">
        <v>0</v>
      </c>
    </row>
    <row r="469" spans="1:9" x14ac:dyDescent="0.2">
      <c r="A469" s="2">
        <v>13</v>
      </c>
      <c r="B469" s="1" t="s">
        <v>72</v>
      </c>
      <c r="C469" s="4">
        <v>8</v>
      </c>
      <c r="D469" s="8">
        <v>2.5299999999999998</v>
      </c>
      <c r="E469" s="4">
        <v>7</v>
      </c>
      <c r="F469" s="8">
        <v>4.4000000000000004</v>
      </c>
      <c r="G469" s="4">
        <v>1</v>
      </c>
      <c r="H469" s="8">
        <v>0.68</v>
      </c>
      <c r="I469" s="4">
        <v>0</v>
      </c>
    </row>
    <row r="470" spans="1:9" x14ac:dyDescent="0.2">
      <c r="A470" s="2">
        <v>14</v>
      </c>
      <c r="B470" s="1" t="s">
        <v>67</v>
      </c>
      <c r="C470" s="4">
        <v>7</v>
      </c>
      <c r="D470" s="8">
        <v>2.2200000000000002</v>
      </c>
      <c r="E470" s="4">
        <v>3</v>
      </c>
      <c r="F470" s="8">
        <v>1.89</v>
      </c>
      <c r="G470" s="4">
        <v>4</v>
      </c>
      <c r="H470" s="8">
        <v>2.74</v>
      </c>
      <c r="I470" s="4">
        <v>0</v>
      </c>
    </row>
    <row r="471" spans="1:9" x14ac:dyDescent="0.2">
      <c r="A471" s="2">
        <v>15</v>
      </c>
      <c r="B471" s="1" t="s">
        <v>58</v>
      </c>
      <c r="C471" s="4">
        <v>6</v>
      </c>
      <c r="D471" s="8">
        <v>1.9</v>
      </c>
      <c r="E471" s="4">
        <v>0</v>
      </c>
      <c r="F471" s="8">
        <v>0</v>
      </c>
      <c r="G471" s="4">
        <v>6</v>
      </c>
      <c r="H471" s="8">
        <v>4.1100000000000003</v>
      </c>
      <c r="I471" s="4">
        <v>0</v>
      </c>
    </row>
    <row r="472" spans="1:9" x14ac:dyDescent="0.2">
      <c r="A472" s="2">
        <v>15</v>
      </c>
      <c r="B472" s="1" t="s">
        <v>61</v>
      </c>
      <c r="C472" s="4">
        <v>6</v>
      </c>
      <c r="D472" s="8">
        <v>1.9</v>
      </c>
      <c r="E472" s="4">
        <v>4</v>
      </c>
      <c r="F472" s="8">
        <v>2.52</v>
      </c>
      <c r="G472" s="4">
        <v>2</v>
      </c>
      <c r="H472" s="8">
        <v>1.37</v>
      </c>
      <c r="I472" s="4">
        <v>0</v>
      </c>
    </row>
    <row r="473" spans="1:9" x14ac:dyDescent="0.2">
      <c r="A473" s="2">
        <v>17</v>
      </c>
      <c r="B473" s="1" t="s">
        <v>84</v>
      </c>
      <c r="C473" s="4">
        <v>5</v>
      </c>
      <c r="D473" s="8">
        <v>1.58</v>
      </c>
      <c r="E473" s="4">
        <v>3</v>
      </c>
      <c r="F473" s="8">
        <v>1.89</v>
      </c>
      <c r="G473" s="4">
        <v>2</v>
      </c>
      <c r="H473" s="8">
        <v>1.37</v>
      </c>
      <c r="I473" s="4">
        <v>0</v>
      </c>
    </row>
    <row r="474" spans="1:9" x14ac:dyDescent="0.2">
      <c r="A474" s="2">
        <v>18</v>
      </c>
      <c r="B474" s="1" t="s">
        <v>93</v>
      </c>
      <c r="C474" s="4">
        <v>4</v>
      </c>
      <c r="D474" s="8">
        <v>1.27</v>
      </c>
      <c r="E474" s="4">
        <v>0</v>
      </c>
      <c r="F474" s="8">
        <v>0</v>
      </c>
      <c r="G474" s="4">
        <v>4</v>
      </c>
      <c r="H474" s="8">
        <v>2.74</v>
      </c>
      <c r="I474" s="4">
        <v>0</v>
      </c>
    </row>
    <row r="475" spans="1:9" x14ac:dyDescent="0.2">
      <c r="A475" s="2">
        <v>18</v>
      </c>
      <c r="B475" s="1" t="s">
        <v>78</v>
      </c>
      <c r="C475" s="4">
        <v>4</v>
      </c>
      <c r="D475" s="8">
        <v>1.27</v>
      </c>
      <c r="E475" s="4">
        <v>1</v>
      </c>
      <c r="F475" s="8">
        <v>0.63</v>
      </c>
      <c r="G475" s="4">
        <v>3</v>
      </c>
      <c r="H475" s="8">
        <v>2.0499999999999998</v>
      </c>
      <c r="I475" s="4">
        <v>0</v>
      </c>
    </row>
    <row r="476" spans="1:9" x14ac:dyDescent="0.2">
      <c r="A476" s="2">
        <v>18</v>
      </c>
      <c r="B476" s="1" t="s">
        <v>79</v>
      </c>
      <c r="C476" s="4">
        <v>4</v>
      </c>
      <c r="D476" s="8">
        <v>1.27</v>
      </c>
      <c r="E476" s="4">
        <v>2</v>
      </c>
      <c r="F476" s="8">
        <v>1.26</v>
      </c>
      <c r="G476" s="4">
        <v>2</v>
      </c>
      <c r="H476" s="8">
        <v>1.37</v>
      </c>
      <c r="I476" s="4">
        <v>0</v>
      </c>
    </row>
    <row r="477" spans="1:9" x14ac:dyDescent="0.2">
      <c r="A477" s="2">
        <v>18</v>
      </c>
      <c r="B477" s="1" t="s">
        <v>59</v>
      </c>
      <c r="C477" s="4">
        <v>4</v>
      </c>
      <c r="D477" s="8">
        <v>1.27</v>
      </c>
      <c r="E477" s="4">
        <v>1</v>
      </c>
      <c r="F477" s="8">
        <v>0.63</v>
      </c>
      <c r="G477" s="4">
        <v>3</v>
      </c>
      <c r="H477" s="8">
        <v>2.0499999999999998</v>
      </c>
      <c r="I477" s="4">
        <v>0</v>
      </c>
    </row>
    <row r="478" spans="1:9" x14ac:dyDescent="0.2">
      <c r="A478" s="2">
        <v>18</v>
      </c>
      <c r="B478" s="1" t="s">
        <v>60</v>
      </c>
      <c r="C478" s="4">
        <v>4</v>
      </c>
      <c r="D478" s="8">
        <v>1.27</v>
      </c>
      <c r="E478" s="4">
        <v>2</v>
      </c>
      <c r="F478" s="8">
        <v>1.26</v>
      </c>
      <c r="G478" s="4">
        <v>2</v>
      </c>
      <c r="H478" s="8">
        <v>1.37</v>
      </c>
      <c r="I478" s="4">
        <v>0</v>
      </c>
    </row>
    <row r="479" spans="1:9" x14ac:dyDescent="0.2">
      <c r="A479" s="2">
        <v>18</v>
      </c>
      <c r="B479" s="1" t="s">
        <v>68</v>
      </c>
      <c r="C479" s="4">
        <v>4</v>
      </c>
      <c r="D479" s="8">
        <v>1.27</v>
      </c>
      <c r="E479" s="4">
        <v>1</v>
      </c>
      <c r="F479" s="8">
        <v>0.63</v>
      </c>
      <c r="G479" s="4">
        <v>3</v>
      </c>
      <c r="H479" s="8">
        <v>2.0499999999999998</v>
      </c>
      <c r="I479" s="4">
        <v>0</v>
      </c>
    </row>
    <row r="480" spans="1:9" x14ac:dyDescent="0.2">
      <c r="A480" s="1"/>
      <c r="C480" s="4"/>
      <c r="D480" s="8"/>
      <c r="E480" s="4"/>
      <c r="F480" s="8"/>
      <c r="G480" s="4"/>
      <c r="H480" s="8"/>
      <c r="I480" s="4"/>
    </row>
    <row r="481" spans="1:9" x14ac:dyDescent="0.2">
      <c r="A481" s="1" t="s">
        <v>21</v>
      </c>
      <c r="C481" s="4"/>
      <c r="D481" s="8"/>
      <c r="E481" s="4"/>
      <c r="F481" s="8"/>
      <c r="G481" s="4"/>
      <c r="H481" s="8"/>
      <c r="I481" s="4"/>
    </row>
    <row r="482" spans="1:9" x14ac:dyDescent="0.2">
      <c r="A482" s="2">
        <v>1</v>
      </c>
      <c r="B482" s="1" t="s">
        <v>70</v>
      </c>
      <c r="C482" s="4">
        <v>24</v>
      </c>
      <c r="D482" s="8">
        <v>10.26</v>
      </c>
      <c r="E482" s="4">
        <v>23</v>
      </c>
      <c r="F482" s="8">
        <v>31.08</v>
      </c>
      <c r="G482" s="4">
        <v>1</v>
      </c>
      <c r="H482" s="8">
        <v>0.64</v>
      </c>
      <c r="I482" s="4">
        <v>0</v>
      </c>
    </row>
    <row r="483" spans="1:9" x14ac:dyDescent="0.2">
      <c r="A483" s="2">
        <v>2</v>
      </c>
      <c r="B483" s="1" t="s">
        <v>55</v>
      </c>
      <c r="C483" s="4">
        <v>16</v>
      </c>
      <c r="D483" s="8">
        <v>6.84</v>
      </c>
      <c r="E483" s="4">
        <v>2</v>
      </c>
      <c r="F483" s="8">
        <v>2.7</v>
      </c>
      <c r="G483" s="4">
        <v>14</v>
      </c>
      <c r="H483" s="8">
        <v>8.92</v>
      </c>
      <c r="I483" s="4">
        <v>0</v>
      </c>
    </row>
    <row r="484" spans="1:9" x14ac:dyDescent="0.2">
      <c r="A484" s="2">
        <v>3</v>
      </c>
      <c r="B484" s="1" t="s">
        <v>56</v>
      </c>
      <c r="C484" s="4">
        <v>15</v>
      </c>
      <c r="D484" s="8">
        <v>6.41</v>
      </c>
      <c r="E484" s="4">
        <v>2</v>
      </c>
      <c r="F484" s="8">
        <v>2.7</v>
      </c>
      <c r="G484" s="4">
        <v>13</v>
      </c>
      <c r="H484" s="8">
        <v>8.2799999999999994</v>
      </c>
      <c r="I484" s="4">
        <v>0</v>
      </c>
    </row>
    <row r="485" spans="1:9" x14ac:dyDescent="0.2">
      <c r="A485" s="2">
        <v>4</v>
      </c>
      <c r="B485" s="1" t="s">
        <v>57</v>
      </c>
      <c r="C485" s="4">
        <v>14</v>
      </c>
      <c r="D485" s="8">
        <v>5.98</v>
      </c>
      <c r="E485" s="4">
        <v>2</v>
      </c>
      <c r="F485" s="8">
        <v>2.7</v>
      </c>
      <c r="G485" s="4">
        <v>12</v>
      </c>
      <c r="H485" s="8">
        <v>7.64</v>
      </c>
      <c r="I485" s="4">
        <v>0</v>
      </c>
    </row>
    <row r="486" spans="1:9" x14ac:dyDescent="0.2">
      <c r="A486" s="2">
        <v>4</v>
      </c>
      <c r="B486" s="1" t="s">
        <v>66</v>
      </c>
      <c r="C486" s="4">
        <v>14</v>
      </c>
      <c r="D486" s="8">
        <v>5.98</v>
      </c>
      <c r="E486" s="4">
        <v>0</v>
      </c>
      <c r="F486" s="8">
        <v>0</v>
      </c>
      <c r="G486" s="4">
        <v>14</v>
      </c>
      <c r="H486" s="8">
        <v>8.92</v>
      </c>
      <c r="I486" s="4">
        <v>0</v>
      </c>
    </row>
    <row r="487" spans="1:9" x14ac:dyDescent="0.2">
      <c r="A487" s="2">
        <v>6</v>
      </c>
      <c r="B487" s="1" t="s">
        <v>63</v>
      </c>
      <c r="C487" s="4">
        <v>13</v>
      </c>
      <c r="D487" s="8">
        <v>5.56</v>
      </c>
      <c r="E487" s="4">
        <v>4</v>
      </c>
      <c r="F487" s="8">
        <v>5.41</v>
      </c>
      <c r="G487" s="4">
        <v>9</v>
      </c>
      <c r="H487" s="8">
        <v>5.73</v>
      </c>
      <c r="I487" s="4">
        <v>0</v>
      </c>
    </row>
    <row r="488" spans="1:9" x14ac:dyDescent="0.2">
      <c r="A488" s="2">
        <v>7</v>
      </c>
      <c r="B488" s="1" t="s">
        <v>64</v>
      </c>
      <c r="C488" s="4">
        <v>9</v>
      </c>
      <c r="D488" s="8">
        <v>3.85</v>
      </c>
      <c r="E488" s="4">
        <v>4</v>
      </c>
      <c r="F488" s="8">
        <v>5.41</v>
      </c>
      <c r="G488" s="4">
        <v>5</v>
      </c>
      <c r="H488" s="8">
        <v>3.18</v>
      </c>
      <c r="I488" s="4">
        <v>0</v>
      </c>
    </row>
    <row r="489" spans="1:9" x14ac:dyDescent="0.2">
      <c r="A489" s="2">
        <v>7</v>
      </c>
      <c r="B489" s="1" t="s">
        <v>69</v>
      </c>
      <c r="C489" s="4">
        <v>9</v>
      </c>
      <c r="D489" s="8">
        <v>3.85</v>
      </c>
      <c r="E489" s="4">
        <v>6</v>
      </c>
      <c r="F489" s="8">
        <v>8.11</v>
      </c>
      <c r="G489" s="4">
        <v>3</v>
      </c>
      <c r="H489" s="8">
        <v>1.91</v>
      </c>
      <c r="I489" s="4">
        <v>0</v>
      </c>
    </row>
    <row r="490" spans="1:9" x14ac:dyDescent="0.2">
      <c r="A490" s="2">
        <v>7</v>
      </c>
      <c r="B490" s="1" t="s">
        <v>71</v>
      </c>
      <c r="C490" s="4">
        <v>9</v>
      </c>
      <c r="D490" s="8">
        <v>3.85</v>
      </c>
      <c r="E490" s="4">
        <v>5</v>
      </c>
      <c r="F490" s="8">
        <v>6.76</v>
      </c>
      <c r="G490" s="4">
        <v>3</v>
      </c>
      <c r="H490" s="8">
        <v>1.91</v>
      </c>
      <c r="I490" s="4">
        <v>0</v>
      </c>
    </row>
    <row r="491" spans="1:9" x14ac:dyDescent="0.2">
      <c r="A491" s="2">
        <v>10</v>
      </c>
      <c r="B491" s="1" t="s">
        <v>89</v>
      </c>
      <c r="C491" s="4">
        <v>8</v>
      </c>
      <c r="D491" s="8">
        <v>3.42</v>
      </c>
      <c r="E491" s="4">
        <v>1</v>
      </c>
      <c r="F491" s="8">
        <v>1.35</v>
      </c>
      <c r="G491" s="4">
        <v>7</v>
      </c>
      <c r="H491" s="8">
        <v>4.46</v>
      </c>
      <c r="I491" s="4">
        <v>0</v>
      </c>
    </row>
    <row r="492" spans="1:9" x14ac:dyDescent="0.2">
      <c r="A492" s="2">
        <v>10</v>
      </c>
      <c r="B492" s="1" t="s">
        <v>60</v>
      </c>
      <c r="C492" s="4">
        <v>8</v>
      </c>
      <c r="D492" s="8">
        <v>3.42</v>
      </c>
      <c r="E492" s="4">
        <v>0</v>
      </c>
      <c r="F492" s="8">
        <v>0</v>
      </c>
      <c r="G492" s="4">
        <v>8</v>
      </c>
      <c r="H492" s="8">
        <v>5.0999999999999996</v>
      </c>
      <c r="I492" s="4">
        <v>0</v>
      </c>
    </row>
    <row r="493" spans="1:9" x14ac:dyDescent="0.2">
      <c r="A493" s="2">
        <v>10</v>
      </c>
      <c r="B493" s="1" t="s">
        <v>62</v>
      </c>
      <c r="C493" s="4">
        <v>8</v>
      </c>
      <c r="D493" s="8">
        <v>3.42</v>
      </c>
      <c r="E493" s="4">
        <v>5</v>
      </c>
      <c r="F493" s="8">
        <v>6.76</v>
      </c>
      <c r="G493" s="4">
        <v>3</v>
      </c>
      <c r="H493" s="8">
        <v>1.91</v>
      </c>
      <c r="I493" s="4">
        <v>0</v>
      </c>
    </row>
    <row r="494" spans="1:9" x14ac:dyDescent="0.2">
      <c r="A494" s="2">
        <v>13</v>
      </c>
      <c r="B494" s="1" t="s">
        <v>72</v>
      </c>
      <c r="C494" s="4">
        <v>7</v>
      </c>
      <c r="D494" s="8">
        <v>2.99</v>
      </c>
      <c r="E494" s="4">
        <v>4</v>
      </c>
      <c r="F494" s="8">
        <v>5.41</v>
      </c>
      <c r="G494" s="4">
        <v>3</v>
      </c>
      <c r="H494" s="8">
        <v>1.91</v>
      </c>
      <c r="I494" s="4">
        <v>0</v>
      </c>
    </row>
    <row r="495" spans="1:9" x14ac:dyDescent="0.2">
      <c r="A495" s="2">
        <v>14</v>
      </c>
      <c r="B495" s="1" t="s">
        <v>79</v>
      </c>
      <c r="C495" s="4">
        <v>5</v>
      </c>
      <c r="D495" s="8">
        <v>2.14</v>
      </c>
      <c r="E495" s="4">
        <v>2</v>
      </c>
      <c r="F495" s="8">
        <v>2.7</v>
      </c>
      <c r="G495" s="4">
        <v>3</v>
      </c>
      <c r="H495" s="8">
        <v>1.91</v>
      </c>
      <c r="I495" s="4">
        <v>0</v>
      </c>
    </row>
    <row r="496" spans="1:9" x14ac:dyDescent="0.2">
      <c r="A496" s="2">
        <v>14</v>
      </c>
      <c r="B496" s="1" t="s">
        <v>58</v>
      </c>
      <c r="C496" s="4">
        <v>5</v>
      </c>
      <c r="D496" s="8">
        <v>2.14</v>
      </c>
      <c r="E496" s="4">
        <v>0</v>
      </c>
      <c r="F496" s="8">
        <v>0</v>
      </c>
      <c r="G496" s="4">
        <v>5</v>
      </c>
      <c r="H496" s="8">
        <v>3.18</v>
      </c>
      <c r="I496" s="4">
        <v>0</v>
      </c>
    </row>
    <row r="497" spans="1:9" x14ac:dyDescent="0.2">
      <c r="A497" s="2">
        <v>14</v>
      </c>
      <c r="B497" s="1" t="s">
        <v>59</v>
      </c>
      <c r="C497" s="4">
        <v>5</v>
      </c>
      <c r="D497" s="8">
        <v>2.14</v>
      </c>
      <c r="E497" s="4">
        <v>0</v>
      </c>
      <c r="F497" s="8">
        <v>0</v>
      </c>
      <c r="G497" s="4">
        <v>5</v>
      </c>
      <c r="H497" s="8">
        <v>3.18</v>
      </c>
      <c r="I497" s="4">
        <v>0</v>
      </c>
    </row>
    <row r="498" spans="1:9" x14ac:dyDescent="0.2">
      <c r="A498" s="2">
        <v>17</v>
      </c>
      <c r="B498" s="1" t="s">
        <v>78</v>
      </c>
      <c r="C498" s="4">
        <v>4</v>
      </c>
      <c r="D498" s="8">
        <v>1.71</v>
      </c>
      <c r="E498" s="4">
        <v>0</v>
      </c>
      <c r="F498" s="8">
        <v>0</v>
      </c>
      <c r="G498" s="4">
        <v>4</v>
      </c>
      <c r="H498" s="8">
        <v>2.5499999999999998</v>
      </c>
      <c r="I498" s="4">
        <v>0</v>
      </c>
    </row>
    <row r="499" spans="1:9" x14ac:dyDescent="0.2">
      <c r="A499" s="2">
        <v>17</v>
      </c>
      <c r="B499" s="1" t="s">
        <v>65</v>
      </c>
      <c r="C499" s="4">
        <v>4</v>
      </c>
      <c r="D499" s="8">
        <v>1.71</v>
      </c>
      <c r="E499" s="4">
        <v>0</v>
      </c>
      <c r="F499" s="8">
        <v>0</v>
      </c>
      <c r="G499" s="4">
        <v>4</v>
      </c>
      <c r="H499" s="8">
        <v>2.5499999999999998</v>
      </c>
      <c r="I499" s="4">
        <v>0</v>
      </c>
    </row>
    <row r="500" spans="1:9" x14ac:dyDescent="0.2">
      <c r="A500" s="2">
        <v>17</v>
      </c>
      <c r="B500" s="1" t="s">
        <v>67</v>
      </c>
      <c r="C500" s="4">
        <v>4</v>
      </c>
      <c r="D500" s="8">
        <v>1.71</v>
      </c>
      <c r="E500" s="4">
        <v>1</v>
      </c>
      <c r="F500" s="8">
        <v>1.35</v>
      </c>
      <c r="G500" s="4">
        <v>3</v>
      </c>
      <c r="H500" s="8">
        <v>1.91</v>
      </c>
      <c r="I500" s="4">
        <v>0</v>
      </c>
    </row>
    <row r="501" spans="1:9" x14ac:dyDescent="0.2">
      <c r="A501" s="2">
        <v>17</v>
      </c>
      <c r="B501" s="1" t="s">
        <v>74</v>
      </c>
      <c r="C501" s="4">
        <v>4</v>
      </c>
      <c r="D501" s="8">
        <v>1.71</v>
      </c>
      <c r="E501" s="4">
        <v>4</v>
      </c>
      <c r="F501" s="8">
        <v>5.41</v>
      </c>
      <c r="G501" s="4">
        <v>0</v>
      </c>
      <c r="H501" s="8">
        <v>0</v>
      </c>
      <c r="I501" s="4">
        <v>0</v>
      </c>
    </row>
    <row r="502" spans="1:9" x14ac:dyDescent="0.2">
      <c r="A502" s="1"/>
      <c r="C502" s="4"/>
      <c r="D502" s="8"/>
      <c r="E502" s="4"/>
      <c r="F502" s="8"/>
      <c r="G502" s="4"/>
      <c r="H502" s="8"/>
      <c r="I502" s="4"/>
    </row>
    <row r="503" spans="1:9" x14ac:dyDescent="0.2">
      <c r="A503" s="1" t="s">
        <v>22</v>
      </c>
      <c r="C503" s="4"/>
      <c r="D503" s="8"/>
      <c r="E503" s="4"/>
      <c r="F503" s="8"/>
      <c r="G503" s="4"/>
      <c r="H503" s="8"/>
      <c r="I503" s="4"/>
    </row>
    <row r="504" spans="1:9" x14ac:dyDescent="0.2">
      <c r="A504" s="2">
        <v>1</v>
      </c>
      <c r="B504" s="1" t="s">
        <v>70</v>
      </c>
      <c r="C504" s="4">
        <v>20</v>
      </c>
      <c r="D504" s="8">
        <v>10.58</v>
      </c>
      <c r="E504" s="4">
        <v>18</v>
      </c>
      <c r="F504" s="8">
        <v>18.37</v>
      </c>
      <c r="G504" s="4">
        <v>2</v>
      </c>
      <c r="H504" s="8">
        <v>2.2200000000000002</v>
      </c>
      <c r="I504" s="4">
        <v>0</v>
      </c>
    </row>
    <row r="505" spans="1:9" x14ac:dyDescent="0.2">
      <c r="A505" s="2">
        <v>2</v>
      </c>
      <c r="B505" s="1" t="s">
        <v>55</v>
      </c>
      <c r="C505" s="4">
        <v>18</v>
      </c>
      <c r="D505" s="8">
        <v>9.52</v>
      </c>
      <c r="E505" s="4">
        <v>2</v>
      </c>
      <c r="F505" s="8">
        <v>2.04</v>
      </c>
      <c r="G505" s="4">
        <v>16</v>
      </c>
      <c r="H505" s="8">
        <v>17.78</v>
      </c>
      <c r="I505" s="4">
        <v>0</v>
      </c>
    </row>
    <row r="506" spans="1:9" x14ac:dyDescent="0.2">
      <c r="A506" s="2">
        <v>2</v>
      </c>
      <c r="B506" s="1" t="s">
        <v>64</v>
      </c>
      <c r="C506" s="4">
        <v>18</v>
      </c>
      <c r="D506" s="8">
        <v>9.52</v>
      </c>
      <c r="E506" s="4">
        <v>6</v>
      </c>
      <c r="F506" s="8">
        <v>6.12</v>
      </c>
      <c r="G506" s="4">
        <v>12</v>
      </c>
      <c r="H506" s="8">
        <v>13.33</v>
      </c>
      <c r="I506" s="4">
        <v>0</v>
      </c>
    </row>
    <row r="507" spans="1:9" x14ac:dyDescent="0.2">
      <c r="A507" s="2">
        <v>4</v>
      </c>
      <c r="B507" s="1" t="s">
        <v>66</v>
      </c>
      <c r="C507" s="4">
        <v>16</v>
      </c>
      <c r="D507" s="8">
        <v>8.4700000000000006</v>
      </c>
      <c r="E507" s="4">
        <v>10</v>
      </c>
      <c r="F507" s="8">
        <v>10.199999999999999</v>
      </c>
      <c r="G507" s="4">
        <v>6</v>
      </c>
      <c r="H507" s="8">
        <v>6.67</v>
      </c>
      <c r="I507" s="4">
        <v>0</v>
      </c>
    </row>
    <row r="508" spans="1:9" x14ac:dyDescent="0.2">
      <c r="A508" s="2">
        <v>5</v>
      </c>
      <c r="B508" s="1" t="s">
        <v>69</v>
      </c>
      <c r="C508" s="4">
        <v>12</v>
      </c>
      <c r="D508" s="8">
        <v>6.35</v>
      </c>
      <c r="E508" s="4">
        <v>12</v>
      </c>
      <c r="F508" s="8">
        <v>12.24</v>
      </c>
      <c r="G508" s="4">
        <v>0</v>
      </c>
      <c r="H508" s="8">
        <v>0</v>
      </c>
      <c r="I508" s="4">
        <v>0</v>
      </c>
    </row>
    <row r="509" spans="1:9" x14ac:dyDescent="0.2">
      <c r="A509" s="2">
        <v>6</v>
      </c>
      <c r="B509" s="1" t="s">
        <v>63</v>
      </c>
      <c r="C509" s="4">
        <v>10</v>
      </c>
      <c r="D509" s="8">
        <v>5.29</v>
      </c>
      <c r="E509" s="4">
        <v>8</v>
      </c>
      <c r="F509" s="8">
        <v>8.16</v>
      </c>
      <c r="G509" s="4">
        <v>2</v>
      </c>
      <c r="H509" s="8">
        <v>2.2200000000000002</v>
      </c>
      <c r="I509" s="4">
        <v>0</v>
      </c>
    </row>
    <row r="510" spans="1:9" x14ac:dyDescent="0.2">
      <c r="A510" s="2">
        <v>7</v>
      </c>
      <c r="B510" s="1" t="s">
        <v>77</v>
      </c>
      <c r="C510" s="4">
        <v>7</v>
      </c>
      <c r="D510" s="8">
        <v>3.7</v>
      </c>
      <c r="E510" s="4">
        <v>4</v>
      </c>
      <c r="F510" s="8">
        <v>4.08</v>
      </c>
      <c r="G510" s="4">
        <v>3</v>
      </c>
      <c r="H510" s="8">
        <v>3.33</v>
      </c>
      <c r="I510" s="4">
        <v>0</v>
      </c>
    </row>
    <row r="511" spans="1:9" x14ac:dyDescent="0.2">
      <c r="A511" s="2">
        <v>8</v>
      </c>
      <c r="B511" s="1" t="s">
        <v>56</v>
      </c>
      <c r="C511" s="4">
        <v>6</v>
      </c>
      <c r="D511" s="8">
        <v>3.17</v>
      </c>
      <c r="E511" s="4">
        <v>2</v>
      </c>
      <c r="F511" s="8">
        <v>2.04</v>
      </c>
      <c r="G511" s="4">
        <v>4</v>
      </c>
      <c r="H511" s="8">
        <v>4.4400000000000004</v>
      </c>
      <c r="I511" s="4">
        <v>0</v>
      </c>
    </row>
    <row r="512" spans="1:9" x14ac:dyDescent="0.2">
      <c r="A512" s="2">
        <v>8</v>
      </c>
      <c r="B512" s="1" t="s">
        <v>57</v>
      </c>
      <c r="C512" s="4">
        <v>6</v>
      </c>
      <c r="D512" s="8">
        <v>3.17</v>
      </c>
      <c r="E512" s="4">
        <v>1</v>
      </c>
      <c r="F512" s="8">
        <v>1.02</v>
      </c>
      <c r="G512" s="4">
        <v>5</v>
      </c>
      <c r="H512" s="8">
        <v>5.56</v>
      </c>
      <c r="I512" s="4">
        <v>0</v>
      </c>
    </row>
    <row r="513" spans="1:9" x14ac:dyDescent="0.2">
      <c r="A513" s="2">
        <v>8</v>
      </c>
      <c r="B513" s="1" t="s">
        <v>62</v>
      </c>
      <c r="C513" s="4">
        <v>6</v>
      </c>
      <c r="D513" s="8">
        <v>3.17</v>
      </c>
      <c r="E513" s="4">
        <v>2</v>
      </c>
      <c r="F513" s="8">
        <v>2.04</v>
      </c>
      <c r="G513" s="4">
        <v>4</v>
      </c>
      <c r="H513" s="8">
        <v>4.4400000000000004</v>
      </c>
      <c r="I513" s="4">
        <v>0</v>
      </c>
    </row>
    <row r="514" spans="1:9" x14ac:dyDescent="0.2">
      <c r="A514" s="2">
        <v>8</v>
      </c>
      <c r="B514" s="1" t="s">
        <v>71</v>
      </c>
      <c r="C514" s="4">
        <v>6</v>
      </c>
      <c r="D514" s="8">
        <v>3.17</v>
      </c>
      <c r="E514" s="4">
        <v>6</v>
      </c>
      <c r="F514" s="8">
        <v>6.12</v>
      </c>
      <c r="G514" s="4">
        <v>0</v>
      </c>
      <c r="H514" s="8">
        <v>0</v>
      </c>
      <c r="I514" s="4">
        <v>0</v>
      </c>
    </row>
    <row r="515" spans="1:9" x14ac:dyDescent="0.2">
      <c r="A515" s="2">
        <v>8</v>
      </c>
      <c r="B515" s="1" t="s">
        <v>72</v>
      </c>
      <c r="C515" s="4">
        <v>6</v>
      </c>
      <c r="D515" s="8">
        <v>3.17</v>
      </c>
      <c r="E515" s="4">
        <v>6</v>
      </c>
      <c r="F515" s="8">
        <v>6.12</v>
      </c>
      <c r="G515" s="4">
        <v>0</v>
      </c>
      <c r="H515" s="8">
        <v>0</v>
      </c>
      <c r="I515" s="4">
        <v>0</v>
      </c>
    </row>
    <row r="516" spans="1:9" x14ac:dyDescent="0.2">
      <c r="A516" s="2">
        <v>13</v>
      </c>
      <c r="B516" s="1" t="s">
        <v>73</v>
      </c>
      <c r="C516" s="4">
        <v>5</v>
      </c>
      <c r="D516" s="8">
        <v>2.65</v>
      </c>
      <c r="E516" s="4">
        <v>0</v>
      </c>
      <c r="F516" s="8">
        <v>0</v>
      </c>
      <c r="G516" s="4">
        <v>4</v>
      </c>
      <c r="H516" s="8">
        <v>4.4400000000000004</v>
      </c>
      <c r="I516" s="4">
        <v>0</v>
      </c>
    </row>
    <row r="517" spans="1:9" x14ac:dyDescent="0.2">
      <c r="A517" s="2">
        <v>14</v>
      </c>
      <c r="B517" s="1" t="s">
        <v>60</v>
      </c>
      <c r="C517" s="4">
        <v>4</v>
      </c>
      <c r="D517" s="8">
        <v>2.12</v>
      </c>
      <c r="E517" s="4">
        <v>0</v>
      </c>
      <c r="F517" s="8">
        <v>0</v>
      </c>
      <c r="G517" s="4">
        <v>4</v>
      </c>
      <c r="H517" s="8">
        <v>4.4400000000000004</v>
      </c>
      <c r="I517" s="4">
        <v>0</v>
      </c>
    </row>
    <row r="518" spans="1:9" x14ac:dyDescent="0.2">
      <c r="A518" s="2">
        <v>15</v>
      </c>
      <c r="B518" s="1" t="s">
        <v>95</v>
      </c>
      <c r="C518" s="4">
        <v>3</v>
      </c>
      <c r="D518" s="8">
        <v>1.59</v>
      </c>
      <c r="E518" s="4">
        <v>1</v>
      </c>
      <c r="F518" s="8">
        <v>1.02</v>
      </c>
      <c r="G518" s="4">
        <v>2</v>
      </c>
      <c r="H518" s="8">
        <v>2.2200000000000002</v>
      </c>
      <c r="I518" s="4">
        <v>0</v>
      </c>
    </row>
    <row r="519" spans="1:9" x14ac:dyDescent="0.2">
      <c r="A519" s="2">
        <v>15</v>
      </c>
      <c r="B519" s="1" t="s">
        <v>65</v>
      </c>
      <c r="C519" s="4">
        <v>3</v>
      </c>
      <c r="D519" s="8">
        <v>1.59</v>
      </c>
      <c r="E519" s="4">
        <v>0</v>
      </c>
      <c r="F519" s="8">
        <v>0</v>
      </c>
      <c r="G519" s="4">
        <v>3</v>
      </c>
      <c r="H519" s="8">
        <v>3.33</v>
      </c>
      <c r="I519" s="4">
        <v>0</v>
      </c>
    </row>
    <row r="520" spans="1:9" x14ac:dyDescent="0.2">
      <c r="A520" s="2">
        <v>15</v>
      </c>
      <c r="B520" s="1" t="s">
        <v>67</v>
      </c>
      <c r="C520" s="4">
        <v>3</v>
      </c>
      <c r="D520" s="8">
        <v>1.59</v>
      </c>
      <c r="E520" s="4">
        <v>3</v>
      </c>
      <c r="F520" s="8">
        <v>3.06</v>
      </c>
      <c r="G520" s="4">
        <v>0</v>
      </c>
      <c r="H520" s="8">
        <v>0</v>
      </c>
      <c r="I520" s="4">
        <v>0</v>
      </c>
    </row>
    <row r="521" spans="1:9" x14ac:dyDescent="0.2">
      <c r="A521" s="2">
        <v>15</v>
      </c>
      <c r="B521" s="1" t="s">
        <v>91</v>
      </c>
      <c r="C521" s="4">
        <v>3</v>
      </c>
      <c r="D521" s="8">
        <v>1.59</v>
      </c>
      <c r="E521" s="4">
        <v>2</v>
      </c>
      <c r="F521" s="8">
        <v>2.04</v>
      </c>
      <c r="G521" s="4">
        <v>1</v>
      </c>
      <c r="H521" s="8">
        <v>1.1100000000000001</v>
      </c>
      <c r="I521" s="4">
        <v>0</v>
      </c>
    </row>
    <row r="522" spans="1:9" x14ac:dyDescent="0.2">
      <c r="A522" s="2">
        <v>19</v>
      </c>
      <c r="B522" s="1" t="s">
        <v>94</v>
      </c>
      <c r="C522" s="4">
        <v>2</v>
      </c>
      <c r="D522" s="8">
        <v>1.06</v>
      </c>
      <c r="E522" s="4">
        <v>1</v>
      </c>
      <c r="F522" s="8">
        <v>1.02</v>
      </c>
      <c r="G522" s="4">
        <v>1</v>
      </c>
      <c r="H522" s="8">
        <v>1.1100000000000001</v>
      </c>
      <c r="I522" s="4">
        <v>0</v>
      </c>
    </row>
    <row r="523" spans="1:9" x14ac:dyDescent="0.2">
      <c r="A523" s="2">
        <v>19</v>
      </c>
      <c r="B523" s="1" t="s">
        <v>78</v>
      </c>
      <c r="C523" s="4">
        <v>2</v>
      </c>
      <c r="D523" s="8">
        <v>1.06</v>
      </c>
      <c r="E523" s="4">
        <v>0</v>
      </c>
      <c r="F523" s="8">
        <v>0</v>
      </c>
      <c r="G523" s="4">
        <v>2</v>
      </c>
      <c r="H523" s="8">
        <v>2.2200000000000002</v>
      </c>
      <c r="I523" s="4">
        <v>0</v>
      </c>
    </row>
    <row r="524" spans="1:9" x14ac:dyDescent="0.2">
      <c r="A524" s="2">
        <v>19</v>
      </c>
      <c r="B524" s="1" t="s">
        <v>96</v>
      </c>
      <c r="C524" s="4">
        <v>2</v>
      </c>
      <c r="D524" s="8">
        <v>1.06</v>
      </c>
      <c r="E524" s="4">
        <v>0</v>
      </c>
      <c r="F524" s="8">
        <v>0</v>
      </c>
      <c r="G524" s="4">
        <v>2</v>
      </c>
      <c r="H524" s="8">
        <v>2.2200000000000002</v>
      </c>
      <c r="I524" s="4">
        <v>0</v>
      </c>
    </row>
    <row r="525" spans="1:9" x14ac:dyDescent="0.2">
      <c r="A525" s="2">
        <v>19</v>
      </c>
      <c r="B525" s="1" t="s">
        <v>83</v>
      </c>
      <c r="C525" s="4">
        <v>2</v>
      </c>
      <c r="D525" s="8">
        <v>1.06</v>
      </c>
      <c r="E525" s="4">
        <v>0</v>
      </c>
      <c r="F525" s="8">
        <v>0</v>
      </c>
      <c r="G525" s="4">
        <v>2</v>
      </c>
      <c r="H525" s="8">
        <v>2.2200000000000002</v>
      </c>
      <c r="I525" s="4">
        <v>0</v>
      </c>
    </row>
    <row r="526" spans="1:9" x14ac:dyDescent="0.2">
      <c r="A526" s="2">
        <v>19</v>
      </c>
      <c r="B526" s="1" t="s">
        <v>59</v>
      </c>
      <c r="C526" s="4">
        <v>2</v>
      </c>
      <c r="D526" s="8">
        <v>1.06</v>
      </c>
      <c r="E526" s="4">
        <v>0</v>
      </c>
      <c r="F526" s="8">
        <v>0</v>
      </c>
      <c r="G526" s="4">
        <v>2</v>
      </c>
      <c r="H526" s="8">
        <v>2.2200000000000002</v>
      </c>
      <c r="I526" s="4">
        <v>0</v>
      </c>
    </row>
    <row r="527" spans="1:9" x14ac:dyDescent="0.2">
      <c r="A527" s="2">
        <v>19</v>
      </c>
      <c r="B527" s="1" t="s">
        <v>61</v>
      </c>
      <c r="C527" s="4">
        <v>2</v>
      </c>
      <c r="D527" s="8">
        <v>1.06</v>
      </c>
      <c r="E527" s="4">
        <v>2</v>
      </c>
      <c r="F527" s="8">
        <v>2.04</v>
      </c>
      <c r="G527" s="4">
        <v>0</v>
      </c>
      <c r="H527" s="8">
        <v>0</v>
      </c>
      <c r="I527" s="4">
        <v>0</v>
      </c>
    </row>
    <row r="528" spans="1:9" x14ac:dyDescent="0.2">
      <c r="A528" s="2">
        <v>19</v>
      </c>
      <c r="B528" s="1" t="s">
        <v>68</v>
      </c>
      <c r="C528" s="4">
        <v>2</v>
      </c>
      <c r="D528" s="8">
        <v>1.06</v>
      </c>
      <c r="E528" s="4">
        <v>2</v>
      </c>
      <c r="F528" s="8">
        <v>2.04</v>
      </c>
      <c r="G528" s="4">
        <v>0</v>
      </c>
      <c r="H528" s="8">
        <v>0</v>
      </c>
      <c r="I528" s="4">
        <v>0</v>
      </c>
    </row>
    <row r="529" spans="1:9" x14ac:dyDescent="0.2">
      <c r="A529" s="2">
        <v>19</v>
      </c>
      <c r="B529" s="1" t="s">
        <v>74</v>
      </c>
      <c r="C529" s="4">
        <v>2</v>
      </c>
      <c r="D529" s="8">
        <v>1.06</v>
      </c>
      <c r="E529" s="4">
        <v>2</v>
      </c>
      <c r="F529" s="8">
        <v>2.04</v>
      </c>
      <c r="G529" s="4">
        <v>0</v>
      </c>
      <c r="H529" s="8">
        <v>0</v>
      </c>
      <c r="I529" s="4">
        <v>0</v>
      </c>
    </row>
    <row r="530" spans="1:9" x14ac:dyDescent="0.2">
      <c r="A530" s="1"/>
      <c r="C530" s="4"/>
      <c r="D530" s="8"/>
      <c r="E530" s="4"/>
      <c r="F530" s="8"/>
      <c r="G530" s="4"/>
      <c r="H530" s="8"/>
      <c r="I530" s="4"/>
    </row>
    <row r="531" spans="1:9" x14ac:dyDescent="0.2">
      <c r="A531" s="1" t="s">
        <v>23</v>
      </c>
      <c r="C531" s="4"/>
      <c r="D531" s="8"/>
      <c r="E531" s="4"/>
      <c r="F531" s="8"/>
      <c r="G531" s="4"/>
      <c r="H531" s="8"/>
      <c r="I531" s="4"/>
    </row>
    <row r="532" spans="1:9" x14ac:dyDescent="0.2">
      <c r="A532" s="2">
        <v>1</v>
      </c>
      <c r="B532" s="1" t="s">
        <v>70</v>
      </c>
      <c r="C532" s="4">
        <v>41</v>
      </c>
      <c r="D532" s="8">
        <v>12.24</v>
      </c>
      <c r="E532" s="4">
        <v>36</v>
      </c>
      <c r="F532" s="8">
        <v>18.559999999999999</v>
      </c>
      <c r="G532" s="4">
        <v>5</v>
      </c>
      <c r="H532" s="8">
        <v>3.79</v>
      </c>
      <c r="I532" s="4">
        <v>0</v>
      </c>
    </row>
    <row r="533" spans="1:9" x14ac:dyDescent="0.2">
      <c r="A533" s="2">
        <v>2</v>
      </c>
      <c r="B533" s="1" t="s">
        <v>64</v>
      </c>
      <c r="C533" s="4">
        <v>38</v>
      </c>
      <c r="D533" s="8">
        <v>11.34</v>
      </c>
      <c r="E533" s="4">
        <v>26</v>
      </c>
      <c r="F533" s="8">
        <v>13.4</v>
      </c>
      <c r="G533" s="4">
        <v>12</v>
      </c>
      <c r="H533" s="8">
        <v>9.09</v>
      </c>
      <c r="I533" s="4">
        <v>0</v>
      </c>
    </row>
    <row r="534" spans="1:9" x14ac:dyDescent="0.2">
      <c r="A534" s="2">
        <v>3</v>
      </c>
      <c r="B534" s="1" t="s">
        <v>62</v>
      </c>
      <c r="C534" s="4">
        <v>32</v>
      </c>
      <c r="D534" s="8">
        <v>9.5500000000000007</v>
      </c>
      <c r="E534" s="4">
        <v>27</v>
      </c>
      <c r="F534" s="8">
        <v>13.92</v>
      </c>
      <c r="G534" s="4">
        <v>5</v>
      </c>
      <c r="H534" s="8">
        <v>3.79</v>
      </c>
      <c r="I534" s="4">
        <v>0</v>
      </c>
    </row>
    <row r="535" spans="1:9" x14ac:dyDescent="0.2">
      <c r="A535" s="2">
        <v>4</v>
      </c>
      <c r="B535" s="1" t="s">
        <v>55</v>
      </c>
      <c r="C535" s="4">
        <v>26</v>
      </c>
      <c r="D535" s="8">
        <v>7.76</v>
      </c>
      <c r="E535" s="4">
        <v>6</v>
      </c>
      <c r="F535" s="8">
        <v>3.09</v>
      </c>
      <c r="G535" s="4">
        <v>20</v>
      </c>
      <c r="H535" s="8">
        <v>15.15</v>
      </c>
      <c r="I535" s="4">
        <v>0</v>
      </c>
    </row>
    <row r="536" spans="1:9" x14ac:dyDescent="0.2">
      <c r="A536" s="2">
        <v>5</v>
      </c>
      <c r="B536" s="1" t="s">
        <v>63</v>
      </c>
      <c r="C536" s="4">
        <v>19</v>
      </c>
      <c r="D536" s="8">
        <v>5.67</v>
      </c>
      <c r="E536" s="4">
        <v>14</v>
      </c>
      <c r="F536" s="8">
        <v>7.22</v>
      </c>
      <c r="G536" s="4">
        <v>5</v>
      </c>
      <c r="H536" s="8">
        <v>3.79</v>
      </c>
      <c r="I536" s="4">
        <v>0</v>
      </c>
    </row>
    <row r="537" spans="1:9" x14ac:dyDescent="0.2">
      <c r="A537" s="2">
        <v>6</v>
      </c>
      <c r="B537" s="1" t="s">
        <v>69</v>
      </c>
      <c r="C537" s="4">
        <v>18</v>
      </c>
      <c r="D537" s="8">
        <v>5.37</v>
      </c>
      <c r="E537" s="4">
        <v>17</v>
      </c>
      <c r="F537" s="8">
        <v>8.76</v>
      </c>
      <c r="G537" s="4">
        <v>1</v>
      </c>
      <c r="H537" s="8">
        <v>0.76</v>
      </c>
      <c r="I537" s="4">
        <v>0</v>
      </c>
    </row>
    <row r="538" spans="1:9" x14ac:dyDescent="0.2">
      <c r="A538" s="2">
        <v>7</v>
      </c>
      <c r="B538" s="1" t="s">
        <v>56</v>
      </c>
      <c r="C538" s="4">
        <v>16</v>
      </c>
      <c r="D538" s="8">
        <v>4.78</v>
      </c>
      <c r="E538" s="4">
        <v>5</v>
      </c>
      <c r="F538" s="8">
        <v>2.58</v>
      </c>
      <c r="G538" s="4">
        <v>11</v>
      </c>
      <c r="H538" s="8">
        <v>8.33</v>
      </c>
      <c r="I538" s="4">
        <v>0</v>
      </c>
    </row>
    <row r="539" spans="1:9" x14ac:dyDescent="0.2">
      <c r="A539" s="2">
        <v>8</v>
      </c>
      <c r="B539" s="1" t="s">
        <v>71</v>
      </c>
      <c r="C539" s="4">
        <v>11</v>
      </c>
      <c r="D539" s="8">
        <v>3.28</v>
      </c>
      <c r="E539" s="4">
        <v>5</v>
      </c>
      <c r="F539" s="8">
        <v>2.58</v>
      </c>
      <c r="G539" s="4">
        <v>4</v>
      </c>
      <c r="H539" s="8">
        <v>3.03</v>
      </c>
      <c r="I539" s="4">
        <v>0</v>
      </c>
    </row>
    <row r="540" spans="1:9" x14ac:dyDescent="0.2">
      <c r="A540" s="2">
        <v>9</v>
      </c>
      <c r="B540" s="1" t="s">
        <v>78</v>
      </c>
      <c r="C540" s="4">
        <v>10</v>
      </c>
      <c r="D540" s="8">
        <v>2.99</v>
      </c>
      <c r="E540" s="4">
        <v>2</v>
      </c>
      <c r="F540" s="8">
        <v>1.03</v>
      </c>
      <c r="G540" s="4">
        <v>8</v>
      </c>
      <c r="H540" s="8">
        <v>6.06</v>
      </c>
      <c r="I540" s="4">
        <v>0</v>
      </c>
    </row>
    <row r="541" spans="1:9" x14ac:dyDescent="0.2">
      <c r="A541" s="2">
        <v>9</v>
      </c>
      <c r="B541" s="1" t="s">
        <v>72</v>
      </c>
      <c r="C541" s="4">
        <v>10</v>
      </c>
      <c r="D541" s="8">
        <v>2.99</v>
      </c>
      <c r="E541" s="4">
        <v>9</v>
      </c>
      <c r="F541" s="8">
        <v>4.6399999999999997</v>
      </c>
      <c r="G541" s="4">
        <v>1</v>
      </c>
      <c r="H541" s="8">
        <v>0.76</v>
      </c>
      <c r="I541" s="4">
        <v>0</v>
      </c>
    </row>
    <row r="542" spans="1:9" x14ac:dyDescent="0.2">
      <c r="A542" s="2">
        <v>11</v>
      </c>
      <c r="B542" s="1" t="s">
        <v>84</v>
      </c>
      <c r="C542" s="4">
        <v>8</v>
      </c>
      <c r="D542" s="8">
        <v>2.39</v>
      </c>
      <c r="E542" s="4">
        <v>8</v>
      </c>
      <c r="F542" s="8">
        <v>4.12</v>
      </c>
      <c r="G542" s="4">
        <v>0</v>
      </c>
      <c r="H542" s="8">
        <v>0</v>
      </c>
      <c r="I542" s="4">
        <v>0</v>
      </c>
    </row>
    <row r="543" spans="1:9" x14ac:dyDescent="0.2">
      <c r="A543" s="2">
        <v>12</v>
      </c>
      <c r="B543" s="1" t="s">
        <v>73</v>
      </c>
      <c r="C543" s="4">
        <v>7</v>
      </c>
      <c r="D543" s="8">
        <v>2.09</v>
      </c>
      <c r="E543" s="4">
        <v>0</v>
      </c>
      <c r="F543" s="8">
        <v>0</v>
      </c>
      <c r="G543" s="4">
        <v>1</v>
      </c>
      <c r="H543" s="8">
        <v>0.76</v>
      </c>
      <c r="I543" s="4">
        <v>1</v>
      </c>
    </row>
    <row r="544" spans="1:9" x14ac:dyDescent="0.2">
      <c r="A544" s="2">
        <v>13</v>
      </c>
      <c r="B544" s="1" t="s">
        <v>57</v>
      </c>
      <c r="C544" s="4">
        <v>6</v>
      </c>
      <c r="D544" s="8">
        <v>1.79</v>
      </c>
      <c r="E544" s="4">
        <v>2</v>
      </c>
      <c r="F544" s="8">
        <v>1.03</v>
      </c>
      <c r="G544" s="4">
        <v>4</v>
      </c>
      <c r="H544" s="8">
        <v>3.03</v>
      </c>
      <c r="I544" s="4">
        <v>0</v>
      </c>
    </row>
    <row r="545" spans="1:9" x14ac:dyDescent="0.2">
      <c r="A545" s="2">
        <v>13</v>
      </c>
      <c r="B545" s="1" t="s">
        <v>66</v>
      </c>
      <c r="C545" s="4">
        <v>6</v>
      </c>
      <c r="D545" s="8">
        <v>1.79</v>
      </c>
      <c r="E545" s="4">
        <v>3</v>
      </c>
      <c r="F545" s="8">
        <v>1.55</v>
      </c>
      <c r="G545" s="4">
        <v>3</v>
      </c>
      <c r="H545" s="8">
        <v>2.27</v>
      </c>
      <c r="I545" s="4">
        <v>0</v>
      </c>
    </row>
    <row r="546" spans="1:9" x14ac:dyDescent="0.2">
      <c r="A546" s="2">
        <v>13</v>
      </c>
      <c r="B546" s="1" t="s">
        <v>77</v>
      </c>
      <c r="C546" s="4">
        <v>6</v>
      </c>
      <c r="D546" s="8">
        <v>1.79</v>
      </c>
      <c r="E546" s="4">
        <v>3</v>
      </c>
      <c r="F546" s="8">
        <v>1.55</v>
      </c>
      <c r="G546" s="4">
        <v>3</v>
      </c>
      <c r="H546" s="8">
        <v>2.27</v>
      </c>
      <c r="I546" s="4">
        <v>0</v>
      </c>
    </row>
    <row r="547" spans="1:9" x14ac:dyDescent="0.2">
      <c r="A547" s="2">
        <v>16</v>
      </c>
      <c r="B547" s="1" t="s">
        <v>92</v>
      </c>
      <c r="C547" s="4">
        <v>5</v>
      </c>
      <c r="D547" s="8">
        <v>1.49</v>
      </c>
      <c r="E547" s="4">
        <v>1</v>
      </c>
      <c r="F547" s="8">
        <v>0.52</v>
      </c>
      <c r="G547" s="4">
        <v>4</v>
      </c>
      <c r="H547" s="8">
        <v>3.03</v>
      </c>
      <c r="I547" s="4">
        <v>0</v>
      </c>
    </row>
    <row r="548" spans="1:9" x14ac:dyDescent="0.2">
      <c r="A548" s="2">
        <v>16</v>
      </c>
      <c r="B548" s="1" t="s">
        <v>85</v>
      </c>
      <c r="C548" s="4">
        <v>5</v>
      </c>
      <c r="D548" s="8">
        <v>1.49</v>
      </c>
      <c r="E548" s="4">
        <v>1</v>
      </c>
      <c r="F548" s="8">
        <v>0.52</v>
      </c>
      <c r="G548" s="4">
        <v>4</v>
      </c>
      <c r="H548" s="8">
        <v>3.03</v>
      </c>
      <c r="I548" s="4">
        <v>0</v>
      </c>
    </row>
    <row r="549" spans="1:9" x14ac:dyDescent="0.2">
      <c r="A549" s="2">
        <v>16</v>
      </c>
      <c r="B549" s="1" t="s">
        <v>61</v>
      </c>
      <c r="C549" s="4">
        <v>5</v>
      </c>
      <c r="D549" s="8">
        <v>1.49</v>
      </c>
      <c r="E549" s="4">
        <v>5</v>
      </c>
      <c r="F549" s="8">
        <v>2.58</v>
      </c>
      <c r="G549" s="4">
        <v>0</v>
      </c>
      <c r="H549" s="8">
        <v>0</v>
      </c>
      <c r="I549" s="4">
        <v>0</v>
      </c>
    </row>
    <row r="550" spans="1:9" x14ac:dyDescent="0.2">
      <c r="A550" s="2">
        <v>19</v>
      </c>
      <c r="B550" s="1" t="s">
        <v>81</v>
      </c>
      <c r="C550" s="4">
        <v>4</v>
      </c>
      <c r="D550" s="8">
        <v>1.19</v>
      </c>
      <c r="E550" s="4">
        <v>2</v>
      </c>
      <c r="F550" s="8">
        <v>1.03</v>
      </c>
      <c r="G550" s="4">
        <v>2</v>
      </c>
      <c r="H550" s="8">
        <v>1.52</v>
      </c>
      <c r="I550" s="4">
        <v>0</v>
      </c>
    </row>
    <row r="551" spans="1:9" x14ac:dyDescent="0.2">
      <c r="A551" s="2">
        <v>19</v>
      </c>
      <c r="B551" s="1" t="s">
        <v>97</v>
      </c>
      <c r="C551" s="4">
        <v>4</v>
      </c>
      <c r="D551" s="8">
        <v>1.19</v>
      </c>
      <c r="E551" s="4">
        <v>2</v>
      </c>
      <c r="F551" s="8">
        <v>1.03</v>
      </c>
      <c r="G551" s="4">
        <v>2</v>
      </c>
      <c r="H551" s="8">
        <v>1.52</v>
      </c>
      <c r="I551" s="4">
        <v>0</v>
      </c>
    </row>
    <row r="552" spans="1:9" x14ac:dyDescent="0.2">
      <c r="A552" s="2">
        <v>19</v>
      </c>
      <c r="B552" s="1" t="s">
        <v>79</v>
      </c>
      <c r="C552" s="4">
        <v>4</v>
      </c>
      <c r="D552" s="8">
        <v>1.19</v>
      </c>
      <c r="E552" s="4">
        <v>1</v>
      </c>
      <c r="F552" s="8">
        <v>0.52</v>
      </c>
      <c r="G552" s="4">
        <v>3</v>
      </c>
      <c r="H552" s="8">
        <v>2.27</v>
      </c>
      <c r="I552" s="4">
        <v>0</v>
      </c>
    </row>
    <row r="553" spans="1:9" x14ac:dyDescent="0.2">
      <c r="A553" s="2">
        <v>19</v>
      </c>
      <c r="B553" s="1" t="s">
        <v>60</v>
      </c>
      <c r="C553" s="4">
        <v>4</v>
      </c>
      <c r="D553" s="8">
        <v>1.19</v>
      </c>
      <c r="E553" s="4">
        <v>2</v>
      </c>
      <c r="F553" s="8">
        <v>1.03</v>
      </c>
      <c r="G553" s="4">
        <v>2</v>
      </c>
      <c r="H553" s="8">
        <v>1.52</v>
      </c>
      <c r="I553" s="4">
        <v>0</v>
      </c>
    </row>
    <row r="554" spans="1:9" x14ac:dyDescent="0.2">
      <c r="A554" s="2">
        <v>19</v>
      </c>
      <c r="B554" s="1" t="s">
        <v>67</v>
      </c>
      <c r="C554" s="4">
        <v>4</v>
      </c>
      <c r="D554" s="8">
        <v>1.19</v>
      </c>
      <c r="E554" s="4">
        <v>4</v>
      </c>
      <c r="F554" s="8">
        <v>2.06</v>
      </c>
      <c r="G554" s="4">
        <v>0</v>
      </c>
      <c r="H554" s="8">
        <v>0</v>
      </c>
      <c r="I554" s="4">
        <v>0</v>
      </c>
    </row>
    <row r="555" spans="1:9" x14ac:dyDescent="0.2">
      <c r="A555" s="2">
        <v>19</v>
      </c>
      <c r="B555" s="1" t="s">
        <v>91</v>
      </c>
      <c r="C555" s="4">
        <v>4</v>
      </c>
      <c r="D555" s="8">
        <v>1.19</v>
      </c>
      <c r="E555" s="4">
        <v>0</v>
      </c>
      <c r="F555" s="8">
        <v>0</v>
      </c>
      <c r="G555" s="4">
        <v>4</v>
      </c>
      <c r="H555" s="8">
        <v>3.03</v>
      </c>
      <c r="I555" s="4">
        <v>0</v>
      </c>
    </row>
    <row r="556" spans="1:9" x14ac:dyDescent="0.2">
      <c r="A556" s="1"/>
      <c r="C556" s="4"/>
      <c r="D556" s="8"/>
      <c r="E556" s="4"/>
      <c r="F556" s="8"/>
      <c r="G556" s="4"/>
      <c r="H556" s="8"/>
      <c r="I556" s="4"/>
    </row>
    <row r="557" spans="1:9" x14ac:dyDescent="0.2">
      <c r="A557" s="1" t="s">
        <v>24</v>
      </c>
      <c r="C557" s="4"/>
      <c r="D557" s="8"/>
      <c r="E557" s="4"/>
      <c r="F557" s="8"/>
      <c r="G557" s="4"/>
      <c r="H557" s="8"/>
      <c r="I557" s="4"/>
    </row>
    <row r="558" spans="1:9" x14ac:dyDescent="0.2">
      <c r="A558" s="2">
        <v>1</v>
      </c>
      <c r="B558" s="1" t="s">
        <v>62</v>
      </c>
      <c r="C558" s="4">
        <v>6</v>
      </c>
      <c r="D558" s="8">
        <v>18.75</v>
      </c>
      <c r="E558" s="4">
        <v>5</v>
      </c>
      <c r="F558" s="8">
        <v>23.81</v>
      </c>
      <c r="G558" s="4">
        <v>1</v>
      </c>
      <c r="H558" s="8">
        <v>11.11</v>
      </c>
      <c r="I558" s="4">
        <v>0</v>
      </c>
    </row>
    <row r="559" spans="1:9" x14ac:dyDescent="0.2">
      <c r="A559" s="2">
        <v>2</v>
      </c>
      <c r="B559" s="1" t="s">
        <v>55</v>
      </c>
      <c r="C559" s="4">
        <v>5</v>
      </c>
      <c r="D559" s="8">
        <v>15.63</v>
      </c>
      <c r="E559" s="4">
        <v>3</v>
      </c>
      <c r="F559" s="8">
        <v>14.29</v>
      </c>
      <c r="G559" s="4">
        <v>2</v>
      </c>
      <c r="H559" s="8">
        <v>22.22</v>
      </c>
      <c r="I559" s="4">
        <v>0</v>
      </c>
    </row>
    <row r="560" spans="1:9" x14ac:dyDescent="0.2">
      <c r="A560" s="2">
        <v>3</v>
      </c>
      <c r="B560" s="1" t="s">
        <v>56</v>
      </c>
      <c r="C560" s="4">
        <v>4</v>
      </c>
      <c r="D560" s="8">
        <v>12.5</v>
      </c>
      <c r="E560" s="4">
        <v>3</v>
      </c>
      <c r="F560" s="8">
        <v>14.29</v>
      </c>
      <c r="G560" s="4">
        <v>1</v>
      </c>
      <c r="H560" s="8">
        <v>11.11</v>
      </c>
      <c r="I560" s="4">
        <v>0</v>
      </c>
    </row>
    <row r="561" spans="1:9" x14ac:dyDescent="0.2">
      <c r="A561" s="2">
        <v>4</v>
      </c>
      <c r="B561" s="1" t="s">
        <v>64</v>
      </c>
      <c r="C561" s="4">
        <v>3</v>
      </c>
      <c r="D561" s="8">
        <v>9.3800000000000008</v>
      </c>
      <c r="E561" s="4">
        <v>2</v>
      </c>
      <c r="F561" s="8">
        <v>9.52</v>
      </c>
      <c r="G561" s="4">
        <v>1</v>
      </c>
      <c r="H561" s="8">
        <v>11.11</v>
      </c>
      <c r="I561" s="4">
        <v>0</v>
      </c>
    </row>
    <row r="562" spans="1:9" x14ac:dyDescent="0.2">
      <c r="A562" s="2">
        <v>5</v>
      </c>
      <c r="B562" s="1" t="s">
        <v>67</v>
      </c>
      <c r="C562" s="4">
        <v>2</v>
      </c>
      <c r="D562" s="8">
        <v>6.25</v>
      </c>
      <c r="E562" s="4">
        <v>0</v>
      </c>
      <c r="F562" s="8">
        <v>0</v>
      </c>
      <c r="G562" s="4">
        <v>2</v>
      </c>
      <c r="H562" s="8">
        <v>22.22</v>
      </c>
      <c r="I562" s="4">
        <v>0</v>
      </c>
    </row>
    <row r="563" spans="1:9" x14ac:dyDescent="0.2">
      <c r="A563" s="2">
        <v>5</v>
      </c>
      <c r="B563" s="1" t="s">
        <v>69</v>
      </c>
      <c r="C563" s="4">
        <v>2</v>
      </c>
      <c r="D563" s="8">
        <v>6.25</v>
      </c>
      <c r="E563" s="4">
        <v>2</v>
      </c>
      <c r="F563" s="8">
        <v>9.52</v>
      </c>
      <c r="G563" s="4">
        <v>0</v>
      </c>
      <c r="H563" s="8">
        <v>0</v>
      </c>
      <c r="I563" s="4">
        <v>0</v>
      </c>
    </row>
    <row r="564" spans="1:9" x14ac:dyDescent="0.2">
      <c r="A564" s="2">
        <v>5</v>
      </c>
      <c r="B564" s="1" t="s">
        <v>70</v>
      </c>
      <c r="C564" s="4">
        <v>2</v>
      </c>
      <c r="D564" s="8">
        <v>6.25</v>
      </c>
      <c r="E564" s="4">
        <v>2</v>
      </c>
      <c r="F564" s="8">
        <v>9.52</v>
      </c>
      <c r="G564" s="4">
        <v>0</v>
      </c>
      <c r="H564" s="8">
        <v>0</v>
      </c>
      <c r="I564" s="4">
        <v>0</v>
      </c>
    </row>
    <row r="565" spans="1:9" x14ac:dyDescent="0.2">
      <c r="A565" s="2">
        <v>5</v>
      </c>
      <c r="B565" s="1" t="s">
        <v>72</v>
      </c>
      <c r="C565" s="4">
        <v>2</v>
      </c>
      <c r="D565" s="8">
        <v>6.25</v>
      </c>
      <c r="E565" s="4">
        <v>1</v>
      </c>
      <c r="F565" s="8">
        <v>4.76</v>
      </c>
      <c r="G565" s="4">
        <v>0</v>
      </c>
      <c r="H565" s="8">
        <v>0</v>
      </c>
      <c r="I565" s="4">
        <v>0</v>
      </c>
    </row>
    <row r="566" spans="1:9" x14ac:dyDescent="0.2">
      <c r="A566" s="2">
        <v>9</v>
      </c>
      <c r="B566" s="1" t="s">
        <v>92</v>
      </c>
      <c r="C566" s="4">
        <v>1</v>
      </c>
      <c r="D566" s="8">
        <v>3.13</v>
      </c>
      <c r="E566" s="4">
        <v>0</v>
      </c>
      <c r="F566" s="8">
        <v>0</v>
      </c>
      <c r="G566" s="4">
        <v>1</v>
      </c>
      <c r="H566" s="8">
        <v>11.11</v>
      </c>
      <c r="I566" s="4">
        <v>0</v>
      </c>
    </row>
    <row r="567" spans="1:9" x14ac:dyDescent="0.2">
      <c r="A567" s="2">
        <v>9</v>
      </c>
      <c r="B567" s="1" t="s">
        <v>87</v>
      </c>
      <c r="C567" s="4">
        <v>1</v>
      </c>
      <c r="D567" s="8">
        <v>3.13</v>
      </c>
      <c r="E567" s="4">
        <v>1</v>
      </c>
      <c r="F567" s="8">
        <v>4.76</v>
      </c>
      <c r="G567" s="4">
        <v>0</v>
      </c>
      <c r="H567" s="8">
        <v>0</v>
      </c>
      <c r="I567" s="4">
        <v>0</v>
      </c>
    </row>
    <row r="568" spans="1:9" x14ac:dyDescent="0.2">
      <c r="A568" s="2">
        <v>9</v>
      </c>
      <c r="B568" s="1" t="s">
        <v>89</v>
      </c>
      <c r="C568" s="4">
        <v>1</v>
      </c>
      <c r="D568" s="8">
        <v>3.13</v>
      </c>
      <c r="E568" s="4">
        <v>0</v>
      </c>
      <c r="F568" s="8">
        <v>0</v>
      </c>
      <c r="G568" s="4">
        <v>1</v>
      </c>
      <c r="H568" s="8">
        <v>11.11</v>
      </c>
      <c r="I568" s="4">
        <v>0</v>
      </c>
    </row>
    <row r="569" spans="1:9" x14ac:dyDescent="0.2">
      <c r="A569" s="2">
        <v>9</v>
      </c>
      <c r="B569" s="1" t="s">
        <v>58</v>
      </c>
      <c r="C569" s="4">
        <v>1</v>
      </c>
      <c r="D569" s="8">
        <v>3.13</v>
      </c>
      <c r="E569" s="4">
        <v>1</v>
      </c>
      <c r="F569" s="8">
        <v>4.76</v>
      </c>
      <c r="G569" s="4">
        <v>0</v>
      </c>
      <c r="H569" s="8">
        <v>0</v>
      </c>
      <c r="I569" s="4">
        <v>0</v>
      </c>
    </row>
    <row r="570" spans="1:9" x14ac:dyDescent="0.2">
      <c r="A570" s="2">
        <v>9</v>
      </c>
      <c r="B570" s="1" t="s">
        <v>98</v>
      </c>
      <c r="C570" s="4">
        <v>1</v>
      </c>
      <c r="D570" s="8">
        <v>3.13</v>
      </c>
      <c r="E570" s="4">
        <v>0</v>
      </c>
      <c r="F570" s="8">
        <v>0</v>
      </c>
      <c r="G570" s="4">
        <v>0</v>
      </c>
      <c r="H570" s="8">
        <v>0</v>
      </c>
      <c r="I570" s="4">
        <v>1</v>
      </c>
    </row>
    <row r="571" spans="1:9" x14ac:dyDescent="0.2">
      <c r="A571" s="2">
        <v>9</v>
      </c>
      <c r="B571" s="1" t="s">
        <v>71</v>
      </c>
      <c r="C571" s="4">
        <v>1</v>
      </c>
      <c r="D571" s="8">
        <v>3.13</v>
      </c>
      <c r="E571" s="4">
        <v>1</v>
      </c>
      <c r="F571" s="8">
        <v>4.76</v>
      </c>
      <c r="G571" s="4">
        <v>0</v>
      </c>
      <c r="H571" s="8">
        <v>0</v>
      </c>
      <c r="I571" s="4">
        <v>0</v>
      </c>
    </row>
    <row r="572" spans="1:9" x14ac:dyDescent="0.2">
      <c r="A572" s="1"/>
      <c r="C572" s="4"/>
      <c r="D572" s="8"/>
      <c r="E572" s="4"/>
      <c r="F572" s="8"/>
      <c r="G572" s="4"/>
      <c r="H572" s="8"/>
      <c r="I572" s="4"/>
    </row>
    <row r="573" spans="1:9" x14ac:dyDescent="0.2">
      <c r="A573" s="1" t="s">
        <v>25</v>
      </c>
      <c r="C573" s="4"/>
      <c r="D573" s="8"/>
      <c r="E573" s="4"/>
      <c r="F573" s="8"/>
      <c r="G573" s="4"/>
      <c r="H573" s="8"/>
      <c r="I573" s="4"/>
    </row>
    <row r="574" spans="1:9" x14ac:dyDescent="0.2">
      <c r="A574" s="2">
        <v>1</v>
      </c>
      <c r="B574" s="1" t="s">
        <v>55</v>
      </c>
      <c r="C574" s="4">
        <v>33</v>
      </c>
      <c r="D574" s="8">
        <v>12.09</v>
      </c>
      <c r="E574" s="4">
        <v>5</v>
      </c>
      <c r="F574" s="8">
        <v>3.76</v>
      </c>
      <c r="G574" s="4">
        <v>28</v>
      </c>
      <c r="H574" s="8">
        <v>23.73</v>
      </c>
      <c r="I574" s="4">
        <v>0</v>
      </c>
    </row>
    <row r="575" spans="1:9" x14ac:dyDescent="0.2">
      <c r="A575" s="2">
        <v>2</v>
      </c>
      <c r="B575" s="1" t="s">
        <v>70</v>
      </c>
      <c r="C575" s="4">
        <v>27</v>
      </c>
      <c r="D575" s="8">
        <v>9.89</v>
      </c>
      <c r="E575" s="4">
        <v>22</v>
      </c>
      <c r="F575" s="8">
        <v>16.54</v>
      </c>
      <c r="G575" s="4">
        <v>5</v>
      </c>
      <c r="H575" s="8">
        <v>4.24</v>
      </c>
      <c r="I575" s="4">
        <v>0</v>
      </c>
    </row>
    <row r="576" spans="1:9" x14ac:dyDescent="0.2">
      <c r="A576" s="2">
        <v>3</v>
      </c>
      <c r="B576" s="1" t="s">
        <v>69</v>
      </c>
      <c r="C576" s="4">
        <v>19</v>
      </c>
      <c r="D576" s="8">
        <v>6.96</v>
      </c>
      <c r="E576" s="4">
        <v>18</v>
      </c>
      <c r="F576" s="8">
        <v>13.53</v>
      </c>
      <c r="G576" s="4">
        <v>1</v>
      </c>
      <c r="H576" s="8">
        <v>0.85</v>
      </c>
      <c r="I576" s="4">
        <v>0</v>
      </c>
    </row>
    <row r="577" spans="1:9" x14ac:dyDescent="0.2">
      <c r="A577" s="2">
        <v>4</v>
      </c>
      <c r="B577" s="1" t="s">
        <v>62</v>
      </c>
      <c r="C577" s="4">
        <v>17</v>
      </c>
      <c r="D577" s="8">
        <v>6.23</v>
      </c>
      <c r="E577" s="4">
        <v>13</v>
      </c>
      <c r="F577" s="8">
        <v>9.77</v>
      </c>
      <c r="G577" s="4">
        <v>4</v>
      </c>
      <c r="H577" s="8">
        <v>3.39</v>
      </c>
      <c r="I577" s="4">
        <v>0</v>
      </c>
    </row>
    <row r="578" spans="1:9" x14ac:dyDescent="0.2">
      <c r="A578" s="2">
        <v>5</v>
      </c>
      <c r="B578" s="1" t="s">
        <v>56</v>
      </c>
      <c r="C578" s="4">
        <v>15</v>
      </c>
      <c r="D578" s="8">
        <v>5.49</v>
      </c>
      <c r="E578" s="4">
        <v>10</v>
      </c>
      <c r="F578" s="8">
        <v>7.52</v>
      </c>
      <c r="G578" s="4">
        <v>5</v>
      </c>
      <c r="H578" s="8">
        <v>4.24</v>
      </c>
      <c r="I578" s="4">
        <v>0</v>
      </c>
    </row>
    <row r="579" spans="1:9" x14ac:dyDescent="0.2">
      <c r="A579" s="2">
        <v>6</v>
      </c>
      <c r="B579" s="1" t="s">
        <v>71</v>
      </c>
      <c r="C579" s="4">
        <v>14</v>
      </c>
      <c r="D579" s="8">
        <v>5.13</v>
      </c>
      <c r="E579" s="4">
        <v>1</v>
      </c>
      <c r="F579" s="8">
        <v>0.75</v>
      </c>
      <c r="G579" s="4">
        <v>0</v>
      </c>
      <c r="H579" s="8">
        <v>0</v>
      </c>
      <c r="I579" s="4">
        <v>0</v>
      </c>
    </row>
    <row r="580" spans="1:9" x14ac:dyDescent="0.2">
      <c r="A580" s="2">
        <v>7</v>
      </c>
      <c r="B580" s="1" t="s">
        <v>64</v>
      </c>
      <c r="C580" s="4">
        <v>13</v>
      </c>
      <c r="D580" s="8">
        <v>4.76</v>
      </c>
      <c r="E580" s="4">
        <v>5</v>
      </c>
      <c r="F580" s="8">
        <v>3.76</v>
      </c>
      <c r="G580" s="4">
        <v>8</v>
      </c>
      <c r="H580" s="8">
        <v>6.78</v>
      </c>
      <c r="I580" s="4">
        <v>0</v>
      </c>
    </row>
    <row r="581" spans="1:9" x14ac:dyDescent="0.2">
      <c r="A581" s="2">
        <v>8</v>
      </c>
      <c r="B581" s="1" t="s">
        <v>57</v>
      </c>
      <c r="C581" s="4">
        <v>10</v>
      </c>
      <c r="D581" s="8">
        <v>3.66</v>
      </c>
      <c r="E581" s="4">
        <v>6</v>
      </c>
      <c r="F581" s="8">
        <v>4.51</v>
      </c>
      <c r="G581" s="4">
        <v>4</v>
      </c>
      <c r="H581" s="8">
        <v>3.39</v>
      </c>
      <c r="I581" s="4">
        <v>0</v>
      </c>
    </row>
    <row r="582" spans="1:9" x14ac:dyDescent="0.2">
      <c r="A582" s="2">
        <v>9</v>
      </c>
      <c r="B582" s="1" t="s">
        <v>63</v>
      </c>
      <c r="C582" s="4">
        <v>9</v>
      </c>
      <c r="D582" s="8">
        <v>3.3</v>
      </c>
      <c r="E582" s="4">
        <v>5</v>
      </c>
      <c r="F582" s="8">
        <v>3.76</v>
      </c>
      <c r="G582" s="4">
        <v>4</v>
      </c>
      <c r="H582" s="8">
        <v>3.39</v>
      </c>
      <c r="I582" s="4">
        <v>0</v>
      </c>
    </row>
    <row r="583" spans="1:9" x14ac:dyDescent="0.2">
      <c r="A583" s="2">
        <v>10</v>
      </c>
      <c r="B583" s="1" t="s">
        <v>86</v>
      </c>
      <c r="C583" s="4">
        <v>8</v>
      </c>
      <c r="D583" s="8">
        <v>2.93</v>
      </c>
      <c r="E583" s="4">
        <v>5</v>
      </c>
      <c r="F583" s="8">
        <v>3.76</v>
      </c>
      <c r="G583" s="4">
        <v>3</v>
      </c>
      <c r="H583" s="8">
        <v>2.54</v>
      </c>
      <c r="I583" s="4">
        <v>0</v>
      </c>
    </row>
    <row r="584" spans="1:9" x14ac:dyDescent="0.2">
      <c r="A584" s="2">
        <v>10</v>
      </c>
      <c r="B584" s="1" t="s">
        <v>91</v>
      </c>
      <c r="C584" s="4">
        <v>8</v>
      </c>
      <c r="D584" s="8">
        <v>2.93</v>
      </c>
      <c r="E584" s="4">
        <v>5</v>
      </c>
      <c r="F584" s="8">
        <v>3.76</v>
      </c>
      <c r="G584" s="4">
        <v>2</v>
      </c>
      <c r="H584" s="8">
        <v>1.69</v>
      </c>
      <c r="I584" s="4">
        <v>0</v>
      </c>
    </row>
    <row r="585" spans="1:9" x14ac:dyDescent="0.2">
      <c r="A585" s="2">
        <v>12</v>
      </c>
      <c r="B585" s="1" t="s">
        <v>84</v>
      </c>
      <c r="C585" s="4">
        <v>6</v>
      </c>
      <c r="D585" s="8">
        <v>2.2000000000000002</v>
      </c>
      <c r="E585" s="4">
        <v>2</v>
      </c>
      <c r="F585" s="8">
        <v>1.5</v>
      </c>
      <c r="G585" s="4">
        <v>4</v>
      </c>
      <c r="H585" s="8">
        <v>3.39</v>
      </c>
      <c r="I585" s="4">
        <v>0</v>
      </c>
    </row>
    <row r="586" spans="1:9" x14ac:dyDescent="0.2">
      <c r="A586" s="2">
        <v>12</v>
      </c>
      <c r="B586" s="1" t="s">
        <v>80</v>
      </c>
      <c r="C586" s="4">
        <v>6</v>
      </c>
      <c r="D586" s="8">
        <v>2.2000000000000002</v>
      </c>
      <c r="E586" s="4">
        <v>3</v>
      </c>
      <c r="F586" s="8">
        <v>2.2599999999999998</v>
      </c>
      <c r="G586" s="4">
        <v>3</v>
      </c>
      <c r="H586" s="8">
        <v>2.54</v>
      </c>
      <c r="I586" s="4">
        <v>0</v>
      </c>
    </row>
    <row r="587" spans="1:9" x14ac:dyDescent="0.2">
      <c r="A587" s="2">
        <v>12</v>
      </c>
      <c r="B587" s="1" t="s">
        <v>66</v>
      </c>
      <c r="C587" s="4">
        <v>6</v>
      </c>
      <c r="D587" s="8">
        <v>2.2000000000000002</v>
      </c>
      <c r="E587" s="4">
        <v>4</v>
      </c>
      <c r="F587" s="8">
        <v>3.01</v>
      </c>
      <c r="G587" s="4">
        <v>2</v>
      </c>
      <c r="H587" s="8">
        <v>1.69</v>
      </c>
      <c r="I587" s="4">
        <v>0</v>
      </c>
    </row>
    <row r="588" spans="1:9" x14ac:dyDescent="0.2">
      <c r="A588" s="2">
        <v>12</v>
      </c>
      <c r="B588" s="1" t="s">
        <v>68</v>
      </c>
      <c r="C588" s="4">
        <v>6</v>
      </c>
      <c r="D588" s="8">
        <v>2.2000000000000002</v>
      </c>
      <c r="E588" s="4">
        <v>4</v>
      </c>
      <c r="F588" s="8">
        <v>3.01</v>
      </c>
      <c r="G588" s="4">
        <v>2</v>
      </c>
      <c r="H588" s="8">
        <v>1.69</v>
      </c>
      <c r="I588" s="4">
        <v>0</v>
      </c>
    </row>
    <row r="589" spans="1:9" x14ac:dyDescent="0.2">
      <c r="A589" s="2">
        <v>12</v>
      </c>
      <c r="B589" s="1" t="s">
        <v>72</v>
      </c>
      <c r="C589" s="4">
        <v>6</v>
      </c>
      <c r="D589" s="8">
        <v>2.2000000000000002</v>
      </c>
      <c r="E589" s="4">
        <v>4</v>
      </c>
      <c r="F589" s="8">
        <v>3.01</v>
      </c>
      <c r="G589" s="4">
        <v>0</v>
      </c>
      <c r="H589" s="8">
        <v>0</v>
      </c>
      <c r="I589" s="4">
        <v>0</v>
      </c>
    </row>
    <row r="590" spans="1:9" x14ac:dyDescent="0.2">
      <c r="A590" s="2">
        <v>12</v>
      </c>
      <c r="B590" s="1" t="s">
        <v>73</v>
      </c>
      <c r="C590" s="4">
        <v>6</v>
      </c>
      <c r="D590" s="8">
        <v>2.2000000000000002</v>
      </c>
      <c r="E590" s="4">
        <v>0</v>
      </c>
      <c r="F590" s="8">
        <v>0</v>
      </c>
      <c r="G590" s="4">
        <v>3</v>
      </c>
      <c r="H590" s="8">
        <v>2.54</v>
      </c>
      <c r="I590" s="4">
        <v>0</v>
      </c>
    </row>
    <row r="591" spans="1:9" x14ac:dyDescent="0.2">
      <c r="A591" s="2">
        <v>18</v>
      </c>
      <c r="B591" s="1" t="s">
        <v>78</v>
      </c>
      <c r="C591" s="4">
        <v>5</v>
      </c>
      <c r="D591" s="8">
        <v>1.83</v>
      </c>
      <c r="E591" s="4">
        <v>3</v>
      </c>
      <c r="F591" s="8">
        <v>2.2599999999999998</v>
      </c>
      <c r="G591" s="4">
        <v>2</v>
      </c>
      <c r="H591" s="8">
        <v>1.69</v>
      </c>
      <c r="I591" s="4">
        <v>0</v>
      </c>
    </row>
    <row r="592" spans="1:9" x14ac:dyDescent="0.2">
      <c r="A592" s="2">
        <v>18</v>
      </c>
      <c r="B592" s="1" t="s">
        <v>88</v>
      </c>
      <c r="C592" s="4">
        <v>5</v>
      </c>
      <c r="D592" s="8">
        <v>1.83</v>
      </c>
      <c r="E592" s="4">
        <v>0</v>
      </c>
      <c r="F592" s="8">
        <v>0</v>
      </c>
      <c r="G592" s="4">
        <v>5</v>
      </c>
      <c r="H592" s="8">
        <v>4.24</v>
      </c>
      <c r="I592" s="4">
        <v>0</v>
      </c>
    </row>
    <row r="593" spans="1:9" x14ac:dyDescent="0.2">
      <c r="A593" s="2">
        <v>18</v>
      </c>
      <c r="B593" s="1" t="s">
        <v>89</v>
      </c>
      <c r="C593" s="4">
        <v>5</v>
      </c>
      <c r="D593" s="8">
        <v>1.83</v>
      </c>
      <c r="E593" s="4">
        <v>1</v>
      </c>
      <c r="F593" s="8">
        <v>0.75</v>
      </c>
      <c r="G593" s="4">
        <v>4</v>
      </c>
      <c r="H593" s="8">
        <v>3.39</v>
      </c>
      <c r="I593" s="4">
        <v>0</v>
      </c>
    </row>
    <row r="594" spans="1:9" x14ac:dyDescent="0.2">
      <c r="A594" s="2">
        <v>18</v>
      </c>
      <c r="B594" s="1" t="s">
        <v>77</v>
      </c>
      <c r="C594" s="4">
        <v>5</v>
      </c>
      <c r="D594" s="8">
        <v>1.83</v>
      </c>
      <c r="E594" s="4">
        <v>2</v>
      </c>
      <c r="F594" s="8">
        <v>1.5</v>
      </c>
      <c r="G594" s="4">
        <v>3</v>
      </c>
      <c r="H594" s="8">
        <v>2.54</v>
      </c>
      <c r="I594" s="4">
        <v>0</v>
      </c>
    </row>
    <row r="595" spans="1:9" x14ac:dyDescent="0.2">
      <c r="A595" s="1"/>
      <c r="C595" s="4"/>
      <c r="D595" s="8"/>
      <c r="E595" s="4"/>
      <c r="F595" s="8"/>
      <c r="G595" s="4"/>
      <c r="H595" s="8"/>
      <c r="I595" s="4"/>
    </row>
    <row r="596" spans="1:9" x14ac:dyDescent="0.2">
      <c r="A596" s="1" t="s">
        <v>26</v>
      </c>
      <c r="C596" s="4"/>
      <c r="D596" s="8"/>
      <c r="E596" s="4"/>
      <c r="F596" s="8"/>
      <c r="G596" s="4"/>
      <c r="H596" s="8"/>
      <c r="I596" s="4"/>
    </row>
    <row r="597" spans="1:9" x14ac:dyDescent="0.2">
      <c r="A597" s="2">
        <v>1</v>
      </c>
      <c r="B597" s="1" t="s">
        <v>70</v>
      </c>
      <c r="C597" s="4">
        <v>27</v>
      </c>
      <c r="D597" s="8">
        <v>10.89</v>
      </c>
      <c r="E597" s="4">
        <v>25</v>
      </c>
      <c r="F597" s="8">
        <v>19.690000000000001</v>
      </c>
      <c r="G597" s="4">
        <v>2</v>
      </c>
      <c r="H597" s="8">
        <v>1.68</v>
      </c>
      <c r="I597" s="4">
        <v>0</v>
      </c>
    </row>
    <row r="598" spans="1:9" x14ac:dyDescent="0.2">
      <c r="A598" s="2">
        <v>2</v>
      </c>
      <c r="B598" s="1" t="s">
        <v>69</v>
      </c>
      <c r="C598" s="4">
        <v>26</v>
      </c>
      <c r="D598" s="8">
        <v>10.48</v>
      </c>
      <c r="E598" s="4">
        <v>21</v>
      </c>
      <c r="F598" s="8">
        <v>16.54</v>
      </c>
      <c r="G598" s="4">
        <v>5</v>
      </c>
      <c r="H598" s="8">
        <v>4.2</v>
      </c>
      <c r="I598" s="4">
        <v>0</v>
      </c>
    </row>
    <row r="599" spans="1:9" x14ac:dyDescent="0.2">
      <c r="A599" s="2">
        <v>3</v>
      </c>
      <c r="B599" s="1" t="s">
        <v>55</v>
      </c>
      <c r="C599" s="4">
        <v>19</v>
      </c>
      <c r="D599" s="8">
        <v>7.66</v>
      </c>
      <c r="E599" s="4">
        <v>4</v>
      </c>
      <c r="F599" s="8">
        <v>3.15</v>
      </c>
      <c r="G599" s="4">
        <v>15</v>
      </c>
      <c r="H599" s="8">
        <v>12.61</v>
      </c>
      <c r="I599" s="4">
        <v>0</v>
      </c>
    </row>
    <row r="600" spans="1:9" x14ac:dyDescent="0.2">
      <c r="A600" s="2">
        <v>3</v>
      </c>
      <c r="B600" s="1" t="s">
        <v>64</v>
      </c>
      <c r="C600" s="4">
        <v>19</v>
      </c>
      <c r="D600" s="8">
        <v>7.66</v>
      </c>
      <c r="E600" s="4">
        <v>7</v>
      </c>
      <c r="F600" s="8">
        <v>5.51</v>
      </c>
      <c r="G600" s="4">
        <v>12</v>
      </c>
      <c r="H600" s="8">
        <v>10.08</v>
      </c>
      <c r="I600" s="4">
        <v>0</v>
      </c>
    </row>
    <row r="601" spans="1:9" x14ac:dyDescent="0.2">
      <c r="A601" s="2">
        <v>5</v>
      </c>
      <c r="B601" s="1" t="s">
        <v>56</v>
      </c>
      <c r="C601" s="4">
        <v>14</v>
      </c>
      <c r="D601" s="8">
        <v>5.65</v>
      </c>
      <c r="E601" s="4">
        <v>9</v>
      </c>
      <c r="F601" s="8">
        <v>7.09</v>
      </c>
      <c r="G601" s="4">
        <v>5</v>
      </c>
      <c r="H601" s="8">
        <v>4.2</v>
      </c>
      <c r="I601" s="4">
        <v>0</v>
      </c>
    </row>
    <row r="602" spans="1:9" x14ac:dyDescent="0.2">
      <c r="A602" s="2">
        <v>6</v>
      </c>
      <c r="B602" s="1" t="s">
        <v>71</v>
      </c>
      <c r="C602" s="4">
        <v>13</v>
      </c>
      <c r="D602" s="8">
        <v>5.24</v>
      </c>
      <c r="E602" s="4">
        <v>9</v>
      </c>
      <c r="F602" s="8">
        <v>7.09</v>
      </c>
      <c r="G602" s="4">
        <v>4</v>
      </c>
      <c r="H602" s="8">
        <v>3.36</v>
      </c>
      <c r="I602" s="4">
        <v>0</v>
      </c>
    </row>
    <row r="603" spans="1:9" x14ac:dyDescent="0.2">
      <c r="A603" s="2">
        <v>7</v>
      </c>
      <c r="B603" s="1" t="s">
        <v>62</v>
      </c>
      <c r="C603" s="4">
        <v>10</v>
      </c>
      <c r="D603" s="8">
        <v>4.03</v>
      </c>
      <c r="E603" s="4">
        <v>6</v>
      </c>
      <c r="F603" s="8">
        <v>4.72</v>
      </c>
      <c r="G603" s="4">
        <v>4</v>
      </c>
      <c r="H603" s="8">
        <v>3.36</v>
      </c>
      <c r="I603" s="4">
        <v>0</v>
      </c>
    </row>
    <row r="604" spans="1:9" x14ac:dyDescent="0.2">
      <c r="A604" s="2">
        <v>8</v>
      </c>
      <c r="B604" s="1" t="s">
        <v>57</v>
      </c>
      <c r="C604" s="4">
        <v>9</v>
      </c>
      <c r="D604" s="8">
        <v>3.63</v>
      </c>
      <c r="E604" s="4">
        <v>4</v>
      </c>
      <c r="F604" s="8">
        <v>3.15</v>
      </c>
      <c r="G604" s="4">
        <v>5</v>
      </c>
      <c r="H604" s="8">
        <v>4.2</v>
      </c>
      <c r="I604" s="4">
        <v>0</v>
      </c>
    </row>
    <row r="605" spans="1:9" x14ac:dyDescent="0.2">
      <c r="A605" s="2">
        <v>9</v>
      </c>
      <c r="B605" s="1" t="s">
        <v>72</v>
      </c>
      <c r="C605" s="4">
        <v>7</v>
      </c>
      <c r="D605" s="8">
        <v>2.82</v>
      </c>
      <c r="E605" s="4">
        <v>7</v>
      </c>
      <c r="F605" s="8">
        <v>5.51</v>
      </c>
      <c r="G605" s="4">
        <v>0</v>
      </c>
      <c r="H605" s="8">
        <v>0</v>
      </c>
      <c r="I605" s="4">
        <v>0</v>
      </c>
    </row>
    <row r="606" spans="1:9" x14ac:dyDescent="0.2">
      <c r="A606" s="2">
        <v>10</v>
      </c>
      <c r="B606" s="1" t="s">
        <v>78</v>
      </c>
      <c r="C606" s="4">
        <v>6</v>
      </c>
      <c r="D606" s="8">
        <v>2.42</v>
      </c>
      <c r="E606" s="4">
        <v>1</v>
      </c>
      <c r="F606" s="8">
        <v>0.79</v>
      </c>
      <c r="G606" s="4">
        <v>5</v>
      </c>
      <c r="H606" s="8">
        <v>4.2</v>
      </c>
      <c r="I606" s="4">
        <v>0</v>
      </c>
    </row>
    <row r="607" spans="1:9" x14ac:dyDescent="0.2">
      <c r="A607" s="2">
        <v>10</v>
      </c>
      <c r="B607" s="1" t="s">
        <v>63</v>
      </c>
      <c r="C607" s="4">
        <v>6</v>
      </c>
      <c r="D607" s="8">
        <v>2.42</v>
      </c>
      <c r="E607" s="4">
        <v>4</v>
      </c>
      <c r="F607" s="8">
        <v>3.15</v>
      </c>
      <c r="G607" s="4">
        <v>2</v>
      </c>
      <c r="H607" s="8">
        <v>1.68</v>
      </c>
      <c r="I607" s="4">
        <v>0</v>
      </c>
    </row>
    <row r="608" spans="1:9" x14ac:dyDescent="0.2">
      <c r="A608" s="2">
        <v>12</v>
      </c>
      <c r="B608" s="1" t="s">
        <v>68</v>
      </c>
      <c r="C608" s="4">
        <v>5</v>
      </c>
      <c r="D608" s="8">
        <v>2.02</v>
      </c>
      <c r="E608" s="4">
        <v>3</v>
      </c>
      <c r="F608" s="8">
        <v>2.36</v>
      </c>
      <c r="G608" s="4">
        <v>2</v>
      </c>
      <c r="H608" s="8">
        <v>1.68</v>
      </c>
      <c r="I608" s="4">
        <v>0</v>
      </c>
    </row>
    <row r="609" spans="1:9" x14ac:dyDescent="0.2">
      <c r="A609" s="2">
        <v>12</v>
      </c>
      <c r="B609" s="1" t="s">
        <v>74</v>
      </c>
      <c r="C609" s="4">
        <v>5</v>
      </c>
      <c r="D609" s="8">
        <v>2.02</v>
      </c>
      <c r="E609" s="4">
        <v>4</v>
      </c>
      <c r="F609" s="8">
        <v>3.15</v>
      </c>
      <c r="G609" s="4">
        <v>1</v>
      </c>
      <c r="H609" s="8">
        <v>0.84</v>
      </c>
      <c r="I609" s="4">
        <v>0</v>
      </c>
    </row>
    <row r="610" spans="1:9" x14ac:dyDescent="0.2">
      <c r="A610" s="2">
        <v>14</v>
      </c>
      <c r="B610" s="1" t="s">
        <v>82</v>
      </c>
      <c r="C610" s="4">
        <v>4</v>
      </c>
      <c r="D610" s="8">
        <v>1.61</v>
      </c>
      <c r="E610" s="4">
        <v>2</v>
      </c>
      <c r="F610" s="8">
        <v>1.57</v>
      </c>
      <c r="G610" s="4">
        <v>2</v>
      </c>
      <c r="H610" s="8">
        <v>1.68</v>
      </c>
      <c r="I610" s="4">
        <v>0</v>
      </c>
    </row>
    <row r="611" spans="1:9" x14ac:dyDescent="0.2">
      <c r="A611" s="2">
        <v>14</v>
      </c>
      <c r="B611" s="1" t="s">
        <v>67</v>
      </c>
      <c r="C611" s="4">
        <v>4</v>
      </c>
      <c r="D611" s="8">
        <v>1.61</v>
      </c>
      <c r="E611" s="4">
        <v>2</v>
      </c>
      <c r="F611" s="8">
        <v>1.57</v>
      </c>
      <c r="G611" s="4">
        <v>2</v>
      </c>
      <c r="H611" s="8">
        <v>1.68</v>
      </c>
      <c r="I611" s="4">
        <v>0</v>
      </c>
    </row>
    <row r="612" spans="1:9" x14ac:dyDescent="0.2">
      <c r="A612" s="2">
        <v>14</v>
      </c>
      <c r="B612" s="1" t="s">
        <v>77</v>
      </c>
      <c r="C612" s="4">
        <v>4</v>
      </c>
      <c r="D612" s="8">
        <v>1.61</v>
      </c>
      <c r="E612" s="4">
        <v>2</v>
      </c>
      <c r="F612" s="8">
        <v>1.57</v>
      </c>
      <c r="G612" s="4">
        <v>1</v>
      </c>
      <c r="H612" s="8">
        <v>0.84</v>
      </c>
      <c r="I612" s="4">
        <v>0</v>
      </c>
    </row>
    <row r="613" spans="1:9" x14ac:dyDescent="0.2">
      <c r="A613" s="2">
        <v>14</v>
      </c>
      <c r="B613" s="1" t="s">
        <v>75</v>
      </c>
      <c r="C613" s="4">
        <v>4</v>
      </c>
      <c r="D613" s="8">
        <v>1.61</v>
      </c>
      <c r="E613" s="4">
        <v>0</v>
      </c>
      <c r="F613" s="8">
        <v>0</v>
      </c>
      <c r="G613" s="4">
        <v>4</v>
      </c>
      <c r="H613" s="8">
        <v>3.36</v>
      </c>
      <c r="I613" s="4">
        <v>0</v>
      </c>
    </row>
    <row r="614" spans="1:9" x14ac:dyDescent="0.2">
      <c r="A614" s="2">
        <v>18</v>
      </c>
      <c r="B614" s="1" t="s">
        <v>92</v>
      </c>
      <c r="C614" s="4">
        <v>3</v>
      </c>
      <c r="D614" s="8">
        <v>1.21</v>
      </c>
      <c r="E614" s="4">
        <v>2</v>
      </c>
      <c r="F614" s="8">
        <v>1.57</v>
      </c>
      <c r="G614" s="4">
        <v>1</v>
      </c>
      <c r="H614" s="8">
        <v>0.84</v>
      </c>
      <c r="I614" s="4">
        <v>0</v>
      </c>
    </row>
    <row r="615" spans="1:9" x14ac:dyDescent="0.2">
      <c r="A615" s="2">
        <v>18</v>
      </c>
      <c r="B615" s="1" t="s">
        <v>99</v>
      </c>
      <c r="C615" s="4">
        <v>3</v>
      </c>
      <c r="D615" s="8">
        <v>1.21</v>
      </c>
      <c r="E615" s="4">
        <v>1</v>
      </c>
      <c r="F615" s="8">
        <v>0.79</v>
      </c>
      <c r="G615" s="4">
        <v>2</v>
      </c>
      <c r="H615" s="8">
        <v>1.68</v>
      </c>
      <c r="I615" s="4">
        <v>0</v>
      </c>
    </row>
    <row r="616" spans="1:9" x14ac:dyDescent="0.2">
      <c r="A616" s="2">
        <v>18</v>
      </c>
      <c r="B616" s="1" t="s">
        <v>58</v>
      </c>
      <c r="C616" s="4">
        <v>3</v>
      </c>
      <c r="D616" s="8">
        <v>1.21</v>
      </c>
      <c r="E616" s="4">
        <v>1</v>
      </c>
      <c r="F616" s="8">
        <v>0.79</v>
      </c>
      <c r="G616" s="4">
        <v>2</v>
      </c>
      <c r="H616" s="8">
        <v>1.68</v>
      </c>
      <c r="I616" s="4">
        <v>0</v>
      </c>
    </row>
    <row r="617" spans="1:9" x14ac:dyDescent="0.2">
      <c r="A617" s="2">
        <v>18</v>
      </c>
      <c r="B617" s="1" t="s">
        <v>59</v>
      </c>
      <c r="C617" s="4">
        <v>3</v>
      </c>
      <c r="D617" s="8">
        <v>1.21</v>
      </c>
      <c r="E617" s="4">
        <v>0</v>
      </c>
      <c r="F617" s="8">
        <v>0</v>
      </c>
      <c r="G617" s="4">
        <v>3</v>
      </c>
      <c r="H617" s="8">
        <v>2.52</v>
      </c>
      <c r="I617" s="4">
        <v>0</v>
      </c>
    </row>
    <row r="618" spans="1:9" x14ac:dyDescent="0.2">
      <c r="A618" s="2">
        <v>18</v>
      </c>
      <c r="B618" s="1" t="s">
        <v>66</v>
      </c>
      <c r="C618" s="4">
        <v>3</v>
      </c>
      <c r="D618" s="8">
        <v>1.21</v>
      </c>
      <c r="E618" s="4">
        <v>0</v>
      </c>
      <c r="F618" s="8">
        <v>0</v>
      </c>
      <c r="G618" s="4">
        <v>3</v>
      </c>
      <c r="H618" s="8">
        <v>2.52</v>
      </c>
      <c r="I618" s="4">
        <v>0</v>
      </c>
    </row>
    <row r="619" spans="1:9" x14ac:dyDescent="0.2">
      <c r="A619" s="2">
        <v>18</v>
      </c>
      <c r="B619" s="1" t="s">
        <v>86</v>
      </c>
      <c r="C619" s="4">
        <v>3</v>
      </c>
      <c r="D619" s="8">
        <v>1.21</v>
      </c>
      <c r="E619" s="4">
        <v>1</v>
      </c>
      <c r="F619" s="8">
        <v>0.79</v>
      </c>
      <c r="G619" s="4">
        <v>2</v>
      </c>
      <c r="H619" s="8">
        <v>1.68</v>
      </c>
      <c r="I619" s="4">
        <v>0</v>
      </c>
    </row>
    <row r="620" spans="1:9" x14ac:dyDescent="0.2">
      <c r="A620" s="2">
        <v>18</v>
      </c>
      <c r="B620" s="1" t="s">
        <v>91</v>
      </c>
      <c r="C620" s="4">
        <v>3</v>
      </c>
      <c r="D620" s="8">
        <v>1.21</v>
      </c>
      <c r="E620" s="4">
        <v>1</v>
      </c>
      <c r="F620" s="8">
        <v>0.79</v>
      </c>
      <c r="G620" s="4">
        <v>2</v>
      </c>
      <c r="H620" s="8">
        <v>1.68</v>
      </c>
      <c r="I620" s="4">
        <v>0</v>
      </c>
    </row>
    <row r="621" spans="1:9" x14ac:dyDescent="0.2">
      <c r="A621" s="2">
        <v>18</v>
      </c>
      <c r="B621" s="1" t="s">
        <v>98</v>
      </c>
      <c r="C621" s="4">
        <v>3</v>
      </c>
      <c r="D621" s="8">
        <v>1.21</v>
      </c>
      <c r="E621" s="4">
        <v>2</v>
      </c>
      <c r="F621" s="8">
        <v>1.57</v>
      </c>
      <c r="G621" s="4">
        <v>1</v>
      </c>
      <c r="H621" s="8">
        <v>0.84</v>
      </c>
      <c r="I621" s="4">
        <v>0</v>
      </c>
    </row>
    <row r="622" spans="1:9" x14ac:dyDescent="0.2">
      <c r="A622" s="2">
        <v>18</v>
      </c>
      <c r="B622" s="1" t="s">
        <v>73</v>
      </c>
      <c r="C622" s="4">
        <v>3</v>
      </c>
      <c r="D622" s="8">
        <v>1.21</v>
      </c>
      <c r="E622" s="4">
        <v>0</v>
      </c>
      <c r="F622" s="8">
        <v>0</v>
      </c>
      <c r="G622" s="4">
        <v>3</v>
      </c>
      <c r="H622" s="8">
        <v>2.52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27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70</v>
      </c>
      <c r="C625" s="4">
        <v>14</v>
      </c>
      <c r="D625" s="8">
        <v>10</v>
      </c>
      <c r="E625" s="4">
        <v>13</v>
      </c>
      <c r="F625" s="8">
        <v>15.12</v>
      </c>
      <c r="G625" s="4">
        <v>1</v>
      </c>
      <c r="H625" s="8">
        <v>2.2200000000000002</v>
      </c>
      <c r="I625" s="4">
        <v>0</v>
      </c>
    </row>
    <row r="626" spans="1:9" x14ac:dyDescent="0.2">
      <c r="A626" s="2">
        <v>2</v>
      </c>
      <c r="B626" s="1" t="s">
        <v>62</v>
      </c>
      <c r="C626" s="4">
        <v>13</v>
      </c>
      <c r="D626" s="8">
        <v>9.2899999999999991</v>
      </c>
      <c r="E626" s="4">
        <v>8</v>
      </c>
      <c r="F626" s="8">
        <v>9.3000000000000007</v>
      </c>
      <c r="G626" s="4">
        <v>5</v>
      </c>
      <c r="H626" s="8">
        <v>11.11</v>
      </c>
      <c r="I626" s="4">
        <v>0</v>
      </c>
    </row>
    <row r="627" spans="1:9" x14ac:dyDescent="0.2">
      <c r="A627" s="2">
        <v>2</v>
      </c>
      <c r="B627" s="1" t="s">
        <v>69</v>
      </c>
      <c r="C627" s="4">
        <v>13</v>
      </c>
      <c r="D627" s="8">
        <v>9.2899999999999991</v>
      </c>
      <c r="E627" s="4">
        <v>10</v>
      </c>
      <c r="F627" s="8">
        <v>11.63</v>
      </c>
      <c r="G627" s="4">
        <v>3</v>
      </c>
      <c r="H627" s="8">
        <v>6.67</v>
      </c>
      <c r="I627" s="4">
        <v>0</v>
      </c>
    </row>
    <row r="628" spans="1:9" x14ac:dyDescent="0.2">
      <c r="A628" s="2">
        <v>4</v>
      </c>
      <c r="B628" s="1" t="s">
        <v>55</v>
      </c>
      <c r="C628" s="4">
        <v>10</v>
      </c>
      <c r="D628" s="8">
        <v>7.14</v>
      </c>
      <c r="E628" s="4">
        <v>5</v>
      </c>
      <c r="F628" s="8">
        <v>5.81</v>
      </c>
      <c r="G628" s="4">
        <v>5</v>
      </c>
      <c r="H628" s="8">
        <v>11.11</v>
      </c>
      <c r="I628" s="4">
        <v>0</v>
      </c>
    </row>
    <row r="629" spans="1:9" x14ac:dyDescent="0.2">
      <c r="A629" s="2">
        <v>5</v>
      </c>
      <c r="B629" s="1" t="s">
        <v>56</v>
      </c>
      <c r="C629" s="4">
        <v>9</v>
      </c>
      <c r="D629" s="8">
        <v>6.43</v>
      </c>
      <c r="E629" s="4">
        <v>6</v>
      </c>
      <c r="F629" s="8">
        <v>6.98</v>
      </c>
      <c r="G629" s="4">
        <v>3</v>
      </c>
      <c r="H629" s="8">
        <v>6.67</v>
      </c>
      <c r="I629" s="4">
        <v>0</v>
      </c>
    </row>
    <row r="630" spans="1:9" x14ac:dyDescent="0.2">
      <c r="A630" s="2">
        <v>6</v>
      </c>
      <c r="B630" s="1" t="s">
        <v>64</v>
      </c>
      <c r="C630" s="4">
        <v>8</v>
      </c>
      <c r="D630" s="8">
        <v>5.71</v>
      </c>
      <c r="E630" s="4">
        <v>4</v>
      </c>
      <c r="F630" s="8">
        <v>4.6500000000000004</v>
      </c>
      <c r="G630" s="4">
        <v>3</v>
      </c>
      <c r="H630" s="8">
        <v>6.67</v>
      </c>
      <c r="I630" s="4">
        <v>1</v>
      </c>
    </row>
    <row r="631" spans="1:9" x14ac:dyDescent="0.2">
      <c r="A631" s="2">
        <v>7</v>
      </c>
      <c r="B631" s="1" t="s">
        <v>63</v>
      </c>
      <c r="C631" s="4">
        <v>7</v>
      </c>
      <c r="D631" s="8">
        <v>5</v>
      </c>
      <c r="E631" s="4">
        <v>4</v>
      </c>
      <c r="F631" s="8">
        <v>4.6500000000000004</v>
      </c>
      <c r="G631" s="4">
        <v>3</v>
      </c>
      <c r="H631" s="8">
        <v>6.67</v>
      </c>
      <c r="I631" s="4">
        <v>0</v>
      </c>
    </row>
    <row r="632" spans="1:9" x14ac:dyDescent="0.2">
      <c r="A632" s="2">
        <v>8</v>
      </c>
      <c r="B632" s="1" t="s">
        <v>68</v>
      </c>
      <c r="C632" s="4">
        <v>6</v>
      </c>
      <c r="D632" s="8">
        <v>4.29</v>
      </c>
      <c r="E632" s="4">
        <v>1</v>
      </c>
      <c r="F632" s="8">
        <v>1.1599999999999999</v>
      </c>
      <c r="G632" s="4">
        <v>5</v>
      </c>
      <c r="H632" s="8">
        <v>11.11</v>
      </c>
      <c r="I632" s="4">
        <v>0</v>
      </c>
    </row>
    <row r="633" spans="1:9" x14ac:dyDescent="0.2">
      <c r="A633" s="2">
        <v>8</v>
      </c>
      <c r="B633" s="1" t="s">
        <v>74</v>
      </c>
      <c r="C633" s="4">
        <v>6</v>
      </c>
      <c r="D633" s="8">
        <v>4.29</v>
      </c>
      <c r="E633" s="4">
        <v>6</v>
      </c>
      <c r="F633" s="8">
        <v>6.98</v>
      </c>
      <c r="G633" s="4">
        <v>0</v>
      </c>
      <c r="H633" s="8">
        <v>0</v>
      </c>
      <c r="I633" s="4">
        <v>0</v>
      </c>
    </row>
    <row r="634" spans="1:9" x14ac:dyDescent="0.2">
      <c r="A634" s="2">
        <v>10</v>
      </c>
      <c r="B634" s="1" t="s">
        <v>57</v>
      </c>
      <c r="C634" s="4">
        <v>5</v>
      </c>
      <c r="D634" s="8">
        <v>3.57</v>
      </c>
      <c r="E634" s="4">
        <v>4</v>
      </c>
      <c r="F634" s="8">
        <v>4.6500000000000004</v>
      </c>
      <c r="G634" s="4">
        <v>1</v>
      </c>
      <c r="H634" s="8">
        <v>2.2200000000000002</v>
      </c>
      <c r="I634" s="4">
        <v>0</v>
      </c>
    </row>
    <row r="635" spans="1:9" x14ac:dyDescent="0.2">
      <c r="A635" s="2">
        <v>10</v>
      </c>
      <c r="B635" s="1" t="s">
        <v>58</v>
      </c>
      <c r="C635" s="4">
        <v>5</v>
      </c>
      <c r="D635" s="8">
        <v>3.57</v>
      </c>
      <c r="E635" s="4">
        <v>3</v>
      </c>
      <c r="F635" s="8">
        <v>3.49</v>
      </c>
      <c r="G635" s="4">
        <v>2</v>
      </c>
      <c r="H635" s="8">
        <v>4.4400000000000004</v>
      </c>
      <c r="I635" s="4">
        <v>0</v>
      </c>
    </row>
    <row r="636" spans="1:9" x14ac:dyDescent="0.2">
      <c r="A636" s="2">
        <v>10</v>
      </c>
      <c r="B636" s="1" t="s">
        <v>71</v>
      </c>
      <c r="C636" s="4">
        <v>5</v>
      </c>
      <c r="D636" s="8">
        <v>3.57</v>
      </c>
      <c r="E636" s="4">
        <v>3</v>
      </c>
      <c r="F636" s="8">
        <v>3.49</v>
      </c>
      <c r="G636" s="4">
        <v>0</v>
      </c>
      <c r="H636" s="8">
        <v>0</v>
      </c>
      <c r="I636" s="4">
        <v>0</v>
      </c>
    </row>
    <row r="637" spans="1:9" x14ac:dyDescent="0.2">
      <c r="A637" s="2">
        <v>13</v>
      </c>
      <c r="B637" s="1" t="s">
        <v>87</v>
      </c>
      <c r="C637" s="4">
        <v>4</v>
      </c>
      <c r="D637" s="8">
        <v>2.86</v>
      </c>
      <c r="E637" s="4">
        <v>3</v>
      </c>
      <c r="F637" s="8">
        <v>3.49</v>
      </c>
      <c r="G637" s="4">
        <v>1</v>
      </c>
      <c r="H637" s="8">
        <v>2.2200000000000002</v>
      </c>
      <c r="I637" s="4">
        <v>0</v>
      </c>
    </row>
    <row r="638" spans="1:9" x14ac:dyDescent="0.2">
      <c r="A638" s="2">
        <v>13</v>
      </c>
      <c r="B638" s="1" t="s">
        <v>73</v>
      </c>
      <c r="C638" s="4">
        <v>4</v>
      </c>
      <c r="D638" s="8">
        <v>2.86</v>
      </c>
      <c r="E638" s="4">
        <v>0</v>
      </c>
      <c r="F638" s="8">
        <v>0</v>
      </c>
      <c r="G638" s="4">
        <v>1</v>
      </c>
      <c r="H638" s="8">
        <v>2.2200000000000002</v>
      </c>
      <c r="I638" s="4">
        <v>0</v>
      </c>
    </row>
    <row r="639" spans="1:9" x14ac:dyDescent="0.2">
      <c r="A639" s="2">
        <v>15</v>
      </c>
      <c r="B639" s="1" t="s">
        <v>88</v>
      </c>
      <c r="C639" s="4">
        <v>3</v>
      </c>
      <c r="D639" s="8">
        <v>2.14</v>
      </c>
      <c r="E639" s="4">
        <v>0</v>
      </c>
      <c r="F639" s="8">
        <v>0</v>
      </c>
      <c r="G639" s="4">
        <v>3</v>
      </c>
      <c r="H639" s="8">
        <v>6.67</v>
      </c>
      <c r="I639" s="4">
        <v>0</v>
      </c>
    </row>
    <row r="640" spans="1:9" x14ac:dyDescent="0.2">
      <c r="A640" s="2">
        <v>15</v>
      </c>
      <c r="B640" s="1" t="s">
        <v>61</v>
      </c>
      <c r="C640" s="4">
        <v>3</v>
      </c>
      <c r="D640" s="8">
        <v>2.14</v>
      </c>
      <c r="E640" s="4">
        <v>2</v>
      </c>
      <c r="F640" s="8">
        <v>2.33</v>
      </c>
      <c r="G640" s="4">
        <v>1</v>
      </c>
      <c r="H640" s="8">
        <v>2.2200000000000002</v>
      </c>
      <c r="I640" s="4">
        <v>0</v>
      </c>
    </row>
    <row r="641" spans="1:9" x14ac:dyDescent="0.2">
      <c r="A641" s="2">
        <v>17</v>
      </c>
      <c r="B641" s="1" t="s">
        <v>85</v>
      </c>
      <c r="C641" s="4">
        <v>2</v>
      </c>
      <c r="D641" s="8">
        <v>1.43</v>
      </c>
      <c r="E641" s="4">
        <v>1</v>
      </c>
      <c r="F641" s="8">
        <v>1.1599999999999999</v>
      </c>
      <c r="G641" s="4">
        <v>1</v>
      </c>
      <c r="H641" s="8">
        <v>2.2200000000000002</v>
      </c>
      <c r="I641" s="4">
        <v>0</v>
      </c>
    </row>
    <row r="642" spans="1:9" x14ac:dyDescent="0.2">
      <c r="A642" s="2">
        <v>17</v>
      </c>
      <c r="B642" s="1" t="s">
        <v>78</v>
      </c>
      <c r="C642" s="4">
        <v>2</v>
      </c>
      <c r="D642" s="8">
        <v>1.43</v>
      </c>
      <c r="E642" s="4">
        <v>1</v>
      </c>
      <c r="F642" s="8">
        <v>1.1599999999999999</v>
      </c>
      <c r="G642" s="4">
        <v>1</v>
      </c>
      <c r="H642" s="8">
        <v>2.2200000000000002</v>
      </c>
      <c r="I642" s="4">
        <v>0</v>
      </c>
    </row>
    <row r="643" spans="1:9" x14ac:dyDescent="0.2">
      <c r="A643" s="2">
        <v>17</v>
      </c>
      <c r="B643" s="1" t="s">
        <v>95</v>
      </c>
      <c r="C643" s="4">
        <v>2</v>
      </c>
      <c r="D643" s="8">
        <v>1.43</v>
      </c>
      <c r="E643" s="4">
        <v>2</v>
      </c>
      <c r="F643" s="8">
        <v>2.33</v>
      </c>
      <c r="G643" s="4">
        <v>0</v>
      </c>
      <c r="H643" s="8">
        <v>0</v>
      </c>
      <c r="I643" s="4">
        <v>0</v>
      </c>
    </row>
    <row r="644" spans="1:9" x14ac:dyDescent="0.2">
      <c r="A644" s="2">
        <v>17</v>
      </c>
      <c r="B644" s="1" t="s">
        <v>99</v>
      </c>
      <c r="C644" s="4">
        <v>2</v>
      </c>
      <c r="D644" s="8">
        <v>1.43</v>
      </c>
      <c r="E644" s="4">
        <v>2</v>
      </c>
      <c r="F644" s="8">
        <v>2.33</v>
      </c>
      <c r="G644" s="4">
        <v>0</v>
      </c>
      <c r="H644" s="8">
        <v>0</v>
      </c>
      <c r="I644" s="4">
        <v>0</v>
      </c>
    </row>
    <row r="645" spans="1:9" x14ac:dyDescent="0.2">
      <c r="A645" s="2">
        <v>17</v>
      </c>
      <c r="B645" s="1" t="s">
        <v>82</v>
      </c>
      <c r="C645" s="4">
        <v>2</v>
      </c>
      <c r="D645" s="8">
        <v>1.43</v>
      </c>
      <c r="E645" s="4">
        <v>1</v>
      </c>
      <c r="F645" s="8">
        <v>1.1599999999999999</v>
      </c>
      <c r="G645" s="4">
        <v>1</v>
      </c>
      <c r="H645" s="8">
        <v>2.2200000000000002</v>
      </c>
      <c r="I645" s="4">
        <v>0</v>
      </c>
    </row>
    <row r="646" spans="1:9" x14ac:dyDescent="0.2">
      <c r="A646" s="2">
        <v>17</v>
      </c>
      <c r="B646" s="1" t="s">
        <v>86</v>
      </c>
      <c r="C646" s="4">
        <v>2</v>
      </c>
      <c r="D646" s="8">
        <v>1.43</v>
      </c>
      <c r="E646" s="4">
        <v>0</v>
      </c>
      <c r="F646" s="8">
        <v>0</v>
      </c>
      <c r="G646" s="4">
        <v>2</v>
      </c>
      <c r="H646" s="8">
        <v>4.4400000000000004</v>
      </c>
      <c r="I646" s="4">
        <v>0</v>
      </c>
    </row>
    <row r="647" spans="1:9" x14ac:dyDescent="0.2">
      <c r="A647" s="2">
        <v>17</v>
      </c>
      <c r="B647" s="1" t="s">
        <v>72</v>
      </c>
      <c r="C647" s="4">
        <v>2</v>
      </c>
      <c r="D647" s="8">
        <v>1.43</v>
      </c>
      <c r="E647" s="4">
        <v>2</v>
      </c>
      <c r="F647" s="8">
        <v>2.33</v>
      </c>
      <c r="G647" s="4">
        <v>0</v>
      </c>
      <c r="H647" s="8">
        <v>0</v>
      </c>
      <c r="I647" s="4">
        <v>0</v>
      </c>
    </row>
    <row r="648" spans="1:9" x14ac:dyDescent="0.2">
      <c r="A648" s="1"/>
      <c r="C648" s="4"/>
      <c r="D648" s="8"/>
      <c r="E648" s="4"/>
      <c r="F648" s="8"/>
      <c r="G648" s="4"/>
      <c r="H648" s="8"/>
      <c r="I648" s="4"/>
    </row>
    <row r="649" spans="1:9" x14ac:dyDescent="0.2">
      <c r="A649" s="1" t="s">
        <v>28</v>
      </c>
      <c r="C649" s="4"/>
      <c r="D649" s="8"/>
      <c r="E649" s="4"/>
      <c r="F649" s="8"/>
      <c r="G649" s="4"/>
      <c r="H649" s="8"/>
      <c r="I649" s="4"/>
    </row>
    <row r="650" spans="1:9" x14ac:dyDescent="0.2">
      <c r="A650" s="2">
        <v>1</v>
      </c>
      <c r="B650" s="1" t="s">
        <v>56</v>
      </c>
      <c r="C650" s="4">
        <v>11</v>
      </c>
      <c r="D650" s="8">
        <v>18.64</v>
      </c>
      <c r="E650" s="4">
        <v>10</v>
      </c>
      <c r="F650" s="8">
        <v>24.39</v>
      </c>
      <c r="G650" s="4">
        <v>1</v>
      </c>
      <c r="H650" s="8">
        <v>5.56</v>
      </c>
      <c r="I650" s="4">
        <v>0</v>
      </c>
    </row>
    <row r="651" spans="1:9" x14ac:dyDescent="0.2">
      <c r="A651" s="2">
        <v>2</v>
      </c>
      <c r="B651" s="1" t="s">
        <v>55</v>
      </c>
      <c r="C651" s="4">
        <v>8</v>
      </c>
      <c r="D651" s="8">
        <v>13.56</v>
      </c>
      <c r="E651" s="4">
        <v>2</v>
      </c>
      <c r="F651" s="8">
        <v>4.88</v>
      </c>
      <c r="G651" s="4">
        <v>6</v>
      </c>
      <c r="H651" s="8">
        <v>33.33</v>
      </c>
      <c r="I651" s="4">
        <v>0</v>
      </c>
    </row>
    <row r="652" spans="1:9" x14ac:dyDescent="0.2">
      <c r="A652" s="2">
        <v>3</v>
      </c>
      <c r="B652" s="1" t="s">
        <v>64</v>
      </c>
      <c r="C652" s="4">
        <v>5</v>
      </c>
      <c r="D652" s="8">
        <v>8.4700000000000006</v>
      </c>
      <c r="E652" s="4">
        <v>3</v>
      </c>
      <c r="F652" s="8">
        <v>7.32</v>
      </c>
      <c r="G652" s="4">
        <v>2</v>
      </c>
      <c r="H652" s="8">
        <v>11.11</v>
      </c>
      <c r="I652" s="4">
        <v>0</v>
      </c>
    </row>
    <row r="653" spans="1:9" x14ac:dyDescent="0.2">
      <c r="A653" s="2">
        <v>4</v>
      </c>
      <c r="B653" s="1" t="s">
        <v>99</v>
      </c>
      <c r="C653" s="4">
        <v>4</v>
      </c>
      <c r="D653" s="8">
        <v>6.78</v>
      </c>
      <c r="E653" s="4">
        <v>4</v>
      </c>
      <c r="F653" s="8">
        <v>9.76</v>
      </c>
      <c r="G653" s="4">
        <v>0</v>
      </c>
      <c r="H653" s="8">
        <v>0</v>
      </c>
      <c r="I653" s="4">
        <v>0</v>
      </c>
    </row>
    <row r="654" spans="1:9" x14ac:dyDescent="0.2">
      <c r="A654" s="2">
        <v>5</v>
      </c>
      <c r="B654" s="1" t="s">
        <v>92</v>
      </c>
      <c r="C654" s="4">
        <v>3</v>
      </c>
      <c r="D654" s="8">
        <v>5.08</v>
      </c>
      <c r="E654" s="4">
        <v>2</v>
      </c>
      <c r="F654" s="8">
        <v>4.88</v>
      </c>
      <c r="G654" s="4">
        <v>1</v>
      </c>
      <c r="H654" s="8">
        <v>5.56</v>
      </c>
      <c r="I654" s="4">
        <v>0</v>
      </c>
    </row>
    <row r="655" spans="1:9" x14ac:dyDescent="0.2">
      <c r="A655" s="2">
        <v>5</v>
      </c>
      <c r="B655" s="1" t="s">
        <v>62</v>
      </c>
      <c r="C655" s="4">
        <v>3</v>
      </c>
      <c r="D655" s="8">
        <v>5.08</v>
      </c>
      <c r="E655" s="4">
        <v>2</v>
      </c>
      <c r="F655" s="8">
        <v>4.88</v>
      </c>
      <c r="G655" s="4">
        <v>1</v>
      </c>
      <c r="H655" s="8">
        <v>5.56</v>
      </c>
      <c r="I655" s="4">
        <v>0</v>
      </c>
    </row>
    <row r="656" spans="1:9" x14ac:dyDescent="0.2">
      <c r="A656" s="2">
        <v>5</v>
      </c>
      <c r="B656" s="1" t="s">
        <v>71</v>
      </c>
      <c r="C656" s="4">
        <v>3</v>
      </c>
      <c r="D656" s="8">
        <v>5.08</v>
      </c>
      <c r="E656" s="4">
        <v>2</v>
      </c>
      <c r="F656" s="8">
        <v>4.88</v>
      </c>
      <c r="G656" s="4">
        <v>1</v>
      </c>
      <c r="H656" s="8">
        <v>5.56</v>
      </c>
      <c r="I656" s="4">
        <v>0</v>
      </c>
    </row>
    <row r="657" spans="1:9" x14ac:dyDescent="0.2">
      <c r="A657" s="2">
        <v>8</v>
      </c>
      <c r="B657" s="1" t="s">
        <v>81</v>
      </c>
      <c r="C657" s="4">
        <v>2</v>
      </c>
      <c r="D657" s="8">
        <v>3.39</v>
      </c>
      <c r="E657" s="4">
        <v>2</v>
      </c>
      <c r="F657" s="8">
        <v>4.88</v>
      </c>
      <c r="G657" s="4">
        <v>0</v>
      </c>
      <c r="H657" s="8">
        <v>0</v>
      </c>
      <c r="I657" s="4">
        <v>0</v>
      </c>
    </row>
    <row r="658" spans="1:9" x14ac:dyDescent="0.2">
      <c r="A658" s="2">
        <v>8</v>
      </c>
      <c r="B658" s="1" t="s">
        <v>87</v>
      </c>
      <c r="C658" s="4">
        <v>2</v>
      </c>
      <c r="D658" s="8">
        <v>3.39</v>
      </c>
      <c r="E658" s="4">
        <v>2</v>
      </c>
      <c r="F658" s="8">
        <v>4.88</v>
      </c>
      <c r="G658" s="4">
        <v>0</v>
      </c>
      <c r="H658" s="8">
        <v>0</v>
      </c>
      <c r="I658" s="4">
        <v>0</v>
      </c>
    </row>
    <row r="659" spans="1:9" x14ac:dyDescent="0.2">
      <c r="A659" s="2">
        <v>8</v>
      </c>
      <c r="B659" s="1" t="s">
        <v>61</v>
      </c>
      <c r="C659" s="4">
        <v>2</v>
      </c>
      <c r="D659" s="8">
        <v>3.39</v>
      </c>
      <c r="E659" s="4">
        <v>2</v>
      </c>
      <c r="F659" s="8">
        <v>4.88</v>
      </c>
      <c r="G659" s="4">
        <v>0</v>
      </c>
      <c r="H659" s="8">
        <v>0</v>
      </c>
      <c r="I659" s="4">
        <v>0</v>
      </c>
    </row>
    <row r="660" spans="1:9" x14ac:dyDescent="0.2">
      <c r="A660" s="2">
        <v>8</v>
      </c>
      <c r="B660" s="1" t="s">
        <v>67</v>
      </c>
      <c r="C660" s="4">
        <v>2</v>
      </c>
      <c r="D660" s="8">
        <v>3.39</v>
      </c>
      <c r="E660" s="4">
        <v>1</v>
      </c>
      <c r="F660" s="8">
        <v>2.44</v>
      </c>
      <c r="G660" s="4">
        <v>1</v>
      </c>
      <c r="H660" s="8">
        <v>5.56</v>
      </c>
      <c r="I660" s="4">
        <v>0</v>
      </c>
    </row>
    <row r="661" spans="1:9" x14ac:dyDescent="0.2">
      <c r="A661" s="2">
        <v>8</v>
      </c>
      <c r="B661" s="1" t="s">
        <v>86</v>
      </c>
      <c r="C661" s="4">
        <v>2</v>
      </c>
      <c r="D661" s="8">
        <v>3.39</v>
      </c>
      <c r="E661" s="4">
        <v>1</v>
      </c>
      <c r="F661" s="8">
        <v>2.44</v>
      </c>
      <c r="G661" s="4">
        <v>1</v>
      </c>
      <c r="H661" s="8">
        <v>5.56</v>
      </c>
      <c r="I661" s="4">
        <v>0</v>
      </c>
    </row>
    <row r="662" spans="1:9" x14ac:dyDescent="0.2">
      <c r="A662" s="2">
        <v>8</v>
      </c>
      <c r="B662" s="1" t="s">
        <v>70</v>
      </c>
      <c r="C662" s="4">
        <v>2</v>
      </c>
      <c r="D662" s="8">
        <v>3.39</v>
      </c>
      <c r="E662" s="4">
        <v>2</v>
      </c>
      <c r="F662" s="8">
        <v>4.88</v>
      </c>
      <c r="G662" s="4">
        <v>0</v>
      </c>
      <c r="H662" s="8">
        <v>0</v>
      </c>
      <c r="I662" s="4">
        <v>0</v>
      </c>
    </row>
    <row r="663" spans="1:9" x14ac:dyDescent="0.2">
      <c r="A663" s="2">
        <v>14</v>
      </c>
      <c r="B663" s="1" t="s">
        <v>84</v>
      </c>
      <c r="C663" s="4">
        <v>1</v>
      </c>
      <c r="D663" s="8">
        <v>1.69</v>
      </c>
      <c r="E663" s="4">
        <v>1</v>
      </c>
      <c r="F663" s="8">
        <v>2.44</v>
      </c>
      <c r="G663" s="4">
        <v>0</v>
      </c>
      <c r="H663" s="8">
        <v>0</v>
      </c>
      <c r="I663" s="4">
        <v>0</v>
      </c>
    </row>
    <row r="664" spans="1:9" x14ac:dyDescent="0.2">
      <c r="A664" s="2">
        <v>14</v>
      </c>
      <c r="B664" s="1" t="s">
        <v>78</v>
      </c>
      <c r="C664" s="4">
        <v>1</v>
      </c>
      <c r="D664" s="8">
        <v>1.69</v>
      </c>
      <c r="E664" s="4">
        <v>0</v>
      </c>
      <c r="F664" s="8">
        <v>0</v>
      </c>
      <c r="G664" s="4">
        <v>1</v>
      </c>
      <c r="H664" s="8">
        <v>5.56</v>
      </c>
      <c r="I664" s="4">
        <v>0</v>
      </c>
    </row>
    <row r="665" spans="1:9" x14ac:dyDescent="0.2">
      <c r="A665" s="2">
        <v>14</v>
      </c>
      <c r="B665" s="1" t="s">
        <v>88</v>
      </c>
      <c r="C665" s="4">
        <v>1</v>
      </c>
      <c r="D665" s="8">
        <v>1.69</v>
      </c>
      <c r="E665" s="4">
        <v>0</v>
      </c>
      <c r="F665" s="8">
        <v>0</v>
      </c>
      <c r="G665" s="4">
        <v>1</v>
      </c>
      <c r="H665" s="8">
        <v>5.56</v>
      </c>
      <c r="I665" s="4">
        <v>0</v>
      </c>
    </row>
    <row r="666" spans="1:9" x14ac:dyDescent="0.2">
      <c r="A666" s="2">
        <v>14</v>
      </c>
      <c r="B666" s="1" t="s">
        <v>100</v>
      </c>
      <c r="C666" s="4">
        <v>1</v>
      </c>
      <c r="D666" s="8">
        <v>1.69</v>
      </c>
      <c r="E666" s="4">
        <v>1</v>
      </c>
      <c r="F666" s="8">
        <v>2.44</v>
      </c>
      <c r="G666" s="4">
        <v>0</v>
      </c>
      <c r="H666" s="8">
        <v>0</v>
      </c>
      <c r="I666" s="4">
        <v>0</v>
      </c>
    </row>
    <row r="667" spans="1:9" x14ac:dyDescent="0.2">
      <c r="A667" s="2">
        <v>14</v>
      </c>
      <c r="B667" s="1" t="s">
        <v>89</v>
      </c>
      <c r="C667" s="4">
        <v>1</v>
      </c>
      <c r="D667" s="8">
        <v>1.69</v>
      </c>
      <c r="E667" s="4">
        <v>1</v>
      </c>
      <c r="F667" s="8">
        <v>2.44</v>
      </c>
      <c r="G667" s="4">
        <v>0</v>
      </c>
      <c r="H667" s="8">
        <v>0</v>
      </c>
      <c r="I667" s="4">
        <v>0</v>
      </c>
    </row>
    <row r="668" spans="1:9" x14ac:dyDescent="0.2">
      <c r="A668" s="2">
        <v>14</v>
      </c>
      <c r="B668" s="1" t="s">
        <v>101</v>
      </c>
      <c r="C668" s="4">
        <v>1</v>
      </c>
      <c r="D668" s="8">
        <v>1.69</v>
      </c>
      <c r="E668" s="4">
        <v>0</v>
      </c>
      <c r="F668" s="8">
        <v>0</v>
      </c>
      <c r="G668" s="4">
        <v>1</v>
      </c>
      <c r="H668" s="8">
        <v>5.56</v>
      </c>
      <c r="I668" s="4">
        <v>0</v>
      </c>
    </row>
    <row r="669" spans="1:9" x14ac:dyDescent="0.2">
      <c r="A669" s="2">
        <v>14</v>
      </c>
      <c r="B669" s="1" t="s">
        <v>69</v>
      </c>
      <c r="C669" s="4">
        <v>1</v>
      </c>
      <c r="D669" s="8">
        <v>1.69</v>
      </c>
      <c r="E669" s="4">
        <v>1</v>
      </c>
      <c r="F669" s="8">
        <v>2.44</v>
      </c>
      <c r="G669" s="4">
        <v>0</v>
      </c>
      <c r="H669" s="8">
        <v>0</v>
      </c>
      <c r="I669" s="4">
        <v>0</v>
      </c>
    </row>
    <row r="670" spans="1:9" x14ac:dyDescent="0.2">
      <c r="A670" s="2">
        <v>14</v>
      </c>
      <c r="B670" s="1" t="s">
        <v>77</v>
      </c>
      <c r="C670" s="4">
        <v>1</v>
      </c>
      <c r="D670" s="8">
        <v>1.69</v>
      </c>
      <c r="E670" s="4">
        <v>1</v>
      </c>
      <c r="F670" s="8">
        <v>2.44</v>
      </c>
      <c r="G670" s="4">
        <v>0</v>
      </c>
      <c r="H670" s="8">
        <v>0</v>
      </c>
      <c r="I670" s="4">
        <v>0</v>
      </c>
    </row>
    <row r="671" spans="1:9" x14ac:dyDescent="0.2">
      <c r="A671" s="2">
        <v>14</v>
      </c>
      <c r="B671" s="1" t="s">
        <v>72</v>
      </c>
      <c r="C671" s="4">
        <v>1</v>
      </c>
      <c r="D671" s="8">
        <v>1.69</v>
      </c>
      <c r="E671" s="4">
        <v>1</v>
      </c>
      <c r="F671" s="8">
        <v>2.44</v>
      </c>
      <c r="G671" s="4">
        <v>0</v>
      </c>
      <c r="H671" s="8">
        <v>0</v>
      </c>
      <c r="I671" s="4">
        <v>0</v>
      </c>
    </row>
    <row r="672" spans="1:9" x14ac:dyDescent="0.2">
      <c r="A672" s="2">
        <v>14</v>
      </c>
      <c r="B672" s="1" t="s">
        <v>102</v>
      </c>
      <c r="C672" s="4">
        <v>1</v>
      </c>
      <c r="D672" s="8">
        <v>1.69</v>
      </c>
      <c r="E672" s="4">
        <v>0</v>
      </c>
      <c r="F672" s="8">
        <v>0</v>
      </c>
      <c r="G672" s="4">
        <v>1</v>
      </c>
      <c r="H672" s="8">
        <v>5.56</v>
      </c>
      <c r="I672" s="4">
        <v>0</v>
      </c>
    </row>
    <row r="673" spans="1:9" x14ac:dyDescent="0.2">
      <c r="A673" s="1"/>
      <c r="C673" s="4"/>
      <c r="D673" s="8"/>
      <c r="E673" s="4"/>
      <c r="F673" s="8"/>
      <c r="G673" s="4"/>
      <c r="H673" s="8"/>
      <c r="I673" s="4"/>
    </row>
    <row r="674" spans="1:9" x14ac:dyDescent="0.2">
      <c r="A674" s="1" t="s">
        <v>29</v>
      </c>
      <c r="C674" s="4"/>
      <c r="D674" s="8"/>
      <c r="E674" s="4"/>
      <c r="F674" s="8"/>
      <c r="G674" s="4"/>
      <c r="H674" s="8"/>
      <c r="I674" s="4"/>
    </row>
    <row r="675" spans="1:9" x14ac:dyDescent="0.2">
      <c r="A675" s="2">
        <v>1</v>
      </c>
      <c r="B675" s="1" t="s">
        <v>55</v>
      </c>
      <c r="C675" s="4">
        <v>12</v>
      </c>
      <c r="D675" s="8">
        <v>12</v>
      </c>
      <c r="E675" s="4">
        <v>3</v>
      </c>
      <c r="F675" s="8">
        <v>6.12</v>
      </c>
      <c r="G675" s="4">
        <v>9</v>
      </c>
      <c r="H675" s="8">
        <v>19.149999999999999</v>
      </c>
      <c r="I675" s="4">
        <v>0</v>
      </c>
    </row>
    <row r="676" spans="1:9" x14ac:dyDescent="0.2">
      <c r="A676" s="2">
        <v>2</v>
      </c>
      <c r="B676" s="1" t="s">
        <v>64</v>
      </c>
      <c r="C676" s="4">
        <v>9</v>
      </c>
      <c r="D676" s="8">
        <v>9</v>
      </c>
      <c r="E676" s="4">
        <v>4</v>
      </c>
      <c r="F676" s="8">
        <v>8.16</v>
      </c>
      <c r="G676" s="4">
        <v>5</v>
      </c>
      <c r="H676" s="8">
        <v>10.64</v>
      </c>
      <c r="I676" s="4">
        <v>0</v>
      </c>
    </row>
    <row r="677" spans="1:9" x14ac:dyDescent="0.2">
      <c r="A677" s="2">
        <v>2</v>
      </c>
      <c r="B677" s="1" t="s">
        <v>69</v>
      </c>
      <c r="C677" s="4">
        <v>9</v>
      </c>
      <c r="D677" s="8">
        <v>9</v>
      </c>
      <c r="E677" s="4">
        <v>9</v>
      </c>
      <c r="F677" s="8">
        <v>18.37</v>
      </c>
      <c r="G677" s="4">
        <v>0</v>
      </c>
      <c r="H677" s="8">
        <v>0</v>
      </c>
      <c r="I677" s="4">
        <v>0</v>
      </c>
    </row>
    <row r="678" spans="1:9" x14ac:dyDescent="0.2">
      <c r="A678" s="2">
        <v>4</v>
      </c>
      <c r="B678" s="1" t="s">
        <v>70</v>
      </c>
      <c r="C678" s="4">
        <v>8</v>
      </c>
      <c r="D678" s="8">
        <v>8</v>
      </c>
      <c r="E678" s="4">
        <v>7</v>
      </c>
      <c r="F678" s="8">
        <v>14.29</v>
      </c>
      <c r="G678" s="4">
        <v>1</v>
      </c>
      <c r="H678" s="8">
        <v>2.13</v>
      </c>
      <c r="I678" s="4">
        <v>0</v>
      </c>
    </row>
    <row r="679" spans="1:9" x14ac:dyDescent="0.2">
      <c r="A679" s="2">
        <v>5</v>
      </c>
      <c r="B679" s="1" t="s">
        <v>61</v>
      </c>
      <c r="C679" s="4">
        <v>7</v>
      </c>
      <c r="D679" s="8">
        <v>7</v>
      </c>
      <c r="E679" s="4">
        <v>3</v>
      </c>
      <c r="F679" s="8">
        <v>6.12</v>
      </c>
      <c r="G679" s="4">
        <v>4</v>
      </c>
      <c r="H679" s="8">
        <v>8.51</v>
      </c>
      <c r="I679" s="4">
        <v>0</v>
      </c>
    </row>
    <row r="680" spans="1:9" x14ac:dyDescent="0.2">
      <c r="A680" s="2">
        <v>5</v>
      </c>
      <c r="B680" s="1" t="s">
        <v>62</v>
      </c>
      <c r="C680" s="4">
        <v>7</v>
      </c>
      <c r="D680" s="8">
        <v>7</v>
      </c>
      <c r="E680" s="4">
        <v>4</v>
      </c>
      <c r="F680" s="8">
        <v>8.16</v>
      </c>
      <c r="G680" s="4">
        <v>3</v>
      </c>
      <c r="H680" s="8">
        <v>6.38</v>
      </c>
      <c r="I680" s="4">
        <v>0</v>
      </c>
    </row>
    <row r="681" spans="1:9" x14ac:dyDescent="0.2">
      <c r="A681" s="2">
        <v>7</v>
      </c>
      <c r="B681" s="1" t="s">
        <v>68</v>
      </c>
      <c r="C681" s="4">
        <v>5</v>
      </c>
      <c r="D681" s="8">
        <v>5</v>
      </c>
      <c r="E681" s="4">
        <v>0</v>
      </c>
      <c r="F681" s="8">
        <v>0</v>
      </c>
      <c r="G681" s="4">
        <v>5</v>
      </c>
      <c r="H681" s="8">
        <v>10.64</v>
      </c>
      <c r="I681" s="4">
        <v>0</v>
      </c>
    </row>
    <row r="682" spans="1:9" x14ac:dyDescent="0.2">
      <c r="A682" s="2">
        <v>8</v>
      </c>
      <c r="B682" s="1" t="s">
        <v>57</v>
      </c>
      <c r="C682" s="4">
        <v>4</v>
      </c>
      <c r="D682" s="8">
        <v>4</v>
      </c>
      <c r="E682" s="4">
        <v>2</v>
      </c>
      <c r="F682" s="8">
        <v>4.08</v>
      </c>
      <c r="G682" s="4">
        <v>2</v>
      </c>
      <c r="H682" s="8">
        <v>4.26</v>
      </c>
      <c r="I682" s="4">
        <v>0</v>
      </c>
    </row>
    <row r="683" spans="1:9" x14ac:dyDescent="0.2">
      <c r="A683" s="2">
        <v>8</v>
      </c>
      <c r="B683" s="1" t="s">
        <v>63</v>
      </c>
      <c r="C683" s="4">
        <v>4</v>
      </c>
      <c r="D683" s="8">
        <v>4</v>
      </c>
      <c r="E683" s="4">
        <v>2</v>
      </c>
      <c r="F683" s="8">
        <v>4.08</v>
      </c>
      <c r="G683" s="4">
        <v>2</v>
      </c>
      <c r="H683" s="8">
        <v>4.26</v>
      </c>
      <c r="I683" s="4">
        <v>0</v>
      </c>
    </row>
    <row r="684" spans="1:9" x14ac:dyDescent="0.2">
      <c r="A684" s="2">
        <v>10</v>
      </c>
      <c r="B684" s="1" t="s">
        <v>56</v>
      </c>
      <c r="C684" s="4">
        <v>3</v>
      </c>
      <c r="D684" s="8">
        <v>3</v>
      </c>
      <c r="E684" s="4">
        <v>3</v>
      </c>
      <c r="F684" s="8">
        <v>6.12</v>
      </c>
      <c r="G684" s="4">
        <v>0</v>
      </c>
      <c r="H684" s="8">
        <v>0</v>
      </c>
      <c r="I684" s="4">
        <v>0</v>
      </c>
    </row>
    <row r="685" spans="1:9" x14ac:dyDescent="0.2">
      <c r="A685" s="2">
        <v>10</v>
      </c>
      <c r="B685" s="1" t="s">
        <v>88</v>
      </c>
      <c r="C685" s="4">
        <v>3</v>
      </c>
      <c r="D685" s="8">
        <v>3</v>
      </c>
      <c r="E685" s="4">
        <v>0</v>
      </c>
      <c r="F685" s="8">
        <v>0</v>
      </c>
      <c r="G685" s="4">
        <v>3</v>
      </c>
      <c r="H685" s="8">
        <v>6.38</v>
      </c>
      <c r="I685" s="4">
        <v>0</v>
      </c>
    </row>
    <row r="686" spans="1:9" x14ac:dyDescent="0.2">
      <c r="A686" s="2">
        <v>10</v>
      </c>
      <c r="B686" s="1" t="s">
        <v>66</v>
      </c>
      <c r="C686" s="4">
        <v>3</v>
      </c>
      <c r="D686" s="8">
        <v>3</v>
      </c>
      <c r="E686" s="4">
        <v>1</v>
      </c>
      <c r="F686" s="8">
        <v>2.04</v>
      </c>
      <c r="G686" s="4">
        <v>2</v>
      </c>
      <c r="H686" s="8">
        <v>4.26</v>
      </c>
      <c r="I686" s="4">
        <v>0</v>
      </c>
    </row>
    <row r="687" spans="1:9" x14ac:dyDescent="0.2">
      <c r="A687" s="2">
        <v>10</v>
      </c>
      <c r="B687" s="1" t="s">
        <v>71</v>
      </c>
      <c r="C687" s="4">
        <v>3</v>
      </c>
      <c r="D687" s="8">
        <v>3</v>
      </c>
      <c r="E687" s="4">
        <v>3</v>
      </c>
      <c r="F687" s="8">
        <v>6.12</v>
      </c>
      <c r="G687" s="4">
        <v>0</v>
      </c>
      <c r="H687" s="8">
        <v>0</v>
      </c>
      <c r="I687" s="4">
        <v>0</v>
      </c>
    </row>
    <row r="688" spans="1:9" x14ac:dyDescent="0.2">
      <c r="A688" s="2">
        <v>10</v>
      </c>
      <c r="B688" s="1" t="s">
        <v>73</v>
      </c>
      <c r="C688" s="4">
        <v>3</v>
      </c>
      <c r="D688" s="8">
        <v>3</v>
      </c>
      <c r="E688" s="4">
        <v>0</v>
      </c>
      <c r="F688" s="8">
        <v>0</v>
      </c>
      <c r="G688" s="4">
        <v>1</v>
      </c>
      <c r="H688" s="8">
        <v>2.13</v>
      </c>
      <c r="I688" s="4">
        <v>1</v>
      </c>
    </row>
    <row r="689" spans="1:9" x14ac:dyDescent="0.2">
      <c r="A689" s="2">
        <v>15</v>
      </c>
      <c r="B689" s="1" t="s">
        <v>81</v>
      </c>
      <c r="C689" s="4">
        <v>2</v>
      </c>
      <c r="D689" s="8">
        <v>2</v>
      </c>
      <c r="E689" s="4">
        <v>1</v>
      </c>
      <c r="F689" s="8">
        <v>2.04</v>
      </c>
      <c r="G689" s="4">
        <v>1</v>
      </c>
      <c r="H689" s="8">
        <v>2.13</v>
      </c>
      <c r="I689" s="4">
        <v>0</v>
      </c>
    </row>
    <row r="690" spans="1:9" x14ac:dyDescent="0.2">
      <c r="A690" s="2">
        <v>15</v>
      </c>
      <c r="B690" s="1" t="s">
        <v>92</v>
      </c>
      <c r="C690" s="4">
        <v>2</v>
      </c>
      <c r="D690" s="8">
        <v>2</v>
      </c>
      <c r="E690" s="4">
        <v>0</v>
      </c>
      <c r="F690" s="8">
        <v>0</v>
      </c>
      <c r="G690" s="4">
        <v>2</v>
      </c>
      <c r="H690" s="8">
        <v>4.26</v>
      </c>
      <c r="I690" s="4">
        <v>0</v>
      </c>
    </row>
    <row r="691" spans="1:9" x14ac:dyDescent="0.2">
      <c r="A691" s="2">
        <v>15</v>
      </c>
      <c r="B691" s="1" t="s">
        <v>105</v>
      </c>
      <c r="C691" s="4">
        <v>2</v>
      </c>
      <c r="D691" s="8">
        <v>2</v>
      </c>
      <c r="E691" s="4">
        <v>1</v>
      </c>
      <c r="F691" s="8">
        <v>2.04</v>
      </c>
      <c r="G691" s="4">
        <v>1</v>
      </c>
      <c r="H691" s="8">
        <v>2.13</v>
      </c>
      <c r="I691" s="4">
        <v>0</v>
      </c>
    </row>
    <row r="692" spans="1:9" x14ac:dyDescent="0.2">
      <c r="A692" s="2">
        <v>15</v>
      </c>
      <c r="B692" s="1" t="s">
        <v>86</v>
      </c>
      <c r="C692" s="4">
        <v>2</v>
      </c>
      <c r="D692" s="8">
        <v>2</v>
      </c>
      <c r="E692" s="4">
        <v>2</v>
      </c>
      <c r="F692" s="8">
        <v>4.08</v>
      </c>
      <c r="G692" s="4">
        <v>0</v>
      </c>
      <c r="H692" s="8">
        <v>0</v>
      </c>
      <c r="I692" s="4">
        <v>0</v>
      </c>
    </row>
    <row r="693" spans="1:9" x14ac:dyDescent="0.2">
      <c r="A693" s="2">
        <v>15</v>
      </c>
      <c r="B693" s="1" t="s">
        <v>72</v>
      </c>
      <c r="C693" s="4">
        <v>2</v>
      </c>
      <c r="D693" s="8">
        <v>2</v>
      </c>
      <c r="E693" s="4">
        <v>2</v>
      </c>
      <c r="F693" s="8">
        <v>4.08</v>
      </c>
      <c r="G693" s="4">
        <v>0</v>
      </c>
      <c r="H693" s="8">
        <v>0</v>
      </c>
      <c r="I693" s="4">
        <v>0</v>
      </c>
    </row>
    <row r="694" spans="1:9" x14ac:dyDescent="0.2">
      <c r="A694" s="2">
        <v>20</v>
      </c>
      <c r="B694" s="1" t="s">
        <v>84</v>
      </c>
      <c r="C694" s="4">
        <v>1</v>
      </c>
      <c r="D694" s="8">
        <v>1</v>
      </c>
      <c r="E694" s="4">
        <v>1</v>
      </c>
      <c r="F694" s="8">
        <v>2.04</v>
      </c>
      <c r="G694" s="4">
        <v>0</v>
      </c>
      <c r="H694" s="8">
        <v>0</v>
      </c>
      <c r="I694" s="4">
        <v>0</v>
      </c>
    </row>
    <row r="695" spans="1:9" x14ac:dyDescent="0.2">
      <c r="A695" s="2">
        <v>20</v>
      </c>
      <c r="B695" s="1" t="s">
        <v>103</v>
      </c>
      <c r="C695" s="4">
        <v>1</v>
      </c>
      <c r="D695" s="8">
        <v>1</v>
      </c>
      <c r="E695" s="4">
        <v>0</v>
      </c>
      <c r="F695" s="8">
        <v>0</v>
      </c>
      <c r="G695" s="4">
        <v>1</v>
      </c>
      <c r="H695" s="8">
        <v>2.13</v>
      </c>
      <c r="I695" s="4">
        <v>0</v>
      </c>
    </row>
    <row r="696" spans="1:9" x14ac:dyDescent="0.2">
      <c r="A696" s="2">
        <v>20</v>
      </c>
      <c r="B696" s="1" t="s">
        <v>104</v>
      </c>
      <c r="C696" s="4">
        <v>1</v>
      </c>
      <c r="D696" s="8">
        <v>1</v>
      </c>
      <c r="E696" s="4">
        <v>0</v>
      </c>
      <c r="F696" s="8">
        <v>0</v>
      </c>
      <c r="G696" s="4">
        <v>1</v>
      </c>
      <c r="H696" s="8">
        <v>2.13</v>
      </c>
      <c r="I696" s="4">
        <v>0</v>
      </c>
    </row>
    <row r="697" spans="1:9" x14ac:dyDescent="0.2">
      <c r="A697" s="2">
        <v>20</v>
      </c>
      <c r="B697" s="1" t="s">
        <v>94</v>
      </c>
      <c r="C697" s="4">
        <v>1</v>
      </c>
      <c r="D697" s="8">
        <v>1</v>
      </c>
      <c r="E697" s="4">
        <v>0</v>
      </c>
      <c r="F697" s="8">
        <v>0</v>
      </c>
      <c r="G697" s="4">
        <v>1</v>
      </c>
      <c r="H697" s="8">
        <v>2.13</v>
      </c>
      <c r="I697" s="4">
        <v>0</v>
      </c>
    </row>
    <row r="698" spans="1:9" x14ac:dyDescent="0.2">
      <c r="A698" s="2">
        <v>20</v>
      </c>
      <c r="B698" s="1" t="s">
        <v>99</v>
      </c>
      <c r="C698" s="4">
        <v>1</v>
      </c>
      <c r="D698" s="8">
        <v>1</v>
      </c>
      <c r="E698" s="4">
        <v>1</v>
      </c>
      <c r="F698" s="8">
        <v>2.04</v>
      </c>
      <c r="G698" s="4">
        <v>0</v>
      </c>
      <c r="H698" s="8">
        <v>0</v>
      </c>
      <c r="I698" s="4">
        <v>0</v>
      </c>
    </row>
    <row r="699" spans="1:9" x14ac:dyDescent="0.2">
      <c r="A699" s="2">
        <v>20</v>
      </c>
      <c r="B699" s="1" t="s">
        <v>106</v>
      </c>
      <c r="C699" s="4">
        <v>1</v>
      </c>
      <c r="D699" s="8">
        <v>1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2">
      <c r="A700" s="2">
        <v>20</v>
      </c>
      <c r="B700" s="1" t="s">
        <v>67</v>
      </c>
      <c r="C700" s="4">
        <v>1</v>
      </c>
      <c r="D700" s="8">
        <v>1</v>
      </c>
      <c r="E700" s="4">
        <v>0</v>
      </c>
      <c r="F700" s="8">
        <v>0</v>
      </c>
      <c r="G700" s="4">
        <v>1</v>
      </c>
      <c r="H700" s="8">
        <v>2.13</v>
      </c>
      <c r="I700" s="4">
        <v>0</v>
      </c>
    </row>
    <row r="701" spans="1:9" x14ac:dyDescent="0.2">
      <c r="A701" s="2">
        <v>20</v>
      </c>
      <c r="B701" s="1" t="s">
        <v>107</v>
      </c>
      <c r="C701" s="4">
        <v>1</v>
      </c>
      <c r="D701" s="8">
        <v>1</v>
      </c>
      <c r="E701" s="4">
        <v>0</v>
      </c>
      <c r="F701" s="8">
        <v>0</v>
      </c>
      <c r="G701" s="4">
        <v>1</v>
      </c>
      <c r="H701" s="8">
        <v>2.13</v>
      </c>
      <c r="I701" s="4">
        <v>0</v>
      </c>
    </row>
    <row r="702" spans="1:9" x14ac:dyDescent="0.2">
      <c r="A702" s="2">
        <v>20</v>
      </c>
      <c r="B702" s="1" t="s">
        <v>75</v>
      </c>
      <c r="C702" s="4">
        <v>1</v>
      </c>
      <c r="D702" s="8">
        <v>1</v>
      </c>
      <c r="E702" s="4">
        <v>0</v>
      </c>
      <c r="F702" s="8">
        <v>0</v>
      </c>
      <c r="G702" s="4">
        <v>1</v>
      </c>
      <c r="H702" s="8">
        <v>2.13</v>
      </c>
      <c r="I702" s="4">
        <v>0</v>
      </c>
    </row>
    <row r="703" spans="1:9" x14ac:dyDescent="0.2">
      <c r="A703" s="2">
        <v>20</v>
      </c>
      <c r="B703" s="1" t="s">
        <v>108</v>
      </c>
      <c r="C703" s="4">
        <v>1</v>
      </c>
      <c r="D703" s="8">
        <v>1</v>
      </c>
      <c r="E703" s="4">
        <v>0</v>
      </c>
      <c r="F703" s="8">
        <v>0</v>
      </c>
      <c r="G703" s="4">
        <v>0</v>
      </c>
      <c r="H703" s="8">
        <v>0</v>
      </c>
      <c r="I703" s="4">
        <v>0</v>
      </c>
    </row>
    <row r="704" spans="1:9" x14ac:dyDescent="0.2">
      <c r="A704" s="1"/>
      <c r="C704" s="4"/>
      <c r="D704" s="8"/>
      <c r="E704" s="4"/>
      <c r="F704" s="8"/>
      <c r="G704" s="4"/>
      <c r="H704" s="8"/>
      <c r="I704" s="4"/>
    </row>
    <row r="705" spans="1:9" x14ac:dyDescent="0.2">
      <c r="A705" s="1" t="s">
        <v>30</v>
      </c>
      <c r="C705" s="4"/>
      <c r="D705" s="8"/>
      <c r="E705" s="4"/>
      <c r="F705" s="8"/>
      <c r="G705" s="4"/>
      <c r="H705" s="8"/>
      <c r="I705" s="4"/>
    </row>
    <row r="706" spans="1:9" x14ac:dyDescent="0.2">
      <c r="A706" s="2">
        <v>1</v>
      </c>
      <c r="B706" s="1" t="s">
        <v>55</v>
      </c>
      <c r="C706" s="4">
        <v>43</v>
      </c>
      <c r="D706" s="8">
        <v>13.27</v>
      </c>
      <c r="E706" s="4">
        <v>13</v>
      </c>
      <c r="F706" s="8">
        <v>6.95</v>
      </c>
      <c r="G706" s="4">
        <v>30</v>
      </c>
      <c r="H706" s="8">
        <v>23.44</v>
      </c>
      <c r="I706" s="4">
        <v>0</v>
      </c>
    </row>
    <row r="707" spans="1:9" x14ac:dyDescent="0.2">
      <c r="A707" s="2">
        <v>2</v>
      </c>
      <c r="B707" s="1" t="s">
        <v>70</v>
      </c>
      <c r="C707" s="4">
        <v>40</v>
      </c>
      <c r="D707" s="8">
        <v>12.35</v>
      </c>
      <c r="E707" s="4">
        <v>39</v>
      </c>
      <c r="F707" s="8">
        <v>20.86</v>
      </c>
      <c r="G707" s="4">
        <v>1</v>
      </c>
      <c r="H707" s="8">
        <v>0.78</v>
      </c>
      <c r="I707" s="4">
        <v>0</v>
      </c>
    </row>
    <row r="708" spans="1:9" x14ac:dyDescent="0.2">
      <c r="A708" s="2">
        <v>3</v>
      </c>
      <c r="B708" s="1" t="s">
        <v>62</v>
      </c>
      <c r="C708" s="4">
        <v>28</v>
      </c>
      <c r="D708" s="8">
        <v>8.64</v>
      </c>
      <c r="E708" s="4">
        <v>21</v>
      </c>
      <c r="F708" s="8">
        <v>11.23</v>
      </c>
      <c r="G708" s="4">
        <v>7</v>
      </c>
      <c r="H708" s="8">
        <v>5.47</v>
      </c>
      <c r="I708" s="4">
        <v>0</v>
      </c>
    </row>
    <row r="709" spans="1:9" x14ac:dyDescent="0.2">
      <c r="A709" s="2">
        <v>4</v>
      </c>
      <c r="B709" s="1" t="s">
        <v>64</v>
      </c>
      <c r="C709" s="4">
        <v>20</v>
      </c>
      <c r="D709" s="8">
        <v>6.17</v>
      </c>
      <c r="E709" s="4">
        <v>13</v>
      </c>
      <c r="F709" s="8">
        <v>6.95</v>
      </c>
      <c r="G709" s="4">
        <v>7</v>
      </c>
      <c r="H709" s="8">
        <v>5.47</v>
      </c>
      <c r="I709" s="4">
        <v>0</v>
      </c>
    </row>
    <row r="710" spans="1:9" x14ac:dyDescent="0.2">
      <c r="A710" s="2">
        <v>5</v>
      </c>
      <c r="B710" s="1" t="s">
        <v>56</v>
      </c>
      <c r="C710" s="4">
        <v>19</v>
      </c>
      <c r="D710" s="8">
        <v>5.86</v>
      </c>
      <c r="E710" s="4">
        <v>11</v>
      </c>
      <c r="F710" s="8">
        <v>5.88</v>
      </c>
      <c r="G710" s="4">
        <v>8</v>
      </c>
      <c r="H710" s="8">
        <v>6.25</v>
      </c>
      <c r="I710" s="4">
        <v>0</v>
      </c>
    </row>
    <row r="711" spans="1:9" x14ac:dyDescent="0.2">
      <c r="A711" s="2">
        <v>6</v>
      </c>
      <c r="B711" s="1" t="s">
        <v>63</v>
      </c>
      <c r="C711" s="4">
        <v>17</v>
      </c>
      <c r="D711" s="8">
        <v>5.25</v>
      </c>
      <c r="E711" s="4">
        <v>10</v>
      </c>
      <c r="F711" s="8">
        <v>5.35</v>
      </c>
      <c r="G711" s="4">
        <v>7</v>
      </c>
      <c r="H711" s="8">
        <v>5.47</v>
      </c>
      <c r="I711" s="4">
        <v>0</v>
      </c>
    </row>
    <row r="712" spans="1:9" x14ac:dyDescent="0.2">
      <c r="A712" s="2">
        <v>7</v>
      </c>
      <c r="B712" s="1" t="s">
        <v>69</v>
      </c>
      <c r="C712" s="4">
        <v>13</v>
      </c>
      <c r="D712" s="8">
        <v>4.01</v>
      </c>
      <c r="E712" s="4">
        <v>13</v>
      </c>
      <c r="F712" s="8">
        <v>6.95</v>
      </c>
      <c r="G712" s="4">
        <v>0</v>
      </c>
      <c r="H712" s="8">
        <v>0</v>
      </c>
      <c r="I712" s="4">
        <v>0</v>
      </c>
    </row>
    <row r="713" spans="1:9" x14ac:dyDescent="0.2">
      <c r="A713" s="2">
        <v>7</v>
      </c>
      <c r="B713" s="1" t="s">
        <v>71</v>
      </c>
      <c r="C713" s="4">
        <v>13</v>
      </c>
      <c r="D713" s="8">
        <v>4.01</v>
      </c>
      <c r="E713" s="4">
        <v>9</v>
      </c>
      <c r="F713" s="8">
        <v>4.8099999999999996</v>
      </c>
      <c r="G713" s="4">
        <v>2</v>
      </c>
      <c r="H713" s="8">
        <v>1.56</v>
      </c>
      <c r="I713" s="4">
        <v>0</v>
      </c>
    </row>
    <row r="714" spans="1:9" x14ac:dyDescent="0.2">
      <c r="A714" s="2">
        <v>9</v>
      </c>
      <c r="B714" s="1" t="s">
        <v>84</v>
      </c>
      <c r="C714" s="4">
        <v>9</v>
      </c>
      <c r="D714" s="8">
        <v>2.78</v>
      </c>
      <c r="E714" s="4">
        <v>3</v>
      </c>
      <c r="F714" s="8">
        <v>1.6</v>
      </c>
      <c r="G714" s="4">
        <v>5</v>
      </c>
      <c r="H714" s="8">
        <v>3.91</v>
      </c>
      <c r="I714" s="4">
        <v>1</v>
      </c>
    </row>
    <row r="715" spans="1:9" x14ac:dyDescent="0.2">
      <c r="A715" s="2">
        <v>10</v>
      </c>
      <c r="B715" s="1" t="s">
        <v>73</v>
      </c>
      <c r="C715" s="4">
        <v>8</v>
      </c>
      <c r="D715" s="8">
        <v>2.4700000000000002</v>
      </c>
      <c r="E715" s="4">
        <v>0</v>
      </c>
      <c r="F715" s="8">
        <v>0</v>
      </c>
      <c r="G715" s="4">
        <v>5</v>
      </c>
      <c r="H715" s="8">
        <v>3.91</v>
      </c>
      <c r="I715" s="4">
        <v>0</v>
      </c>
    </row>
    <row r="716" spans="1:9" x14ac:dyDescent="0.2">
      <c r="A716" s="2">
        <v>11</v>
      </c>
      <c r="B716" s="1" t="s">
        <v>87</v>
      </c>
      <c r="C716" s="4">
        <v>7</v>
      </c>
      <c r="D716" s="8">
        <v>2.16</v>
      </c>
      <c r="E716" s="4">
        <v>6</v>
      </c>
      <c r="F716" s="8">
        <v>3.21</v>
      </c>
      <c r="G716" s="4">
        <v>1</v>
      </c>
      <c r="H716" s="8">
        <v>0.78</v>
      </c>
      <c r="I716" s="4">
        <v>0</v>
      </c>
    </row>
    <row r="717" spans="1:9" x14ac:dyDescent="0.2">
      <c r="A717" s="2">
        <v>11</v>
      </c>
      <c r="B717" s="1" t="s">
        <v>58</v>
      </c>
      <c r="C717" s="4">
        <v>7</v>
      </c>
      <c r="D717" s="8">
        <v>2.16</v>
      </c>
      <c r="E717" s="4">
        <v>4</v>
      </c>
      <c r="F717" s="8">
        <v>2.14</v>
      </c>
      <c r="G717" s="4">
        <v>3</v>
      </c>
      <c r="H717" s="8">
        <v>2.34</v>
      </c>
      <c r="I717" s="4">
        <v>0</v>
      </c>
    </row>
    <row r="718" spans="1:9" x14ac:dyDescent="0.2">
      <c r="A718" s="2">
        <v>13</v>
      </c>
      <c r="B718" s="1" t="s">
        <v>57</v>
      </c>
      <c r="C718" s="4">
        <v>6</v>
      </c>
      <c r="D718" s="8">
        <v>1.85</v>
      </c>
      <c r="E718" s="4">
        <v>2</v>
      </c>
      <c r="F718" s="8">
        <v>1.07</v>
      </c>
      <c r="G718" s="4">
        <v>4</v>
      </c>
      <c r="H718" s="8">
        <v>3.13</v>
      </c>
      <c r="I718" s="4">
        <v>0</v>
      </c>
    </row>
    <row r="719" spans="1:9" x14ac:dyDescent="0.2">
      <c r="A719" s="2">
        <v>13</v>
      </c>
      <c r="B719" s="1" t="s">
        <v>91</v>
      </c>
      <c r="C719" s="4">
        <v>6</v>
      </c>
      <c r="D719" s="8">
        <v>1.85</v>
      </c>
      <c r="E719" s="4">
        <v>4</v>
      </c>
      <c r="F719" s="8">
        <v>2.14</v>
      </c>
      <c r="G719" s="4">
        <v>2</v>
      </c>
      <c r="H719" s="8">
        <v>1.56</v>
      </c>
      <c r="I719" s="4">
        <v>0</v>
      </c>
    </row>
    <row r="720" spans="1:9" x14ac:dyDescent="0.2">
      <c r="A720" s="2">
        <v>13</v>
      </c>
      <c r="B720" s="1" t="s">
        <v>72</v>
      </c>
      <c r="C720" s="4">
        <v>6</v>
      </c>
      <c r="D720" s="8">
        <v>1.85</v>
      </c>
      <c r="E720" s="4">
        <v>5</v>
      </c>
      <c r="F720" s="8">
        <v>2.67</v>
      </c>
      <c r="G720" s="4">
        <v>1</v>
      </c>
      <c r="H720" s="8">
        <v>0.78</v>
      </c>
      <c r="I720" s="4">
        <v>0</v>
      </c>
    </row>
    <row r="721" spans="1:9" x14ac:dyDescent="0.2">
      <c r="A721" s="2">
        <v>16</v>
      </c>
      <c r="B721" s="1" t="s">
        <v>78</v>
      </c>
      <c r="C721" s="4">
        <v>5</v>
      </c>
      <c r="D721" s="8">
        <v>1.54</v>
      </c>
      <c r="E721" s="4">
        <v>1</v>
      </c>
      <c r="F721" s="8">
        <v>0.53</v>
      </c>
      <c r="G721" s="4">
        <v>4</v>
      </c>
      <c r="H721" s="8">
        <v>3.13</v>
      </c>
      <c r="I721" s="4">
        <v>0</v>
      </c>
    </row>
    <row r="722" spans="1:9" x14ac:dyDescent="0.2">
      <c r="A722" s="2">
        <v>16</v>
      </c>
      <c r="B722" s="1" t="s">
        <v>67</v>
      </c>
      <c r="C722" s="4">
        <v>5</v>
      </c>
      <c r="D722" s="8">
        <v>1.54</v>
      </c>
      <c r="E722" s="4">
        <v>3</v>
      </c>
      <c r="F722" s="8">
        <v>1.6</v>
      </c>
      <c r="G722" s="4">
        <v>2</v>
      </c>
      <c r="H722" s="8">
        <v>1.56</v>
      </c>
      <c r="I722" s="4">
        <v>0</v>
      </c>
    </row>
    <row r="723" spans="1:9" x14ac:dyDescent="0.2">
      <c r="A723" s="2">
        <v>16</v>
      </c>
      <c r="B723" s="1" t="s">
        <v>74</v>
      </c>
      <c r="C723" s="4">
        <v>5</v>
      </c>
      <c r="D723" s="8">
        <v>1.54</v>
      </c>
      <c r="E723" s="4">
        <v>5</v>
      </c>
      <c r="F723" s="8">
        <v>2.67</v>
      </c>
      <c r="G723" s="4">
        <v>0</v>
      </c>
      <c r="H723" s="8">
        <v>0</v>
      </c>
      <c r="I723" s="4">
        <v>0</v>
      </c>
    </row>
    <row r="724" spans="1:9" x14ac:dyDescent="0.2">
      <c r="A724" s="2">
        <v>19</v>
      </c>
      <c r="B724" s="1" t="s">
        <v>92</v>
      </c>
      <c r="C724" s="4">
        <v>4</v>
      </c>
      <c r="D724" s="8">
        <v>1.23</v>
      </c>
      <c r="E724" s="4">
        <v>0</v>
      </c>
      <c r="F724" s="8">
        <v>0</v>
      </c>
      <c r="G724" s="4">
        <v>4</v>
      </c>
      <c r="H724" s="8">
        <v>3.13</v>
      </c>
      <c r="I724" s="4">
        <v>0</v>
      </c>
    </row>
    <row r="725" spans="1:9" x14ac:dyDescent="0.2">
      <c r="A725" s="2">
        <v>19</v>
      </c>
      <c r="B725" s="1" t="s">
        <v>94</v>
      </c>
      <c r="C725" s="4">
        <v>4</v>
      </c>
      <c r="D725" s="8">
        <v>1.23</v>
      </c>
      <c r="E725" s="4">
        <v>1</v>
      </c>
      <c r="F725" s="8">
        <v>0.53</v>
      </c>
      <c r="G725" s="4">
        <v>3</v>
      </c>
      <c r="H725" s="8">
        <v>2.34</v>
      </c>
      <c r="I725" s="4">
        <v>0</v>
      </c>
    </row>
    <row r="726" spans="1:9" x14ac:dyDescent="0.2">
      <c r="A726" s="2">
        <v>19</v>
      </c>
      <c r="B726" s="1" t="s">
        <v>76</v>
      </c>
      <c r="C726" s="4">
        <v>4</v>
      </c>
      <c r="D726" s="8">
        <v>1.23</v>
      </c>
      <c r="E726" s="4">
        <v>2</v>
      </c>
      <c r="F726" s="8">
        <v>1.07</v>
      </c>
      <c r="G726" s="4">
        <v>2</v>
      </c>
      <c r="H726" s="8">
        <v>1.56</v>
      </c>
      <c r="I726" s="4">
        <v>0</v>
      </c>
    </row>
    <row r="727" spans="1:9" x14ac:dyDescent="0.2">
      <c r="A727" s="2">
        <v>19</v>
      </c>
      <c r="B727" s="1" t="s">
        <v>66</v>
      </c>
      <c r="C727" s="4">
        <v>4</v>
      </c>
      <c r="D727" s="8">
        <v>1.23</v>
      </c>
      <c r="E727" s="4">
        <v>3</v>
      </c>
      <c r="F727" s="8">
        <v>1.6</v>
      </c>
      <c r="G727" s="4">
        <v>1</v>
      </c>
      <c r="H727" s="8">
        <v>0.78</v>
      </c>
      <c r="I727" s="4">
        <v>0</v>
      </c>
    </row>
    <row r="728" spans="1:9" x14ac:dyDescent="0.2">
      <c r="A728" s="2">
        <v>19</v>
      </c>
      <c r="B728" s="1" t="s">
        <v>77</v>
      </c>
      <c r="C728" s="4">
        <v>4</v>
      </c>
      <c r="D728" s="8">
        <v>1.23</v>
      </c>
      <c r="E728" s="4">
        <v>1</v>
      </c>
      <c r="F728" s="8">
        <v>0.53</v>
      </c>
      <c r="G728" s="4">
        <v>3</v>
      </c>
      <c r="H728" s="8">
        <v>2.34</v>
      </c>
      <c r="I728" s="4">
        <v>0</v>
      </c>
    </row>
    <row r="729" spans="1:9" x14ac:dyDescent="0.2">
      <c r="A729" s="2">
        <v>19</v>
      </c>
      <c r="B729" s="1" t="s">
        <v>75</v>
      </c>
      <c r="C729" s="4">
        <v>4</v>
      </c>
      <c r="D729" s="8">
        <v>1.23</v>
      </c>
      <c r="E729" s="4">
        <v>0</v>
      </c>
      <c r="F729" s="8">
        <v>0</v>
      </c>
      <c r="G729" s="4">
        <v>4</v>
      </c>
      <c r="H729" s="8">
        <v>3.13</v>
      </c>
      <c r="I729" s="4">
        <v>0</v>
      </c>
    </row>
    <row r="730" spans="1:9" x14ac:dyDescent="0.2">
      <c r="A730" s="1"/>
      <c r="C730" s="4"/>
      <c r="D730" s="8"/>
      <c r="E730" s="4"/>
      <c r="F730" s="8"/>
      <c r="G730" s="4"/>
      <c r="H730" s="8"/>
      <c r="I730" s="4"/>
    </row>
    <row r="731" spans="1:9" x14ac:dyDescent="0.2">
      <c r="A731" s="1" t="s">
        <v>31</v>
      </c>
      <c r="C731" s="4"/>
      <c r="D731" s="8"/>
      <c r="E731" s="4"/>
      <c r="F731" s="8"/>
      <c r="G731" s="4"/>
      <c r="H731" s="8"/>
      <c r="I731" s="4"/>
    </row>
    <row r="732" spans="1:9" x14ac:dyDescent="0.2">
      <c r="A732" s="2">
        <v>1</v>
      </c>
      <c r="B732" s="1" t="s">
        <v>70</v>
      </c>
      <c r="C732" s="4">
        <v>34</v>
      </c>
      <c r="D732" s="8">
        <v>11.89</v>
      </c>
      <c r="E732" s="4">
        <v>32</v>
      </c>
      <c r="F732" s="8">
        <v>22.7</v>
      </c>
      <c r="G732" s="4">
        <v>2</v>
      </c>
      <c r="H732" s="8">
        <v>1.56</v>
      </c>
      <c r="I732" s="4">
        <v>0</v>
      </c>
    </row>
    <row r="733" spans="1:9" x14ac:dyDescent="0.2">
      <c r="A733" s="2">
        <v>2</v>
      </c>
      <c r="B733" s="1" t="s">
        <v>55</v>
      </c>
      <c r="C733" s="4">
        <v>32</v>
      </c>
      <c r="D733" s="8">
        <v>11.19</v>
      </c>
      <c r="E733" s="4">
        <v>11</v>
      </c>
      <c r="F733" s="8">
        <v>7.8</v>
      </c>
      <c r="G733" s="4">
        <v>21</v>
      </c>
      <c r="H733" s="8">
        <v>16.41</v>
      </c>
      <c r="I733" s="4">
        <v>0</v>
      </c>
    </row>
    <row r="734" spans="1:9" x14ac:dyDescent="0.2">
      <c r="A734" s="2">
        <v>3</v>
      </c>
      <c r="B734" s="1" t="s">
        <v>64</v>
      </c>
      <c r="C734" s="4">
        <v>24</v>
      </c>
      <c r="D734" s="8">
        <v>8.39</v>
      </c>
      <c r="E734" s="4">
        <v>9</v>
      </c>
      <c r="F734" s="8">
        <v>6.38</v>
      </c>
      <c r="G734" s="4">
        <v>15</v>
      </c>
      <c r="H734" s="8">
        <v>11.72</v>
      </c>
      <c r="I734" s="4">
        <v>0</v>
      </c>
    </row>
    <row r="735" spans="1:9" x14ac:dyDescent="0.2">
      <c r="A735" s="2">
        <v>4</v>
      </c>
      <c r="B735" s="1" t="s">
        <v>62</v>
      </c>
      <c r="C735" s="4">
        <v>22</v>
      </c>
      <c r="D735" s="8">
        <v>7.69</v>
      </c>
      <c r="E735" s="4">
        <v>13</v>
      </c>
      <c r="F735" s="8">
        <v>9.2200000000000006</v>
      </c>
      <c r="G735" s="4">
        <v>8</v>
      </c>
      <c r="H735" s="8">
        <v>6.25</v>
      </c>
      <c r="I735" s="4">
        <v>1</v>
      </c>
    </row>
    <row r="736" spans="1:9" x14ac:dyDescent="0.2">
      <c r="A736" s="2">
        <v>5</v>
      </c>
      <c r="B736" s="1" t="s">
        <v>56</v>
      </c>
      <c r="C736" s="4">
        <v>17</v>
      </c>
      <c r="D736" s="8">
        <v>5.94</v>
      </c>
      <c r="E736" s="4">
        <v>11</v>
      </c>
      <c r="F736" s="8">
        <v>7.8</v>
      </c>
      <c r="G736" s="4">
        <v>6</v>
      </c>
      <c r="H736" s="8">
        <v>4.6900000000000004</v>
      </c>
      <c r="I736" s="4">
        <v>0</v>
      </c>
    </row>
    <row r="737" spans="1:9" x14ac:dyDescent="0.2">
      <c r="A737" s="2">
        <v>5</v>
      </c>
      <c r="B737" s="1" t="s">
        <v>71</v>
      </c>
      <c r="C737" s="4">
        <v>17</v>
      </c>
      <c r="D737" s="8">
        <v>5.94</v>
      </c>
      <c r="E737" s="4">
        <v>3</v>
      </c>
      <c r="F737" s="8">
        <v>2.13</v>
      </c>
      <c r="G737" s="4">
        <v>2</v>
      </c>
      <c r="H737" s="8">
        <v>1.56</v>
      </c>
      <c r="I737" s="4">
        <v>0</v>
      </c>
    </row>
    <row r="738" spans="1:9" x14ac:dyDescent="0.2">
      <c r="A738" s="2">
        <v>7</v>
      </c>
      <c r="B738" s="1" t="s">
        <v>69</v>
      </c>
      <c r="C738" s="4">
        <v>15</v>
      </c>
      <c r="D738" s="8">
        <v>5.24</v>
      </c>
      <c r="E738" s="4">
        <v>8</v>
      </c>
      <c r="F738" s="8">
        <v>5.67</v>
      </c>
      <c r="G738" s="4">
        <v>6</v>
      </c>
      <c r="H738" s="8">
        <v>4.6900000000000004</v>
      </c>
      <c r="I738" s="4">
        <v>1</v>
      </c>
    </row>
    <row r="739" spans="1:9" x14ac:dyDescent="0.2">
      <c r="A739" s="2">
        <v>8</v>
      </c>
      <c r="B739" s="1" t="s">
        <v>63</v>
      </c>
      <c r="C739" s="4">
        <v>14</v>
      </c>
      <c r="D739" s="8">
        <v>4.9000000000000004</v>
      </c>
      <c r="E739" s="4">
        <v>9</v>
      </c>
      <c r="F739" s="8">
        <v>6.38</v>
      </c>
      <c r="G739" s="4">
        <v>5</v>
      </c>
      <c r="H739" s="8">
        <v>3.91</v>
      </c>
      <c r="I739" s="4">
        <v>0</v>
      </c>
    </row>
    <row r="740" spans="1:9" x14ac:dyDescent="0.2">
      <c r="A740" s="2">
        <v>9</v>
      </c>
      <c r="B740" s="1" t="s">
        <v>72</v>
      </c>
      <c r="C740" s="4">
        <v>8</v>
      </c>
      <c r="D740" s="8">
        <v>2.8</v>
      </c>
      <c r="E740" s="4">
        <v>8</v>
      </c>
      <c r="F740" s="8">
        <v>5.67</v>
      </c>
      <c r="G740" s="4">
        <v>0</v>
      </c>
      <c r="H740" s="8">
        <v>0</v>
      </c>
      <c r="I740" s="4">
        <v>0</v>
      </c>
    </row>
    <row r="741" spans="1:9" x14ac:dyDescent="0.2">
      <c r="A741" s="2">
        <v>9</v>
      </c>
      <c r="B741" s="1" t="s">
        <v>74</v>
      </c>
      <c r="C741" s="4">
        <v>8</v>
      </c>
      <c r="D741" s="8">
        <v>2.8</v>
      </c>
      <c r="E741" s="4">
        <v>7</v>
      </c>
      <c r="F741" s="8">
        <v>4.96</v>
      </c>
      <c r="G741" s="4">
        <v>1</v>
      </c>
      <c r="H741" s="8">
        <v>0.78</v>
      </c>
      <c r="I741" s="4">
        <v>0</v>
      </c>
    </row>
    <row r="742" spans="1:9" x14ac:dyDescent="0.2">
      <c r="A742" s="2">
        <v>11</v>
      </c>
      <c r="B742" s="1" t="s">
        <v>57</v>
      </c>
      <c r="C742" s="4">
        <v>6</v>
      </c>
      <c r="D742" s="8">
        <v>2.1</v>
      </c>
      <c r="E742" s="4">
        <v>3</v>
      </c>
      <c r="F742" s="8">
        <v>2.13</v>
      </c>
      <c r="G742" s="4">
        <v>3</v>
      </c>
      <c r="H742" s="8">
        <v>2.34</v>
      </c>
      <c r="I742" s="4">
        <v>0</v>
      </c>
    </row>
    <row r="743" spans="1:9" x14ac:dyDescent="0.2">
      <c r="A743" s="2">
        <v>11</v>
      </c>
      <c r="B743" s="1" t="s">
        <v>84</v>
      </c>
      <c r="C743" s="4">
        <v>6</v>
      </c>
      <c r="D743" s="8">
        <v>2.1</v>
      </c>
      <c r="E743" s="4">
        <v>2</v>
      </c>
      <c r="F743" s="8">
        <v>1.42</v>
      </c>
      <c r="G743" s="4">
        <v>4</v>
      </c>
      <c r="H743" s="8">
        <v>3.13</v>
      </c>
      <c r="I743" s="4">
        <v>0</v>
      </c>
    </row>
    <row r="744" spans="1:9" x14ac:dyDescent="0.2">
      <c r="A744" s="2">
        <v>11</v>
      </c>
      <c r="B744" s="1" t="s">
        <v>73</v>
      </c>
      <c r="C744" s="4">
        <v>6</v>
      </c>
      <c r="D744" s="8">
        <v>2.1</v>
      </c>
      <c r="E744" s="4">
        <v>0</v>
      </c>
      <c r="F744" s="8">
        <v>0</v>
      </c>
      <c r="G744" s="4">
        <v>5</v>
      </c>
      <c r="H744" s="8">
        <v>3.91</v>
      </c>
      <c r="I744" s="4">
        <v>0</v>
      </c>
    </row>
    <row r="745" spans="1:9" x14ac:dyDescent="0.2">
      <c r="A745" s="2">
        <v>14</v>
      </c>
      <c r="B745" s="1" t="s">
        <v>85</v>
      </c>
      <c r="C745" s="4">
        <v>5</v>
      </c>
      <c r="D745" s="8">
        <v>1.75</v>
      </c>
      <c r="E745" s="4">
        <v>3</v>
      </c>
      <c r="F745" s="8">
        <v>2.13</v>
      </c>
      <c r="G745" s="4">
        <v>2</v>
      </c>
      <c r="H745" s="8">
        <v>1.56</v>
      </c>
      <c r="I745" s="4">
        <v>0</v>
      </c>
    </row>
    <row r="746" spans="1:9" x14ac:dyDescent="0.2">
      <c r="A746" s="2">
        <v>15</v>
      </c>
      <c r="B746" s="1" t="s">
        <v>79</v>
      </c>
      <c r="C746" s="4">
        <v>4</v>
      </c>
      <c r="D746" s="8">
        <v>1.4</v>
      </c>
      <c r="E746" s="4">
        <v>0</v>
      </c>
      <c r="F746" s="8">
        <v>0</v>
      </c>
      <c r="G746" s="4">
        <v>4</v>
      </c>
      <c r="H746" s="8">
        <v>3.13</v>
      </c>
      <c r="I746" s="4">
        <v>0</v>
      </c>
    </row>
    <row r="747" spans="1:9" x14ac:dyDescent="0.2">
      <c r="A747" s="2">
        <v>15</v>
      </c>
      <c r="B747" s="1" t="s">
        <v>99</v>
      </c>
      <c r="C747" s="4">
        <v>4</v>
      </c>
      <c r="D747" s="8">
        <v>1.4</v>
      </c>
      <c r="E747" s="4">
        <v>1</v>
      </c>
      <c r="F747" s="8">
        <v>0.71</v>
      </c>
      <c r="G747" s="4">
        <v>3</v>
      </c>
      <c r="H747" s="8">
        <v>2.34</v>
      </c>
      <c r="I747" s="4">
        <v>0</v>
      </c>
    </row>
    <row r="748" spans="1:9" x14ac:dyDescent="0.2">
      <c r="A748" s="2">
        <v>15</v>
      </c>
      <c r="B748" s="1" t="s">
        <v>60</v>
      </c>
      <c r="C748" s="4">
        <v>4</v>
      </c>
      <c r="D748" s="8">
        <v>1.4</v>
      </c>
      <c r="E748" s="4">
        <v>1</v>
      </c>
      <c r="F748" s="8">
        <v>0.71</v>
      </c>
      <c r="G748" s="4">
        <v>3</v>
      </c>
      <c r="H748" s="8">
        <v>2.34</v>
      </c>
      <c r="I748" s="4">
        <v>0</v>
      </c>
    </row>
    <row r="749" spans="1:9" x14ac:dyDescent="0.2">
      <c r="A749" s="2">
        <v>15</v>
      </c>
      <c r="B749" s="1" t="s">
        <v>61</v>
      </c>
      <c r="C749" s="4">
        <v>4</v>
      </c>
      <c r="D749" s="8">
        <v>1.4</v>
      </c>
      <c r="E749" s="4">
        <v>3</v>
      </c>
      <c r="F749" s="8">
        <v>2.13</v>
      </c>
      <c r="G749" s="4">
        <v>1</v>
      </c>
      <c r="H749" s="8">
        <v>0.78</v>
      </c>
      <c r="I749" s="4">
        <v>0</v>
      </c>
    </row>
    <row r="750" spans="1:9" x14ac:dyDescent="0.2">
      <c r="A750" s="2">
        <v>15</v>
      </c>
      <c r="B750" s="1" t="s">
        <v>66</v>
      </c>
      <c r="C750" s="4">
        <v>4</v>
      </c>
      <c r="D750" s="8">
        <v>1.4</v>
      </c>
      <c r="E750" s="4">
        <v>0</v>
      </c>
      <c r="F750" s="8">
        <v>0</v>
      </c>
      <c r="G750" s="4">
        <v>4</v>
      </c>
      <c r="H750" s="8">
        <v>3.13</v>
      </c>
      <c r="I750" s="4">
        <v>0</v>
      </c>
    </row>
    <row r="751" spans="1:9" x14ac:dyDescent="0.2">
      <c r="A751" s="2">
        <v>15</v>
      </c>
      <c r="B751" s="1" t="s">
        <v>91</v>
      </c>
      <c r="C751" s="4">
        <v>4</v>
      </c>
      <c r="D751" s="8">
        <v>1.4</v>
      </c>
      <c r="E751" s="4">
        <v>2</v>
      </c>
      <c r="F751" s="8">
        <v>1.42</v>
      </c>
      <c r="G751" s="4">
        <v>1</v>
      </c>
      <c r="H751" s="8">
        <v>0.78</v>
      </c>
      <c r="I751" s="4">
        <v>0</v>
      </c>
    </row>
    <row r="752" spans="1:9" x14ac:dyDescent="0.2">
      <c r="A752" s="1"/>
      <c r="C752" s="4"/>
      <c r="D752" s="8"/>
      <c r="E752" s="4"/>
      <c r="F752" s="8"/>
      <c r="G752" s="4"/>
      <c r="H752" s="8"/>
      <c r="I75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C424-8BD1-4C02-BCF2-07667713687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58</v>
      </c>
      <c r="D6" s="8">
        <v>21.25</v>
      </c>
      <c r="E6" s="12">
        <v>21</v>
      </c>
      <c r="F6" s="8">
        <v>15.79</v>
      </c>
      <c r="G6" s="12">
        <v>37</v>
      </c>
      <c r="H6" s="8">
        <v>31.36</v>
      </c>
      <c r="I6" s="12">
        <v>0</v>
      </c>
    </row>
    <row r="7" spans="2:9" ht="15" customHeight="1" x14ac:dyDescent="0.2">
      <c r="B7" t="s">
        <v>34</v>
      </c>
      <c r="C7" s="12">
        <v>24</v>
      </c>
      <c r="D7" s="8">
        <v>8.7899999999999991</v>
      </c>
      <c r="E7" s="12">
        <v>10</v>
      </c>
      <c r="F7" s="8">
        <v>7.52</v>
      </c>
      <c r="G7" s="12">
        <v>14</v>
      </c>
      <c r="H7" s="8">
        <v>11.86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1.83</v>
      </c>
      <c r="E8" s="12">
        <v>0</v>
      </c>
      <c r="F8" s="8">
        <v>0</v>
      </c>
      <c r="G8" s="12">
        <v>5</v>
      </c>
      <c r="H8" s="8">
        <v>4.24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8</v>
      </c>
      <c r="D10" s="8">
        <v>2.93</v>
      </c>
      <c r="E10" s="12">
        <v>1</v>
      </c>
      <c r="F10" s="8">
        <v>0.75</v>
      </c>
      <c r="G10" s="12">
        <v>4</v>
      </c>
      <c r="H10" s="8">
        <v>3.39</v>
      </c>
      <c r="I10" s="12">
        <v>3</v>
      </c>
    </row>
    <row r="11" spans="2:9" ht="15" customHeight="1" x14ac:dyDescent="0.2">
      <c r="B11" t="s">
        <v>38</v>
      </c>
      <c r="C11" s="12">
        <v>58</v>
      </c>
      <c r="D11" s="8">
        <v>21.25</v>
      </c>
      <c r="E11" s="12">
        <v>28</v>
      </c>
      <c r="F11" s="8">
        <v>21.05</v>
      </c>
      <c r="G11" s="12">
        <v>30</v>
      </c>
      <c r="H11" s="8">
        <v>25.42</v>
      </c>
      <c r="I11" s="12">
        <v>0</v>
      </c>
    </row>
    <row r="12" spans="2:9" ht="15" customHeight="1" x14ac:dyDescent="0.2">
      <c r="B12" t="s">
        <v>39</v>
      </c>
      <c r="C12" s="12">
        <v>1</v>
      </c>
      <c r="D12" s="8">
        <v>0.37</v>
      </c>
      <c r="E12" s="12">
        <v>0</v>
      </c>
      <c r="F12" s="8">
        <v>0</v>
      </c>
      <c r="G12" s="12">
        <v>1</v>
      </c>
      <c r="H12" s="8">
        <v>0.85</v>
      </c>
      <c r="I12" s="12">
        <v>0</v>
      </c>
    </row>
    <row r="13" spans="2:9" ht="15" customHeight="1" x14ac:dyDescent="0.2">
      <c r="B13" t="s">
        <v>40</v>
      </c>
      <c r="C13" s="12">
        <v>7</v>
      </c>
      <c r="D13" s="8">
        <v>2.56</v>
      </c>
      <c r="E13" s="12">
        <v>4</v>
      </c>
      <c r="F13" s="8">
        <v>3.01</v>
      </c>
      <c r="G13" s="12">
        <v>3</v>
      </c>
      <c r="H13" s="8">
        <v>2.54</v>
      </c>
      <c r="I13" s="12">
        <v>0</v>
      </c>
    </row>
    <row r="14" spans="2:9" ht="15" customHeight="1" x14ac:dyDescent="0.2">
      <c r="B14" t="s">
        <v>41</v>
      </c>
      <c r="C14" s="12">
        <v>12</v>
      </c>
      <c r="D14" s="8">
        <v>4.4000000000000004</v>
      </c>
      <c r="E14" s="12">
        <v>7</v>
      </c>
      <c r="F14" s="8">
        <v>5.26</v>
      </c>
      <c r="G14" s="12">
        <v>5</v>
      </c>
      <c r="H14" s="8">
        <v>4.24</v>
      </c>
      <c r="I14" s="12">
        <v>0</v>
      </c>
    </row>
    <row r="15" spans="2:9" ht="15" customHeight="1" x14ac:dyDescent="0.2">
      <c r="B15" t="s">
        <v>42</v>
      </c>
      <c r="C15" s="12">
        <v>35</v>
      </c>
      <c r="D15" s="8">
        <v>12.82</v>
      </c>
      <c r="E15" s="12">
        <v>28</v>
      </c>
      <c r="F15" s="8">
        <v>21.05</v>
      </c>
      <c r="G15" s="12">
        <v>6</v>
      </c>
      <c r="H15" s="8">
        <v>5.08</v>
      </c>
      <c r="I15" s="12">
        <v>0</v>
      </c>
    </row>
    <row r="16" spans="2:9" ht="15" customHeight="1" x14ac:dyDescent="0.2">
      <c r="B16" t="s">
        <v>43</v>
      </c>
      <c r="C16" s="12">
        <v>33</v>
      </c>
      <c r="D16" s="8">
        <v>12.09</v>
      </c>
      <c r="E16" s="12">
        <v>24</v>
      </c>
      <c r="F16" s="8">
        <v>18.05</v>
      </c>
      <c r="G16" s="12">
        <v>9</v>
      </c>
      <c r="H16" s="8">
        <v>7.63</v>
      </c>
      <c r="I16" s="12">
        <v>0</v>
      </c>
    </row>
    <row r="17" spans="2:9" ht="15" customHeight="1" x14ac:dyDescent="0.2">
      <c r="B17" t="s">
        <v>44</v>
      </c>
      <c r="C17" s="12">
        <v>14</v>
      </c>
      <c r="D17" s="8">
        <v>5.13</v>
      </c>
      <c r="E17" s="12">
        <v>1</v>
      </c>
      <c r="F17" s="8">
        <v>0.75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12</v>
      </c>
      <c r="D18" s="8">
        <v>4.4000000000000004</v>
      </c>
      <c r="E18" s="12">
        <v>4</v>
      </c>
      <c r="F18" s="8">
        <v>3.01</v>
      </c>
      <c r="G18" s="12">
        <v>3</v>
      </c>
      <c r="H18" s="8">
        <v>2.54</v>
      </c>
      <c r="I18" s="12">
        <v>0</v>
      </c>
    </row>
    <row r="19" spans="2:9" ht="15" customHeight="1" x14ac:dyDescent="0.2">
      <c r="B19" t="s">
        <v>46</v>
      </c>
      <c r="C19" s="12">
        <v>6</v>
      </c>
      <c r="D19" s="8">
        <v>2.2000000000000002</v>
      </c>
      <c r="E19" s="12">
        <v>5</v>
      </c>
      <c r="F19" s="8">
        <v>3.76</v>
      </c>
      <c r="G19" s="12">
        <v>1</v>
      </c>
      <c r="H19" s="8">
        <v>0.85</v>
      </c>
      <c r="I19" s="12">
        <v>0</v>
      </c>
    </row>
    <row r="20" spans="2:9" ht="15" customHeight="1" x14ac:dyDescent="0.2">
      <c r="B20" s="9" t="s">
        <v>227</v>
      </c>
      <c r="C20" s="12">
        <f>SUM(LTBL_33606[総数／事業所数])</f>
        <v>273</v>
      </c>
      <c r="E20" s="12">
        <f>SUBTOTAL(109,LTBL_33606[個人／事業所数])</f>
        <v>133</v>
      </c>
      <c r="G20" s="12">
        <f>SUBTOTAL(109,LTBL_33606[法人／事業所数])</f>
        <v>118</v>
      </c>
      <c r="I20" s="12">
        <f>SUBTOTAL(109,LTBL_33606[法人以外の団体／事業所数])</f>
        <v>3</v>
      </c>
    </row>
    <row r="21" spans="2:9" ht="15" customHeight="1" x14ac:dyDescent="0.2">
      <c r="E21" s="11">
        <f>LTBL_33606[[#Totals],[個人／事業所数]]/LTBL_33606[[#Totals],[総数／事業所数]]</f>
        <v>0.48717948717948717</v>
      </c>
      <c r="G21" s="11">
        <f>LTBL_33606[[#Totals],[法人／事業所数]]/LTBL_33606[[#Totals],[総数／事業所数]]</f>
        <v>0.43223443223443225</v>
      </c>
      <c r="I21" s="11">
        <f>LTBL_33606[[#Totals],[法人以外の団体／事業所数]]/LTBL_33606[[#Totals],[総数／事業所数]]</f>
        <v>1.098901098901099E-2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55</v>
      </c>
      <c r="C24" s="12">
        <v>33</v>
      </c>
      <c r="D24" s="8">
        <v>12.09</v>
      </c>
      <c r="E24" s="12">
        <v>5</v>
      </c>
      <c r="F24" s="8">
        <v>3.76</v>
      </c>
      <c r="G24" s="12">
        <v>28</v>
      </c>
      <c r="H24" s="8">
        <v>23.73</v>
      </c>
      <c r="I24" s="12">
        <v>0</v>
      </c>
    </row>
    <row r="25" spans="2:9" ht="15" customHeight="1" x14ac:dyDescent="0.2">
      <c r="B25" t="s">
        <v>70</v>
      </c>
      <c r="C25" s="12">
        <v>27</v>
      </c>
      <c r="D25" s="8">
        <v>9.89</v>
      </c>
      <c r="E25" s="12">
        <v>22</v>
      </c>
      <c r="F25" s="8">
        <v>16.54</v>
      </c>
      <c r="G25" s="12">
        <v>5</v>
      </c>
      <c r="H25" s="8">
        <v>4.24</v>
      </c>
      <c r="I25" s="12">
        <v>0</v>
      </c>
    </row>
    <row r="26" spans="2:9" ht="15" customHeight="1" x14ac:dyDescent="0.2">
      <c r="B26" t="s">
        <v>69</v>
      </c>
      <c r="C26" s="12">
        <v>19</v>
      </c>
      <c r="D26" s="8">
        <v>6.96</v>
      </c>
      <c r="E26" s="12">
        <v>18</v>
      </c>
      <c r="F26" s="8">
        <v>13.53</v>
      </c>
      <c r="G26" s="12">
        <v>1</v>
      </c>
      <c r="H26" s="8">
        <v>0.85</v>
      </c>
      <c r="I26" s="12">
        <v>0</v>
      </c>
    </row>
    <row r="27" spans="2:9" ht="15" customHeight="1" x14ac:dyDescent="0.2">
      <c r="B27" t="s">
        <v>62</v>
      </c>
      <c r="C27" s="12">
        <v>17</v>
      </c>
      <c r="D27" s="8">
        <v>6.23</v>
      </c>
      <c r="E27" s="12">
        <v>13</v>
      </c>
      <c r="F27" s="8">
        <v>9.77</v>
      </c>
      <c r="G27" s="12">
        <v>4</v>
      </c>
      <c r="H27" s="8">
        <v>3.39</v>
      </c>
      <c r="I27" s="12">
        <v>0</v>
      </c>
    </row>
    <row r="28" spans="2:9" ht="15" customHeight="1" x14ac:dyDescent="0.2">
      <c r="B28" t="s">
        <v>56</v>
      </c>
      <c r="C28" s="12">
        <v>15</v>
      </c>
      <c r="D28" s="8">
        <v>5.49</v>
      </c>
      <c r="E28" s="12">
        <v>10</v>
      </c>
      <c r="F28" s="8">
        <v>7.52</v>
      </c>
      <c r="G28" s="12">
        <v>5</v>
      </c>
      <c r="H28" s="8">
        <v>4.24</v>
      </c>
      <c r="I28" s="12">
        <v>0</v>
      </c>
    </row>
    <row r="29" spans="2:9" ht="15" customHeight="1" x14ac:dyDescent="0.2">
      <c r="B29" t="s">
        <v>71</v>
      </c>
      <c r="C29" s="12">
        <v>14</v>
      </c>
      <c r="D29" s="8">
        <v>5.13</v>
      </c>
      <c r="E29" s="12">
        <v>1</v>
      </c>
      <c r="F29" s="8">
        <v>0.75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64</v>
      </c>
      <c r="C30" s="12">
        <v>13</v>
      </c>
      <c r="D30" s="8">
        <v>4.76</v>
      </c>
      <c r="E30" s="12">
        <v>5</v>
      </c>
      <c r="F30" s="8">
        <v>3.76</v>
      </c>
      <c r="G30" s="12">
        <v>8</v>
      </c>
      <c r="H30" s="8">
        <v>6.78</v>
      </c>
      <c r="I30" s="12">
        <v>0</v>
      </c>
    </row>
    <row r="31" spans="2:9" ht="15" customHeight="1" x14ac:dyDescent="0.2">
      <c r="B31" t="s">
        <v>57</v>
      </c>
      <c r="C31" s="12">
        <v>10</v>
      </c>
      <c r="D31" s="8">
        <v>3.66</v>
      </c>
      <c r="E31" s="12">
        <v>6</v>
      </c>
      <c r="F31" s="8">
        <v>4.51</v>
      </c>
      <c r="G31" s="12">
        <v>4</v>
      </c>
      <c r="H31" s="8">
        <v>3.39</v>
      </c>
      <c r="I31" s="12">
        <v>0</v>
      </c>
    </row>
    <row r="32" spans="2:9" ht="15" customHeight="1" x14ac:dyDescent="0.2">
      <c r="B32" t="s">
        <v>63</v>
      </c>
      <c r="C32" s="12">
        <v>9</v>
      </c>
      <c r="D32" s="8">
        <v>3.3</v>
      </c>
      <c r="E32" s="12">
        <v>5</v>
      </c>
      <c r="F32" s="8">
        <v>3.76</v>
      </c>
      <c r="G32" s="12">
        <v>4</v>
      </c>
      <c r="H32" s="8">
        <v>3.39</v>
      </c>
      <c r="I32" s="12">
        <v>0</v>
      </c>
    </row>
    <row r="33" spans="2:9" ht="15" customHeight="1" x14ac:dyDescent="0.2">
      <c r="B33" t="s">
        <v>86</v>
      </c>
      <c r="C33" s="12">
        <v>8</v>
      </c>
      <c r="D33" s="8">
        <v>2.93</v>
      </c>
      <c r="E33" s="12">
        <v>5</v>
      </c>
      <c r="F33" s="8">
        <v>3.76</v>
      </c>
      <c r="G33" s="12">
        <v>3</v>
      </c>
      <c r="H33" s="8">
        <v>2.54</v>
      </c>
      <c r="I33" s="12">
        <v>0</v>
      </c>
    </row>
    <row r="34" spans="2:9" ht="15" customHeight="1" x14ac:dyDescent="0.2">
      <c r="B34" t="s">
        <v>91</v>
      </c>
      <c r="C34" s="12">
        <v>8</v>
      </c>
      <c r="D34" s="8">
        <v>2.93</v>
      </c>
      <c r="E34" s="12">
        <v>5</v>
      </c>
      <c r="F34" s="8">
        <v>3.76</v>
      </c>
      <c r="G34" s="12">
        <v>2</v>
      </c>
      <c r="H34" s="8">
        <v>1.69</v>
      </c>
      <c r="I34" s="12">
        <v>0</v>
      </c>
    </row>
    <row r="35" spans="2:9" ht="15" customHeight="1" x14ac:dyDescent="0.2">
      <c r="B35" t="s">
        <v>84</v>
      </c>
      <c r="C35" s="12">
        <v>6</v>
      </c>
      <c r="D35" s="8">
        <v>2.2000000000000002</v>
      </c>
      <c r="E35" s="12">
        <v>2</v>
      </c>
      <c r="F35" s="8">
        <v>1.5</v>
      </c>
      <c r="G35" s="12">
        <v>4</v>
      </c>
      <c r="H35" s="8">
        <v>3.39</v>
      </c>
      <c r="I35" s="12">
        <v>0</v>
      </c>
    </row>
    <row r="36" spans="2:9" ht="15" customHeight="1" x14ac:dyDescent="0.2">
      <c r="B36" t="s">
        <v>80</v>
      </c>
      <c r="C36" s="12">
        <v>6</v>
      </c>
      <c r="D36" s="8">
        <v>2.2000000000000002</v>
      </c>
      <c r="E36" s="12">
        <v>3</v>
      </c>
      <c r="F36" s="8">
        <v>2.2599999999999998</v>
      </c>
      <c r="G36" s="12">
        <v>3</v>
      </c>
      <c r="H36" s="8">
        <v>2.54</v>
      </c>
      <c r="I36" s="12">
        <v>0</v>
      </c>
    </row>
    <row r="37" spans="2:9" ht="15" customHeight="1" x14ac:dyDescent="0.2">
      <c r="B37" t="s">
        <v>66</v>
      </c>
      <c r="C37" s="12">
        <v>6</v>
      </c>
      <c r="D37" s="8">
        <v>2.2000000000000002</v>
      </c>
      <c r="E37" s="12">
        <v>4</v>
      </c>
      <c r="F37" s="8">
        <v>3.01</v>
      </c>
      <c r="G37" s="12">
        <v>2</v>
      </c>
      <c r="H37" s="8">
        <v>1.69</v>
      </c>
      <c r="I37" s="12">
        <v>0</v>
      </c>
    </row>
    <row r="38" spans="2:9" ht="15" customHeight="1" x14ac:dyDescent="0.2">
      <c r="B38" t="s">
        <v>68</v>
      </c>
      <c r="C38" s="12">
        <v>6</v>
      </c>
      <c r="D38" s="8">
        <v>2.2000000000000002</v>
      </c>
      <c r="E38" s="12">
        <v>4</v>
      </c>
      <c r="F38" s="8">
        <v>3.01</v>
      </c>
      <c r="G38" s="12">
        <v>2</v>
      </c>
      <c r="H38" s="8">
        <v>1.69</v>
      </c>
      <c r="I38" s="12">
        <v>0</v>
      </c>
    </row>
    <row r="39" spans="2:9" ht="15" customHeight="1" x14ac:dyDescent="0.2">
      <c r="B39" t="s">
        <v>72</v>
      </c>
      <c r="C39" s="12">
        <v>6</v>
      </c>
      <c r="D39" s="8">
        <v>2.2000000000000002</v>
      </c>
      <c r="E39" s="12">
        <v>4</v>
      </c>
      <c r="F39" s="8">
        <v>3.01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73</v>
      </c>
      <c r="C40" s="12">
        <v>6</v>
      </c>
      <c r="D40" s="8">
        <v>2.2000000000000002</v>
      </c>
      <c r="E40" s="12">
        <v>0</v>
      </c>
      <c r="F40" s="8">
        <v>0</v>
      </c>
      <c r="G40" s="12">
        <v>3</v>
      </c>
      <c r="H40" s="8">
        <v>2.54</v>
      </c>
      <c r="I40" s="12">
        <v>0</v>
      </c>
    </row>
    <row r="41" spans="2:9" ht="15" customHeight="1" x14ac:dyDescent="0.2">
      <c r="B41" t="s">
        <v>78</v>
      </c>
      <c r="C41" s="12">
        <v>5</v>
      </c>
      <c r="D41" s="8">
        <v>1.83</v>
      </c>
      <c r="E41" s="12">
        <v>3</v>
      </c>
      <c r="F41" s="8">
        <v>2.2599999999999998</v>
      </c>
      <c r="G41" s="12">
        <v>2</v>
      </c>
      <c r="H41" s="8">
        <v>1.69</v>
      </c>
      <c r="I41" s="12">
        <v>0</v>
      </c>
    </row>
    <row r="42" spans="2:9" ht="15" customHeight="1" x14ac:dyDescent="0.2">
      <c r="B42" t="s">
        <v>88</v>
      </c>
      <c r="C42" s="12">
        <v>5</v>
      </c>
      <c r="D42" s="8">
        <v>1.83</v>
      </c>
      <c r="E42" s="12">
        <v>0</v>
      </c>
      <c r="F42" s="8">
        <v>0</v>
      </c>
      <c r="G42" s="12">
        <v>5</v>
      </c>
      <c r="H42" s="8">
        <v>4.24</v>
      </c>
      <c r="I42" s="12">
        <v>0</v>
      </c>
    </row>
    <row r="43" spans="2:9" ht="15" customHeight="1" x14ac:dyDescent="0.2">
      <c r="B43" t="s">
        <v>89</v>
      </c>
      <c r="C43" s="12">
        <v>5</v>
      </c>
      <c r="D43" s="8">
        <v>1.83</v>
      </c>
      <c r="E43" s="12">
        <v>1</v>
      </c>
      <c r="F43" s="8">
        <v>0.75</v>
      </c>
      <c r="G43" s="12">
        <v>4</v>
      </c>
      <c r="H43" s="8">
        <v>3.39</v>
      </c>
      <c r="I43" s="12">
        <v>0</v>
      </c>
    </row>
    <row r="44" spans="2:9" ht="15" customHeight="1" x14ac:dyDescent="0.2">
      <c r="B44" t="s">
        <v>77</v>
      </c>
      <c r="C44" s="12">
        <v>5</v>
      </c>
      <c r="D44" s="8">
        <v>1.83</v>
      </c>
      <c r="E44" s="12">
        <v>2</v>
      </c>
      <c r="F44" s="8">
        <v>1.5</v>
      </c>
      <c r="G44" s="12">
        <v>3</v>
      </c>
      <c r="H44" s="8">
        <v>2.54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111</v>
      </c>
      <c r="C48" s="12">
        <v>18</v>
      </c>
      <c r="D48" s="8">
        <v>6.59</v>
      </c>
      <c r="E48" s="12">
        <v>1</v>
      </c>
      <c r="F48" s="8">
        <v>0.75</v>
      </c>
      <c r="G48" s="12">
        <v>17</v>
      </c>
      <c r="H48" s="8">
        <v>14.41</v>
      </c>
      <c r="I48" s="12">
        <v>0</v>
      </c>
    </row>
    <row r="49" spans="2:9" ht="15" customHeight="1" x14ac:dyDescent="0.2">
      <c r="B49" t="s">
        <v>154</v>
      </c>
      <c r="C49" s="12">
        <v>13</v>
      </c>
      <c r="D49" s="8">
        <v>4.76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125</v>
      </c>
      <c r="C50" s="12">
        <v>11</v>
      </c>
      <c r="D50" s="8">
        <v>4.03</v>
      </c>
      <c r="E50" s="12">
        <v>11</v>
      </c>
      <c r="F50" s="8">
        <v>8.27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126</v>
      </c>
      <c r="C51" s="12">
        <v>10</v>
      </c>
      <c r="D51" s="8">
        <v>3.66</v>
      </c>
      <c r="E51" s="12">
        <v>9</v>
      </c>
      <c r="F51" s="8">
        <v>6.77</v>
      </c>
      <c r="G51" s="12">
        <v>1</v>
      </c>
      <c r="H51" s="8">
        <v>0.85</v>
      </c>
      <c r="I51" s="12">
        <v>0</v>
      </c>
    </row>
    <row r="52" spans="2:9" ht="15" customHeight="1" x14ac:dyDescent="0.2">
      <c r="B52" t="s">
        <v>124</v>
      </c>
      <c r="C52" s="12">
        <v>9</v>
      </c>
      <c r="D52" s="8">
        <v>3.3</v>
      </c>
      <c r="E52" s="12">
        <v>9</v>
      </c>
      <c r="F52" s="8">
        <v>6.77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117</v>
      </c>
      <c r="C53" s="12">
        <v>8</v>
      </c>
      <c r="D53" s="8">
        <v>2.93</v>
      </c>
      <c r="E53" s="12">
        <v>4</v>
      </c>
      <c r="F53" s="8">
        <v>3.01</v>
      </c>
      <c r="G53" s="12">
        <v>4</v>
      </c>
      <c r="H53" s="8">
        <v>3.39</v>
      </c>
      <c r="I53" s="12">
        <v>0</v>
      </c>
    </row>
    <row r="54" spans="2:9" ht="15" customHeight="1" x14ac:dyDescent="0.2">
      <c r="B54" t="s">
        <v>167</v>
      </c>
      <c r="C54" s="12">
        <v>7</v>
      </c>
      <c r="D54" s="8">
        <v>2.56</v>
      </c>
      <c r="E54" s="12">
        <v>4</v>
      </c>
      <c r="F54" s="8">
        <v>3.01</v>
      </c>
      <c r="G54" s="12">
        <v>3</v>
      </c>
      <c r="H54" s="8">
        <v>2.54</v>
      </c>
      <c r="I54" s="12">
        <v>0</v>
      </c>
    </row>
    <row r="55" spans="2:9" ht="15" customHeight="1" x14ac:dyDescent="0.2">
      <c r="B55" t="s">
        <v>169</v>
      </c>
      <c r="C55" s="12">
        <v>7</v>
      </c>
      <c r="D55" s="8">
        <v>2.56</v>
      </c>
      <c r="E55" s="12">
        <v>4</v>
      </c>
      <c r="F55" s="8">
        <v>3.01</v>
      </c>
      <c r="G55" s="12">
        <v>2</v>
      </c>
      <c r="H55" s="8">
        <v>1.69</v>
      </c>
      <c r="I55" s="12">
        <v>0</v>
      </c>
    </row>
    <row r="56" spans="2:9" ht="15" customHeight="1" x14ac:dyDescent="0.2">
      <c r="B56" t="s">
        <v>114</v>
      </c>
      <c r="C56" s="12">
        <v>6</v>
      </c>
      <c r="D56" s="8">
        <v>2.2000000000000002</v>
      </c>
      <c r="E56" s="12">
        <v>5</v>
      </c>
      <c r="F56" s="8">
        <v>3.76</v>
      </c>
      <c r="G56" s="12">
        <v>1</v>
      </c>
      <c r="H56" s="8">
        <v>0.85</v>
      </c>
      <c r="I56" s="12">
        <v>0</v>
      </c>
    </row>
    <row r="57" spans="2:9" ht="15" customHeight="1" x14ac:dyDescent="0.2">
      <c r="B57" t="s">
        <v>152</v>
      </c>
      <c r="C57" s="12">
        <v>6</v>
      </c>
      <c r="D57" s="8">
        <v>2.2000000000000002</v>
      </c>
      <c r="E57" s="12">
        <v>4</v>
      </c>
      <c r="F57" s="8">
        <v>3.01</v>
      </c>
      <c r="G57" s="12">
        <v>2</v>
      </c>
      <c r="H57" s="8">
        <v>1.69</v>
      </c>
      <c r="I57" s="12">
        <v>0</v>
      </c>
    </row>
    <row r="58" spans="2:9" ht="15" customHeight="1" x14ac:dyDescent="0.2">
      <c r="B58" t="s">
        <v>113</v>
      </c>
      <c r="C58" s="12">
        <v>5</v>
      </c>
      <c r="D58" s="8">
        <v>1.83</v>
      </c>
      <c r="E58" s="12">
        <v>2</v>
      </c>
      <c r="F58" s="8">
        <v>1.5</v>
      </c>
      <c r="G58" s="12">
        <v>3</v>
      </c>
      <c r="H58" s="8">
        <v>2.54</v>
      </c>
      <c r="I58" s="12">
        <v>0</v>
      </c>
    </row>
    <row r="59" spans="2:9" ht="15" customHeight="1" x14ac:dyDescent="0.2">
      <c r="B59" t="s">
        <v>145</v>
      </c>
      <c r="C59" s="12">
        <v>5</v>
      </c>
      <c r="D59" s="8">
        <v>1.83</v>
      </c>
      <c r="E59" s="12">
        <v>2</v>
      </c>
      <c r="F59" s="8">
        <v>1.5</v>
      </c>
      <c r="G59" s="12">
        <v>3</v>
      </c>
      <c r="H59" s="8">
        <v>2.54</v>
      </c>
      <c r="I59" s="12">
        <v>0</v>
      </c>
    </row>
    <row r="60" spans="2:9" ht="15" customHeight="1" x14ac:dyDescent="0.2">
      <c r="B60" t="s">
        <v>159</v>
      </c>
      <c r="C60" s="12">
        <v>5</v>
      </c>
      <c r="D60" s="8">
        <v>1.83</v>
      </c>
      <c r="E60" s="12">
        <v>0</v>
      </c>
      <c r="F60" s="8">
        <v>0</v>
      </c>
      <c r="G60" s="12">
        <v>5</v>
      </c>
      <c r="H60" s="8">
        <v>4.24</v>
      </c>
      <c r="I60" s="12">
        <v>0</v>
      </c>
    </row>
    <row r="61" spans="2:9" ht="15" customHeight="1" x14ac:dyDescent="0.2">
      <c r="B61" t="s">
        <v>121</v>
      </c>
      <c r="C61" s="12">
        <v>5</v>
      </c>
      <c r="D61" s="8">
        <v>1.83</v>
      </c>
      <c r="E61" s="12">
        <v>4</v>
      </c>
      <c r="F61" s="8">
        <v>3.01</v>
      </c>
      <c r="G61" s="12">
        <v>1</v>
      </c>
      <c r="H61" s="8">
        <v>0.85</v>
      </c>
      <c r="I61" s="12">
        <v>0</v>
      </c>
    </row>
    <row r="62" spans="2:9" ht="15" customHeight="1" x14ac:dyDescent="0.2">
      <c r="B62" t="s">
        <v>168</v>
      </c>
      <c r="C62" s="12">
        <v>5</v>
      </c>
      <c r="D62" s="8">
        <v>1.83</v>
      </c>
      <c r="E62" s="12">
        <v>4</v>
      </c>
      <c r="F62" s="8">
        <v>3.01</v>
      </c>
      <c r="G62" s="12">
        <v>1</v>
      </c>
      <c r="H62" s="8">
        <v>0.85</v>
      </c>
      <c r="I62" s="12">
        <v>0</v>
      </c>
    </row>
    <row r="63" spans="2:9" ht="15" customHeight="1" x14ac:dyDescent="0.2">
      <c r="B63" t="s">
        <v>202</v>
      </c>
      <c r="C63" s="12">
        <v>4</v>
      </c>
      <c r="D63" s="8">
        <v>1.47</v>
      </c>
      <c r="E63" s="12">
        <v>2</v>
      </c>
      <c r="F63" s="8">
        <v>1.5</v>
      </c>
      <c r="G63" s="12">
        <v>2</v>
      </c>
      <c r="H63" s="8">
        <v>1.69</v>
      </c>
      <c r="I63" s="12">
        <v>0</v>
      </c>
    </row>
    <row r="64" spans="2:9" ht="15" customHeight="1" x14ac:dyDescent="0.2">
      <c r="B64" t="s">
        <v>173</v>
      </c>
      <c r="C64" s="12">
        <v>4</v>
      </c>
      <c r="D64" s="8">
        <v>1.47</v>
      </c>
      <c r="E64" s="12">
        <v>0</v>
      </c>
      <c r="F64" s="8">
        <v>0</v>
      </c>
      <c r="G64" s="12">
        <v>4</v>
      </c>
      <c r="H64" s="8">
        <v>3.39</v>
      </c>
      <c r="I64" s="12">
        <v>0</v>
      </c>
    </row>
    <row r="65" spans="2:9" ht="15" customHeight="1" x14ac:dyDescent="0.2">
      <c r="B65" t="s">
        <v>203</v>
      </c>
      <c r="C65" s="12">
        <v>4</v>
      </c>
      <c r="D65" s="8">
        <v>1.47</v>
      </c>
      <c r="E65" s="12">
        <v>1</v>
      </c>
      <c r="F65" s="8">
        <v>0.75</v>
      </c>
      <c r="G65" s="12">
        <v>3</v>
      </c>
      <c r="H65" s="8">
        <v>2.54</v>
      </c>
      <c r="I65" s="12">
        <v>0</v>
      </c>
    </row>
    <row r="66" spans="2:9" ht="15" customHeight="1" x14ac:dyDescent="0.2">
      <c r="B66" t="s">
        <v>156</v>
      </c>
      <c r="C66" s="12">
        <v>4</v>
      </c>
      <c r="D66" s="8">
        <v>1.47</v>
      </c>
      <c r="E66" s="12">
        <v>4</v>
      </c>
      <c r="F66" s="8">
        <v>3.01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116</v>
      </c>
      <c r="C67" s="12">
        <v>4</v>
      </c>
      <c r="D67" s="8">
        <v>1.47</v>
      </c>
      <c r="E67" s="12">
        <v>3</v>
      </c>
      <c r="F67" s="8">
        <v>2.2599999999999998</v>
      </c>
      <c r="G67" s="12">
        <v>1</v>
      </c>
      <c r="H67" s="8">
        <v>0.85</v>
      </c>
      <c r="I67" s="12">
        <v>0</v>
      </c>
    </row>
    <row r="68" spans="2:9" ht="15" customHeight="1" x14ac:dyDescent="0.2">
      <c r="B68" t="s">
        <v>153</v>
      </c>
      <c r="C68" s="12">
        <v>4</v>
      </c>
      <c r="D68" s="8">
        <v>1.47</v>
      </c>
      <c r="E68" s="12">
        <v>1</v>
      </c>
      <c r="F68" s="8">
        <v>0.75</v>
      </c>
      <c r="G68" s="12">
        <v>3</v>
      </c>
      <c r="H68" s="8">
        <v>2.54</v>
      </c>
      <c r="I68" s="12">
        <v>0</v>
      </c>
    </row>
    <row r="69" spans="2:9" ht="15" customHeight="1" x14ac:dyDescent="0.2">
      <c r="B69" t="s">
        <v>132</v>
      </c>
      <c r="C69" s="12">
        <v>4</v>
      </c>
      <c r="D69" s="8">
        <v>1.47</v>
      </c>
      <c r="E69" s="12">
        <v>3</v>
      </c>
      <c r="F69" s="8">
        <v>2.2599999999999998</v>
      </c>
      <c r="G69" s="12">
        <v>1</v>
      </c>
      <c r="H69" s="8">
        <v>0.85</v>
      </c>
      <c r="I69" s="12">
        <v>0</v>
      </c>
    </row>
    <row r="70" spans="2:9" ht="15" customHeight="1" x14ac:dyDescent="0.2">
      <c r="B70" t="s">
        <v>138</v>
      </c>
      <c r="C70" s="12">
        <v>4</v>
      </c>
      <c r="D70" s="8">
        <v>1.47</v>
      </c>
      <c r="E70" s="12">
        <v>2</v>
      </c>
      <c r="F70" s="8">
        <v>1.5</v>
      </c>
      <c r="G70" s="12">
        <v>2</v>
      </c>
      <c r="H70" s="8">
        <v>1.69</v>
      </c>
      <c r="I70" s="12">
        <v>0</v>
      </c>
    </row>
    <row r="71" spans="2:9" ht="15" customHeight="1" x14ac:dyDescent="0.2">
      <c r="B71" t="s">
        <v>129</v>
      </c>
      <c r="C71" s="12">
        <v>4</v>
      </c>
      <c r="D71" s="8">
        <v>1.47</v>
      </c>
      <c r="E71" s="12">
        <v>4</v>
      </c>
      <c r="F71" s="8">
        <v>3.01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ED41-19F6-4B5D-AEC3-C0B62FCDB4C5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42</v>
      </c>
      <c r="D6" s="8">
        <v>16.940000000000001</v>
      </c>
      <c r="E6" s="12">
        <v>17</v>
      </c>
      <c r="F6" s="8">
        <v>13.39</v>
      </c>
      <c r="G6" s="12">
        <v>25</v>
      </c>
      <c r="H6" s="8">
        <v>21.01</v>
      </c>
      <c r="I6" s="12">
        <v>0</v>
      </c>
    </row>
    <row r="7" spans="2:9" ht="15" customHeight="1" x14ac:dyDescent="0.2">
      <c r="B7" t="s">
        <v>34</v>
      </c>
      <c r="C7" s="12">
        <v>32</v>
      </c>
      <c r="D7" s="8">
        <v>12.9</v>
      </c>
      <c r="E7" s="12">
        <v>11</v>
      </c>
      <c r="F7" s="8">
        <v>8.66</v>
      </c>
      <c r="G7" s="12">
        <v>21</v>
      </c>
      <c r="H7" s="8">
        <v>17.649999999999999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0.81</v>
      </c>
      <c r="E9" s="12">
        <v>0</v>
      </c>
      <c r="F9" s="8">
        <v>0</v>
      </c>
      <c r="G9" s="12">
        <v>2</v>
      </c>
      <c r="H9" s="8">
        <v>1.68</v>
      </c>
      <c r="I9" s="12">
        <v>0</v>
      </c>
    </row>
    <row r="10" spans="2:9" ht="15" customHeight="1" x14ac:dyDescent="0.2">
      <c r="B10" t="s">
        <v>37</v>
      </c>
      <c r="C10" s="12">
        <v>3</v>
      </c>
      <c r="D10" s="8">
        <v>1.21</v>
      </c>
      <c r="E10" s="12">
        <v>0</v>
      </c>
      <c r="F10" s="8">
        <v>0</v>
      </c>
      <c r="G10" s="12">
        <v>3</v>
      </c>
      <c r="H10" s="8">
        <v>2.52</v>
      </c>
      <c r="I10" s="12">
        <v>0</v>
      </c>
    </row>
    <row r="11" spans="2:9" ht="15" customHeight="1" x14ac:dyDescent="0.2">
      <c r="B11" t="s">
        <v>38</v>
      </c>
      <c r="C11" s="12">
        <v>52</v>
      </c>
      <c r="D11" s="8">
        <v>20.97</v>
      </c>
      <c r="E11" s="12">
        <v>21</v>
      </c>
      <c r="F11" s="8">
        <v>16.54</v>
      </c>
      <c r="G11" s="12">
        <v>31</v>
      </c>
      <c r="H11" s="8">
        <v>26.05</v>
      </c>
      <c r="I11" s="12">
        <v>0</v>
      </c>
    </row>
    <row r="12" spans="2:9" ht="15" customHeight="1" x14ac:dyDescent="0.2">
      <c r="B12" t="s">
        <v>39</v>
      </c>
      <c r="C12" s="12">
        <v>1</v>
      </c>
      <c r="D12" s="8">
        <v>0.4</v>
      </c>
      <c r="E12" s="12">
        <v>0</v>
      </c>
      <c r="F12" s="8">
        <v>0</v>
      </c>
      <c r="G12" s="12">
        <v>1</v>
      </c>
      <c r="H12" s="8">
        <v>0.84</v>
      </c>
      <c r="I12" s="12">
        <v>0</v>
      </c>
    </row>
    <row r="13" spans="2:9" ht="15" customHeight="1" x14ac:dyDescent="0.2">
      <c r="B13" t="s">
        <v>40</v>
      </c>
      <c r="C13" s="12">
        <v>7</v>
      </c>
      <c r="D13" s="8">
        <v>2.82</v>
      </c>
      <c r="E13" s="12">
        <v>1</v>
      </c>
      <c r="F13" s="8">
        <v>0.79</v>
      </c>
      <c r="G13" s="12">
        <v>6</v>
      </c>
      <c r="H13" s="8">
        <v>5.04</v>
      </c>
      <c r="I13" s="12">
        <v>0</v>
      </c>
    </row>
    <row r="14" spans="2:9" ht="15" customHeight="1" x14ac:dyDescent="0.2">
      <c r="B14" t="s">
        <v>41</v>
      </c>
      <c r="C14" s="12">
        <v>9</v>
      </c>
      <c r="D14" s="8">
        <v>3.63</v>
      </c>
      <c r="E14" s="12">
        <v>5</v>
      </c>
      <c r="F14" s="8">
        <v>3.94</v>
      </c>
      <c r="G14" s="12">
        <v>4</v>
      </c>
      <c r="H14" s="8">
        <v>3.36</v>
      </c>
      <c r="I14" s="12">
        <v>0</v>
      </c>
    </row>
    <row r="15" spans="2:9" ht="15" customHeight="1" x14ac:dyDescent="0.2">
      <c r="B15" t="s">
        <v>42</v>
      </c>
      <c r="C15" s="12">
        <v>32</v>
      </c>
      <c r="D15" s="8">
        <v>12.9</v>
      </c>
      <c r="E15" s="12">
        <v>23</v>
      </c>
      <c r="F15" s="8">
        <v>18.11</v>
      </c>
      <c r="G15" s="12">
        <v>9</v>
      </c>
      <c r="H15" s="8">
        <v>7.56</v>
      </c>
      <c r="I15" s="12">
        <v>0</v>
      </c>
    </row>
    <row r="16" spans="2:9" ht="15" customHeight="1" x14ac:dyDescent="0.2">
      <c r="B16" t="s">
        <v>43</v>
      </c>
      <c r="C16" s="12">
        <v>34</v>
      </c>
      <c r="D16" s="8">
        <v>13.71</v>
      </c>
      <c r="E16" s="12">
        <v>29</v>
      </c>
      <c r="F16" s="8">
        <v>22.83</v>
      </c>
      <c r="G16" s="12">
        <v>4</v>
      </c>
      <c r="H16" s="8">
        <v>3.36</v>
      </c>
      <c r="I16" s="12">
        <v>0</v>
      </c>
    </row>
    <row r="17" spans="2:9" ht="15" customHeight="1" x14ac:dyDescent="0.2">
      <c r="B17" t="s">
        <v>44</v>
      </c>
      <c r="C17" s="12">
        <v>13</v>
      </c>
      <c r="D17" s="8">
        <v>5.24</v>
      </c>
      <c r="E17" s="12">
        <v>9</v>
      </c>
      <c r="F17" s="8">
        <v>7.09</v>
      </c>
      <c r="G17" s="12">
        <v>4</v>
      </c>
      <c r="H17" s="8">
        <v>3.36</v>
      </c>
      <c r="I17" s="12">
        <v>0</v>
      </c>
    </row>
    <row r="18" spans="2:9" ht="15" customHeight="1" x14ac:dyDescent="0.2">
      <c r="B18" t="s">
        <v>45</v>
      </c>
      <c r="C18" s="12">
        <v>10</v>
      </c>
      <c r="D18" s="8">
        <v>4.03</v>
      </c>
      <c r="E18" s="12">
        <v>7</v>
      </c>
      <c r="F18" s="8">
        <v>5.51</v>
      </c>
      <c r="G18" s="12">
        <v>3</v>
      </c>
      <c r="H18" s="8">
        <v>2.52</v>
      </c>
      <c r="I18" s="12">
        <v>0</v>
      </c>
    </row>
    <row r="19" spans="2:9" ht="15" customHeight="1" x14ac:dyDescent="0.2">
      <c r="B19" t="s">
        <v>46</v>
      </c>
      <c r="C19" s="12">
        <v>11</v>
      </c>
      <c r="D19" s="8">
        <v>4.4400000000000004</v>
      </c>
      <c r="E19" s="12">
        <v>4</v>
      </c>
      <c r="F19" s="8">
        <v>3.15</v>
      </c>
      <c r="G19" s="12">
        <v>6</v>
      </c>
      <c r="H19" s="8">
        <v>5.04</v>
      </c>
      <c r="I19" s="12">
        <v>0</v>
      </c>
    </row>
    <row r="20" spans="2:9" ht="15" customHeight="1" x14ac:dyDescent="0.2">
      <c r="B20" s="9" t="s">
        <v>227</v>
      </c>
      <c r="C20" s="12">
        <f>SUM(LTBL_33622[総数／事業所数])</f>
        <v>248</v>
      </c>
      <c r="E20" s="12">
        <f>SUBTOTAL(109,LTBL_33622[個人／事業所数])</f>
        <v>127</v>
      </c>
      <c r="G20" s="12">
        <f>SUBTOTAL(109,LTBL_33622[法人／事業所数])</f>
        <v>119</v>
      </c>
      <c r="I20" s="12">
        <f>SUBTOTAL(109,LTBL_33622[法人以外の団体／事業所数])</f>
        <v>0</v>
      </c>
    </row>
    <row r="21" spans="2:9" ht="15" customHeight="1" x14ac:dyDescent="0.2">
      <c r="E21" s="11">
        <f>LTBL_33622[[#Totals],[個人／事業所数]]/LTBL_33622[[#Totals],[総数／事業所数]]</f>
        <v>0.51209677419354838</v>
      </c>
      <c r="G21" s="11">
        <f>LTBL_33622[[#Totals],[法人／事業所数]]/LTBL_33622[[#Totals],[総数／事業所数]]</f>
        <v>0.47983870967741937</v>
      </c>
      <c r="I21" s="11">
        <f>LTBL_33622[[#Totals],[法人以外の団体／事業所数]]/LTBL_33622[[#Totals],[総数／事業所数]]</f>
        <v>0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27</v>
      </c>
      <c r="D24" s="8">
        <v>10.89</v>
      </c>
      <c r="E24" s="12">
        <v>25</v>
      </c>
      <c r="F24" s="8">
        <v>19.690000000000001</v>
      </c>
      <c r="G24" s="12">
        <v>2</v>
      </c>
      <c r="H24" s="8">
        <v>1.68</v>
      </c>
      <c r="I24" s="12">
        <v>0</v>
      </c>
    </row>
    <row r="25" spans="2:9" ht="15" customHeight="1" x14ac:dyDescent="0.2">
      <c r="B25" t="s">
        <v>69</v>
      </c>
      <c r="C25" s="12">
        <v>26</v>
      </c>
      <c r="D25" s="8">
        <v>10.48</v>
      </c>
      <c r="E25" s="12">
        <v>21</v>
      </c>
      <c r="F25" s="8">
        <v>16.54</v>
      </c>
      <c r="G25" s="12">
        <v>5</v>
      </c>
      <c r="H25" s="8">
        <v>4.2</v>
      </c>
      <c r="I25" s="12">
        <v>0</v>
      </c>
    </row>
    <row r="26" spans="2:9" ht="15" customHeight="1" x14ac:dyDescent="0.2">
      <c r="B26" t="s">
        <v>55</v>
      </c>
      <c r="C26" s="12">
        <v>19</v>
      </c>
      <c r="D26" s="8">
        <v>7.66</v>
      </c>
      <c r="E26" s="12">
        <v>4</v>
      </c>
      <c r="F26" s="8">
        <v>3.15</v>
      </c>
      <c r="G26" s="12">
        <v>15</v>
      </c>
      <c r="H26" s="8">
        <v>12.61</v>
      </c>
      <c r="I26" s="12">
        <v>0</v>
      </c>
    </row>
    <row r="27" spans="2:9" ht="15" customHeight="1" x14ac:dyDescent="0.2">
      <c r="B27" t="s">
        <v>64</v>
      </c>
      <c r="C27" s="12">
        <v>19</v>
      </c>
      <c r="D27" s="8">
        <v>7.66</v>
      </c>
      <c r="E27" s="12">
        <v>7</v>
      </c>
      <c r="F27" s="8">
        <v>5.51</v>
      </c>
      <c r="G27" s="12">
        <v>12</v>
      </c>
      <c r="H27" s="8">
        <v>10.08</v>
      </c>
      <c r="I27" s="12">
        <v>0</v>
      </c>
    </row>
    <row r="28" spans="2:9" ht="15" customHeight="1" x14ac:dyDescent="0.2">
      <c r="B28" t="s">
        <v>56</v>
      </c>
      <c r="C28" s="12">
        <v>14</v>
      </c>
      <c r="D28" s="8">
        <v>5.65</v>
      </c>
      <c r="E28" s="12">
        <v>9</v>
      </c>
      <c r="F28" s="8">
        <v>7.09</v>
      </c>
      <c r="G28" s="12">
        <v>5</v>
      </c>
      <c r="H28" s="8">
        <v>4.2</v>
      </c>
      <c r="I28" s="12">
        <v>0</v>
      </c>
    </row>
    <row r="29" spans="2:9" ht="15" customHeight="1" x14ac:dyDescent="0.2">
      <c r="B29" t="s">
        <v>71</v>
      </c>
      <c r="C29" s="12">
        <v>13</v>
      </c>
      <c r="D29" s="8">
        <v>5.24</v>
      </c>
      <c r="E29" s="12">
        <v>9</v>
      </c>
      <c r="F29" s="8">
        <v>7.09</v>
      </c>
      <c r="G29" s="12">
        <v>4</v>
      </c>
      <c r="H29" s="8">
        <v>3.36</v>
      </c>
      <c r="I29" s="12">
        <v>0</v>
      </c>
    </row>
    <row r="30" spans="2:9" ht="15" customHeight="1" x14ac:dyDescent="0.2">
      <c r="B30" t="s">
        <v>62</v>
      </c>
      <c r="C30" s="12">
        <v>10</v>
      </c>
      <c r="D30" s="8">
        <v>4.03</v>
      </c>
      <c r="E30" s="12">
        <v>6</v>
      </c>
      <c r="F30" s="8">
        <v>4.72</v>
      </c>
      <c r="G30" s="12">
        <v>4</v>
      </c>
      <c r="H30" s="8">
        <v>3.36</v>
      </c>
      <c r="I30" s="12">
        <v>0</v>
      </c>
    </row>
    <row r="31" spans="2:9" ht="15" customHeight="1" x14ac:dyDescent="0.2">
      <c r="B31" t="s">
        <v>57</v>
      </c>
      <c r="C31" s="12">
        <v>9</v>
      </c>
      <c r="D31" s="8">
        <v>3.63</v>
      </c>
      <c r="E31" s="12">
        <v>4</v>
      </c>
      <c r="F31" s="8">
        <v>3.15</v>
      </c>
      <c r="G31" s="12">
        <v>5</v>
      </c>
      <c r="H31" s="8">
        <v>4.2</v>
      </c>
      <c r="I31" s="12">
        <v>0</v>
      </c>
    </row>
    <row r="32" spans="2:9" ht="15" customHeight="1" x14ac:dyDescent="0.2">
      <c r="B32" t="s">
        <v>72</v>
      </c>
      <c r="C32" s="12">
        <v>7</v>
      </c>
      <c r="D32" s="8">
        <v>2.82</v>
      </c>
      <c r="E32" s="12">
        <v>7</v>
      </c>
      <c r="F32" s="8">
        <v>5.51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78</v>
      </c>
      <c r="C33" s="12">
        <v>6</v>
      </c>
      <c r="D33" s="8">
        <v>2.42</v>
      </c>
      <c r="E33" s="12">
        <v>1</v>
      </c>
      <c r="F33" s="8">
        <v>0.79</v>
      </c>
      <c r="G33" s="12">
        <v>5</v>
      </c>
      <c r="H33" s="8">
        <v>4.2</v>
      </c>
      <c r="I33" s="12">
        <v>0</v>
      </c>
    </row>
    <row r="34" spans="2:9" ht="15" customHeight="1" x14ac:dyDescent="0.2">
      <c r="B34" t="s">
        <v>63</v>
      </c>
      <c r="C34" s="12">
        <v>6</v>
      </c>
      <c r="D34" s="8">
        <v>2.42</v>
      </c>
      <c r="E34" s="12">
        <v>4</v>
      </c>
      <c r="F34" s="8">
        <v>3.15</v>
      </c>
      <c r="G34" s="12">
        <v>2</v>
      </c>
      <c r="H34" s="8">
        <v>1.68</v>
      </c>
      <c r="I34" s="12">
        <v>0</v>
      </c>
    </row>
    <row r="35" spans="2:9" ht="15" customHeight="1" x14ac:dyDescent="0.2">
      <c r="B35" t="s">
        <v>68</v>
      </c>
      <c r="C35" s="12">
        <v>5</v>
      </c>
      <c r="D35" s="8">
        <v>2.02</v>
      </c>
      <c r="E35" s="12">
        <v>3</v>
      </c>
      <c r="F35" s="8">
        <v>2.36</v>
      </c>
      <c r="G35" s="12">
        <v>2</v>
      </c>
      <c r="H35" s="8">
        <v>1.68</v>
      </c>
      <c r="I35" s="12">
        <v>0</v>
      </c>
    </row>
    <row r="36" spans="2:9" ht="15" customHeight="1" x14ac:dyDescent="0.2">
      <c r="B36" t="s">
        <v>74</v>
      </c>
      <c r="C36" s="12">
        <v>5</v>
      </c>
      <c r="D36" s="8">
        <v>2.02</v>
      </c>
      <c r="E36" s="12">
        <v>4</v>
      </c>
      <c r="F36" s="8">
        <v>3.15</v>
      </c>
      <c r="G36" s="12">
        <v>1</v>
      </c>
      <c r="H36" s="8">
        <v>0.84</v>
      </c>
      <c r="I36" s="12">
        <v>0</v>
      </c>
    </row>
    <row r="37" spans="2:9" ht="15" customHeight="1" x14ac:dyDescent="0.2">
      <c r="B37" t="s">
        <v>82</v>
      </c>
      <c r="C37" s="12">
        <v>4</v>
      </c>
      <c r="D37" s="8">
        <v>1.61</v>
      </c>
      <c r="E37" s="12">
        <v>2</v>
      </c>
      <c r="F37" s="8">
        <v>1.57</v>
      </c>
      <c r="G37" s="12">
        <v>2</v>
      </c>
      <c r="H37" s="8">
        <v>1.68</v>
      </c>
      <c r="I37" s="12">
        <v>0</v>
      </c>
    </row>
    <row r="38" spans="2:9" ht="15" customHeight="1" x14ac:dyDescent="0.2">
      <c r="B38" t="s">
        <v>67</v>
      </c>
      <c r="C38" s="12">
        <v>4</v>
      </c>
      <c r="D38" s="8">
        <v>1.61</v>
      </c>
      <c r="E38" s="12">
        <v>2</v>
      </c>
      <c r="F38" s="8">
        <v>1.57</v>
      </c>
      <c r="G38" s="12">
        <v>2</v>
      </c>
      <c r="H38" s="8">
        <v>1.68</v>
      </c>
      <c r="I38" s="12">
        <v>0</v>
      </c>
    </row>
    <row r="39" spans="2:9" ht="15" customHeight="1" x14ac:dyDescent="0.2">
      <c r="B39" t="s">
        <v>77</v>
      </c>
      <c r="C39" s="12">
        <v>4</v>
      </c>
      <c r="D39" s="8">
        <v>1.61</v>
      </c>
      <c r="E39" s="12">
        <v>2</v>
      </c>
      <c r="F39" s="8">
        <v>1.57</v>
      </c>
      <c r="G39" s="12">
        <v>1</v>
      </c>
      <c r="H39" s="8">
        <v>0.84</v>
      </c>
      <c r="I39" s="12">
        <v>0</v>
      </c>
    </row>
    <row r="40" spans="2:9" ht="15" customHeight="1" x14ac:dyDescent="0.2">
      <c r="B40" t="s">
        <v>75</v>
      </c>
      <c r="C40" s="12">
        <v>4</v>
      </c>
      <c r="D40" s="8">
        <v>1.61</v>
      </c>
      <c r="E40" s="12">
        <v>0</v>
      </c>
      <c r="F40" s="8">
        <v>0</v>
      </c>
      <c r="G40" s="12">
        <v>4</v>
      </c>
      <c r="H40" s="8">
        <v>3.36</v>
      </c>
      <c r="I40" s="12">
        <v>0</v>
      </c>
    </row>
    <row r="41" spans="2:9" ht="15" customHeight="1" x14ac:dyDescent="0.2">
      <c r="B41" t="s">
        <v>92</v>
      </c>
      <c r="C41" s="12">
        <v>3</v>
      </c>
      <c r="D41" s="8">
        <v>1.21</v>
      </c>
      <c r="E41" s="12">
        <v>2</v>
      </c>
      <c r="F41" s="8">
        <v>1.57</v>
      </c>
      <c r="G41" s="12">
        <v>1</v>
      </c>
      <c r="H41" s="8">
        <v>0.84</v>
      </c>
      <c r="I41" s="12">
        <v>0</v>
      </c>
    </row>
    <row r="42" spans="2:9" ht="15" customHeight="1" x14ac:dyDescent="0.2">
      <c r="B42" t="s">
        <v>99</v>
      </c>
      <c r="C42" s="12">
        <v>3</v>
      </c>
      <c r="D42" s="8">
        <v>1.21</v>
      </c>
      <c r="E42" s="12">
        <v>1</v>
      </c>
      <c r="F42" s="8">
        <v>0.79</v>
      </c>
      <c r="G42" s="12">
        <v>2</v>
      </c>
      <c r="H42" s="8">
        <v>1.68</v>
      </c>
      <c r="I42" s="12">
        <v>0</v>
      </c>
    </row>
    <row r="43" spans="2:9" ht="15" customHeight="1" x14ac:dyDescent="0.2">
      <c r="B43" t="s">
        <v>58</v>
      </c>
      <c r="C43" s="12">
        <v>3</v>
      </c>
      <c r="D43" s="8">
        <v>1.21</v>
      </c>
      <c r="E43" s="12">
        <v>1</v>
      </c>
      <c r="F43" s="8">
        <v>0.79</v>
      </c>
      <c r="G43" s="12">
        <v>2</v>
      </c>
      <c r="H43" s="8">
        <v>1.68</v>
      </c>
      <c r="I43" s="12">
        <v>0</v>
      </c>
    </row>
    <row r="44" spans="2:9" ht="15" customHeight="1" x14ac:dyDescent="0.2">
      <c r="B44" t="s">
        <v>59</v>
      </c>
      <c r="C44" s="12">
        <v>3</v>
      </c>
      <c r="D44" s="8">
        <v>1.21</v>
      </c>
      <c r="E44" s="12">
        <v>0</v>
      </c>
      <c r="F44" s="8">
        <v>0</v>
      </c>
      <c r="G44" s="12">
        <v>3</v>
      </c>
      <c r="H44" s="8">
        <v>2.52</v>
      </c>
      <c r="I44" s="12">
        <v>0</v>
      </c>
    </row>
    <row r="45" spans="2:9" ht="15" customHeight="1" x14ac:dyDescent="0.2">
      <c r="B45" t="s">
        <v>66</v>
      </c>
      <c r="C45" s="12">
        <v>3</v>
      </c>
      <c r="D45" s="8">
        <v>1.21</v>
      </c>
      <c r="E45" s="12">
        <v>0</v>
      </c>
      <c r="F45" s="8">
        <v>0</v>
      </c>
      <c r="G45" s="12">
        <v>3</v>
      </c>
      <c r="H45" s="8">
        <v>2.52</v>
      </c>
      <c r="I45" s="12">
        <v>0</v>
      </c>
    </row>
    <row r="46" spans="2:9" ht="15" customHeight="1" x14ac:dyDescent="0.2">
      <c r="B46" t="s">
        <v>86</v>
      </c>
      <c r="C46" s="12">
        <v>3</v>
      </c>
      <c r="D46" s="8">
        <v>1.21</v>
      </c>
      <c r="E46" s="12">
        <v>1</v>
      </c>
      <c r="F46" s="8">
        <v>0.79</v>
      </c>
      <c r="G46" s="12">
        <v>2</v>
      </c>
      <c r="H46" s="8">
        <v>1.68</v>
      </c>
      <c r="I46" s="12">
        <v>0</v>
      </c>
    </row>
    <row r="47" spans="2:9" ht="15" customHeight="1" x14ac:dyDescent="0.2">
      <c r="B47" t="s">
        <v>91</v>
      </c>
      <c r="C47" s="12">
        <v>3</v>
      </c>
      <c r="D47" s="8">
        <v>1.21</v>
      </c>
      <c r="E47" s="12">
        <v>1</v>
      </c>
      <c r="F47" s="8">
        <v>0.79</v>
      </c>
      <c r="G47" s="12">
        <v>2</v>
      </c>
      <c r="H47" s="8">
        <v>1.68</v>
      </c>
      <c r="I47" s="12">
        <v>0</v>
      </c>
    </row>
    <row r="48" spans="2:9" ht="15" customHeight="1" x14ac:dyDescent="0.2">
      <c r="B48" t="s">
        <v>98</v>
      </c>
      <c r="C48" s="12">
        <v>3</v>
      </c>
      <c r="D48" s="8">
        <v>1.21</v>
      </c>
      <c r="E48" s="12">
        <v>2</v>
      </c>
      <c r="F48" s="8">
        <v>1.57</v>
      </c>
      <c r="G48" s="12">
        <v>1</v>
      </c>
      <c r="H48" s="8">
        <v>0.84</v>
      </c>
      <c r="I48" s="12">
        <v>0</v>
      </c>
    </row>
    <row r="49" spans="2:9" ht="15" customHeight="1" x14ac:dyDescent="0.2">
      <c r="B49" t="s">
        <v>73</v>
      </c>
      <c r="C49" s="12">
        <v>3</v>
      </c>
      <c r="D49" s="8">
        <v>1.21</v>
      </c>
      <c r="E49" s="12">
        <v>0</v>
      </c>
      <c r="F49" s="8">
        <v>0</v>
      </c>
      <c r="G49" s="12">
        <v>3</v>
      </c>
      <c r="H49" s="8">
        <v>2.52</v>
      </c>
      <c r="I49" s="12">
        <v>0</v>
      </c>
    </row>
    <row r="52" spans="2:9" ht="33" customHeight="1" x14ac:dyDescent="0.2">
      <c r="B52" t="s">
        <v>229</v>
      </c>
      <c r="C52" s="10" t="s">
        <v>48</v>
      </c>
      <c r="D52" s="10" t="s">
        <v>49</v>
      </c>
      <c r="E52" s="10" t="s">
        <v>50</v>
      </c>
      <c r="F52" s="10" t="s">
        <v>51</v>
      </c>
      <c r="G52" s="10" t="s">
        <v>52</v>
      </c>
      <c r="H52" s="10" t="s">
        <v>53</v>
      </c>
      <c r="I52" s="10" t="s">
        <v>54</v>
      </c>
    </row>
    <row r="53" spans="2:9" ht="15" customHeight="1" x14ac:dyDescent="0.2">
      <c r="B53" t="s">
        <v>126</v>
      </c>
      <c r="C53" s="12">
        <v>21</v>
      </c>
      <c r="D53" s="8">
        <v>8.4700000000000006</v>
      </c>
      <c r="E53" s="12">
        <v>20</v>
      </c>
      <c r="F53" s="8">
        <v>15.75</v>
      </c>
      <c r="G53" s="12">
        <v>1</v>
      </c>
      <c r="H53" s="8">
        <v>0.84</v>
      </c>
      <c r="I53" s="12">
        <v>0</v>
      </c>
    </row>
    <row r="54" spans="2:9" ht="15" customHeight="1" x14ac:dyDescent="0.2">
      <c r="B54" t="s">
        <v>111</v>
      </c>
      <c r="C54" s="12">
        <v>12</v>
      </c>
      <c r="D54" s="8">
        <v>4.84</v>
      </c>
      <c r="E54" s="12">
        <v>2</v>
      </c>
      <c r="F54" s="8">
        <v>1.57</v>
      </c>
      <c r="G54" s="12">
        <v>10</v>
      </c>
      <c r="H54" s="8">
        <v>8.4</v>
      </c>
      <c r="I54" s="12">
        <v>0</v>
      </c>
    </row>
    <row r="55" spans="2:9" ht="15" customHeight="1" x14ac:dyDescent="0.2">
      <c r="B55" t="s">
        <v>115</v>
      </c>
      <c r="C55" s="12">
        <v>7</v>
      </c>
      <c r="D55" s="8">
        <v>2.82</v>
      </c>
      <c r="E55" s="12">
        <v>3</v>
      </c>
      <c r="F55" s="8">
        <v>2.36</v>
      </c>
      <c r="G55" s="12">
        <v>4</v>
      </c>
      <c r="H55" s="8">
        <v>3.36</v>
      </c>
      <c r="I55" s="12">
        <v>0</v>
      </c>
    </row>
    <row r="56" spans="2:9" ht="15" customHeight="1" x14ac:dyDescent="0.2">
      <c r="B56" t="s">
        <v>153</v>
      </c>
      <c r="C56" s="12">
        <v>7</v>
      </c>
      <c r="D56" s="8">
        <v>2.82</v>
      </c>
      <c r="E56" s="12">
        <v>0</v>
      </c>
      <c r="F56" s="8">
        <v>0</v>
      </c>
      <c r="G56" s="12">
        <v>7</v>
      </c>
      <c r="H56" s="8">
        <v>5.88</v>
      </c>
      <c r="I56" s="12">
        <v>0</v>
      </c>
    </row>
    <row r="57" spans="2:9" ht="15" customHeight="1" x14ac:dyDescent="0.2">
      <c r="B57" t="s">
        <v>124</v>
      </c>
      <c r="C57" s="12">
        <v>7</v>
      </c>
      <c r="D57" s="8">
        <v>2.82</v>
      </c>
      <c r="E57" s="12">
        <v>7</v>
      </c>
      <c r="F57" s="8">
        <v>5.51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128</v>
      </c>
      <c r="C58" s="12">
        <v>7</v>
      </c>
      <c r="D58" s="8">
        <v>2.82</v>
      </c>
      <c r="E58" s="12">
        <v>4</v>
      </c>
      <c r="F58" s="8">
        <v>3.15</v>
      </c>
      <c r="G58" s="12">
        <v>3</v>
      </c>
      <c r="H58" s="8">
        <v>2.52</v>
      </c>
      <c r="I58" s="12">
        <v>0</v>
      </c>
    </row>
    <row r="59" spans="2:9" ht="15" customHeight="1" x14ac:dyDescent="0.2">
      <c r="B59" t="s">
        <v>119</v>
      </c>
      <c r="C59" s="12">
        <v>6</v>
      </c>
      <c r="D59" s="8">
        <v>2.42</v>
      </c>
      <c r="E59" s="12">
        <v>4</v>
      </c>
      <c r="F59" s="8">
        <v>3.15</v>
      </c>
      <c r="G59" s="12">
        <v>2</v>
      </c>
      <c r="H59" s="8">
        <v>1.68</v>
      </c>
      <c r="I59" s="12">
        <v>0</v>
      </c>
    </row>
    <row r="60" spans="2:9" ht="15" customHeight="1" x14ac:dyDescent="0.2">
      <c r="B60" t="s">
        <v>168</v>
      </c>
      <c r="C60" s="12">
        <v>6</v>
      </c>
      <c r="D60" s="8">
        <v>2.42</v>
      </c>
      <c r="E60" s="12">
        <v>3</v>
      </c>
      <c r="F60" s="8">
        <v>2.36</v>
      </c>
      <c r="G60" s="12">
        <v>3</v>
      </c>
      <c r="H60" s="8">
        <v>2.52</v>
      </c>
      <c r="I60" s="12">
        <v>0</v>
      </c>
    </row>
    <row r="61" spans="2:9" ht="15" customHeight="1" x14ac:dyDescent="0.2">
      <c r="B61" t="s">
        <v>127</v>
      </c>
      <c r="C61" s="12">
        <v>6</v>
      </c>
      <c r="D61" s="8">
        <v>2.42</v>
      </c>
      <c r="E61" s="12">
        <v>5</v>
      </c>
      <c r="F61" s="8">
        <v>3.94</v>
      </c>
      <c r="G61" s="12">
        <v>1</v>
      </c>
      <c r="H61" s="8">
        <v>0.84</v>
      </c>
      <c r="I61" s="12">
        <v>0</v>
      </c>
    </row>
    <row r="62" spans="2:9" ht="15" customHeight="1" x14ac:dyDescent="0.2">
      <c r="B62" t="s">
        <v>133</v>
      </c>
      <c r="C62" s="12">
        <v>5</v>
      </c>
      <c r="D62" s="8">
        <v>2.02</v>
      </c>
      <c r="E62" s="12">
        <v>4</v>
      </c>
      <c r="F62" s="8">
        <v>3.15</v>
      </c>
      <c r="G62" s="12">
        <v>1</v>
      </c>
      <c r="H62" s="8">
        <v>0.84</v>
      </c>
      <c r="I62" s="12">
        <v>0</v>
      </c>
    </row>
    <row r="63" spans="2:9" ht="15" customHeight="1" x14ac:dyDescent="0.2">
      <c r="B63" t="s">
        <v>129</v>
      </c>
      <c r="C63" s="12">
        <v>5</v>
      </c>
      <c r="D63" s="8">
        <v>2.02</v>
      </c>
      <c r="E63" s="12">
        <v>5</v>
      </c>
      <c r="F63" s="8">
        <v>3.94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5</v>
      </c>
      <c r="D64" s="8">
        <v>2.02</v>
      </c>
      <c r="E64" s="12">
        <v>4</v>
      </c>
      <c r="F64" s="8">
        <v>3.15</v>
      </c>
      <c r="G64" s="12">
        <v>1</v>
      </c>
      <c r="H64" s="8">
        <v>0.84</v>
      </c>
      <c r="I64" s="12">
        <v>0</v>
      </c>
    </row>
    <row r="65" spans="2:9" ht="15" customHeight="1" x14ac:dyDescent="0.2">
      <c r="B65" t="s">
        <v>117</v>
      </c>
      <c r="C65" s="12">
        <v>4</v>
      </c>
      <c r="D65" s="8">
        <v>1.61</v>
      </c>
      <c r="E65" s="12">
        <v>3</v>
      </c>
      <c r="F65" s="8">
        <v>2.36</v>
      </c>
      <c r="G65" s="12">
        <v>1</v>
      </c>
      <c r="H65" s="8">
        <v>0.84</v>
      </c>
      <c r="I65" s="12">
        <v>0</v>
      </c>
    </row>
    <row r="66" spans="2:9" ht="15" customHeight="1" x14ac:dyDescent="0.2">
      <c r="B66" t="s">
        <v>125</v>
      </c>
      <c r="C66" s="12">
        <v>4</v>
      </c>
      <c r="D66" s="8">
        <v>1.61</v>
      </c>
      <c r="E66" s="12">
        <v>4</v>
      </c>
      <c r="F66" s="8">
        <v>3.15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112</v>
      </c>
      <c r="C67" s="12">
        <v>3</v>
      </c>
      <c r="D67" s="8">
        <v>1.21</v>
      </c>
      <c r="E67" s="12">
        <v>0</v>
      </c>
      <c r="F67" s="8">
        <v>0</v>
      </c>
      <c r="G67" s="12">
        <v>3</v>
      </c>
      <c r="H67" s="8">
        <v>2.52</v>
      </c>
      <c r="I67" s="12">
        <v>0</v>
      </c>
    </row>
    <row r="68" spans="2:9" ht="15" customHeight="1" x14ac:dyDescent="0.2">
      <c r="B68" t="s">
        <v>202</v>
      </c>
      <c r="C68" s="12">
        <v>3</v>
      </c>
      <c r="D68" s="8">
        <v>1.21</v>
      </c>
      <c r="E68" s="12">
        <v>3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141</v>
      </c>
      <c r="C69" s="12">
        <v>3</v>
      </c>
      <c r="D69" s="8">
        <v>1.21</v>
      </c>
      <c r="E69" s="12">
        <v>2</v>
      </c>
      <c r="F69" s="8">
        <v>1.57</v>
      </c>
      <c r="G69" s="12">
        <v>1</v>
      </c>
      <c r="H69" s="8">
        <v>0.84</v>
      </c>
      <c r="I69" s="12">
        <v>0</v>
      </c>
    </row>
    <row r="70" spans="2:9" ht="15" customHeight="1" x14ac:dyDescent="0.2">
      <c r="B70" t="s">
        <v>142</v>
      </c>
      <c r="C70" s="12">
        <v>3</v>
      </c>
      <c r="D70" s="8">
        <v>1.21</v>
      </c>
      <c r="E70" s="12">
        <v>1</v>
      </c>
      <c r="F70" s="8">
        <v>0.79</v>
      </c>
      <c r="G70" s="12">
        <v>2</v>
      </c>
      <c r="H70" s="8">
        <v>1.68</v>
      </c>
      <c r="I70" s="12">
        <v>0</v>
      </c>
    </row>
    <row r="71" spans="2:9" ht="15" customHeight="1" x14ac:dyDescent="0.2">
      <c r="B71" t="s">
        <v>197</v>
      </c>
      <c r="C71" s="12">
        <v>3</v>
      </c>
      <c r="D71" s="8">
        <v>1.21</v>
      </c>
      <c r="E71" s="12">
        <v>2</v>
      </c>
      <c r="F71" s="8">
        <v>1.57</v>
      </c>
      <c r="G71" s="12">
        <v>1</v>
      </c>
      <c r="H71" s="8">
        <v>0.84</v>
      </c>
      <c r="I71" s="12">
        <v>0</v>
      </c>
    </row>
    <row r="72" spans="2:9" ht="15" customHeight="1" x14ac:dyDescent="0.2">
      <c r="B72" t="s">
        <v>152</v>
      </c>
      <c r="C72" s="12">
        <v>3</v>
      </c>
      <c r="D72" s="8">
        <v>1.21</v>
      </c>
      <c r="E72" s="12">
        <v>2</v>
      </c>
      <c r="F72" s="8">
        <v>1.57</v>
      </c>
      <c r="G72" s="12">
        <v>1</v>
      </c>
      <c r="H72" s="8">
        <v>0.84</v>
      </c>
      <c r="I72" s="12">
        <v>0</v>
      </c>
    </row>
    <row r="73" spans="2:9" ht="15" customHeight="1" x14ac:dyDescent="0.2">
      <c r="B73" t="s">
        <v>116</v>
      </c>
      <c r="C73" s="12">
        <v>3</v>
      </c>
      <c r="D73" s="8">
        <v>1.21</v>
      </c>
      <c r="E73" s="12">
        <v>2</v>
      </c>
      <c r="F73" s="8">
        <v>1.57</v>
      </c>
      <c r="G73" s="12">
        <v>1</v>
      </c>
      <c r="H73" s="8">
        <v>0.84</v>
      </c>
      <c r="I73" s="12">
        <v>0</v>
      </c>
    </row>
    <row r="74" spans="2:9" ht="15" customHeight="1" x14ac:dyDescent="0.2">
      <c r="B74" t="s">
        <v>118</v>
      </c>
      <c r="C74" s="12">
        <v>3</v>
      </c>
      <c r="D74" s="8">
        <v>1.21</v>
      </c>
      <c r="E74" s="12">
        <v>0</v>
      </c>
      <c r="F74" s="8">
        <v>0</v>
      </c>
      <c r="G74" s="12">
        <v>3</v>
      </c>
      <c r="H74" s="8">
        <v>2.52</v>
      </c>
      <c r="I74" s="12">
        <v>0</v>
      </c>
    </row>
    <row r="75" spans="2:9" ht="15" customHeight="1" x14ac:dyDescent="0.2">
      <c r="B75" t="s">
        <v>166</v>
      </c>
      <c r="C75" s="12">
        <v>3</v>
      </c>
      <c r="D75" s="8">
        <v>1.21</v>
      </c>
      <c r="E75" s="12">
        <v>1</v>
      </c>
      <c r="F75" s="8">
        <v>0.79</v>
      </c>
      <c r="G75" s="12">
        <v>2</v>
      </c>
      <c r="H75" s="8">
        <v>1.68</v>
      </c>
      <c r="I75" s="12">
        <v>0</v>
      </c>
    </row>
    <row r="76" spans="2:9" ht="15" customHeight="1" x14ac:dyDescent="0.2">
      <c r="B76" t="s">
        <v>132</v>
      </c>
      <c r="C76" s="12">
        <v>3</v>
      </c>
      <c r="D76" s="8">
        <v>1.21</v>
      </c>
      <c r="E76" s="12">
        <v>1</v>
      </c>
      <c r="F76" s="8">
        <v>0.79</v>
      </c>
      <c r="G76" s="12">
        <v>2</v>
      </c>
      <c r="H76" s="8">
        <v>1.68</v>
      </c>
      <c r="I76" s="12">
        <v>0</v>
      </c>
    </row>
    <row r="77" spans="2:9" ht="15" customHeight="1" x14ac:dyDescent="0.2">
      <c r="B77" t="s">
        <v>122</v>
      </c>
      <c r="C77" s="12">
        <v>3</v>
      </c>
      <c r="D77" s="8">
        <v>1.21</v>
      </c>
      <c r="E77" s="12">
        <v>2</v>
      </c>
      <c r="F77" s="8">
        <v>1.57</v>
      </c>
      <c r="G77" s="12">
        <v>1</v>
      </c>
      <c r="H77" s="8">
        <v>0.84</v>
      </c>
      <c r="I77" s="12">
        <v>0</v>
      </c>
    </row>
    <row r="78" spans="2:9" ht="15" customHeight="1" x14ac:dyDescent="0.2">
      <c r="B78" t="s">
        <v>171</v>
      </c>
      <c r="C78" s="12">
        <v>3</v>
      </c>
      <c r="D78" s="8">
        <v>1.21</v>
      </c>
      <c r="E78" s="12">
        <v>0</v>
      </c>
      <c r="F78" s="8">
        <v>0</v>
      </c>
      <c r="G78" s="12">
        <v>3</v>
      </c>
      <c r="H78" s="8">
        <v>2.52</v>
      </c>
      <c r="I78" s="12">
        <v>0</v>
      </c>
    </row>
    <row r="80" spans="2:9" ht="15" customHeight="1" x14ac:dyDescent="0.2">
      <c r="B80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BD92-13FA-4C54-A4AE-5297A6FAC9D5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24</v>
      </c>
      <c r="D6" s="8">
        <v>17.14</v>
      </c>
      <c r="E6" s="12">
        <v>15</v>
      </c>
      <c r="F6" s="8">
        <v>17.440000000000001</v>
      </c>
      <c r="G6" s="12">
        <v>9</v>
      </c>
      <c r="H6" s="8">
        <v>20</v>
      </c>
      <c r="I6" s="12">
        <v>0</v>
      </c>
    </row>
    <row r="7" spans="2:9" ht="15" customHeight="1" x14ac:dyDescent="0.2">
      <c r="B7" t="s">
        <v>34</v>
      </c>
      <c r="C7" s="12">
        <v>18</v>
      </c>
      <c r="D7" s="8">
        <v>12.86</v>
      </c>
      <c r="E7" s="12">
        <v>13</v>
      </c>
      <c r="F7" s="8">
        <v>15.12</v>
      </c>
      <c r="G7" s="12">
        <v>5</v>
      </c>
      <c r="H7" s="8">
        <v>11.11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2.86</v>
      </c>
      <c r="E8" s="12">
        <v>0</v>
      </c>
      <c r="F8" s="8">
        <v>0</v>
      </c>
      <c r="G8" s="12">
        <v>3</v>
      </c>
      <c r="H8" s="8">
        <v>6.67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38</v>
      </c>
      <c r="C11" s="12">
        <v>38</v>
      </c>
      <c r="D11" s="8">
        <v>27.14</v>
      </c>
      <c r="E11" s="12">
        <v>22</v>
      </c>
      <c r="F11" s="8">
        <v>25.58</v>
      </c>
      <c r="G11" s="12">
        <v>15</v>
      </c>
      <c r="H11" s="8">
        <v>33.33</v>
      </c>
      <c r="I11" s="12">
        <v>1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41</v>
      </c>
      <c r="C14" s="12">
        <v>6</v>
      </c>
      <c r="D14" s="8">
        <v>4.29</v>
      </c>
      <c r="E14" s="12">
        <v>1</v>
      </c>
      <c r="F14" s="8">
        <v>1.1599999999999999</v>
      </c>
      <c r="G14" s="12">
        <v>5</v>
      </c>
      <c r="H14" s="8">
        <v>11.11</v>
      </c>
      <c r="I14" s="12">
        <v>0</v>
      </c>
    </row>
    <row r="15" spans="2:9" ht="15" customHeight="1" x14ac:dyDescent="0.2">
      <c r="B15" t="s">
        <v>42</v>
      </c>
      <c r="C15" s="12">
        <v>16</v>
      </c>
      <c r="D15" s="8">
        <v>11.43</v>
      </c>
      <c r="E15" s="12">
        <v>10</v>
      </c>
      <c r="F15" s="8">
        <v>11.63</v>
      </c>
      <c r="G15" s="12">
        <v>6</v>
      </c>
      <c r="H15" s="8">
        <v>13.33</v>
      </c>
      <c r="I15" s="12">
        <v>0</v>
      </c>
    </row>
    <row r="16" spans="2:9" ht="15" customHeight="1" x14ac:dyDescent="0.2">
      <c r="B16" t="s">
        <v>43</v>
      </c>
      <c r="C16" s="12">
        <v>16</v>
      </c>
      <c r="D16" s="8">
        <v>11.43</v>
      </c>
      <c r="E16" s="12">
        <v>14</v>
      </c>
      <c r="F16" s="8">
        <v>16.28</v>
      </c>
      <c r="G16" s="12">
        <v>1</v>
      </c>
      <c r="H16" s="8">
        <v>2.2200000000000002</v>
      </c>
      <c r="I16" s="12">
        <v>0</v>
      </c>
    </row>
    <row r="17" spans="2:9" ht="15" customHeight="1" x14ac:dyDescent="0.2">
      <c r="B17" t="s">
        <v>44</v>
      </c>
      <c r="C17" s="12">
        <v>5</v>
      </c>
      <c r="D17" s="8">
        <v>3.57</v>
      </c>
      <c r="E17" s="12">
        <v>3</v>
      </c>
      <c r="F17" s="8">
        <v>3.49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6</v>
      </c>
      <c r="D18" s="8">
        <v>4.29</v>
      </c>
      <c r="E18" s="12">
        <v>2</v>
      </c>
      <c r="F18" s="8">
        <v>2.33</v>
      </c>
      <c r="G18" s="12">
        <v>1</v>
      </c>
      <c r="H18" s="8">
        <v>2.2200000000000002</v>
      </c>
      <c r="I18" s="12">
        <v>0</v>
      </c>
    </row>
    <row r="19" spans="2:9" ht="15" customHeight="1" x14ac:dyDescent="0.2">
      <c r="B19" t="s">
        <v>46</v>
      </c>
      <c r="C19" s="12">
        <v>7</v>
      </c>
      <c r="D19" s="8">
        <v>5</v>
      </c>
      <c r="E19" s="12">
        <v>6</v>
      </c>
      <c r="F19" s="8">
        <v>6.98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227</v>
      </c>
      <c r="C20" s="12">
        <f>SUM(LTBL_33623[総数／事業所数])</f>
        <v>140</v>
      </c>
      <c r="E20" s="12">
        <f>SUBTOTAL(109,LTBL_33623[個人／事業所数])</f>
        <v>86</v>
      </c>
      <c r="G20" s="12">
        <f>SUBTOTAL(109,LTBL_33623[法人／事業所数])</f>
        <v>45</v>
      </c>
      <c r="I20" s="12">
        <f>SUBTOTAL(109,LTBL_33623[法人以外の団体／事業所数])</f>
        <v>1</v>
      </c>
    </row>
    <row r="21" spans="2:9" ht="15" customHeight="1" x14ac:dyDescent="0.2">
      <c r="E21" s="11">
        <f>LTBL_33623[[#Totals],[個人／事業所数]]/LTBL_33623[[#Totals],[総数／事業所数]]</f>
        <v>0.61428571428571432</v>
      </c>
      <c r="G21" s="11">
        <f>LTBL_33623[[#Totals],[法人／事業所数]]/LTBL_33623[[#Totals],[総数／事業所数]]</f>
        <v>0.32142857142857145</v>
      </c>
      <c r="I21" s="11">
        <f>LTBL_33623[[#Totals],[法人以外の団体／事業所数]]/LTBL_33623[[#Totals],[総数／事業所数]]</f>
        <v>7.1428571428571426E-3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14</v>
      </c>
      <c r="D24" s="8">
        <v>10</v>
      </c>
      <c r="E24" s="12">
        <v>13</v>
      </c>
      <c r="F24" s="8">
        <v>15.12</v>
      </c>
      <c r="G24" s="12">
        <v>1</v>
      </c>
      <c r="H24" s="8">
        <v>2.2200000000000002</v>
      </c>
      <c r="I24" s="12">
        <v>0</v>
      </c>
    </row>
    <row r="25" spans="2:9" ht="15" customHeight="1" x14ac:dyDescent="0.2">
      <c r="B25" t="s">
        <v>62</v>
      </c>
      <c r="C25" s="12">
        <v>13</v>
      </c>
      <c r="D25" s="8">
        <v>9.2899999999999991</v>
      </c>
      <c r="E25" s="12">
        <v>8</v>
      </c>
      <c r="F25" s="8">
        <v>9.3000000000000007</v>
      </c>
      <c r="G25" s="12">
        <v>5</v>
      </c>
      <c r="H25" s="8">
        <v>11.11</v>
      </c>
      <c r="I25" s="12">
        <v>0</v>
      </c>
    </row>
    <row r="26" spans="2:9" ht="15" customHeight="1" x14ac:dyDescent="0.2">
      <c r="B26" t="s">
        <v>69</v>
      </c>
      <c r="C26" s="12">
        <v>13</v>
      </c>
      <c r="D26" s="8">
        <v>9.2899999999999991</v>
      </c>
      <c r="E26" s="12">
        <v>10</v>
      </c>
      <c r="F26" s="8">
        <v>11.63</v>
      </c>
      <c r="G26" s="12">
        <v>3</v>
      </c>
      <c r="H26" s="8">
        <v>6.67</v>
      </c>
      <c r="I26" s="12">
        <v>0</v>
      </c>
    </row>
    <row r="27" spans="2:9" ht="15" customHeight="1" x14ac:dyDescent="0.2">
      <c r="B27" t="s">
        <v>55</v>
      </c>
      <c r="C27" s="12">
        <v>10</v>
      </c>
      <c r="D27" s="8">
        <v>7.14</v>
      </c>
      <c r="E27" s="12">
        <v>5</v>
      </c>
      <c r="F27" s="8">
        <v>5.81</v>
      </c>
      <c r="G27" s="12">
        <v>5</v>
      </c>
      <c r="H27" s="8">
        <v>11.11</v>
      </c>
      <c r="I27" s="12">
        <v>0</v>
      </c>
    </row>
    <row r="28" spans="2:9" ht="15" customHeight="1" x14ac:dyDescent="0.2">
      <c r="B28" t="s">
        <v>56</v>
      </c>
      <c r="C28" s="12">
        <v>9</v>
      </c>
      <c r="D28" s="8">
        <v>6.43</v>
      </c>
      <c r="E28" s="12">
        <v>6</v>
      </c>
      <c r="F28" s="8">
        <v>6.98</v>
      </c>
      <c r="G28" s="12">
        <v>3</v>
      </c>
      <c r="H28" s="8">
        <v>6.67</v>
      </c>
      <c r="I28" s="12">
        <v>0</v>
      </c>
    </row>
    <row r="29" spans="2:9" ht="15" customHeight="1" x14ac:dyDescent="0.2">
      <c r="B29" t="s">
        <v>64</v>
      </c>
      <c r="C29" s="12">
        <v>8</v>
      </c>
      <c r="D29" s="8">
        <v>5.71</v>
      </c>
      <c r="E29" s="12">
        <v>4</v>
      </c>
      <c r="F29" s="8">
        <v>4.6500000000000004</v>
      </c>
      <c r="G29" s="12">
        <v>3</v>
      </c>
      <c r="H29" s="8">
        <v>6.67</v>
      </c>
      <c r="I29" s="12">
        <v>1</v>
      </c>
    </row>
    <row r="30" spans="2:9" ht="15" customHeight="1" x14ac:dyDescent="0.2">
      <c r="B30" t="s">
        <v>63</v>
      </c>
      <c r="C30" s="12">
        <v>7</v>
      </c>
      <c r="D30" s="8">
        <v>5</v>
      </c>
      <c r="E30" s="12">
        <v>4</v>
      </c>
      <c r="F30" s="8">
        <v>4.6500000000000004</v>
      </c>
      <c r="G30" s="12">
        <v>3</v>
      </c>
      <c r="H30" s="8">
        <v>6.67</v>
      </c>
      <c r="I30" s="12">
        <v>0</v>
      </c>
    </row>
    <row r="31" spans="2:9" ht="15" customHeight="1" x14ac:dyDescent="0.2">
      <c r="B31" t="s">
        <v>68</v>
      </c>
      <c r="C31" s="12">
        <v>6</v>
      </c>
      <c r="D31" s="8">
        <v>4.29</v>
      </c>
      <c r="E31" s="12">
        <v>1</v>
      </c>
      <c r="F31" s="8">
        <v>1.1599999999999999</v>
      </c>
      <c r="G31" s="12">
        <v>5</v>
      </c>
      <c r="H31" s="8">
        <v>11.11</v>
      </c>
      <c r="I31" s="12">
        <v>0</v>
      </c>
    </row>
    <row r="32" spans="2:9" ht="15" customHeight="1" x14ac:dyDescent="0.2">
      <c r="B32" t="s">
        <v>74</v>
      </c>
      <c r="C32" s="12">
        <v>6</v>
      </c>
      <c r="D32" s="8">
        <v>4.29</v>
      </c>
      <c r="E32" s="12">
        <v>6</v>
      </c>
      <c r="F32" s="8">
        <v>6.98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57</v>
      </c>
      <c r="C33" s="12">
        <v>5</v>
      </c>
      <c r="D33" s="8">
        <v>3.57</v>
      </c>
      <c r="E33" s="12">
        <v>4</v>
      </c>
      <c r="F33" s="8">
        <v>4.6500000000000004</v>
      </c>
      <c r="G33" s="12">
        <v>1</v>
      </c>
      <c r="H33" s="8">
        <v>2.2200000000000002</v>
      </c>
      <c r="I33" s="12">
        <v>0</v>
      </c>
    </row>
    <row r="34" spans="2:9" ht="15" customHeight="1" x14ac:dyDescent="0.2">
      <c r="B34" t="s">
        <v>58</v>
      </c>
      <c r="C34" s="12">
        <v>5</v>
      </c>
      <c r="D34" s="8">
        <v>3.57</v>
      </c>
      <c r="E34" s="12">
        <v>3</v>
      </c>
      <c r="F34" s="8">
        <v>3.49</v>
      </c>
      <c r="G34" s="12">
        <v>2</v>
      </c>
      <c r="H34" s="8">
        <v>4.4400000000000004</v>
      </c>
      <c r="I34" s="12">
        <v>0</v>
      </c>
    </row>
    <row r="35" spans="2:9" ht="15" customHeight="1" x14ac:dyDescent="0.2">
      <c r="B35" t="s">
        <v>71</v>
      </c>
      <c r="C35" s="12">
        <v>5</v>
      </c>
      <c r="D35" s="8">
        <v>3.57</v>
      </c>
      <c r="E35" s="12">
        <v>3</v>
      </c>
      <c r="F35" s="8">
        <v>3.49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87</v>
      </c>
      <c r="C36" s="12">
        <v>4</v>
      </c>
      <c r="D36" s="8">
        <v>2.86</v>
      </c>
      <c r="E36" s="12">
        <v>3</v>
      </c>
      <c r="F36" s="8">
        <v>3.49</v>
      </c>
      <c r="G36" s="12">
        <v>1</v>
      </c>
      <c r="H36" s="8">
        <v>2.2200000000000002</v>
      </c>
      <c r="I36" s="12">
        <v>0</v>
      </c>
    </row>
    <row r="37" spans="2:9" ht="15" customHeight="1" x14ac:dyDescent="0.2">
      <c r="B37" t="s">
        <v>73</v>
      </c>
      <c r="C37" s="12">
        <v>4</v>
      </c>
      <c r="D37" s="8">
        <v>2.86</v>
      </c>
      <c r="E37" s="12">
        <v>0</v>
      </c>
      <c r="F37" s="8">
        <v>0</v>
      </c>
      <c r="G37" s="12">
        <v>1</v>
      </c>
      <c r="H37" s="8">
        <v>2.2200000000000002</v>
      </c>
      <c r="I37" s="12">
        <v>0</v>
      </c>
    </row>
    <row r="38" spans="2:9" ht="15" customHeight="1" x14ac:dyDescent="0.2">
      <c r="B38" t="s">
        <v>88</v>
      </c>
      <c r="C38" s="12">
        <v>3</v>
      </c>
      <c r="D38" s="8">
        <v>2.14</v>
      </c>
      <c r="E38" s="12">
        <v>0</v>
      </c>
      <c r="F38" s="8">
        <v>0</v>
      </c>
      <c r="G38" s="12">
        <v>3</v>
      </c>
      <c r="H38" s="8">
        <v>6.67</v>
      </c>
      <c r="I38" s="12">
        <v>0</v>
      </c>
    </row>
    <row r="39" spans="2:9" ht="15" customHeight="1" x14ac:dyDescent="0.2">
      <c r="B39" t="s">
        <v>61</v>
      </c>
      <c r="C39" s="12">
        <v>3</v>
      </c>
      <c r="D39" s="8">
        <v>2.14</v>
      </c>
      <c r="E39" s="12">
        <v>2</v>
      </c>
      <c r="F39" s="8">
        <v>2.33</v>
      </c>
      <c r="G39" s="12">
        <v>1</v>
      </c>
      <c r="H39" s="8">
        <v>2.2200000000000002</v>
      </c>
      <c r="I39" s="12">
        <v>0</v>
      </c>
    </row>
    <row r="40" spans="2:9" ht="15" customHeight="1" x14ac:dyDescent="0.2">
      <c r="B40" t="s">
        <v>85</v>
      </c>
      <c r="C40" s="12">
        <v>2</v>
      </c>
      <c r="D40" s="8">
        <v>1.43</v>
      </c>
      <c r="E40" s="12">
        <v>1</v>
      </c>
      <c r="F40" s="8">
        <v>1.1599999999999999</v>
      </c>
      <c r="G40" s="12">
        <v>1</v>
      </c>
      <c r="H40" s="8">
        <v>2.2200000000000002</v>
      </c>
      <c r="I40" s="12">
        <v>0</v>
      </c>
    </row>
    <row r="41" spans="2:9" ht="15" customHeight="1" x14ac:dyDescent="0.2">
      <c r="B41" t="s">
        <v>78</v>
      </c>
      <c r="C41" s="12">
        <v>2</v>
      </c>
      <c r="D41" s="8">
        <v>1.43</v>
      </c>
      <c r="E41" s="12">
        <v>1</v>
      </c>
      <c r="F41" s="8">
        <v>1.1599999999999999</v>
      </c>
      <c r="G41" s="12">
        <v>1</v>
      </c>
      <c r="H41" s="8">
        <v>2.2200000000000002</v>
      </c>
      <c r="I41" s="12">
        <v>0</v>
      </c>
    </row>
    <row r="42" spans="2:9" ht="15" customHeight="1" x14ac:dyDescent="0.2">
      <c r="B42" t="s">
        <v>95</v>
      </c>
      <c r="C42" s="12">
        <v>2</v>
      </c>
      <c r="D42" s="8">
        <v>1.43</v>
      </c>
      <c r="E42" s="12">
        <v>2</v>
      </c>
      <c r="F42" s="8">
        <v>2.33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99</v>
      </c>
      <c r="C43" s="12">
        <v>2</v>
      </c>
      <c r="D43" s="8">
        <v>1.43</v>
      </c>
      <c r="E43" s="12">
        <v>2</v>
      </c>
      <c r="F43" s="8">
        <v>2.33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82</v>
      </c>
      <c r="C44" s="12">
        <v>2</v>
      </c>
      <c r="D44" s="8">
        <v>1.43</v>
      </c>
      <c r="E44" s="12">
        <v>1</v>
      </c>
      <c r="F44" s="8">
        <v>1.1599999999999999</v>
      </c>
      <c r="G44" s="12">
        <v>1</v>
      </c>
      <c r="H44" s="8">
        <v>2.2200000000000002</v>
      </c>
      <c r="I44" s="12">
        <v>0</v>
      </c>
    </row>
    <row r="45" spans="2:9" ht="15" customHeight="1" x14ac:dyDescent="0.2">
      <c r="B45" t="s">
        <v>86</v>
      </c>
      <c r="C45" s="12">
        <v>2</v>
      </c>
      <c r="D45" s="8">
        <v>1.43</v>
      </c>
      <c r="E45" s="12">
        <v>0</v>
      </c>
      <c r="F45" s="8">
        <v>0</v>
      </c>
      <c r="G45" s="12">
        <v>2</v>
      </c>
      <c r="H45" s="8">
        <v>4.4400000000000004</v>
      </c>
      <c r="I45" s="12">
        <v>0</v>
      </c>
    </row>
    <row r="46" spans="2:9" ht="15" customHeight="1" x14ac:dyDescent="0.2">
      <c r="B46" t="s">
        <v>72</v>
      </c>
      <c r="C46" s="12">
        <v>2</v>
      </c>
      <c r="D46" s="8">
        <v>1.43</v>
      </c>
      <c r="E46" s="12">
        <v>2</v>
      </c>
      <c r="F46" s="8">
        <v>2.33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229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126</v>
      </c>
      <c r="C50" s="12">
        <v>8</v>
      </c>
      <c r="D50" s="8">
        <v>5.71</v>
      </c>
      <c r="E50" s="12">
        <v>8</v>
      </c>
      <c r="F50" s="8">
        <v>9.3000000000000007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116</v>
      </c>
      <c r="C51" s="12">
        <v>6</v>
      </c>
      <c r="D51" s="8">
        <v>4.29</v>
      </c>
      <c r="E51" s="12">
        <v>4</v>
      </c>
      <c r="F51" s="8">
        <v>4.6500000000000004</v>
      </c>
      <c r="G51" s="12">
        <v>2</v>
      </c>
      <c r="H51" s="8">
        <v>4.4400000000000004</v>
      </c>
      <c r="I51" s="12">
        <v>0</v>
      </c>
    </row>
    <row r="52" spans="2:9" ht="15" customHeight="1" x14ac:dyDescent="0.2">
      <c r="B52" t="s">
        <v>122</v>
      </c>
      <c r="C52" s="12">
        <v>6</v>
      </c>
      <c r="D52" s="8">
        <v>4.29</v>
      </c>
      <c r="E52" s="12">
        <v>4</v>
      </c>
      <c r="F52" s="8">
        <v>4.6500000000000004</v>
      </c>
      <c r="G52" s="12">
        <v>2</v>
      </c>
      <c r="H52" s="8">
        <v>4.4400000000000004</v>
      </c>
      <c r="I52" s="12">
        <v>0</v>
      </c>
    </row>
    <row r="53" spans="2:9" ht="15" customHeight="1" x14ac:dyDescent="0.2">
      <c r="B53" t="s">
        <v>124</v>
      </c>
      <c r="C53" s="12">
        <v>6</v>
      </c>
      <c r="D53" s="8">
        <v>4.29</v>
      </c>
      <c r="E53" s="12">
        <v>5</v>
      </c>
      <c r="F53" s="8">
        <v>5.81</v>
      </c>
      <c r="G53" s="12">
        <v>1</v>
      </c>
      <c r="H53" s="8">
        <v>2.2200000000000002</v>
      </c>
      <c r="I53" s="12">
        <v>0</v>
      </c>
    </row>
    <row r="54" spans="2:9" ht="15" customHeight="1" x14ac:dyDescent="0.2">
      <c r="B54" t="s">
        <v>130</v>
      </c>
      <c r="C54" s="12">
        <v>6</v>
      </c>
      <c r="D54" s="8">
        <v>4.29</v>
      </c>
      <c r="E54" s="12">
        <v>6</v>
      </c>
      <c r="F54" s="8">
        <v>6.98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115</v>
      </c>
      <c r="C55" s="12">
        <v>4</v>
      </c>
      <c r="D55" s="8">
        <v>2.86</v>
      </c>
      <c r="E55" s="12">
        <v>3</v>
      </c>
      <c r="F55" s="8">
        <v>3.49</v>
      </c>
      <c r="G55" s="12">
        <v>1</v>
      </c>
      <c r="H55" s="8">
        <v>2.2200000000000002</v>
      </c>
      <c r="I55" s="12">
        <v>0</v>
      </c>
    </row>
    <row r="56" spans="2:9" ht="15" customHeight="1" x14ac:dyDescent="0.2">
      <c r="B56" t="s">
        <v>204</v>
      </c>
      <c r="C56" s="12">
        <v>4</v>
      </c>
      <c r="D56" s="8">
        <v>2.86</v>
      </c>
      <c r="E56" s="12">
        <v>2</v>
      </c>
      <c r="F56" s="8">
        <v>2.33</v>
      </c>
      <c r="G56" s="12">
        <v>2</v>
      </c>
      <c r="H56" s="8">
        <v>4.4400000000000004</v>
      </c>
      <c r="I56" s="12">
        <v>0</v>
      </c>
    </row>
    <row r="57" spans="2:9" ht="15" customHeight="1" x14ac:dyDescent="0.2">
      <c r="B57" t="s">
        <v>117</v>
      </c>
      <c r="C57" s="12">
        <v>4</v>
      </c>
      <c r="D57" s="8">
        <v>2.86</v>
      </c>
      <c r="E57" s="12">
        <v>3</v>
      </c>
      <c r="F57" s="8">
        <v>3.49</v>
      </c>
      <c r="G57" s="12">
        <v>1</v>
      </c>
      <c r="H57" s="8">
        <v>2.2200000000000002</v>
      </c>
      <c r="I57" s="12">
        <v>0</v>
      </c>
    </row>
    <row r="58" spans="2:9" ht="15" customHeight="1" x14ac:dyDescent="0.2">
      <c r="B58" t="s">
        <v>113</v>
      </c>
      <c r="C58" s="12">
        <v>3</v>
      </c>
      <c r="D58" s="8">
        <v>2.14</v>
      </c>
      <c r="E58" s="12">
        <v>1</v>
      </c>
      <c r="F58" s="8">
        <v>1.1599999999999999</v>
      </c>
      <c r="G58" s="12">
        <v>2</v>
      </c>
      <c r="H58" s="8">
        <v>4.4400000000000004</v>
      </c>
      <c r="I58" s="12">
        <v>0</v>
      </c>
    </row>
    <row r="59" spans="2:9" ht="15" customHeight="1" x14ac:dyDescent="0.2">
      <c r="B59" t="s">
        <v>170</v>
      </c>
      <c r="C59" s="12">
        <v>3</v>
      </c>
      <c r="D59" s="8">
        <v>2.14</v>
      </c>
      <c r="E59" s="12">
        <v>2</v>
      </c>
      <c r="F59" s="8">
        <v>2.33</v>
      </c>
      <c r="G59" s="12">
        <v>1</v>
      </c>
      <c r="H59" s="8">
        <v>2.2200000000000002</v>
      </c>
      <c r="I59" s="12">
        <v>0</v>
      </c>
    </row>
    <row r="60" spans="2:9" ht="15" customHeight="1" x14ac:dyDescent="0.2">
      <c r="B60" t="s">
        <v>159</v>
      </c>
      <c r="C60" s="12">
        <v>3</v>
      </c>
      <c r="D60" s="8">
        <v>2.14</v>
      </c>
      <c r="E60" s="12">
        <v>0</v>
      </c>
      <c r="F60" s="8">
        <v>0</v>
      </c>
      <c r="G60" s="12">
        <v>3</v>
      </c>
      <c r="H60" s="8">
        <v>6.67</v>
      </c>
      <c r="I60" s="12">
        <v>0</v>
      </c>
    </row>
    <row r="61" spans="2:9" ht="15" customHeight="1" x14ac:dyDescent="0.2">
      <c r="B61" t="s">
        <v>134</v>
      </c>
      <c r="C61" s="12">
        <v>3</v>
      </c>
      <c r="D61" s="8">
        <v>2.14</v>
      </c>
      <c r="E61" s="12">
        <v>2</v>
      </c>
      <c r="F61" s="8">
        <v>2.33</v>
      </c>
      <c r="G61" s="12">
        <v>1</v>
      </c>
      <c r="H61" s="8">
        <v>2.2200000000000002</v>
      </c>
      <c r="I61" s="12">
        <v>0</v>
      </c>
    </row>
    <row r="62" spans="2:9" ht="15" customHeight="1" x14ac:dyDescent="0.2">
      <c r="B62" t="s">
        <v>152</v>
      </c>
      <c r="C62" s="12">
        <v>3</v>
      </c>
      <c r="D62" s="8">
        <v>2.14</v>
      </c>
      <c r="E62" s="12">
        <v>3</v>
      </c>
      <c r="F62" s="8">
        <v>3.49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205</v>
      </c>
      <c r="C63" s="12">
        <v>3</v>
      </c>
      <c r="D63" s="8">
        <v>2.14</v>
      </c>
      <c r="E63" s="12">
        <v>0</v>
      </c>
      <c r="F63" s="8">
        <v>0</v>
      </c>
      <c r="G63" s="12">
        <v>3</v>
      </c>
      <c r="H63" s="8">
        <v>6.67</v>
      </c>
      <c r="I63" s="12">
        <v>0</v>
      </c>
    </row>
    <row r="64" spans="2:9" ht="15" customHeight="1" x14ac:dyDescent="0.2">
      <c r="B64" t="s">
        <v>125</v>
      </c>
      <c r="C64" s="12">
        <v>3</v>
      </c>
      <c r="D64" s="8">
        <v>2.14</v>
      </c>
      <c r="E64" s="12">
        <v>3</v>
      </c>
      <c r="F64" s="8">
        <v>3.49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111</v>
      </c>
      <c r="C65" s="12">
        <v>2</v>
      </c>
      <c r="D65" s="8">
        <v>1.43</v>
      </c>
      <c r="E65" s="12">
        <v>2</v>
      </c>
      <c r="F65" s="8">
        <v>2.33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112</v>
      </c>
      <c r="C66" s="12">
        <v>2</v>
      </c>
      <c r="D66" s="8">
        <v>1.43</v>
      </c>
      <c r="E66" s="12">
        <v>2</v>
      </c>
      <c r="F66" s="8">
        <v>2.33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145</v>
      </c>
      <c r="C67" s="12">
        <v>2</v>
      </c>
      <c r="D67" s="8">
        <v>1.43</v>
      </c>
      <c r="E67" s="12">
        <v>0</v>
      </c>
      <c r="F67" s="8">
        <v>0</v>
      </c>
      <c r="G67" s="12">
        <v>2</v>
      </c>
      <c r="H67" s="8">
        <v>4.4400000000000004</v>
      </c>
      <c r="I67" s="12">
        <v>0</v>
      </c>
    </row>
    <row r="68" spans="2:9" ht="15" customHeight="1" x14ac:dyDescent="0.2">
      <c r="B68" t="s">
        <v>142</v>
      </c>
      <c r="C68" s="12">
        <v>2</v>
      </c>
      <c r="D68" s="8">
        <v>1.43</v>
      </c>
      <c r="E68" s="12">
        <v>1</v>
      </c>
      <c r="F68" s="8">
        <v>1.1599999999999999</v>
      </c>
      <c r="G68" s="12">
        <v>1</v>
      </c>
      <c r="H68" s="8">
        <v>2.2200000000000002</v>
      </c>
      <c r="I68" s="12">
        <v>0</v>
      </c>
    </row>
    <row r="69" spans="2:9" ht="15" customHeight="1" x14ac:dyDescent="0.2">
      <c r="B69" t="s">
        <v>148</v>
      </c>
      <c r="C69" s="12">
        <v>2</v>
      </c>
      <c r="D69" s="8">
        <v>1.43</v>
      </c>
      <c r="E69" s="12">
        <v>0</v>
      </c>
      <c r="F69" s="8">
        <v>0</v>
      </c>
      <c r="G69" s="12">
        <v>2</v>
      </c>
      <c r="H69" s="8">
        <v>4.4400000000000004</v>
      </c>
      <c r="I69" s="12">
        <v>0</v>
      </c>
    </row>
    <row r="70" spans="2:9" ht="15" customHeight="1" x14ac:dyDescent="0.2">
      <c r="B70" t="s">
        <v>139</v>
      </c>
      <c r="C70" s="12">
        <v>2</v>
      </c>
      <c r="D70" s="8">
        <v>1.43</v>
      </c>
      <c r="E70" s="12">
        <v>0</v>
      </c>
      <c r="F70" s="8">
        <v>0</v>
      </c>
      <c r="G70" s="12">
        <v>2</v>
      </c>
      <c r="H70" s="8">
        <v>4.4400000000000004</v>
      </c>
      <c r="I70" s="12">
        <v>0</v>
      </c>
    </row>
    <row r="71" spans="2:9" ht="15" customHeight="1" x14ac:dyDescent="0.2">
      <c r="B71" t="s">
        <v>118</v>
      </c>
      <c r="C71" s="12">
        <v>2</v>
      </c>
      <c r="D71" s="8">
        <v>1.43</v>
      </c>
      <c r="E71" s="12">
        <v>1</v>
      </c>
      <c r="F71" s="8">
        <v>1.1599999999999999</v>
      </c>
      <c r="G71" s="12">
        <v>1</v>
      </c>
      <c r="H71" s="8">
        <v>2.2200000000000002</v>
      </c>
      <c r="I71" s="12">
        <v>0</v>
      </c>
    </row>
    <row r="72" spans="2:9" ht="15" customHeight="1" x14ac:dyDescent="0.2">
      <c r="B72" t="s">
        <v>153</v>
      </c>
      <c r="C72" s="12">
        <v>2</v>
      </c>
      <c r="D72" s="8">
        <v>1.43</v>
      </c>
      <c r="E72" s="12">
        <v>0</v>
      </c>
      <c r="F72" s="8">
        <v>0</v>
      </c>
      <c r="G72" s="12">
        <v>2</v>
      </c>
      <c r="H72" s="8">
        <v>4.4400000000000004</v>
      </c>
      <c r="I72" s="12">
        <v>0</v>
      </c>
    </row>
    <row r="73" spans="2:9" ht="15" customHeight="1" x14ac:dyDescent="0.2">
      <c r="B73" t="s">
        <v>138</v>
      </c>
      <c r="C73" s="12">
        <v>2</v>
      </c>
      <c r="D73" s="8">
        <v>1.43</v>
      </c>
      <c r="E73" s="12">
        <v>2</v>
      </c>
      <c r="F73" s="8">
        <v>2.33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154</v>
      </c>
      <c r="C74" s="12">
        <v>2</v>
      </c>
      <c r="D74" s="8">
        <v>1.43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127</v>
      </c>
      <c r="C75" s="12">
        <v>2</v>
      </c>
      <c r="D75" s="8">
        <v>1.43</v>
      </c>
      <c r="E75" s="12">
        <v>2</v>
      </c>
      <c r="F75" s="8">
        <v>2.33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129</v>
      </c>
      <c r="C76" s="12">
        <v>2</v>
      </c>
      <c r="D76" s="8">
        <v>1.43</v>
      </c>
      <c r="E76" s="12">
        <v>2</v>
      </c>
      <c r="F76" s="8">
        <v>2.33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206</v>
      </c>
      <c r="C77" s="12">
        <v>2</v>
      </c>
      <c r="D77" s="8">
        <v>1.43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C07C-AC14-4E29-B0F3-203D34D45600}">
  <sheetPr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19</v>
      </c>
      <c r="D6" s="8">
        <v>32.200000000000003</v>
      </c>
      <c r="E6" s="12">
        <v>12</v>
      </c>
      <c r="F6" s="8">
        <v>29.27</v>
      </c>
      <c r="G6" s="12">
        <v>7</v>
      </c>
      <c r="H6" s="8">
        <v>38.89</v>
      </c>
      <c r="I6" s="12">
        <v>0</v>
      </c>
    </row>
    <row r="7" spans="2:9" ht="15" customHeight="1" x14ac:dyDescent="0.2">
      <c r="B7" t="s">
        <v>34</v>
      </c>
      <c r="C7" s="12">
        <v>13</v>
      </c>
      <c r="D7" s="8">
        <v>22.03</v>
      </c>
      <c r="E7" s="12">
        <v>11</v>
      </c>
      <c r="F7" s="8">
        <v>26.83</v>
      </c>
      <c r="G7" s="12">
        <v>2</v>
      </c>
      <c r="H7" s="8">
        <v>11.11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1.69</v>
      </c>
      <c r="E8" s="12">
        <v>0</v>
      </c>
      <c r="F8" s="8">
        <v>0</v>
      </c>
      <c r="G8" s="12">
        <v>1</v>
      </c>
      <c r="H8" s="8">
        <v>5.56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1.69</v>
      </c>
      <c r="E9" s="12">
        <v>1</v>
      </c>
      <c r="F9" s="8">
        <v>2.44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1</v>
      </c>
      <c r="D10" s="8">
        <v>1.69</v>
      </c>
      <c r="E10" s="12">
        <v>1</v>
      </c>
      <c r="F10" s="8">
        <v>2.44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38</v>
      </c>
      <c r="C11" s="12">
        <v>10</v>
      </c>
      <c r="D11" s="8">
        <v>16.95</v>
      </c>
      <c r="E11" s="12">
        <v>7</v>
      </c>
      <c r="F11" s="8">
        <v>17.07</v>
      </c>
      <c r="G11" s="12">
        <v>3</v>
      </c>
      <c r="H11" s="8">
        <v>16.670000000000002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41</v>
      </c>
      <c r="C14" s="12">
        <v>3</v>
      </c>
      <c r="D14" s="8">
        <v>5.08</v>
      </c>
      <c r="E14" s="12">
        <v>1</v>
      </c>
      <c r="F14" s="8">
        <v>2.44</v>
      </c>
      <c r="G14" s="12">
        <v>2</v>
      </c>
      <c r="H14" s="8">
        <v>11.11</v>
      </c>
      <c r="I14" s="12">
        <v>0</v>
      </c>
    </row>
    <row r="15" spans="2:9" ht="15" customHeight="1" x14ac:dyDescent="0.2">
      <c r="B15" t="s">
        <v>42</v>
      </c>
      <c r="C15" s="12">
        <v>3</v>
      </c>
      <c r="D15" s="8">
        <v>5.08</v>
      </c>
      <c r="E15" s="12">
        <v>2</v>
      </c>
      <c r="F15" s="8">
        <v>4.88</v>
      </c>
      <c r="G15" s="12">
        <v>1</v>
      </c>
      <c r="H15" s="8">
        <v>5.56</v>
      </c>
      <c r="I15" s="12">
        <v>0</v>
      </c>
    </row>
    <row r="16" spans="2:9" ht="15" customHeight="1" x14ac:dyDescent="0.2">
      <c r="B16" t="s">
        <v>43</v>
      </c>
      <c r="C16" s="12">
        <v>3</v>
      </c>
      <c r="D16" s="8">
        <v>5.08</v>
      </c>
      <c r="E16" s="12">
        <v>3</v>
      </c>
      <c r="F16" s="8">
        <v>7.32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44</v>
      </c>
      <c r="C17" s="12">
        <v>3</v>
      </c>
      <c r="D17" s="8">
        <v>5.08</v>
      </c>
      <c r="E17" s="12">
        <v>2</v>
      </c>
      <c r="F17" s="8">
        <v>4.88</v>
      </c>
      <c r="G17" s="12">
        <v>1</v>
      </c>
      <c r="H17" s="8">
        <v>5.56</v>
      </c>
      <c r="I17" s="12">
        <v>0</v>
      </c>
    </row>
    <row r="18" spans="2:9" ht="15" customHeight="1" x14ac:dyDescent="0.2">
      <c r="B18" t="s">
        <v>45</v>
      </c>
      <c r="C18" s="12">
        <v>1</v>
      </c>
      <c r="D18" s="8">
        <v>1.69</v>
      </c>
      <c r="E18" s="12">
        <v>1</v>
      </c>
      <c r="F18" s="8">
        <v>2.44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46</v>
      </c>
      <c r="C19" s="12">
        <v>1</v>
      </c>
      <c r="D19" s="8">
        <v>1.69</v>
      </c>
      <c r="E19" s="12">
        <v>0</v>
      </c>
      <c r="F19" s="8">
        <v>0</v>
      </c>
      <c r="G19" s="12">
        <v>1</v>
      </c>
      <c r="H19" s="8">
        <v>5.56</v>
      </c>
      <c r="I19" s="12">
        <v>0</v>
      </c>
    </row>
    <row r="20" spans="2:9" ht="15" customHeight="1" x14ac:dyDescent="0.2">
      <c r="B20" s="9" t="s">
        <v>227</v>
      </c>
      <c r="C20" s="12">
        <f>SUM(LTBL_33643[総数／事業所数])</f>
        <v>59</v>
      </c>
      <c r="E20" s="12">
        <f>SUBTOTAL(109,LTBL_33643[個人／事業所数])</f>
        <v>41</v>
      </c>
      <c r="G20" s="12">
        <f>SUBTOTAL(109,LTBL_33643[法人／事業所数])</f>
        <v>18</v>
      </c>
      <c r="I20" s="12">
        <f>SUBTOTAL(109,LTBL_33643[法人以外の団体／事業所数])</f>
        <v>0</v>
      </c>
    </row>
    <row r="21" spans="2:9" ht="15" customHeight="1" x14ac:dyDescent="0.2">
      <c r="E21" s="11">
        <f>LTBL_33643[[#Totals],[個人／事業所数]]/LTBL_33643[[#Totals],[総数／事業所数]]</f>
        <v>0.69491525423728817</v>
      </c>
      <c r="G21" s="11">
        <f>LTBL_33643[[#Totals],[法人／事業所数]]/LTBL_33643[[#Totals],[総数／事業所数]]</f>
        <v>0.30508474576271188</v>
      </c>
      <c r="I21" s="11">
        <f>LTBL_33643[[#Totals],[法人以外の団体／事業所数]]/LTBL_33643[[#Totals],[総数／事業所数]]</f>
        <v>0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56</v>
      </c>
      <c r="C24" s="12">
        <v>11</v>
      </c>
      <c r="D24" s="8">
        <v>18.64</v>
      </c>
      <c r="E24" s="12">
        <v>10</v>
      </c>
      <c r="F24" s="8">
        <v>24.39</v>
      </c>
      <c r="G24" s="12">
        <v>1</v>
      </c>
      <c r="H24" s="8">
        <v>5.56</v>
      </c>
      <c r="I24" s="12">
        <v>0</v>
      </c>
    </row>
    <row r="25" spans="2:9" ht="15" customHeight="1" x14ac:dyDescent="0.2">
      <c r="B25" t="s">
        <v>55</v>
      </c>
      <c r="C25" s="12">
        <v>8</v>
      </c>
      <c r="D25" s="8">
        <v>13.56</v>
      </c>
      <c r="E25" s="12">
        <v>2</v>
      </c>
      <c r="F25" s="8">
        <v>4.88</v>
      </c>
      <c r="G25" s="12">
        <v>6</v>
      </c>
      <c r="H25" s="8">
        <v>33.33</v>
      </c>
      <c r="I25" s="12">
        <v>0</v>
      </c>
    </row>
    <row r="26" spans="2:9" ht="15" customHeight="1" x14ac:dyDescent="0.2">
      <c r="B26" t="s">
        <v>64</v>
      </c>
      <c r="C26" s="12">
        <v>5</v>
      </c>
      <c r="D26" s="8">
        <v>8.4700000000000006</v>
      </c>
      <c r="E26" s="12">
        <v>3</v>
      </c>
      <c r="F26" s="8">
        <v>7.32</v>
      </c>
      <c r="G26" s="12">
        <v>2</v>
      </c>
      <c r="H26" s="8">
        <v>11.11</v>
      </c>
      <c r="I26" s="12">
        <v>0</v>
      </c>
    </row>
    <row r="27" spans="2:9" ht="15" customHeight="1" x14ac:dyDescent="0.2">
      <c r="B27" t="s">
        <v>99</v>
      </c>
      <c r="C27" s="12">
        <v>4</v>
      </c>
      <c r="D27" s="8">
        <v>6.78</v>
      </c>
      <c r="E27" s="12">
        <v>4</v>
      </c>
      <c r="F27" s="8">
        <v>9.76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92</v>
      </c>
      <c r="C28" s="12">
        <v>3</v>
      </c>
      <c r="D28" s="8">
        <v>5.08</v>
      </c>
      <c r="E28" s="12">
        <v>2</v>
      </c>
      <c r="F28" s="8">
        <v>4.88</v>
      </c>
      <c r="G28" s="12">
        <v>1</v>
      </c>
      <c r="H28" s="8">
        <v>5.56</v>
      </c>
      <c r="I28" s="12">
        <v>0</v>
      </c>
    </row>
    <row r="29" spans="2:9" ht="15" customHeight="1" x14ac:dyDescent="0.2">
      <c r="B29" t="s">
        <v>62</v>
      </c>
      <c r="C29" s="12">
        <v>3</v>
      </c>
      <c r="D29" s="8">
        <v>5.08</v>
      </c>
      <c r="E29" s="12">
        <v>2</v>
      </c>
      <c r="F29" s="8">
        <v>4.88</v>
      </c>
      <c r="G29" s="12">
        <v>1</v>
      </c>
      <c r="H29" s="8">
        <v>5.56</v>
      </c>
      <c r="I29" s="12">
        <v>0</v>
      </c>
    </row>
    <row r="30" spans="2:9" ht="15" customHeight="1" x14ac:dyDescent="0.2">
      <c r="B30" t="s">
        <v>71</v>
      </c>
      <c r="C30" s="12">
        <v>3</v>
      </c>
      <c r="D30" s="8">
        <v>5.08</v>
      </c>
      <c r="E30" s="12">
        <v>2</v>
      </c>
      <c r="F30" s="8">
        <v>4.88</v>
      </c>
      <c r="G30" s="12">
        <v>1</v>
      </c>
      <c r="H30" s="8">
        <v>5.56</v>
      </c>
      <c r="I30" s="12">
        <v>0</v>
      </c>
    </row>
    <row r="31" spans="2:9" ht="15" customHeight="1" x14ac:dyDescent="0.2">
      <c r="B31" t="s">
        <v>81</v>
      </c>
      <c r="C31" s="12">
        <v>2</v>
      </c>
      <c r="D31" s="8">
        <v>3.39</v>
      </c>
      <c r="E31" s="12">
        <v>2</v>
      </c>
      <c r="F31" s="8">
        <v>4.88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87</v>
      </c>
      <c r="C32" s="12">
        <v>2</v>
      </c>
      <c r="D32" s="8">
        <v>3.39</v>
      </c>
      <c r="E32" s="12">
        <v>2</v>
      </c>
      <c r="F32" s="8">
        <v>4.88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61</v>
      </c>
      <c r="C33" s="12">
        <v>2</v>
      </c>
      <c r="D33" s="8">
        <v>3.39</v>
      </c>
      <c r="E33" s="12">
        <v>2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67</v>
      </c>
      <c r="C34" s="12">
        <v>2</v>
      </c>
      <c r="D34" s="8">
        <v>3.39</v>
      </c>
      <c r="E34" s="12">
        <v>1</v>
      </c>
      <c r="F34" s="8">
        <v>2.44</v>
      </c>
      <c r="G34" s="12">
        <v>1</v>
      </c>
      <c r="H34" s="8">
        <v>5.56</v>
      </c>
      <c r="I34" s="12">
        <v>0</v>
      </c>
    </row>
    <row r="35" spans="2:9" ht="15" customHeight="1" x14ac:dyDescent="0.2">
      <c r="B35" t="s">
        <v>86</v>
      </c>
      <c r="C35" s="12">
        <v>2</v>
      </c>
      <c r="D35" s="8">
        <v>3.39</v>
      </c>
      <c r="E35" s="12">
        <v>1</v>
      </c>
      <c r="F35" s="8">
        <v>2.44</v>
      </c>
      <c r="G35" s="12">
        <v>1</v>
      </c>
      <c r="H35" s="8">
        <v>5.56</v>
      </c>
      <c r="I35" s="12">
        <v>0</v>
      </c>
    </row>
    <row r="36" spans="2:9" ht="15" customHeight="1" x14ac:dyDescent="0.2">
      <c r="B36" t="s">
        <v>70</v>
      </c>
      <c r="C36" s="12">
        <v>2</v>
      </c>
      <c r="D36" s="8">
        <v>3.39</v>
      </c>
      <c r="E36" s="12">
        <v>2</v>
      </c>
      <c r="F36" s="8">
        <v>4.88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84</v>
      </c>
      <c r="C37" s="12">
        <v>1</v>
      </c>
      <c r="D37" s="8">
        <v>1.69</v>
      </c>
      <c r="E37" s="12">
        <v>1</v>
      </c>
      <c r="F37" s="8">
        <v>2.44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78</v>
      </c>
      <c r="C38" s="12">
        <v>1</v>
      </c>
      <c r="D38" s="8">
        <v>1.69</v>
      </c>
      <c r="E38" s="12">
        <v>0</v>
      </c>
      <c r="F38" s="8">
        <v>0</v>
      </c>
      <c r="G38" s="12">
        <v>1</v>
      </c>
      <c r="H38" s="8">
        <v>5.56</v>
      </c>
      <c r="I38" s="12">
        <v>0</v>
      </c>
    </row>
    <row r="39" spans="2:9" ht="15" customHeight="1" x14ac:dyDescent="0.2">
      <c r="B39" t="s">
        <v>88</v>
      </c>
      <c r="C39" s="12">
        <v>1</v>
      </c>
      <c r="D39" s="8">
        <v>1.69</v>
      </c>
      <c r="E39" s="12">
        <v>0</v>
      </c>
      <c r="F39" s="8">
        <v>0</v>
      </c>
      <c r="G39" s="12">
        <v>1</v>
      </c>
      <c r="H39" s="8">
        <v>5.56</v>
      </c>
      <c r="I39" s="12">
        <v>0</v>
      </c>
    </row>
    <row r="40" spans="2:9" ht="15" customHeight="1" x14ac:dyDescent="0.2">
      <c r="B40" t="s">
        <v>100</v>
      </c>
      <c r="C40" s="12">
        <v>1</v>
      </c>
      <c r="D40" s="8">
        <v>1.69</v>
      </c>
      <c r="E40" s="12">
        <v>1</v>
      </c>
      <c r="F40" s="8">
        <v>2.44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89</v>
      </c>
      <c r="C41" s="12">
        <v>1</v>
      </c>
      <c r="D41" s="8">
        <v>1.69</v>
      </c>
      <c r="E41" s="12">
        <v>1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101</v>
      </c>
      <c r="C42" s="12">
        <v>1</v>
      </c>
      <c r="D42" s="8">
        <v>1.69</v>
      </c>
      <c r="E42" s="12">
        <v>0</v>
      </c>
      <c r="F42" s="8">
        <v>0</v>
      </c>
      <c r="G42" s="12">
        <v>1</v>
      </c>
      <c r="H42" s="8">
        <v>5.56</v>
      </c>
      <c r="I42" s="12">
        <v>0</v>
      </c>
    </row>
    <row r="43" spans="2:9" ht="15" customHeight="1" x14ac:dyDescent="0.2">
      <c r="B43" t="s">
        <v>69</v>
      </c>
      <c r="C43" s="12">
        <v>1</v>
      </c>
      <c r="D43" s="8">
        <v>1.69</v>
      </c>
      <c r="E43" s="12">
        <v>1</v>
      </c>
      <c r="F43" s="8">
        <v>2.44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77</v>
      </c>
      <c r="C44" s="12">
        <v>1</v>
      </c>
      <c r="D44" s="8">
        <v>1.69</v>
      </c>
      <c r="E44" s="12">
        <v>1</v>
      </c>
      <c r="F44" s="8">
        <v>2.44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72</v>
      </c>
      <c r="C45" s="12">
        <v>1</v>
      </c>
      <c r="D45" s="8">
        <v>1.69</v>
      </c>
      <c r="E45" s="12">
        <v>1</v>
      </c>
      <c r="F45" s="8">
        <v>2.44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102</v>
      </c>
      <c r="C46" s="12">
        <v>1</v>
      </c>
      <c r="D46" s="8">
        <v>1.69</v>
      </c>
      <c r="E46" s="12">
        <v>0</v>
      </c>
      <c r="F46" s="8">
        <v>0</v>
      </c>
      <c r="G46" s="12">
        <v>1</v>
      </c>
      <c r="H46" s="8">
        <v>5.56</v>
      </c>
      <c r="I46" s="12">
        <v>0</v>
      </c>
    </row>
    <row r="49" spans="2:9" ht="33" customHeight="1" x14ac:dyDescent="0.2">
      <c r="B49" t="s">
        <v>229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183</v>
      </c>
      <c r="C50" s="12">
        <v>7</v>
      </c>
      <c r="D50" s="8">
        <v>11.86</v>
      </c>
      <c r="E50" s="12">
        <v>6</v>
      </c>
      <c r="F50" s="8">
        <v>14.63</v>
      </c>
      <c r="G50" s="12">
        <v>1</v>
      </c>
      <c r="H50" s="8">
        <v>5.56</v>
      </c>
      <c r="I50" s="12">
        <v>0</v>
      </c>
    </row>
    <row r="51" spans="2:9" ht="15" customHeight="1" x14ac:dyDescent="0.2">
      <c r="B51" t="s">
        <v>111</v>
      </c>
      <c r="C51" s="12">
        <v>6</v>
      </c>
      <c r="D51" s="8">
        <v>10.17</v>
      </c>
      <c r="E51" s="12">
        <v>0</v>
      </c>
      <c r="F51" s="8">
        <v>0</v>
      </c>
      <c r="G51" s="12">
        <v>6</v>
      </c>
      <c r="H51" s="8">
        <v>33.33</v>
      </c>
      <c r="I51" s="12">
        <v>0</v>
      </c>
    </row>
    <row r="52" spans="2:9" ht="15" customHeight="1" x14ac:dyDescent="0.2">
      <c r="B52" t="s">
        <v>197</v>
      </c>
      <c r="C52" s="12">
        <v>3</v>
      </c>
      <c r="D52" s="8">
        <v>5.08</v>
      </c>
      <c r="E52" s="12">
        <v>2</v>
      </c>
      <c r="F52" s="8">
        <v>4.88</v>
      </c>
      <c r="G52" s="12">
        <v>1</v>
      </c>
      <c r="H52" s="8">
        <v>5.56</v>
      </c>
      <c r="I52" s="12">
        <v>0</v>
      </c>
    </row>
    <row r="53" spans="2:9" ht="15" customHeight="1" x14ac:dyDescent="0.2">
      <c r="B53" t="s">
        <v>113</v>
      </c>
      <c r="C53" s="12">
        <v>2</v>
      </c>
      <c r="D53" s="8">
        <v>3.39</v>
      </c>
      <c r="E53" s="12">
        <v>2</v>
      </c>
      <c r="F53" s="8">
        <v>4.88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184</v>
      </c>
      <c r="C54" s="12">
        <v>2</v>
      </c>
      <c r="D54" s="8">
        <v>3.39</v>
      </c>
      <c r="E54" s="12">
        <v>2</v>
      </c>
      <c r="F54" s="8">
        <v>4.88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198</v>
      </c>
      <c r="C55" s="12">
        <v>2</v>
      </c>
      <c r="D55" s="8">
        <v>3.39</v>
      </c>
      <c r="E55" s="12">
        <v>2</v>
      </c>
      <c r="F55" s="8">
        <v>4.88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213</v>
      </c>
      <c r="C56" s="12">
        <v>2</v>
      </c>
      <c r="D56" s="8">
        <v>3.39</v>
      </c>
      <c r="E56" s="12">
        <v>2</v>
      </c>
      <c r="F56" s="8">
        <v>4.88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152</v>
      </c>
      <c r="C57" s="12">
        <v>2</v>
      </c>
      <c r="D57" s="8">
        <v>3.39</v>
      </c>
      <c r="E57" s="12">
        <v>2</v>
      </c>
      <c r="F57" s="8">
        <v>4.88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128</v>
      </c>
      <c r="C58" s="12">
        <v>2</v>
      </c>
      <c r="D58" s="8">
        <v>3.39</v>
      </c>
      <c r="E58" s="12">
        <v>2</v>
      </c>
      <c r="F58" s="8">
        <v>4.88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170</v>
      </c>
      <c r="C59" s="12">
        <v>1</v>
      </c>
      <c r="D59" s="8">
        <v>1.69</v>
      </c>
      <c r="E59" s="12">
        <v>1</v>
      </c>
      <c r="F59" s="8">
        <v>2.44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142</v>
      </c>
      <c r="C60" s="12">
        <v>1</v>
      </c>
      <c r="D60" s="8">
        <v>1.69</v>
      </c>
      <c r="E60" s="12">
        <v>1</v>
      </c>
      <c r="F60" s="8">
        <v>2.44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207</v>
      </c>
      <c r="C61" s="12">
        <v>1</v>
      </c>
      <c r="D61" s="8">
        <v>1.69</v>
      </c>
      <c r="E61" s="12">
        <v>1</v>
      </c>
      <c r="F61" s="8">
        <v>2.44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208</v>
      </c>
      <c r="C62" s="12">
        <v>1</v>
      </c>
      <c r="D62" s="8">
        <v>1.69</v>
      </c>
      <c r="E62" s="12">
        <v>1</v>
      </c>
      <c r="F62" s="8">
        <v>2.44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155</v>
      </c>
      <c r="C63" s="12">
        <v>1</v>
      </c>
      <c r="D63" s="8">
        <v>1.69</v>
      </c>
      <c r="E63" s="12">
        <v>1</v>
      </c>
      <c r="F63" s="8">
        <v>2.44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146</v>
      </c>
      <c r="C64" s="12">
        <v>1</v>
      </c>
      <c r="D64" s="8">
        <v>1.69</v>
      </c>
      <c r="E64" s="12">
        <v>0</v>
      </c>
      <c r="F64" s="8">
        <v>0</v>
      </c>
      <c r="G64" s="12">
        <v>1</v>
      </c>
      <c r="H64" s="8">
        <v>5.56</v>
      </c>
      <c r="I64" s="12">
        <v>0</v>
      </c>
    </row>
    <row r="65" spans="2:9" ht="15" customHeight="1" x14ac:dyDescent="0.2">
      <c r="B65" t="s">
        <v>209</v>
      </c>
      <c r="C65" s="12">
        <v>1</v>
      </c>
      <c r="D65" s="8">
        <v>1.69</v>
      </c>
      <c r="E65" s="12">
        <v>1</v>
      </c>
      <c r="F65" s="8">
        <v>2.44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210</v>
      </c>
      <c r="C66" s="12">
        <v>1</v>
      </c>
      <c r="D66" s="8">
        <v>1.69</v>
      </c>
      <c r="E66" s="12">
        <v>1</v>
      </c>
      <c r="F66" s="8">
        <v>2.44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211</v>
      </c>
      <c r="C67" s="12">
        <v>1</v>
      </c>
      <c r="D67" s="8">
        <v>1.69</v>
      </c>
      <c r="E67" s="12">
        <v>1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179</v>
      </c>
      <c r="C68" s="12">
        <v>1</v>
      </c>
      <c r="D68" s="8">
        <v>1.69</v>
      </c>
      <c r="E68" s="12">
        <v>1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159</v>
      </c>
      <c r="C69" s="12">
        <v>1</v>
      </c>
      <c r="D69" s="8">
        <v>1.69</v>
      </c>
      <c r="E69" s="12">
        <v>0</v>
      </c>
      <c r="F69" s="8">
        <v>0</v>
      </c>
      <c r="G69" s="12">
        <v>1</v>
      </c>
      <c r="H69" s="8">
        <v>5.56</v>
      </c>
      <c r="I69" s="12">
        <v>0</v>
      </c>
    </row>
    <row r="70" spans="2:9" ht="15" customHeight="1" x14ac:dyDescent="0.2">
      <c r="B70" t="s">
        <v>212</v>
      </c>
      <c r="C70" s="12">
        <v>1</v>
      </c>
      <c r="D70" s="8">
        <v>1.69</v>
      </c>
      <c r="E70" s="12">
        <v>1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173</v>
      </c>
      <c r="C71" s="12">
        <v>1</v>
      </c>
      <c r="D71" s="8">
        <v>1.69</v>
      </c>
      <c r="E71" s="12">
        <v>1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156</v>
      </c>
      <c r="C72" s="12">
        <v>1</v>
      </c>
      <c r="D72" s="8">
        <v>1.69</v>
      </c>
      <c r="E72" s="12">
        <v>0</v>
      </c>
      <c r="F72" s="8">
        <v>0</v>
      </c>
      <c r="G72" s="12">
        <v>1</v>
      </c>
      <c r="H72" s="8">
        <v>5.56</v>
      </c>
      <c r="I72" s="12">
        <v>0</v>
      </c>
    </row>
    <row r="73" spans="2:9" ht="15" customHeight="1" x14ac:dyDescent="0.2">
      <c r="B73" t="s">
        <v>195</v>
      </c>
      <c r="C73" s="12">
        <v>1</v>
      </c>
      <c r="D73" s="8">
        <v>1.69</v>
      </c>
      <c r="E73" s="12">
        <v>1</v>
      </c>
      <c r="F73" s="8">
        <v>2.44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163</v>
      </c>
      <c r="C74" s="12">
        <v>1</v>
      </c>
      <c r="D74" s="8">
        <v>1.69</v>
      </c>
      <c r="E74" s="12">
        <v>1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160</v>
      </c>
      <c r="C75" s="12">
        <v>1</v>
      </c>
      <c r="D75" s="8">
        <v>1.69</v>
      </c>
      <c r="E75" s="12">
        <v>0</v>
      </c>
      <c r="F75" s="8">
        <v>0</v>
      </c>
      <c r="G75" s="12">
        <v>1</v>
      </c>
      <c r="H75" s="8">
        <v>5.56</v>
      </c>
      <c r="I75" s="12">
        <v>0</v>
      </c>
    </row>
    <row r="76" spans="2:9" ht="15" customHeight="1" x14ac:dyDescent="0.2">
      <c r="B76" t="s">
        <v>153</v>
      </c>
      <c r="C76" s="12">
        <v>1</v>
      </c>
      <c r="D76" s="8">
        <v>1.69</v>
      </c>
      <c r="E76" s="12">
        <v>0</v>
      </c>
      <c r="F76" s="8">
        <v>0</v>
      </c>
      <c r="G76" s="12">
        <v>1</v>
      </c>
      <c r="H76" s="8">
        <v>5.56</v>
      </c>
      <c r="I76" s="12">
        <v>0</v>
      </c>
    </row>
    <row r="77" spans="2:9" ht="15" customHeight="1" x14ac:dyDescent="0.2">
      <c r="B77" t="s">
        <v>119</v>
      </c>
      <c r="C77" s="12">
        <v>1</v>
      </c>
      <c r="D77" s="8">
        <v>1.69</v>
      </c>
      <c r="E77" s="12">
        <v>1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214</v>
      </c>
      <c r="C78" s="12">
        <v>1</v>
      </c>
      <c r="D78" s="8">
        <v>1.69</v>
      </c>
      <c r="E78" s="12">
        <v>0</v>
      </c>
      <c r="F78" s="8">
        <v>0</v>
      </c>
      <c r="G78" s="12">
        <v>1</v>
      </c>
      <c r="H78" s="8">
        <v>5.56</v>
      </c>
      <c r="I78" s="12">
        <v>0</v>
      </c>
    </row>
    <row r="79" spans="2:9" ht="15" customHeight="1" x14ac:dyDescent="0.2">
      <c r="B79" t="s">
        <v>215</v>
      </c>
      <c r="C79" s="12">
        <v>1</v>
      </c>
      <c r="D79" s="8">
        <v>1.69</v>
      </c>
      <c r="E79" s="12">
        <v>0</v>
      </c>
      <c r="F79" s="8">
        <v>0</v>
      </c>
      <c r="G79" s="12">
        <v>1</v>
      </c>
      <c r="H79" s="8">
        <v>5.56</v>
      </c>
      <c r="I79" s="12">
        <v>0</v>
      </c>
    </row>
    <row r="80" spans="2:9" ht="15" customHeight="1" x14ac:dyDescent="0.2">
      <c r="B80" t="s">
        <v>175</v>
      </c>
      <c r="C80" s="12">
        <v>1</v>
      </c>
      <c r="D80" s="8">
        <v>1.69</v>
      </c>
      <c r="E80" s="12">
        <v>1</v>
      </c>
      <c r="F80" s="8">
        <v>2.44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167</v>
      </c>
      <c r="C81" s="12">
        <v>1</v>
      </c>
      <c r="D81" s="8">
        <v>1.69</v>
      </c>
      <c r="E81" s="12">
        <v>0</v>
      </c>
      <c r="F81" s="8">
        <v>0</v>
      </c>
      <c r="G81" s="12">
        <v>1</v>
      </c>
      <c r="H81" s="8">
        <v>5.56</v>
      </c>
      <c r="I81" s="12">
        <v>0</v>
      </c>
    </row>
    <row r="82" spans="2:9" ht="15" customHeight="1" x14ac:dyDescent="0.2">
      <c r="B82" t="s">
        <v>216</v>
      </c>
      <c r="C82" s="12">
        <v>1</v>
      </c>
      <c r="D82" s="8">
        <v>1.69</v>
      </c>
      <c r="E82" s="12">
        <v>1</v>
      </c>
      <c r="F82" s="8">
        <v>2.44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124</v>
      </c>
      <c r="C83" s="12">
        <v>1</v>
      </c>
      <c r="D83" s="8">
        <v>1.69</v>
      </c>
      <c r="E83" s="12">
        <v>1</v>
      </c>
      <c r="F83" s="8">
        <v>2.44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125</v>
      </c>
      <c r="C84" s="12">
        <v>1</v>
      </c>
      <c r="D84" s="8">
        <v>1.69</v>
      </c>
      <c r="E84" s="12">
        <v>1</v>
      </c>
      <c r="F84" s="8">
        <v>2.44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126</v>
      </c>
      <c r="C85" s="12">
        <v>1</v>
      </c>
      <c r="D85" s="8">
        <v>1.69</v>
      </c>
      <c r="E85" s="12">
        <v>1</v>
      </c>
      <c r="F85" s="8">
        <v>2.44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217</v>
      </c>
      <c r="C86" s="12">
        <v>1</v>
      </c>
      <c r="D86" s="8">
        <v>1.69</v>
      </c>
      <c r="E86" s="12">
        <v>1</v>
      </c>
      <c r="F86" s="8">
        <v>2.44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154</v>
      </c>
      <c r="C87" s="12">
        <v>1</v>
      </c>
      <c r="D87" s="8">
        <v>1.69</v>
      </c>
      <c r="E87" s="12">
        <v>0</v>
      </c>
      <c r="F87" s="8">
        <v>0</v>
      </c>
      <c r="G87" s="12">
        <v>1</v>
      </c>
      <c r="H87" s="8">
        <v>5.56</v>
      </c>
      <c r="I87" s="12">
        <v>0</v>
      </c>
    </row>
    <row r="88" spans="2:9" ht="15" customHeight="1" x14ac:dyDescent="0.2">
      <c r="B88" t="s">
        <v>218</v>
      </c>
      <c r="C88" s="12">
        <v>1</v>
      </c>
      <c r="D88" s="8">
        <v>1.69</v>
      </c>
      <c r="E88" s="12">
        <v>1</v>
      </c>
      <c r="F88" s="8">
        <v>2.44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219</v>
      </c>
      <c r="C89" s="12">
        <v>1</v>
      </c>
      <c r="D89" s="8">
        <v>1.69</v>
      </c>
      <c r="E89" s="12">
        <v>0</v>
      </c>
      <c r="F89" s="8">
        <v>0</v>
      </c>
      <c r="G89" s="12">
        <v>1</v>
      </c>
      <c r="H89" s="8">
        <v>5.56</v>
      </c>
      <c r="I89" s="12">
        <v>0</v>
      </c>
    </row>
    <row r="91" spans="2:9" ht="15" customHeight="1" x14ac:dyDescent="0.2">
      <c r="B91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5BC6-E2F4-4452-BFF6-D29BB4C9D7FA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19</v>
      </c>
      <c r="D6" s="8">
        <v>19</v>
      </c>
      <c r="E6" s="12">
        <v>8</v>
      </c>
      <c r="F6" s="8">
        <v>16.329999999999998</v>
      </c>
      <c r="G6" s="12">
        <v>11</v>
      </c>
      <c r="H6" s="8">
        <v>23.4</v>
      </c>
      <c r="I6" s="12">
        <v>0</v>
      </c>
    </row>
    <row r="7" spans="2:9" ht="15" customHeight="1" x14ac:dyDescent="0.2">
      <c r="B7" t="s">
        <v>34</v>
      </c>
      <c r="C7" s="12">
        <v>11</v>
      </c>
      <c r="D7" s="8">
        <v>11</v>
      </c>
      <c r="E7" s="12">
        <v>4</v>
      </c>
      <c r="F7" s="8">
        <v>8.16</v>
      </c>
      <c r="G7" s="12">
        <v>7</v>
      </c>
      <c r="H7" s="8">
        <v>14.89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4</v>
      </c>
      <c r="E8" s="12">
        <v>0</v>
      </c>
      <c r="F8" s="8">
        <v>0</v>
      </c>
      <c r="G8" s="12">
        <v>3</v>
      </c>
      <c r="H8" s="8">
        <v>6.38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38</v>
      </c>
      <c r="C11" s="12">
        <v>27</v>
      </c>
      <c r="D11" s="8">
        <v>27</v>
      </c>
      <c r="E11" s="12">
        <v>13</v>
      </c>
      <c r="F11" s="8">
        <v>26.53</v>
      </c>
      <c r="G11" s="12">
        <v>14</v>
      </c>
      <c r="H11" s="8">
        <v>29.79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3</v>
      </c>
      <c r="D13" s="8">
        <v>3</v>
      </c>
      <c r="E13" s="12">
        <v>1</v>
      </c>
      <c r="F13" s="8">
        <v>2.04</v>
      </c>
      <c r="G13" s="12">
        <v>2</v>
      </c>
      <c r="H13" s="8">
        <v>4.26</v>
      </c>
      <c r="I13" s="12">
        <v>0</v>
      </c>
    </row>
    <row r="14" spans="2:9" ht="15" customHeight="1" x14ac:dyDescent="0.2">
      <c r="B14" t="s">
        <v>41</v>
      </c>
      <c r="C14" s="12">
        <v>7</v>
      </c>
      <c r="D14" s="8">
        <v>7</v>
      </c>
      <c r="E14" s="12">
        <v>0</v>
      </c>
      <c r="F14" s="8">
        <v>0</v>
      </c>
      <c r="G14" s="12">
        <v>7</v>
      </c>
      <c r="H14" s="8">
        <v>14.89</v>
      </c>
      <c r="I14" s="12">
        <v>0</v>
      </c>
    </row>
    <row r="15" spans="2:9" ht="15" customHeight="1" x14ac:dyDescent="0.2">
      <c r="B15" t="s">
        <v>42</v>
      </c>
      <c r="C15" s="12">
        <v>11</v>
      </c>
      <c r="D15" s="8">
        <v>11</v>
      </c>
      <c r="E15" s="12">
        <v>11</v>
      </c>
      <c r="F15" s="8">
        <v>22.45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43</v>
      </c>
      <c r="C16" s="12">
        <v>8</v>
      </c>
      <c r="D16" s="8">
        <v>8</v>
      </c>
      <c r="E16" s="12">
        <v>7</v>
      </c>
      <c r="F16" s="8">
        <v>14.29</v>
      </c>
      <c r="G16" s="12">
        <v>1</v>
      </c>
      <c r="H16" s="8">
        <v>2.13</v>
      </c>
      <c r="I16" s="12">
        <v>0</v>
      </c>
    </row>
    <row r="17" spans="2:9" ht="15" customHeight="1" x14ac:dyDescent="0.2">
      <c r="B17" t="s">
        <v>44</v>
      </c>
      <c r="C17" s="12">
        <v>3</v>
      </c>
      <c r="D17" s="8">
        <v>3</v>
      </c>
      <c r="E17" s="12">
        <v>3</v>
      </c>
      <c r="F17" s="8">
        <v>6.12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5</v>
      </c>
      <c r="D18" s="8">
        <v>5</v>
      </c>
      <c r="E18" s="12">
        <v>2</v>
      </c>
      <c r="F18" s="8">
        <v>4.08</v>
      </c>
      <c r="G18" s="12">
        <v>1</v>
      </c>
      <c r="H18" s="8">
        <v>2.13</v>
      </c>
      <c r="I18" s="12">
        <v>1</v>
      </c>
    </row>
    <row r="19" spans="2:9" ht="15" customHeight="1" x14ac:dyDescent="0.2">
      <c r="B19" t="s">
        <v>46</v>
      </c>
      <c r="C19" s="12">
        <v>2</v>
      </c>
      <c r="D19" s="8">
        <v>2</v>
      </c>
      <c r="E19" s="12">
        <v>0</v>
      </c>
      <c r="F19" s="8">
        <v>0</v>
      </c>
      <c r="G19" s="12">
        <v>1</v>
      </c>
      <c r="H19" s="8">
        <v>2.13</v>
      </c>
      <c r="I19" s="12">
        <v>0</v>
      </c>
    </row>
    <row r="20" spans="2:9" ht="15" customHeight="1" x14ac:dyDescent="0.2">
      <c r="B20" s="9" t="s">
        <v>227</v>
      </c>
      <c r="C20" s="12">
        <f>SUM(LTBL_33663[総数／事業所数])</f>
        <v>100</v>
      </c>
      <c r="E20" s="12">
        <f>SUBTOTAL(109,LTBL_33663[個人／事業所数])</f>
        <v>49</v>
      </c>
      <c r="G20" s="12">
        <f>SUBTOTAL(109,LTBL_33663[法人／事業所数])</f>
        <v>47</v>
      </c>
      <c r="I20" s="12">
        <f>SUBTOTAL(109,LTBL_33663[法人以外の団体／事業所数])</f>
        <v>1</v>
      </c>
    </row>
    <row r="21" spans="2:9" ht="15" customHeight="1" x14ac:dyDescent="0.2">
      <c r="E21" s="11">
        <f>LTBL_33663[[#Totals],[個人／事業所数]]/LTBL_33663[[#Totals],[総数／事業所数]]</f>
        <v>0.49</v>
      </c>
      <c r="G21" s="11">
        <f>LTBL_33663[[#Totals],[法人／事業所数]]/LTBL_33663[[#Totals],[総数／事業所数]]</f>
        <v>0.47</v>
      </c>
      <c r="I21" s="11">
        <f>LTBL_33663[[#Totals],[法人以外の団体／事業所数]]/LTBL_33663[[#Totals],[総数／事業所数]]</f>
        <v>0.01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55</v>
      </c>
      <c r="C24" s="12">
        <v>12</v>
      </c>
      <c r="D24" s="8">
        <v>12</v>
      </c>
      <c r="E24" s="12">
        <v>3</v>
      </c>
      <c r="F24" s="8">
        <v>6.12</v>
      </c>
      <c r="G24" s="12">
        <v>9</v>
      </c>
      <c r="H24" s="8">
        <v>19.149999999999999</v>
      </c>
      <c r="I24" s="12">
        <v>0</v>
      </c>
    </row>
    <row r="25" spans="2:9" ht="15" customHeight="1" x14ac:dyDescent="0.2">
      <c r="B25" t="s">
        <v>64</v>
      </c>
      <c r="C25" s="12">
        <v>9</v>
      </c>
      <c r="D25" s="8">
        <v>9</v>
      </c>
      <c r="E25" s="12">
        <v>4</v>
      </c>
      <c r="F25" s="8">
        <v>8.16</v>
      </c>
      <c r="G25" s="12">
        <v>5</v>
      </c>
      <c r="H25" s="8">
        <v>10.64</v>
      </c>
      <c r="I25" s="12">
        <v>0</v>
      </c>
    </row>
    <row r="26" spans="2:9" ht="15" customHeight="1" x14ac:dyDescent="0.2">
      <c r="B26" t="s">
        <v>69</v>
      </c>
      <c r="C26" s="12">
        <v>9</v>
      </c>
      <c r="D26" s="8">
        <v>9</v>
      </c>
      <c r="E26" s="12">
        <v>9</v>
      </c>
      <c r="F26" s="8">
        <v>18.37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70</v>
      </c>
      <c r="C27" s="12">
        <v>8</v>
      </c>
      <c r="D27" s="8">
        <v>8</v>
      </c>
      <c r="E27" s="12">
        <v>7</v>
      </c>
      <c r="F27" s="8">
        <v>14.29</v>
      </c>
      <c r="G27" s="12">
        <v>1</v>
      </c>
      <c r="H27" s="8">
        <v>2.13</v>
      </c>
      <c r="I27" s="12">
        <v>0</v>
      </c>
    </row>
    <row r="28" spans="2:9" ht="15" customHeight="1" x14ac:dyDescent="0.2">
      <c r="B28" t="s">
        <v>61</v>
      </c>
      <c r="C28" s="12">
        <v>7</v>
      </c>
      <c r="D28" s="8">
        <v>7</v>
      </c>
      <c r="E28" s="12">
        <v>3</v>
      </c>
      <c r="F28" s="8">
        <v>6.12</v>
      </c>
      <c r="G28" s="12">
        <v>4</v>
      </c>
      <c r="H28" s="8">
        <v>8.51</v>
      </c>
      <c r="I28" s="12">
        <v>0</v>
      </c>
    </row>
    <row r="29" spans="2:9" ht="15" customHeight="1" x14ac:dyDescent="0.2">
      <c r="B29" t="s">
        <v>62</v>
      </c>
      <c r="C29" s="12">
        <v>7</v>
      </c>
      <c r="D29" s="8">
        <v>7</v>
      </c>
      <c r="E29" s="12">
        <v>4</v>
      </c>
      <c r="F29" s="8">
        <v>8.16</v>
      </c>
      <c r="G29" s="12">
        <v>3</v>
      </c>
      <c r="H29" s="8">
        <v>6.38</v>
      </c>
      <c r="I29" s="12">
        <v>0</v>
      </c>
    </row>
    <row r="30" spans="2:9" ht="15" customHeight="1" x14ac:dyDescent="0.2">
      <c r="B30" t="s">
        <v>68</v>
      </c>
      <c r="C30" s="12">
        <v>5</v>
      </c>
      <c r="D30" s="8">
        <v>5</v>
      </c>
      <c r="E30" s="12">
        <v>0</v>
      </c>
      <c r="F30" s="8">
        <v>0</v>
      </c>
      <c r="G30" s="12">
        <v>5</v>
      </c>
      <c r="H30" s="8">
        <v>10.64</v>
      </c>
      <c r="I30" s="12">
        <v>0</v>
      </c>
    </row>
    <row r="31" spans="2:9" ht="15" customHeight="1" x14ac:dyDescent="0.2">
      <c r="B31" t="s">
        <v>57</v>
      </c>
      <c r="C31" s="12">
        <v>4</v>
      </c>
      <c r="D31" s="8">
        <v>4</v>
      </c>
      <c r="E31" s="12">
        <v>2</v>
      </c>
      <c r="F31" s="8">
        <v>4.08</v>
      </c>
      <c r="G31" s="12">
        <v>2</v>
      </c>
      <c r="H31" s="8">
        <v>4.26</v>
      </c>
      <c r="I31" s="12">
        <v>0</v>
      </c>
    </row>
    <row r="32" spans="2:9" ht="15" customHeight="1" x14ac:dyDescent="0.2">
      <c r="B32" t="s">
        <v>63</v>
      </c>
      <c r="C32" s="12">
        <v>4</v>
      </c>
      <c r="D32" s="8">
        <v>4</v>
      </c>
      <c r="E32" s="12">
        <v>2</v>
      </c>
      <c r="F32" s="8">
        <v>4.08</v>
      </c>
      <c r="G32" s="12">
        <v>2</v>
      </c>
      <c r="H32" s="8">
        <v>4.26</v>
      </c>
      <c r="I32" s="12">
        <v>0</v>
      </c>
    </row>
    <row r="33" spans="2:9" ht="15" customHeight="1" x14ac:dyDescent="0.2">
      <c r="B33" t="s">
        <v>56</v>
      </c>
      <c r="C33" s="12">
        <v>3</v>
      </c>
      <c r="D33" s="8">
        <v>3</v>
      </c>
      <c r="E33" s="12">
        <v>3</v>
      </c>
      <c r="F33" s="8">
        <v>6.12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88</v>
      </c>
      <c r="C34" s="12">
        <v>3</v>
      </c>
      <c r="D34" s="8">
        <v>3</v>
      </c>
      <c r="E34" s="12">
        <v>0</v>
      </c>
      <c r="F34" s="8">
        <v>0</v>
      </c>
      <c r="G34" s="12">
        <v>3</v>
      </c>
      <c r="H34" s="8">
        <v>6.38</v>
      </c>
      <c r="I34" s="12">
        <v>0</v>
      </c>
    </row>
    <row r="35" spans="2:9" ht="15" customHeight="1" x14ac:dyDescent="0.2">
      <c r="B35" t="s">
        <v>66</v>
      </c>
      <c r="C35" s="12">
        <v>3</v>
      </c>
      <c r="D35" s="8">
        <v>3</v>
      </c>
      <c r="E35" s="12">
        <v>1</v>
      </c>
      <c r="F35" s="8">
        <v>2.04</v>
      </c>
      <c r="G35" s="12">
        <v>2</v>
      </c>
      <c r="H35" s="8">
        <v>4.26</v>
      </c>
      <c r="I35" s="12">
        <v>0</v>
      </c>
    </row>
    <row r="36" spans="2:9" ht="15" customHeight="1" x14ac:dyDescent="0.2">
      <c r="B36" t="s">
        <v>71</v>
      </c>
      <c r="C36" s="12">
        <v>3</v>
      </c>
      <c r="D36" s="8">
        <v>3</v>
      </c>
      <c r="E36" s="12">
        <v>3</v>
      </c>
      <c r="F36" s="8">
        <v>6.12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73</v>
      </c>
      <c r="C37" s="12">
        <v>3</v>
      </c>
      <c r="D37" s="8">
        <v>3</v>
      </c>
      <c r="E37" s="12">
        <v>0</v>
      </c>
      <c r="F37" s="8">
        <v>0</v>
      </c>
      <c r="G37" s="12">
        <v>1</v>
      </c>
      <c r="H37" s="8">
        <v>2.13</v>
      </c>
      <c r="I37" s="12">
        <v>1</v>
      </c>
    </row>
    <row r="38" spans="2:9" ht="15" customHeight="1" x14ac:dyDescent="0.2">
      <c r="B38" t="s">
        <v>81</v>
      </c>
      <c r="C38" s="12">
        <v>2</v>
      </c>
      <c r="D38" s="8">
        <v>2</v>
      </c>
      <c r="E38" s="12">
        <v>1</v>
      </c>
      <c r="F38" s="8">
        <v>2.04</v>
      </c>
      <c r="G38" s="12">
        <v>1</v>
      </c>
      <c r="H38" s="8">
        <v>2.13</v>
      </c>
      <c r="I38" s="12">
        <v>0</v>
      </c>
    </row>
    <row r="39" spans="2:9" ht="15" customHeight="1" x14ac:dyDescent="0.2">
      <c r="B39" t="s">
        <v>92</v>
      </c>
      <c r="C39" s="12">
        <v>2</v>
      </c>
      <c r="D39" s="8">
        <v>2</v>
      </c>
      <c r="E39" s="12">
        <v>0</v>
      </c>
      <c r="F39" s="8">
        <v>0</v>
      </c>
      <c r="G39" s="12">
        <v>2</v>
      </c>
      <c r="H39" s="8">
        <v>4.26</v>
      </c>
      <c r="I39" s="12">
        <v>0</v>
      </c>
    </row>
    <row r="40" spans="2:9" ht="15" customHeight="1" x14ac:dyDescent="0.2">
      <c r="B40" t="s">
        <v>105</v>
      </c>
      <c r="C40" s="12">
        <v>2</v>
      </c>
      <c r="D40" s="8">
        <v>2</v>
      </c>
      <c r="E40" s="12">
        <v>1</v>
      </c>
      <c r="F40" s="8">
        <v>2.04</v>
      </c>
      <c r="G40" s="12">
        <v>1</v>
      </c>
      <c r="H40" s="8">
        <v>2.13</v>
      </c>
      <c r="I40" s="12">
        <v>0</v>
      </c>
    </row>
    <row r="41" spans="2:9" ht="15" customHeight="1" x14ac:dyDescent="0.2">
      <c r="B41" t="s">
        <v>86</v>
      </c>
      <c r="C41" s="12">
        <v>2</v>
      </c>
      <c r="D41" s="8">
        <v>2</v>
      </c>
      <c r="E41" s="12">
        <v>2</v>
      </c>
      <c r="F41" s="8">
        <v>4.08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72</v>
      </c>
      <c r="C42" s="12">
        <v>2</v>
      </c>
      <c r="D42" s="8">
        <v>2</v>
      </c>
      <c r="E42" s="12">
        <v>2</v>
      </c>
      <c r="F42" s="8">
        <v>4.08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84</v>
      </c>
      <c r="C43" s="12">
        <v>1</v>
      </c>
      <c r="D43" s="8">
        <v>1</v>
      </c>
      <c r="E43" s="12">
        <v>1</v>
      </c>
      <c r="F43" s="8">
        <v>2.04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103</v>
      </c>
      <c r="C44" s="12">
        <v>1</v>
      </c>
      <c r="D44" s="8">
        <v>1</v>
      </c>
      <c r="E44" s="12">
        <v>0</v>
      </c>
      <c r="F44" s="8">
        <v>0</v>
      </c>
      <c r="G44" s="12">
        <v>1</v>
      </c>
      <c r="H44" s="8">
        <v>2.13</v>
      </c>
      <c r="I44" s="12">
        <v>0</v>
      </c>
    </row>
    <row r="45" spans="2:9" ht="15" customHeight="1" x14ac:dyDescent="0.2">
      <c r="B45" t="s">
        <v>104</v>
      </c>
      <c r="C45" s="12">
        <v>1</v>
      </c>
      <c r="D45" s="8">
        <v>1</v>
      </c>
      <c r="E45" s="12">
        <v>0</v>
      </c>
      <c r="F45" s="8">
        <v>0</v>
      </c>
      <c r="G45" s="12">
        <v>1</v>
      </c>
      <c r="H45" s="8">
        <v>2.13</v>
      </c>
      <c r="I45" s="12">
        <v>0</v>
      </c>
    </row>
    <row r="46" spans="2:9" ht="15" customHeight="1" x14ac:dyDescent="0.2">
      <c r="B46" t="s">
        <v>94</v>
      </c>
      <c r="C46" s="12">
        <v>1</v>
      </c>
      <c r="D46" s="8">
        <v>1</v>
      </c>
      <c r="E46" s="12">
        <v>0</v>
      </c>
      <c r="F46" s="8">
        <v>0</v>
      </c>
      <c r="G46" s="12">
        <v>1</v>
      </c>
      <c r="H46" s="8">
        <v>2.13</v>
      </c>
      <c r="I46" s="12">
        <v>0</v>
      </c>
    </row>
    <row r="47" spans="2:9" ht="15" customHeight="1" x14ac:dyDescent="0.2">
      <c r="B47" t="s">
        <v>99</v>
      </c>
      <c r="C47" s="12">
        <v>1</v>
      </c>
      <c r="D47" s="8">
        <v>1</v>
      </c>
      <c r="E47" s="12">
        <v>1</v>
      </c>
      <c r="F47" s="8">
        <v>2.04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106</v>
      </c>
      <c r="C48" s="12">
        <v>1</v>
      </c>
      <c r="D48" s="8">
        <v>1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67</v>
      </c>
      <c r="C49" s="12">
        <v>1</v>
      </c>
      <c r="D49" s="8">
        <v>1</v>
      </c>
      <c r="E49" s="12">
        <v>0</v>
      </c>
      <c r="F49" s="8">
        <v>0</v>
      </c>
      <c r="G49" s="12">
        <v>1</v>
      </c>
      <c r="H49" s="8">
        <v>2.13</v>
      </c>
      <c r="I49" s="12">
        <v>0</v>
      </c>
    </row>
    <row r="50" spans="2:9" ht="15" customHeight="1" x14ac:dyDescent="0.2">
      <c r="B50" t="s">
        <v>107</v>
      </c>
      <c r="C50" s="12">
        <v>1</v>
      </c>
      <c r="D50" s="8">
        <v>1</v>
      </c>
      <c r="E50" s="12">
        <v>0</v>
      </c>
      <c r="F50" s="8">
        <v>0</v>
      </c>
      <c r="G50" s="12">
        <v>1</v>
      </c>
      <c r="H50" s="8">
        <v>2.13</v>
      </c>
      <c r="I50" s="12">
        <v>0</v>
      </c>
    </row>
    <row r="51" spans="2:9" ht="15" customHeight="1" x14ac:dyDescent="0.2">
      <c r="B51" t="s">
        <v>75</v>
      </c>
      <c r="C51" s="12">
        <v>1</v>
      </c>
      <c r="D51" s="8">
        <v>1</v>
      </c>
      <c r="E51" s="12">
        <v>0</v>
      </c>
      <c r="F51" s="8">
        <v>0</v>
      </c>
      <c r="G51" s="12">
        <v>1</v>
      </c>
      <c r="H51" s="8">
        <v>2.13</v>
      </c>
      <c r="I51" s="12">
        <v>0</v>
      </c>
    </row>
    <row r="52" spans="2:9" ht="15" customHeight="1" x14ac:dyDescent="0.2">
      <c r="B52" t="s">
        <v>108</v>
      </c>
      <c r="C52" s="12">
        <v>1</v>
      </c>
      <c r="D52" s="8">
        <v>1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5" spans="2:9" ht="33" customHeight="1" x14ac:dyDescent="0.2">
      <c r="B55" t="s">
        <v>229</v>
      </c>
      <c r="C55" s="10" t="s">
        <v>48</v>
      </c>
      <c r="D55" s="10" t="s">
        <v>49</v>
      </c>
      <c r="E55" s="10" t="s">
        <v>50</v>
      </c>
      <c r="F55" s="10" t="s">
        <v>51</v>
      </c>
      <c r="G55" s="10" t="s">
        <v>52</v>
      </c>
      <c r="H55" s="10" t="s">
        <v>53</v>
      </c>
      <c r="I55" s="10" t="s">
        <v>54</v>
      </c>
    </row>
    <row r="56" spans="2:9" ht="15" customHeight="1" x14ac:dyDescent="0.2">
      <c r="B56" t="s">
        <v>111</v>
      </c>
      <c r="C56" s="12">
        <v>7</v>
      </c>
      <c r="D56" s="8">
        <v>7</v>
      </c>
      <c r="E56" s="12">
        <v>1</v>
      </c>
      <c r="F56" s="8">
        <v>2.04</v>
      </c>
      <c r="G56" s="12">
        <v>6</v>
      </c>
      <c r="H56" s="8">
        <v>12.77</v>
      </c>
      <c r="I56" s="12">
        <v>0</v>
      </c>
    </row>
    <row r="57" spans="2:9" ht="15" customHeight="1" x14ac:dyDescent="0.2">
      <c r="B57" t="s">
        <v>160</v>
      </c>
      <c r="C57" s="12">
        <v>4</v>
      </c>
      <c r="D57" s="8">
        <v>4</v>
      </c>
      <c r="E57" s="12">
        <v>2</v>
      </c>
      <c r="F57" s="8">
        <v>4.08</v>
      </c>
      <c r="G57" s="12">
        <v>2</v>
      </c>
      <c r="H57" s="8">
        <v>4.26</v>
      </c>
      <c r="I57" s="12">
        <v>0</v>
      </c>
    </row>
    <row r="58" spans="2:9" ht="15" customHeight="1" x14ac:dyDescent="0.2">
      <c r="B58" t="s">
        <v>125</v>
      </c>
      <c r="C58" s="12">
        <v>4</v>
      </c>
      <c r="D58" s="8">
        <v>4</v>
      </c>
      <c r="E58" s="12">
        <v>4</v>
      </c>
      <c r="F58" s="8">
        <v>8.16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4</v>
      </c>
      <c r="D59" s="8">
        <v>4</v>
      </c>
      <c r="E59" s="12">
        <v>3</v>
      </c>
      <c r="F59" s="8">
        <v>6.12</v>
      </c>
      <c r="G59" s="12">
        <v>1</v>
      </c>
      <c r="H59" s="8">
        <v>2.13</v>
      </c>
      <c r="I59" s="12">
        <v>0</v>
      </c>
    </row>
    <row r="60" spans="2:9" ht="15" customHeight="1" x14ac:dyDescent="0.2">
      <c r="B60" t="s">
        <v>113</v>
      </c>
      <c r="C60" s="12">
        <v>3</v>
      </c>
      <c r="D60" s="8">
        <v>3</v>
      </c>
      <c r="E60" s="12">
        <v>1</v>
      </c>
      <c r="F60" s="8">
        <v>2.04</v>
      </c>
      <c r="G60" s="12">
        <v>2</v>
      </c>
      <c r="H60" s="8">
        <v>4.26</v>
      </c>
      <c r="I60" s="12">
        <v>0</v>
      </c>
    </row>
    <row r="61" spans="2:9" ht="15" customHeight="1" x14ac:dyDescent="0.2">
      <c r="B61" t="s">
        <v>114</v>
      </c>
      <c r="C61" s="12">
        <v>3</v>
      </c>
      <c r="D61" s="8">
        <v>3</v>
      </c>
      <c r="E61" s="12">
        <v>2</v>
      </c>
      <c r="F61" s="8">
        <v>4.08</v>
      </c>
      <c r="G61" s="12">
        <v>1</v>
      </c>
      <c r="H61" s="8">
        <v>2.13</v>
      </c>
      <c r="I61" s="12">
        <v>0</v>
      </c>
    </row>
    <row r="62" spans="2:9" ht="15" customHeight="1" x14ac:dyDescent="0.2">
      <c r="B62" t="s">
        <v>159</v>
      </c>
      <c r="C62" s="12">
        <v>3</v>
      </c>
      <c r="D62" s="8">
        <v>3</v>
      </c>
      <c r="E62" s="12">
        <v>0</v>
      </c>
      <c r="F62" s="8">
        <v>0</v>
      </c>
      <c r="G62" s="12">
        <v>3</v>
      </c>
      <c r="H62" s="8">
        <v>6.38</v>
      </c>
      <c r="I62" s="12">
        <v>0</v>
      </c>
    </row>
    <row r="63" spans="2:9" ht="15" customHeight="1" x14ac:dyDescent="0.2">
      <c r="B63" t="s">
        <v>134</v>
      </c>
      <c r="C63" s="12">
        <v>3</v>
      </c>
      <c r="D63" s="8">
        <v>3</v>
      </c>
      <c r="E63" s="12">
        <v>0</v>
      </c>
      <c r="F63" s="8">
        <v>0</v>
      </c>
      <c r="G63" s="12">
        <v>3</v>
      </c>
      <c r="H63" s="8">
        <v>6.38</v>
      </c>
      <c r="I63" s="12">
        <v>0</v>
      </c>
    </row>
    <row r="64" spans="2:9" ht="15" customHeight="1" x14ac:dyDescent="0.2">
      <c r="B64" t="s">
        <v>116</v>
      </c>
      <c r="C64" s="12">
        <v>3</v>
      </c>
      <c r="D64" s="8">
        <v>3</v>
      </c>
      <c r="E64" s="12">
        <v>1</v>
      </c>
      <c r="F64" s="8">
        <v>2.04</v>
      </c>
      <c r="G64" s="12">
        <v>2</v>
      </c>
      <c r="H64" s="8">
        <v>4.26</v>
      </c>
      <c r="I64" s="12">
        <v>0</v>
      </c>
    </row>
    <row r="65" spans="2:9" ht="15" customHeight="1" x14ac:dyDescent="0.2">
      <c r="B65" t="s">
        <v>117</v>
      </c>
      <c r="C65" s="12">
        <v>3</v>
      </c>
      <c r="D65" s="8">
        <v>3</v>
      </c>
      <c r="E65" s="12">
        <v>2</v>
      </c>
      <c r="F65" s="8">
        <v>4.08</v>
      </c>
      <c r="G65" s="12">
        <v>1</v>
      </c>
      <c r="H65" s="8">
        <v>2.13</v>
      </c>
      <c r="I65" s="12">
        <v>0</v>
      </c>
    </row>
    <row r="66" spans="2:9" ht="15" customHeight="1" x14ac:dyDescent="0.2">
      <c r="B66" t="s">
        <v>205</v>
      </c>
      <c r="C66" s="12">
        <v>3</v>
      </c>
      <c r="D66" s="8">
        <v>3</v>
      </c>
      <c r="E66" s="12">
        <v>0</v>
      </c>
      <c r="F66" s="8">
        <v>0</v>
      </c>
      <c r="G66" s="12">
        <v>3</v>
      </c>
      <c r="H66" s="8">
        <v>6.38</v>
      </c>
      <c r="I66" s="12">
        <v>0</v>
      </c>
    </row>
    <row r="67" spans="2:9" ht="15" customHeight="1" x14ac:dyDescent="0.2">
      <c r="B67" t="s">
        <v>222</v>
      </c>
      <c r="C67" s="12">
        <v>3</v>
      </c>
      <c r="D67" s="8">
        <v>3</v>
      </c>
      <c r="E67" s="12">
        <v>3</v>
      </c>
      <c r="F67" s="8">
        <v>6.12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164</v>
      </c>
      <c r="C68" s="12">
        <v>3</v>
      </c>
      <c r="D68" s="8">
        <v>3</v>
      </c>
      <c r="E68" s="12">
        <v>3</v>
      </c>
      <c r="F68" s="8">
        <v>6.12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112</v>
      </c>
      <c r="C69" s="12">
        <v>2</v>
      </c>
      <c r="D69" s="8">
        <v>2</v>
      </c>
      <c r="E69" s="12">
        <v>1</v>
      </c>
      <c r="F69" s="8">
        <v>2.04</v>
      </c>
      <c r="G69" s="12">
        <v>1</v>
      </c>
      <c r="H69" s="8">
        <v>2.13</v>
      </c>
      <c r="I69" s="12">
        <v>0</v>
      </c>
    </row>
    <row r="70" spans="2:9" ht="15" customHeight="1" x14ac:dyDescent="0.2">
      <c r="B70" t="s">
        <v>197</v>
      </c>
      <c r="C70" s="12">
        <v>2</v>
      </c>
      <c r="D70" s="8">
        <v>2</v>
      </c>
      <c r="E70" s="12">
        <v>0</v>
      </c>
      <c r="F70" s="8">
        <v>0</v>
      </c>
      <c r="G70" s="12">
        <v>2</v>
      </c>
      <c r="H70" s="8">
        <v>4.26</v>
      </c>
      <c r="I70" s="12">
        <v>0</v>
      </c>
    </row>
    <row r="71" spans="2:9" ht="15" customHeight="1" x14ac:dyDescent="0.2">
      <c r="B71" t="s">
        <v>220</v>
      </c>
      <c r="C71" s="12">
        <v>2</v>
      </c>
      <c r="D71" s="8">
        <v>2</v>
      </c>
      <c r="E71" s="12">
        <v>2</v>
      </c>
      <c r="F71" s="8">
        <v>4.08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221</v>
      </c>
      <c r="C72" s="12">
        <v>2</v>
      </c>
      <c r="D72" s="8">
        <v>2</v>
      </c>
      <c r="E72" s="12">
        <v>1</v>
      </c>
      <c r="F72" s="8">
        <v>2.04</v>
      </c>
      <c r="G72" s="12">
        <v>1</v>
      </c>
      <c r="H72" s="8">
        <v>2.13</v>
      </c>
      <c r="I72" s="12">
        <v>0</v>
      </c>
    </row>
    <row r="73" spans="2:9" ht="15" customHeight="1" x14ac:dyDescent="0.2">
      <c r="B73" t="s">
        <v>156</v>
      </c>
      <c r="C73" s="12">
        <v>2</v>
      </c>
      <c r="D73" s="8">
        <v>2</v>
      </c>
      <c r="E73" s="12">
        <v>1</v>
      </c>
      <c r="F73" s="8">
        <v>2.04</v>
      </c>
      <c r="G73" s="12">
        <v>1</v>
      </c>
      <c r="H73" s="8">
        <v>2.13</v>
      </c>
      <c r="I73" s="12">
        <v>0</v>
      </c>
    </row>
    <row r="74" spans="2:9" ht="15" customHeight="1" x14ac:dyDescent="0.2">
      <c r="B74" t="s">
        <v>195</v>
      </c>
      <c r="C74" s="12">
        <v>2</v>
      </c>
      <c r="D74" s="8">
        <v>2</v>
      </c>
      <c r="E74" s="12">
        <v>2</v>
      </c>
      <c r="F74" s="8">
        <v>4.08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121</v>
      </c>
      <c r="C75" s="12">
        <v>2</v>
      </c>
      <c r="D75" s="8">
        <v>2</v>
      </c>
      <c r="E75" s="12">
        <v>0</v>
      </c>
      <c r="F75" s="8">
        <v>0</v>
      </c>
      <c r="G75" s="12">
        <v>2</v>
      </c>
      <c r="H75" s="8">
        <v>4.26</v>
      </c>
      <c r="I75" s="12">
        <v>0</v>
      </c>
    </row>
    <row r="76" spans="2:9" ht="15" customHeight="1" x14ac:dyDescent="0.2">
      <c r="B76" t="s">
        <v>132</v>
      </c>
      <c r="C76" s="12">
        <v>2</v>
      </c>
      <c r="D76" s="8">
        <v>2</v>
      </c>
      <c r="E76" s="12">
        <v>0</v>
      </c>
      <c r="F76" s="8">
        <v>0</v>
      </c>
      <c r="G76" s="12">
        <v>2</v>
      </c>
      <c r="H76" s="8">
        <v>4.26</v>
      </c>
      <c r="I76" s="12">
        <v>0</v>
      </c>
    </row>
    <row r="77" spans="2:9" ht="15" customHeight="1" x14ac:dyDescent="0.2">
      <c r="B77" t="s">
        <v>167</v>
      </c>
      <c r="C77" s="12">
        <v>2</v>
      </c>
      <c r="D77" s="8">
        <v>2</v>
      </c>
      <c r="E77" s="12">
        <v>2</v>
      </c>
      <c r="F77" s="8">
        <v>4.08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124</v>
      </c>
      <c r="C78" s="12">
        <v>2</v>
      </c>
      <c r="D78" s="8">
        <v>2</v>
      </c>
      <c r="E78" s="12">
        <v>2</v>
      </c>
      <c r="F78" s="8">
        <v>4.08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127</v>
      </c>
      <c r="C79" s="12">
        <v>2</v>
      </c>
      <c r="D79" s="8">
        <v>2</v>
      </c>
      <c r="E79" s="12">
        <v>2</v>
      </c>
      <c r="F79" s="8">
        <v>4.08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129</v>
      </c>
      <c r="C80" s="12">
        <v>2</v>
      </c>
      <c r="D80" s="8">
        <v>2</v>
      </c>
      <c r="E80" s="12">
        <v>2</v>
      </c>
      <c r="F80" s="8">
        <v>4.08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171</v>
      </c>
      <c r="C81" s="12">
        <v>2</v>
      </c>
      <c r="D81" s="8">
        <v>2</v>
      </c>
      <c r="E81" s="12">
        <v>0</v>
      </c>
      <c r="F81" s="8">
        <v>0</v>
      </c>
      <c r="G81" s="12">
        <v>1</v>
      </c>
      <c r="H81" s="8">
        <v>2.13</v>
      </c>
      <c r="I81" s="12">
        <v>0</v>
      </c>
    </row>
    <row r="83" spans="2:9" ht="15" customHeight="1" x14ac:dyDescent="0.2">
      <c r="B83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9805-9BDF-4538-893E-53C70ABCF7EC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68</v>
      </c>
      <c r="D6" s="8">
        <v>20.99</v>
      </c>
      <c r="E6" s="12">
        <v>26</v>
      </c>
      <c r="F6" s="8">
        <v>13.9</v>
      </c>
      <c r="G6" s="12">
        <v>42</v>
      </c>
      <c r="H6" s="8">
        <v>32.81</v>
      </c>
      <c r="I6" s="12">
        <v>0</v>
      </c>
    </row>
    <row r="7" spans="2:9" ht="15" customHeight="1" x14ac:dyDescent="0.2">
      <c r="B7" t="s">
        <v>34</v>
      </c>
      <c r="C7" s="12">
        <v>48</v>
      </c>
      <c r="D7" s="8">
        <v>14.81</v>
      </c>
      <c r="E7" s="12">
        <v>18</v>
      </c>
      <c r="F7" s="8">
        <v>9.6300000000000008</v>
      </c>
      <c r="G7" s="12">
        <v>29</v>
      </c>
      <c r="H7" s="8">
        <v>22.66</v>
      </c>
      <c r="I7" s="12">
        <v>1</v>
      </c>
    </row>
    <row r="8" spans="2:9" ht="15" customHeight="1" x14ac:dyDescent="0.2">
      <c r="B8" t="s">
        <v>35</v>
      </c>
      <c r="C8" s="12">
        <v>2</v>
      </c>
      <c r="D8" s="8">
        <v>0.62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4</v>
      </c>
      <c r="D10" s="8">
        <v>1.23</v>
      </c>
      <c r="E10" s="12">
        <v>4</v>
      </c>
      <c r="F10" s="8">
        <v>2.14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38</v>
      </c>
      <c r="C11" s="12">
        <v>79</v>
      </c>
      <c r="D11" s="8">
        <v>24.38</v>
      </c>
      <c r="E11" s="12">
        <v>51</v>
      </c>
      <c r="F11" s="8">
        <v>27.27</v>
      </c>
      <c r="G11" s="12">
        <v>28</v>
      </c>
      <c r="H11" s="8">
        <v>21.88</v>
      </c>
      <c r="I11" s="12">
        <v>0</v>
      </c>
    </row>
    <row r="12" spans="2:9" ht="15" customHeight="1" x14ac:dyDescent="0.2">
      <c r="B12" t="s">
        <v>39</v>
      </c>
      <c r="C12" s="12">
        <v>4</v>
      </c>
      <c r="D12" s="8">
        <v>1.23</v>
      </c>
      <c r="E12" s="12">
        <v>2</v>
      </c>
      <c r="F12" s="8">
        <v>1.07</v>
      </c>
      <c r="G12" s="12">
        <v>2</v>
      </c>
      <c r="H12" s="8">
        <v>1.56</v>
      </c>
      <c r="I12" s="12">
        <v>0</v>
      </c>
    </row>
    <row r="13" spans="2:9" ht="15" customHeight="1" x14ac:dyDescent="0.2">
      <c r="B13" t="s">
        <v>40</v>
      </c>
      <c r="C13" s="12">
        <v>5</v>
      </c>
      <c r="D13" s="8">
        <v>1.54</v>
      </c>
      <c r="E13" s="12">
        <v>4</v>
      </c>
      <c r="F13" s="8">
        <v>2.14</v>
      </c>
      <c r="G13" s="12">
        <v>1</v>
      </c>
      <c r="H13" s="8">
        <v>0.78</v>
      </c>
      <c r="I13" s="12">
        <v>0</v>
      </c>
    </row>
    <row r="14" spans="2:9" ht="15" customHeight="1" x14ac:dyDescent="0.2">
      <c r="B14" t="s">
        <v>41</v>
      </c>
      <c r="C14" s="12">
        <v>8</v>
      </c>
      <c r="D14" s="8">
        <v>2.4700000000000002</v>
      </c>
      <c r="E14" s="12">
        <v>5</v>
      </c>
      <c r="F14" s="8">
        <v>2.67</v>
      </c>
      <c r="G14" s="12">
        <v>3</v>
      </c>
      <c r="H14" s="8">
        <v>2.34</v>
      </c>
      <c r="I14" s="12">
        <v>0</v>
      </c>
    </row>
    <row r="15" spans="2:9" ht="15" customHeight="1" x14ac:dyDescent="0.2">
      <c r="B15" t="s">
        <v>42</v>
      </c>
      <c r="C15" s="12">
        <v>19</v>
      </c>
      <c r="D15" s="8">
        <v>5.86</v>
      </c>
      <c r="E15" s="12">
        <v>17</v>
      </c>
      <c r="F15" s="8">
        <v>9.09</v>
      </c>
      <c r="G15" s="12">
        <v>2</v>
      </c>
      <c r="H15" s="8">
        <v>1.56</v>
      </c>
      <c r="I15" s="12">
        <v>0</v>
      </c>
    </row>
    <row r="16" spans="2:9" ht="15" customHeight="1" x14ac:dyDescent="0.2">
      <c r="B16" t="s">
        <v>43</v>
      </c>
      <c r="C16" s="12">
        <v>46</v>
      </c>
      <c r="D16" s="8">
        <v>14.2</v>
      </c>
      <c r="E16" s="12">
        <v>41</v>
      </c>
      <c r="F16" s="8">
        <v>21.93</v>
      </c>
      <c r="G16" s="12">
        <v>5</v>
      </c>
      <c r="H16" s="8">
        <v>3.91</v>
      </c>
      <c r="I16" s="12">
        <v>0</v>
      </c>
    </row>
    <row r="17" spans="2:9" ht="15" customHeight="1" x14ac:dyDescent="0.2">
      <c r="B17" t="s">
        <v>44</v>
      </c>
      <c r="C17" s="12">
        <v>13</v>
      </c>
      <c r="D17" s="8">
        <v>4.01</v>
      </c>
      <c r="E17" s="12">
        <v>9</v>
      </c>
      <c r="F17" s="8">
        <v>4.8099999999999996</v>
      </c>
      <c r="G17" s="12">
        <v>2</v>
      </c>
      <c r="H17" s="8">
        <v>1.56</v>
      </c>
      <c r="I17" s="12">
        <v>0</v>
      </c>
    </row>
    <row r="18" spans="2:9" ht="15" customHeight="1" x14ac:dyDescent="0.2">
      <c r="B18" t="s">
        <v>45</v>
      </c>
      <c r="C18" s="12">
        <v>14</v>
      </c>
      <c r="D18" s="8">
        <v>4.32</v>
      </c>
      <c r="E18" s="12">
        <v>5</v>
      </c>
      <c r="F18" s="8">
        <v>2.67</v>
      </c>
      <c r="G18" s="12">
        <v>6</v>
      </c>
      <c r="H18" s="8">
        <v>4.6900000000000004</v>
      </c>
      <c r="I18" s="12">
        <v>0</v>
      </c>
    </row>
    <row r="19" spans="2:9" ht="15" customHeight="1" x14ac:dyDescent="0.2">
      <c r="B19" t="s">
        <v>46</v>
      </c>
      <c r="C19" s="12">
        <v>14</v>
      </c>
      <c r="D19" s="8">
        <v>4.32</v>
      </c>
      <c r="E19" s="12">
        <v>5</v>
      </c>
      <c r="F19" s="8">
        <v>2.67</v>
      </c>
      <c r="G19" s="12">
        <v>8</v>
      </c>
      <c r="H19" s="8">
        <v>6.25</v>
      </c>
      <c r="I19" s="12">
        <v>0</v>
      </c>
    </row>
    <row r="20" spans="2:9" ht="15" customHeight="1" x14ac:dyDescent="0.2">
      <c r="B20" s="9" t="s">
        <v>227</v>
      </c>
      <c r="C20" s="12">
        <f>SUM(LTBL_33666[総数／事業所数])</f>
        <v>324</v>
      </c>
      <c r="E20" s="12">
        <f>SUBTOTAL(109,LTBL_33666[個人／事業所数])</f>
        <v>187</v>
      </c>
      <c r="G20" s="12">
        <f>SUBTOTAL(109,LTBL_33666[法人／事業所数])</f>
        <v>128</v>
      </c>
      <c r="I20" s="12">
        <f>SUBTOTAL(109,LTBL_33666[法人以外の団体／事業所数])</f>
        <v>1</v>
      </c>
    </row>
    <row r="21" spans="2:9" ht="15" customHeight="1" x14ac:dyDescent="0.2">
      <c r="E21" s="11">
        <f>LTBL_33666[[#Totals],[個人／事業所数]]/LTBL_33666[[#Totals],[総数／事業所数]]</f>
        <v>0.5771604938271605</v>
      </c>
      <c r="G21" s="11">
        <f>LTBL_33666[[#Totals],[法人／事業所数]]/LTBL_33666[[#Totals],[総数／事業所数]]</f>
        <v>0.39506172839506171</v>
      </c>
      <c r="I21" s="11">
        <f>LTBL_33666[[#Totals],[法人以外の団体／事業所数]]/LTBL_33666[[#Totals],[総数／事業所数]]</f>
        <v>3.0864197530864196E-3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55</v>
      </c>
      <c r="C24" s="12">
        <v>43</v>
      </c>
      <c r="D24" s="8">
        <v>13.27</v>
      </c>
      <c r="E24" s="12">
        <v>13</v>
      </c>
      <c r="F24" s="8">
        <v>6.95</v>
      </c>
      <c r="G24" s="12">
        <v>30</v>
      </c>
      <c r="H24" s="8">
        <v>23.44</v>
      </c>
      <c r="I24" s="12">
        <v>0</v>
      </c>
    </row>
    <row r="25" spans="2:9" ht="15" customHeight="1" x14ac:dyDescent="0.2">
      <c r="B25" t="s">
        <v>70</v>
      </c>
      <c r="C25" s="12">
        <v>40</v>
      </c>
      <c r="D25" s="8">
        <v>12.35</v>
      </c>
      <c r="E25" s="12">
        <v>39</v>
      </c>
      <c r="F25" s="8">
        <v>20.86</v>
      </c>
      <c r="G25" s="12">
        <v>1</v>
      </c>
      <c r="H25" s="8">
        <v>0.78</v>
      </c>
      <c r="I25" s="12">
        <v>0</v>
      </c>
    </row>
    <row r="26" spans="2:9" ht="15" customHeight="1" x14ac:dyDescent="0.2">
      <c r="B26" t="s">
        <v>62</v>
      </c>
      <c r="C26" s="12">
        <v>28</v>
      </c>
      <c r="D26" s="8">
        <v>8.64</v>
      </c>
      <c r="E26" s="12">
        <v>21</v>
      </c>
      <c r="F26" s="8">
        <v>11.23</v>
      </c>
      <c r="G26" s="12">
        <v>7</v>
      </c>
      <c r="H26" s="8">
        <v>5.47</v>
      </c>
      <c r="I26" s="12">
        <v>0</v>
      </c>
    </row>
    <row r="27" spans="2:9" ht="15" customHeight="1" x14ac:dyDescent="0.2">
      <c r="B27" t="s">
        <v>64</v>
      </c>
      <c r="C27" s="12">
        <v>20</v>
      </c>
      <c r="D27" s="8">
        <v>6.17</v>
      </c>
      <c r="E27" s="12">
        <v>13</v>
      </c>
      <c r="F27" s="8">
        <v>6.95</v>
      </c>
      <c r="G27" s="12">
        <v>7</v>
      </c>
      <c r="H27" s="8">
        <v>5.47</v>
      </c>
      <c r="I27" s="12">
        <v>0</v>
      </c>
    </row>
    <row r="28" spans="2:9" ht="15" customHeight="1" x14ac:dyDescent="0.2">
      <c r="B28" t="s">
        <v>56</v>
      </c>
      <c r="C28" s="12">
        <v>19</v>
      </c>
      <c r="D28" s="8">
        <v>5.86</v>
      </c>
      <c r="E28" s="12">
        <v>11</v>
      </c>
      <c r="F28" s="8">
        <v>5.88</v>
      </c>
      <c r="G28" s="12">
        <v>8</v>
      </c>
      <c r="H28" s="8">
        <v>6.25</v>
      </c>
      <c r="I28" s="12">
        <v>0</v>
      </c>
    </row>
    <row r="29" spans="2:9" ht="15" customHeight="1" x14ac:dyDescent="0.2">
      <c r="B29" t="s">
        <v>63</v>
      </c>
      <c r="C29" s="12">
        <v>17</v>
      </c>
      <c r="D29" s="8">
        <v>5.25</v>
      </c>
      <c r="E29" s="12">
        <v>10</v>
      </c>
      <c r="F29" s="8">
        <v>5.35</v>
      </c>
      <c r="G29" s="12">
        <v>7</v>
      </c>
      <c r="H29" s="8">
        <v>5.47</v>
      </c>
      <c r="I29" s="12">
        <v>0</v>
      </c>
    </row>
    <row r="30" spans="2:9" ht="15" customHeight="1" x14ac:dyDescent="0.2">
      <c r="B30" t="s">
        <v>69</v>
      </c>
      <c r="C30" s="12">
        <v>13</v>
      </c>
      <c r="D30" s="8">
        <v>4.01</v>
      </c>
      <c r="E30" s="12">
        <v>13</v>
      </c>
      <c r="F30" s="8">
        <v>6.95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71</v>
      </c>
      <c r="C31" s="12">
        <v>13</v>
      </c>
      <c r="D31" s="8">
        <v>4.01</v>
      </c>
      <c r="E31" s="12">
        <v>9</v>
      </c>
      <c r="F31" s="8">
        <v>4.8099999999999996</v>
      </c>
      <c r="G31" s="12">
        <v>2</v>
      </c>
      <c r="H31" s="8">
        <v>1.56</v>
      </c>
      <c r="I31" s="12">
        <v>0</v>
      </c>
    </row>
    <row r="32" spans="2:9" ht="15" customHeight="1" x14ac:dyDescent="0.2">
      <c r="B32" t="s">
        <v>84</v>
      </c>
      <c r="C32" s="12">
        <v>9</v>
      </c>
      <c r="D32" s="8">
        <v>2.78</v>
      </c>
      <c r="E32" s="12">
        <v>3</v>
      </c>
      <c r="F32" s="8">
        <v>1.6</v>
      </c>
      <c r="G32" s="12">
        <v>5</v>
      </c>
      <c r="H32" s="8">
        <v>3.91</v>
      </c>
      <c r="I32" s="12">
        <v>1</v>
      </c>
    </row>
    <row r="33" spans="2:9" ht="15" customHeight="1" x14ac:dyDescent="0.2">
      <c r="B33" t="s">
        <v>73</v>
      </c>
      <c r="C33" s="12">
        <v>8</v>
      </c>
      <c r="D33" s="8">
        <v>2.4700000000000002</v>
      </c>
      <c r="E33" s="12">
        <v>0</v>
      </c>
      <c r="F33" s="8">
        <v>0</v>
      </c>
      <c r="G33" s="12">
        <v>5</v>
      </c>
      <c r="H33" s="8">
        <v>3.91</v>
      </c>
      <c r="I33" s="12">
        <v>0</v>
      </c>
    </row>
    <row r="34" spans="2:9" ht="15" customHeight="1" x14ac:dyDescent="0.2">
      <c r="B34" t="s">
        <v>87</v>
      </c>
      <c r="C34" s="12">
        <v>7</v>
      </c>
      <c r="D34" s="8">
        <v>2.16</v>
      </c>
      <c r="E34" s="12">
        <v>6</v>
      </c>
      <c r="F34" s="8">
        <v>3.21</v>
      </c>
      <c r="G34" s="12">
        <v>1</v>
      </c>
      <c r="H34" s="8">
        <v>0.78</v>
      </c>
      <c r="I34" s="12">
        <v>0</v>
      </c>
    </row>
    <row r="35" spans="2:9" ht="15" customHeight="1" x14ac:dyDescent="0.2">
      <c r="B35" t="s">
        <v>58</v>
      </c>
      <c r="C35" s="12">
        <v>7</v>
      </c>
      <c r="D35" s="8">
        <v>2.16</v>
      </c>
      <c r="E35" s="12">
        <v>4</v>
      </c>
      <c r="F35" s="8">
        <v>2.14</v>
      </c>
      <c r="G35" s="12">
        <v>3</v>
      </c>
      <c r="H35" s="8">
        <v>2.34</v>
      </c>
      <c r="I35" s="12">
        <v>0</v>
      </c>
    </row>
    <row r="36" spans="2:9" ht="15" customHeight="1" x14ac:dyDescent="0.2">
      <c r="B36" t="s">
        <v>57</v>
      </c>
      <c r="C36" s="12">
        <v>6</v>
      </c>
      <c r="D36" s="8">
        <v>1.85</v>
      </c>
      <c r="E36" s="12">
        <v>2</v>
      </c>
      <c r="F36" s="8">
        <v>1.07</v>
      </c>
      <c r="G36" s="12">
        <v>4</v>
      </c>
      <c r="H36" s="8">
        <v>3.13</v>
      </c>
      <c r="I36" s="12">
        <v>0</v>
      </c>
    </row>
    <row r="37" spans="2:9" ht="15" customHeight="1" x14ac:dyDescent="0.2">
      <c r="B37" t="s">
        <v>91</v>
      </c>
      <c r="C37" s="12">
        <v>6</v>
      </c>
      <c r="D37" s="8">
        <v>1.85</v>
      </c>
      <c r="E37" s="12">
        <v>4</v>
      </c>
      <c r="F37" s="8">
        <v>2.14</v>
      </c>
      <c r="G37" s="12">
        <v>2</v>
      </c>
      <c r="H37" s="8">
        <v>1.56</v>
      </c>
      <c r="I37" s="12">
        <v>0</v>
      </c>
    </row>
    <row r="38" spans="2:9" ht="15" customHeight="1" x14ac:dyDescent="0.2">
      <c r="B38" t="s">
        <v>72</v>
      </c>
      <c r="C38" s="12">
        <v>6</v>
      </c>
      <c r="D38" s="8">
        <v>1.85</v>
      </c>
      <c r="E38" s="12">
        <v>5</v>
      </c>
      <c r="F38" s="8">
        <v>2.67</v>
      </c>
      <c r="G38" s="12">
        <v>1</v>
      </c>
      <c r="H38" s="8">
        <v>0.78</v>
      </c>
      <c r="I38" s="12">
        <v>0</v>
      </c>
    </row>
    <row r="39" spans="2:9" ht="15" customHeight="1" x14ac:dyDescent="0.2">
      <c r="B39" t="s">
        <v>78</v>
      </c>
      <c r="C39" s="12">
        <v>5</v>
      </c>
      <c r="D39" s="8">
        <v>1.54</v>
      </c>
      <c r="E39" s="12">
        <v>1</v>
      </c>
      <c r="F39" s="8">
        <v>0.53</v>
      </c>
      <c r="G39" s="12">
        <v>4</v>
      </c>
      <c r="H39" s="8">
        <v>3.13</v>
      </c>
      <c r="I39" s="12">
        <v>0</v>
      </c>
    </row>
    <row r="40" spans="2:9" ht="15" customHeight="1" x14ac:dyDescent="0.2">
      <c r="B40" t="s">
        <v>67</v>
      </c>
      <c r="C40" s="12">
        <v>5</v>
      </c>
      <c r="D40" s="8">
        <v>1.54</v>
      </c>
      <c r="E40" s="12">
        <v>3</v>
      </c>
      <c r="F40" s="8">
        <v>1.6</v>
      </c>
      <c r="G40" s="12">
        <v>2</v>
      </c>
      <c r="H40" s="8">
        <v>1.56</v>
      </c>
      <c r="I40" s="12">
        <v>0</v>
      </c>
    </row>
    <row r="41" spans="2:9" ht="15" customHeight="1" x14ac:dyDescent="0.2">
      <c r="B41" t="s">
        <v>74</v>
      </c>
      <c r="C41" s="12">
        <v>5</v>
      </c>
      <c r="D41" s="8">
        <v>1.54</v>
      </c>
      <c r="E41" s="12">
        <v>5</v>
      </c>
      <c r="F41" s="8">
        <v>2.67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92</v>
      </c>
      <c r="C42" s="12">
        <v>4</v>
      </c>
      <c r="D42" s="8">
        <v>1.23</v>
      </c>
      <c r="E42" s="12">
        <v>0</v>
      </c>
      <c r="F42" s="8">
        <v>0</v>
      </c>
      <c r="G42" s="12">
        <v>4</v>
      </c>
      <c r="H42" s="8">
        <v>3.13</v>
      </c>
      <c r="I42" s="12">
        <v>0</v>
      </c>
    </row>
    <row r="43" spans="2:9" ht="15" customHeight="1" x14ac:dyDescent="0.2">
      <c r="B43" t="s">
        <v>94</v>
      </c>
      <c r="C43" s="12">
        <v>4</v>
      </c>
      <c r="D43" s="8">
        <v>1.23</v>
      </c>
      <c r="E43" s="12">
        <v>1</v>
      </c>
      <c r="F43" s="8">
        <v>0.53</v>
      </c>
      <c r="G43" s="12">
        <v>3</v>
      </c>
      <c r="H43" s="8">
        <v>2.34</v>
      </c>
      <c r="I43" s="12">
        <v>0</v>
      </c>
    </row>
    <row r="44" spans="2:9" ht="15" customHeight="1" x14ac:dyDescent="0.2">
      <c r="B44" t="s">
        <v>76</v>
      </c>
      <c r="C44" s="12">
        <v>4</v>
      </c>
      <c r="D44" s="8">
        <v>1.23</v>
      </c>
      <c r="E44" s="12">
        <v>2</v>
      </c>
      <c r="F44" s="8">
        <v>1.07</v>
      </c>
      <c r="G44" s="12">
        <v>2</v>
      </c>
      <c r="H44" s="8">
        <v>1.56</v>
      </c>
      <c r="I44" s="12">
        <v>0</v>
      </c>
    </row>
    <row r="45" spans="2:9" ht="15" customHeight="1" x14ac:dyDescent="0.2">
      <c r="B45" t="s">
        <v>66</v>
      </c>
      <c r="C45" s="12">
        <v>4</v>
      </c>
      <c r="D45" s="8">
        <v>1.23</v>
      </c>
      <c r="E45" s="12">
        <v>3</v>
      </c>
      <c r="F45" s="8">
        <v>1.6</v>
      </c>
      <c r="G45" s="12">
        <v>1</v>
      </c>
      <c r="H45" s="8">
        <v>0.78</v>
      </c>
      <c r="I45" s="12">
        <v>0</v>
      </c>
    </row>
    <row r="46" spans="2:9" ht="15" customHeight="1" x14ac:dyDescent="0.2">
      <c r="B46" t="s">
        <v>77</v>
      </c>
      <c r="C46" s="12">
        <v>4</v>
      </c>
      <c r="D46" s="8">
        <v>1.23</v>
      </c>
      <c r="E46" s="12">
        <v>1</v>
      </c>
      <c r="F46" s="8">
        <v>0.53</v>
      </c>
      <c r="G46" s="12">
        <v>3</v>
      </c>
      <c r="H46" s="8">
        <v>2.34</v>
      </c>
      <c r="I46" s="12">
        <v>0</v>
      </c>
    </row>
    <row r="47" spans="2:9" ht="15" customHeight="1" x14ac:dyDescent="0.2">
      <c r="B47" t="s">
        <v>75</v>
      </c>
      <c r="C47" s="12">
        <v>4</v>
      </c>
      <c r="D47" s="8">
        <v>1.23</v>
      </c>
      <c r="E47" s="12">
        <v>0</v>
      </c>
      <c r="F47" s="8">
        <v>0</v>
      </c>
      <c r="G47" s="12">
        <v>4</v>
      </c>
      <c r="H47" s="8">
        <v>3.13</v>
      </c>
      <c r="I47" s="12">
        <v>0</v>
      </c>
    </row>
    <row r="50" spans="2:9" ht="33" customHeight="1" x14ac:dyDescent="0.2">
      <c r="B50" t="s">
        <v>229</v>
      </c>
      <c r="C50" s="10" t="s">
        <v>48</v>
      </c>
      <c r="D50" s="10" t="s">
        <v>49</v>
      </c>
      <c r="E50" s="10" t="s">
        <v>50</v>
      </c>
      <c r="F50" s="10" t="s">
        <v>51</v>
      </c>
      <c r="G50" s="10" t="s">
        <v>52</v>
      </c>
      <c r="H50" s="10" t="s">
        <v>53</v>
      </c>
      <c r="I50" s="10" t="s">
        <v>54</v>
      </c>
    </row>
    <row r="51" spans="2:9" ht="15" customHeight="1" x14ac:dyDescent="0.2">
      <c r="B51" t="s">
        <v>111</v>
      </c>
      <c r="C51" s="12">
        <v>22</v>
      </c>
      <c r="D51" s="8">
        <v>6.79</v>
      </c>
      <c r="E51" s="12">
        <v>4</v>
      </c>
      <c r="F51" s="8">
        <v>2.14</v>
      </c>
      <c r="G51" s="12">
        <v>18</v>
      </c>
      <c r="H51" s="8">
        <v>14.06</v>
      </c>
      <c r="I51" s="12">
        <v>0</v>
      </c>
    </row>
    <row r="52" spans="2:9" ht="15" customHeight="1" x14ac:dyDescent="0.2">
      <c r="B52" t="s">
        <v>126</v>
      </c>
      <c r="C52" s="12">
        <v>21</v>
      </c>
      <c r="D52" s="8">
        <v>6.48</v>
      </c>
      <c r="E52" s="12">
        <v>21</v>
      </c>
      <c r="F52" s="8">
        <v>11.23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17</v>
      </c>
      <c r="D53" s="8">
        <v>5.25</v>
      </c>
      <c r="E53" s="12">
        <v>17</v>
      </c>
      <c r="F53" s="8">
        <v>9.09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116</v>
      </c>
      <c r="C54" s="12">
        <v>13</v>
      </c>
      <c r="D54" s="8">
        <v>4.01</v>
      </c>
      <c r="E54" s="12">
        <v>11</v>
      </c>
      <c r="F54" s="8">
        <v>5.88</v>
      </c>
      <c r="G54" s="12">
        <v>2</v>
      </c>
      <c r="H54" s="8">
        <v>1.56</v>
      </c>
      <c r="I54" s="12">
        <v>0</v>
      </c>
    </row>
    <row r="55" spans="2:9" ht="15" customHeight="1" x14ac:dyDescent="0.2">
      <c r="B55" t="s">
        <v>117</v>
      </c>
      <c r="C55" s="12">
        <v>12</v>
      </c>
      <c r="D55" s="8">
        <v>3.7</v>
      </c>
      <c r="E55" s="12">
        <v>6</v>
      </c>
      <c r="F55" s="8">
        <v>3.21</v>
      </c>
      <c r="G55" s="12">
        <v>6</v>
      </c>
      <c r="H55" s="8">
        <v>4.6900000000000004</v>
      </c>
      <c r="I55" s="12">
        <v>0</v>
      </c>
    </row>
    <row r="56" spans="2:9" ht="15" customHeight="1" x14ac:dyDescent="0.2">
      <c r="B56" t="s">
        <v>153</v>
      </c>
      <c r="C56" s="12">
        <v>10</v>
      </c>
      <c r="D56" s="8">
        <v>3.09</v>
      </c>
      <c r="E56" s="12">
        <v>4</v>
      </c>
      <c r="F56" s="8">
        <v>2.14</v>
      </c>
      <c r="G56" s="12">
        <v>6</v>
      </c>
      <c r="H56" s="8">
        <v>4.6900000000000004</v>
      </c>
      <c r="I56" s="12">
        <v>0</v>
      </c>
    </row>
    <row r="57" spans="2:9" ht="15" customHeight="1" x14ac:dyDescent="0.2">
      <c r="B57" t="s">
        <v>113</v>
      </c>
      <c r="C57" s="12">
        <v>7</v>
      </c>
      <c r="D57" s="8">
        <v>2.16</v>
      </c>
      <c r="E57" s="12">
        <v>3</v>
      </c>
      <c r="F57" s="8">
        <v>1.6</v>
      </c>
      <c r="G57" s="12">
        <v>4</v>
      </c>
      <c r="H57" s="8">
        <v>3.13</v>
      </c>
      <c r="I57" s="12">
        <v>0</v>
      </c>
    </row>
    <row r="58" spans="2:9" ht="15" customHeight="1" x14ac:dyDescent="0.2">
      <c r="B58" t="s">
        <v>128</v>
      </c>
      <c r="C58" s="12">
        <v>7</v>
      </c>
      <c r="D58" s="8">
        <v>2.16</v>
      </c>
      <c r="E58" s="12">
        <v>7</v>
      </c>
      <c r="F58" s="8">
        <v>3.74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112</v>
      </c>
      <c r="C59" s="12">
        <v>6</v>
      </c>
      <c r="D59" s="8">
        <v>1.85</v>
      </c>
      <c r="E59" s="12">
        <v>4</v>
      </c>
      <c r="F59" s="8">
        <v>2.14</v>
      </c>
      <c r="G59" s="12">
        <v>2</v>
      </c>
      <c r="H59" s="8">
        <v>1.56</v>
      </c>
      <c r="I59" s="12">
        <v>0</v>
      </c>
    </row>
    <row r="60" spans="2:9" ht="15" customHeight="1" x14ac:dyDescent="0.2">
      <c r="B60" t="s">
        <v>183</v>
      </c>
      <c r="C60" s="12">
        <v>6</v>
      </c>
      <c r="D60" s="8">
        <v>1.85</v>
      </c>
      <c r="E60" s="12">
        <v>4</v>
      </c>
      <c r="F60" s="8">
        <v>2.14</v>
      </c>
      <c r="G60" s="12">
        <v>2</v>
      </c>
      <c r="H60" s="8">
        <v>1.56</v>
      </c>
      <c r="I60" s="12">
        <v>0</v>
      </c>
    </row>
    <row r="61" spans="2:9" ht="15" customHeight="1" x14ac:dyDescent="0.2">
      <c r="B61" t="s">
        <v>156</v>
      </c>
      <c r="C61" s="12">
        <v>5</v>
      </c>
      <c r="D61" s="8">
        <v>1.54</v>
      </c>
      <c r="E61" s="12">
        <v>3</v>
      </c>
      <c r="F61" s="8">
        <v>1.6</v>
      </c>
      <c r="G61" s="12">
        <v>2</v>
      </c>
      <c r="H61" s="8">
        <v>1.56</v>
      </c>
      <c r="I61" s="12">
        <v>0</v>
      </c>
    </row>
    <row r="62" spans="2:9" ht="15" customHeight="1" x14ac:dyDescent="0.2">
      <c r="B62" t="s">
        <v>169</v>
      </c>
      <c r="C62" s="12">
        <v>5</v>
      </c>
      <c r="D62" s="8">
        <v>1.54</v>
      </c>
      <c r="E62" s="12">
        <v>3</v>
      </c>
      <c r="F62" s="8">
        <v>1.6</v>
      </c>
      <c r="G62" s="12">
        <v>2</v>
      </c>
      <c r="H62" s="8">
        <v>1.56</v>
      </c>
      <c r="I62" s="12">
        <v>0</v>
      </c>
    </row>
    <row r="63" spans="2:9" ht="15" customHeight="1" x14ac:dyDescent="0.2">
      <c r="B63" t="s">
        <v>129</v>
      </c>
      <c r="C63" s="12">
        <v>5</v>
      </c>
      <c r="D63" s="8">
        <v>1.54</v>
      </c>
      <c r="E63" s="12">
        <v>4</v>
      </c>
      <c r="F63" s="8">
        <v>2.14</v>
      </c>
      <c r="G63" s="12">
        <v>1</v>
      </c>
      <c r="H63" s="8">
        <v>0.78</v>
      </c>
      <c r="I63" s="12">
        <v>0</v>
      </c>
    </row>
    <row r="64" spans="2:9" ht="15" customHeight="1" x14ac:dyDescent="0.2">
      <c r="B64" t="s">
        <v>130</v>
      </c>
      <c r="C64" s="12">
        <v>5</v>
      </c>
      <c r="D64" s="8">
        <v>1.54</v>
      </c>
      <c r="E64" s="12">
        <v>5</v>
      </c>
      <c r="F64" s="8">
        <v>2.67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145</v>
      </c>
      <c r="C65" s="12">
        <v>4</v>
      </c>
      <c r="D65" s="8">
        <v>1.23</v>
      </c>
      <c r="E65" s="12">
        <v>1</v>
      </c>
      <c r="F65" s="8">
        <v>0.53</v>
      </c>
      <c r="G65" s="12">
        <v>3</v>
      </c>
      <c r="H65" s="8">
        <v>2.34</v>
      </c>
      <c r="I65" s="12">
        <v>0</v>
      </c>
    </row>
    <row r="66" spans="2:9" ht="15" customHeight="1" x14ac:dyDescent="0.2">
      <c r="B66" t="s">
        <v>148</v>
      </c>
      <c r="C66" s="12">
        <v>4</v>
      </c>
      <c r="D66" s="8">
        <v>1.23</v>
      </c>
      <c r="E66" s="12">
        <v>3</v>
      </c>
      <c r="F66" s="8">
        <v>1.6</v>
      </c>
      <c r="G66" s="12">
        <v>1</v>
      </c>
      <c r="H66" s="8">
        <v>0.78</v>
      </c>
      <c r="I66" s="12">
        <v>0</v>
      </c>
    </row>
    <row r="67" spans="2:9" ht="15" customHeight="1" x14ac:dyDescent="0.2">
      <c r="B67" t="s">
        <v>139</v>
      </c>
      <c r="C67" s="12">
        <v>4</v>
      </c>
      <c r="D67" s="8">
        <v>1.23</v>
      </c>
      <c r="E67" s="12">
        <v>3</v>
      </c>
      <c r="F67" s="8">
        <v>1.6</v>
      </c>
      <c r="G67" s="12">
        <v>1</v>
      </c>
      <c r="H67" s="8">
        <v>0.78</v>
      </c>
      <c r="I67" s="12">
        <v>0</v>
      </c>
    </row>
    <row r="68" spans="2:9" ht="15" customHeight="1" x14ac:dyDescent="0.2">
      <c r="B68" t="s">
        <v>119</v>
      </c>
      <c r="C68" s="12">
        <v>4</v>
      </c>
      <c r="D68" s="8">
        <v>1.23</v>
      </c>
      <c r="E68" s="12">
        <v>3</v>
      </c>
      <c r="F68" s="8">
        <v>1.6</v>
      </c>
      <c r="G68" s="12">
        <v>1</v>
      </c>
      <c r="H68" s="8">
        <v>0.78</v>
      </c>
      <c r="I68" s="12">
        <v>0</v>
      </c>
    </row>
    <row r="69" spans="2:9" ht="15" customHeight="1" x14ac:dyDescent="0.2">
      <c r="B69" t="s">
        <v>137</v>
      </c>
      <c r="C69" s="12">
        <v>4</v>
      </c>
      <c r="D69" s="8">
        <v>1.23</v>
      </c>
      <c r="E69" s="12">
        <v>2</v>
      </c>
      <c r="F69" s="8">
        <v>1.07</v>
      </c>
      <c r="G69" s="12">
        <v>2</v>
      </c>
      <c r="H69" s="8">
        <v>1.56</v>
      </c>
      <c r="I69" s="12">
        <v>0</v>
      </c>
    </row>
    <row r="70" spans="2:9" ht="15" customHeight="1" x14ac:dyDescent="0.2">
      <c r="B70" t="s">
        <v>122</v>
      </c>
      <c r="C70" s="12">
        <v>4</v>
      </c>
      <c r="D70" s="8">
        <v>1.23</v>
      </c>
      <c r="E70" s="12">
        <v>4</v>
      </c>
      <c r="F70" s="8">
        <v>2.14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124</v>
      </c>
      <c r="C71" s="12">
        <v>4</v>
      </c>
      <c r="D71" s="8">
        <v>1.23</v>
      </c>
      <c r="E71" s="12">
        <v>4</v>
      </c>
      <c r="F71" s="8">
        <v>2.14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272E-4EB1-42AA-84CC-490A586AD9B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55</v>
      </c>
      <c r="D6" s="8">
        <v>19.23</v>
      </c>
      <c r="E6" s="12">
        <v>25</v>
      </c>
      <c r="F6" s="8">
        <v>17.73</v>
      </c>
      <c r="G6" s="12">
        <v>30</v>
      </c>
      <c r="H6" s="8">
        <v>23.44</v>
      </c>
      <c r="I6" s="12">
        <v>0</v>
      </c>
    </row>
    <row r="7" spans="2:9" ht="15" customHeight="1" x14ac:dyDescent="0.2">
      <c r="B7" t="s">
        <v>34</v>
      </c>
      <c r="C7" s="12">
        <v>33</v>
      </c>
      <c r="D7" s="8">
        <v>11.54</v>
      </c>
      <c r="E7" s="12">
        <v>10</v>
      </c>
      <c r="F7" s="8">
        <v>7.09</v>
      </c>
      <c r="G7" s="12">
        <v>23</v>
      </c>
      <c r="H7" s="8">
        <v>17.97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1.05</v>
      </c>
      <c r="E9" s="12">
        <v>1</v>
      </c>
      <c r="F9" s="8">
        <v>0.71</v>
      </c>
      <c r="G9" s="12">
        <v>2</v>
      </c>
      <c r="H9" s="8">
        <v>1.56</v>
      </c>
      <c r="I9" s="12">
        <v>0</v>
      </c>
    </row>
    <row r="10" spans="2:9" ht="15" customHeight="1" x14ac:dyDescent="0.2">
      <c r="B10" t="s">
        <v>37</v>
      </c>
      <c r="C10" s="12">
        <v>5</v>
      </c>
      <c r="D10" s="8">
        <v>1.75</v>
      </c>
      <c r="E10" s="12">
        <v>1</v>
      </c>
      <c r="F10" s="8">
        <v>0.71</v>
      </c>
      <c r="G10" s="12">
        <v>4</v>
      </c>
      <c r="H10" s="8">
        <v>3.13</v>
      </c>
      <c r="I10" s="12">
        <v>0</v>
      </c>
    </row>
    <row r="11" spans="2:9" ht="15" customHeight="1" x14ac:dyDescent="0.2">
      <c r="B11" t="s">
        <v>38</v>
      </c>
      <c r="C11" s="12">
        <v>77</v>
      </c>
      <c r="D11" s="8">
        <v>26.92</v>
      </c>
      <c r="E11" s="12">
        <v>38</v>
      </c>
      <c r="F11" s="8">
        <v>26.95</v>
      </c>
      <c r="G11" s="12">
        <v>38</v>
      </c>
      <c r="H11" s="8">
        <v>29.69</v>
      </c>
      <c r="I11" s="12">
        <v>1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4</v>
      </c>
      <c r="D13" s="8">
        <v>1.4</v>
      </c>
      <c r="E13" s="12">
        <v>0</v>
      </c>
      <c r="F13" s="8">
        <v>0</v>
      </c>
      <c r="G13" s="12">
        <v>4</v>
      </c>
      <c r="H13" s="8">
        <v>3.13</v>
      </c>
      <c r="I13" s="12">
        <v>0</v>
      </c>
    </row>
    <row r="14" spans="2:9" ht="15" customHeight="1" x14ac:dyDescent="0.2">
      <c r="B14" t="s">
        <v>41</v>
      </c>
      <c r="C14" s="12">
        <v>4</v>
      </c>
      <c r="D14" s="8">
        <v>1.4</v>
      </c>
      <c r="E14" s="12">
        <v>2</v>
      </c>
      <c r="F14" s="8">
        <v>1.42</v>
      </c>
      <c r="G14" s="12">
        <v>2</v>
      </c>
      <c r="H14" s="8">
        <v>1.56</v>
      </c>
      <c r="I14" s="12">
        <v>0</v>
      </c>
    </row>
    <row r="15" spans="2:9" ht="15" customHeight="1" x14ac:dyDescent="0.2">
      <c r="B15" t="s">
        <v>42</v>
      </c>
      <c r="C15" s="12">
        <v>22</v>
      </c>
      <c r="D15" s="8">
        <v>7.69</v>
      </c>
      <c r="E15" s="12">
        <v>13</v>
      </c>
      <c r="F15" s="8">
        <v>9.2200000000000006</v>
      </c>
      <c r="G15" s="12">
        <v>7</v>
      </c>
      <c r="H15" s="8">
        <v>5.47</v>
      </c>
      <c r="I15" s="12">
        <v>1</v>
      </c>
    </row>
    <row r="16" spans="2:9" ht="15" customHeight="1" x14ac:dyDescent="0.2">
      <c r="B16" t="s">
        <v>43</v>
      </c>
      <c r="C16" s="12">
        <v>38</v>
      </c>
      <c r="D16" s="8">
        <v>13.29</v>
      </c>
      <c r="E16" s="12">
        <v>33</v>
      </c>
      <c r="F16" s="8">
        <v>23.4</v>
      </c>
      <c r="G16" s="12">
        <v>4</v>
      </c>
      <c r="H16" s="8">
        <v>3.13</v>
      </c>
      <c r="I16" s="12">
        <v>0</v>
      </c>
    </row>
    <row r="17" spans="2:9" ht="15" customHeight="1" x14ac:dyDescent="0.2">
      <c r="B17" t="s">
        <v>44</v>
      </c>
      <c r="C17" s="12">
        <v>17</v>
      </c>
      <c r="D17" s="8">
        <v>5.94</v>
      </c>
      <c r="E17" s="12">
        <v>3</v>
      </c>
      <c r="F17" s="8">
        <v>2.13</v>
      </c>
      <c r="G17" s="12">
        <v>2</v>
      </c>
      <c r="H17" s="8">
        <v>1.56</v>
      </c>
      <c r="I17" s="12">
        <v>0</v>
      </c>
    </row>
    <row r="18" spans="2:9" ht="15" customHeight="1" x14ac:dyDescent="0.2">
      <c r="B18" t="s">
        <v>45</v>
      </c>
      <c r="C18" s="12">
        <v>14</v>
      </c>
      <c r="D18" s="8">
        <v>4.9000000000000004</v>
      </c>
      <c r="E18" s="12">
        <v>8</v>
      </c>
      <c r="F18" s="8">
        <v>5.67</v>
      </c>
      <c r="G18" s="12">
        <v>5</v>
      </c>
      <c r="H18" s="8">
        <v>3.91</v>
      </c>
      <c r="I18" s="12">
        <v>0</v>
      </c>
    </row>
    <row r="19" spans="2:9" ht="15" customHeight="1" x14ac:dyDescent="0.2">
      <c r="B19" t="s">
        <v>46</v>
      </c>
      <c r="C19" s="12">
        <v>14</v>
      </c>
      <c r="D19" s="8">
        <v>4.9000000000000004</v>
      </c>
      <c r="E19" s="12">
        <v>7</v>
      </c>
      <c r="F19" s="8">
        <v>4.96</v>
      </c>
      <c r="G19" s="12">
        <v>7</v>
      </c>
      <c r="H19" s="8">
        <v>5.47</v>
      </c>
      <c r="I19" s="12">
        <v>0</v>
      </c>
    </row>
    <row r="20" spans="2:9" ht="15" customHeight="1" x14ac:dyDescent="0.2">
      <c r="B20" s="9" t="s">
        <v>227</v>
      </c>
      <c r="C20" s="12">
        <f>SUM(LTBL_33681[総数／事業所数])</f>
        <v>286</v>
      </c>
      <c r="E20" s="12">
        <f>SUBTOTAL(109,LTBL_33681[個人／事業所数])</f>
        <v>141</v>
      </c>
      <c r="G20" s="12">
        <f>SUBTOTAL(109,LTBL_33681[法人／事業所数])</f>
        <v>128</v>
      </c>
      <c r="I20" s="12">
        <f>SUBTOTAL(109,LTBL_33681[法人以外の団体／事業所数])</f>
        <v>2</v>
      </c>
    </row>
    <row r="21" spans="2:9" ht="15" customHeight="1" x14ac:dyDescent="0.2">
      <c r="E21" s="11">
        <f>LTBL_33681[[#Totals],[個人／事業所数]]/LTBL_33681[[#Totals],[総数／事業所数]]</f>
        <v>0.49300699300699302</v>
      </c>
      <c r="G21" s="11">
        <f>LTBL_33681[[#Totals],[法人／事業所数]]/LTBL_33681[[#Totals],[総数／事業所数]]</f>
        <v>0.44755244755244755</v>
      </c>
      <c r="I21" s="11">
        <f>LTBL_33681[[#Totals],[法人以外の団体／事業所数]]/LTBL_33681[[#Totals],[総数／事業所数]]</f>
        <v>6.993006993006993E-3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34</v>
      </c>
      <c r="D24" s="8">
        <v>11.89</v>
      </c>
      <c r="E24" s="12">
        <v>32</v>
      </c>
      <c r="F24" s="8">
        <v>22.7</v>
      </c>
      <c r="G24" s="12">
        <v>2</v>
      </c>
      <c r="H24" s="8">
        <v>1.56</v>
      </c>
      <c r="I24" s="12">
        <v>0</v>
      </c>
    </row>
    <row r="25" spans="2:9" ht="15" customHeight="1" x14ac:dyDescent="0.2">
      <c r="B25" t="s">
        <v>55</v>
      </c>
      <c r="C25" s="12">
        <v>32</v>
      </c>
      <c r="D25" s="8">
        <v>11.19</v>
      </c>
      <c r="E25" s="12">
        <v>11</v>
      </c>
      <c r="F25" s="8">
        <v>7.8</v>
      </c>
      <c r="G25" s="12">
        <v>21</v>
      </c>
      <c r="H25" s="8">
        <v>16.41</v>
      </c>
      <c r="I25" s="12">
        <v>0</v>
      </c>
    </row>
    <row r="26" spans="2:9" ht="15" customHeight="1" x14ac:dyDescent="0.2">
      <c r="B26" t="s">
        <v>64</v>
      </c>
      <c r="C26" s="12">
        <v>24</v>
      </c>
      <c r="D26" s="8">
        <v>8.39</v>
      </c>
      <c r="E26" s="12">
        <v>9</v>
      </c>
      <c r="F26" s="8">
        <v>6.38</v>
      </c>
      <c r="G26" s="12">
        <v>15</v>
      </c>
      <c r="H26" s="8">
        <v>11.72</v>
      </c>
      <c r="I26" s="12">
        <v>0</v>
      </c>
    </row>
    <row r="27" spans="2:9" ht="15" customHeight="1" x14ac:dyDescent="0.2">
      <c r="B27" t="s">
        <v>62</v>
      </c>
      <c r="C27" s="12">
        <v>22</v>
      </c>
      <c r="D27" s="8">
        <v>7.69</v>
      </c>
      <c r="E27" s="12">
        <v>13</v>
      </c>
      <c r="F27" s="8">
        <v>9.2200000000000006</v>
      </c>
      <c r="G27" s="12">
        <v>8</v>
      </c>
      <c r="H27" s="8">
        <v>6.25</v>
      </c>
      <c r="I27" s="12">
        <v>1</v>
      </c>
    </row>
    <row r="28" spans="2:9" ht="15" customHeight="1" x14ac:dyDescent="0.2">
      <c r="B28" t="s">
        <v>56</v>
      </c>
      <c r="C28" s="12">
        <v>17</v>
      </c>
      <c r="D28" s="8">
        <v>5.94</v>
      </c>
      <c r="E28" s="12">
        <v>11</v>
      </c>
      <c r="F28" s="8">
        <v>7.8</v>
      </c>
      <c r="G28" s="12">
        <v>6</v>
      </c>
      <c r="H28" s="8">
        <v>4.6900000000000004</v>
      </c>
      <c r="I28" s="12">
        <v>0</v>
      </c>
    </row>
    <row r="29" spans="2:9" ht="15" customHeight="1" x14ac:dyDescent="0.2">
      <c r="B29" t="s">
        <v>71</v>
      </c>
      <c r="C29" s="12">
        <v>17</v>
      </c>
      <c r="D29" s="8">
        <v>5.94</v>
      </c>
      <c r="E29" s="12">
        <v>3</v>
      </c>
      <c r="F29" s="8">
        <v>2.13</v>
      </c>
      <c r="G29" s="12">
        <v>2</v>
      </c>
      <c r="H29" s="8">
        <v>1.56</v>
      </c>
      <c r="I29" s="12">
        <v>0</v>
      </c>
    </row>
    <row r="30" spans="2:9" ht="15" customHeight="1" x14ac:dyDescent="0.2">
      <c r="B30" t="s">
        <v>69</v>
      </c>
      <c r="C30" s="12">
        <v>15</v>
      </c>
      <c r="D30" s="8">
        <v>5.24</v>
      </c>
      <c r="E30" s="12">
        <v>8</v>
      </c>
      <c r="F30" s="8">
        <v>5.67</v>
      </c>
      <c r="G30" s="12">
        <v>6</v>
      </c>
      <c r="H30" s="8">
        <v>4.6900000000000004</v>
      </c>
      <c r="I30" s="12">
        <v>1</v>
      </c>
    </row>
    <row r="31" spans="2:9" ht="15" customHeight="1" x14ac:dyDescent="0.2">
      <c r="B31" t="s">
        <v>63</v>
      </c>
      <c r="C31" s="12">
        <v>14</v>
      </c>
      <c r="D31" s="8">
        <v>4.9000000000000004</v>
      </c>
      <c r="E31" s="12">
        <v>9</v>
      </c>
      <c r="F31" s="8">
        <v>6.38</v>
      </c>
      <c r="G31" s="12">
        <v>5</v>
      </c>
      <c r="H31" s="8">
        <v>3.91</v>
      </c>
      <c r="I31" s="12">
        <v>0</v>
      </c>
    </row>
    <row r="32" spans="2:9" ht="15" customHeight="1" x14ac:dyDescent="0.2">
      <c r="B32" t="s">
        <v>72</v>
      </c>
      <c r="C32" s="12">
        <v>8</v>
      </c>
      <c r="D32" s="8">
        <v>2.8</v>
      </c>
      <c r="E32" s="12">
        <v>8</v>
      </c>
      <c r="F32" s="8">
        <v>5.67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8</v>
      </c>
      <c r="D33" s="8">
        <v>2.8</v>
      </c>
      <c r="E33" s="12">
        <v>7</v>
      </c>
      <c r="F33" s="8">
        <v>4.96</v>
      </c>
      <c r="G33" s="12">
        <v>1</v>
      </c>
      <c r="H33" s="8">
        <v>0.78</v>
      </c>
      <c r="I33" s="12">
        <v>0</v>
      </c>
    </row>
    <row r="34" spans="2:9" ht="15" customHeight="1" x14ac:dyDescent="0.2">
      <c r="B34" t="s">
        <v>57</v>
      </c>
      <c r="C34" s="12">
        <v>6</v>
      </c>
      <c r="D34" s="8">
        <v>2.1</v>
      </c>
      <c r="E34" s="12">
        <v>3</v>
      </c>
      <c r="F34" s="8">
        <v>2.13</v>
      </c>
      <c r="G34" s="12">
        <v>3</v>
      </c>
      <c r="H34" s="8">
        <v>2.34</v>
      </c>
      <c r="I34" s="12">
        <v>0</v>
      </c>
    </row>
    <row r="35" spans="2:9" ht="15" customHeight="1" x14ac:dyDescent="0.2">
      <c r="B35" t="s">
        <v>84</v>
      </c>
      <c r="C35" s="12">
        <v>6</v>
      </c>
      <c r="D35" s="8">
        <v>2.1</v>
      </c>
      <c r="E35" s="12">
        <v>2</v>
      </c>
      <c r="F35" s="8">
        <v>1.42</v>
      </c>
      <c r="G35" s="12">
        <v>4</v>
      </c>
      <c r="H35" s="8">
        <v>3.13</v>
      </c>
      <c r="I35" s="12">
        <v>0</v>
      </c>
    </row>
    <row r="36" spans="2:9" ht="15" customHeight="1" x14ac:dyDescent="0.2">
      <c r="B36" t="s">
        <v>73</v>
      </c>
      <c r="C36" s="12">
        <v>6</v>
      </c>
      <c r="D36" s="8">
        <v>2.1</v>
      </c>
      <c r="E36" s="12">
        <v>0</v>
      </c>
      <c r="F36" s="8">
        <v>0</v>
      </c>
      <c r="G36" s="12">
        <v>5</v>
      </c>
      <c r="H36" s="8">
        <v>3.91</v>
      </c>
      <c r="I36" s="12">
        <v>0</v>
      </c>
    </row>
    <row r="37" spans="2:9" ht="15" customHeight="1" x14ac:dyDescent="0.2">
      <c r="B37" t="s">
        <v>85</v>
      </c>
      <c r="C37" s="12">
        <v>5</v>
      </c>
      <c r="D37" s="8">
        <v>1.75</v>
      </c>
      <c r="E37" s="12">
        <v>3</v>
      </c>
      <c r="F37" s="8">
        <v>2.13</v>
      </c>
      <c r="G37" s="12">
        <v>2</v>
      </c>
      <c r="H37" s="8">
        <v>1.56</v>
      </c>
      <c r="I37" s="12">
        <v>0</v>
      </c>
    </row>
    <row r="38" spans="2:9" ht="15" customHeight="1" x14ac:dyDescent="0.2">
      <c r="B38" t="s">
        <v>79</v>
      </c>
      <c r="C38" s="12">
        <v>4</v>
      </c>
      <c r="D38" s="8">
        <v>1.4</v>
      </c>
      <c r="E38" s="12">
        <v>0</v>
      </c>
      <c r="F38" s="8">
        <v>0</v>
      </c>
      <c r="G38" s="12">
        <v>4</v>
      </c>
      <c r="H38" s="8">
        <v>3.13</v>
      </c>
      <c r="I38" s="12">
        <v>0</v>
      </c>
    </row>
    <row r="39" spans="2:9" ht="15" customHeight="1" x14ac:dyDescent="0.2">
      <c r="B39" t="s">
        <v>99</v>
      </c>
      <c r="C39" s="12">
        <v>4</v>
      </c>
      <c r="D39" s="8">
        <v>1.4</v>
      </c>
      <c r="E39" s="12">
        <v>1</v>
      </c>
      <c r="F39" s="8">
        <v>0.71</v>
      </c>
      <c r="G39" s="12">
        <v>3</v>
      </c>
      <c r="H39" s="8">
        <v>2.34</v>
      </c>
      <c r="I39" s="12">
        <v>0</v>
      </c>
    </row>
    <row r="40" spans="2:9" ht="15" customHeight="1" x14ac:dyDescent="0.2">
      <c r="B40" t="s">
        <v>60</v>
      </c>
      <c r="C40" s="12">
        <v>4</v>
      </c>
      <c r="D40" s="8">
        <v>1.4</v>
      </c>
      <c r="E40" s="12">
        <v>1</v>
      </c>
      <c r="F40" s="8">
        <v>0.71</v>
      </c>
      <c r="G40" s="12">
        <v>3</v>
      </c>
      <c r="H40" s="8">
        <v>2.34</v>
      </c>
      <c r="I40" s="12">
        <v>0</v>
      </c>
    </row>
    <row r="41" spans="2:9" ht="15" customHeight="1" x14ac:dyDescent="0.2">
      <c r="B41" t="s">
        <v>61</v>
      </c>
      <c r="C41" s="12">
        <v>4</v>
      </c>
      <c r="D41" s="8">
        <v>1.4</v>
      </c>
      <c r="E41" s="12">
        <v>3</v>
      </c>
      <c r="F41" s="8">
        <v>2.13</v>
      </c>
      <c r="G41" s="12">
        <v>1</v>
      </c>
      <c r="H41" s="8">
        <v>0.78</v>
      </c>
      <c r="I41" s="12">
        <v>0</v>
      </c>
    </row>
    <row r="42" spans="2:9" ht="15" customHeight="1" x14ac:dyDescent="0.2">
      <c r="B42" t="s">
        <v>66</v>
      </c>
      <c r="C42" s="12">
        <v>4</v>
      </c>
      <c r="D42" s="8">
        <v>1.4</v>
      </c>
      <c r="E42" s="12">
        <v>0</v>
      </c>
      <c r="F42" s="8">
        <v>0</v>
      </c>
      <c r="G42" s="12">
        <v>4</v>
      </c>
      <c r="H42" s="8">
        <v>3.13</v>
      </c>
      <c r="I42" s="12">
        <v>0</v>
      </c>
    </row>
    <row r="43" spans="2:9" ht="15" customHeight="1" x14ac:dyDescent="0.2">
      <c r="B43" t="s">
        <v>91</v>
      </c>
      <c r="C43" s="12">
        <v>4</v>
      </c>
      <c r="D43" s="8">
        <v>1.4</v>
      </c>
      <c r="E43" s="12">
        <v>2</v>
      </c>
      <c r="F43" s="8">
        <v>1.42</v>
      </c>
      <c r="G43" s="12">
        <v>1</v>
      </c>
      <c r="H43" s="8">
        <v>0.78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17</v>
      </c>
      <c r="D47" s="8">
        <v>5.94</v>
      </c>
      <c r="E47" s="12">
        <v>17</v>
      </c>
      <c r="F47" s="8">
        <v>12.06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125</v>
      </c>
      <c r="C48" s="12">
        <v>15</v>
      </c>
      <c r="D48" s="8">
        <v>5.24</v>
      </c>
      <c r="E48" s="12">
        <v>15</v>
      </c>
      <c r="F48" s="8">
        <v>10.64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111</v>
      </c>
      <c r="C49" s="12">
        <v>13</v>
      </c>
      <c r="D49" s="8">
        <v>4.55</v>
      </c>
      <c r="E49" s="12">
        <v>2</v>
      </c>
      <c r="F49" s="8">
        <v>1.42</v>
      </c>
      <c r="G49" s="12">
        <v>11</v>
      </c>
      <c r="H49" s="8">
        <v>8.59</v>
      </c>
      <c r="I49" s="12">
        <v>0</v>
      </c>
    </row>
    <row r="50" spans="2:9" ht="15" customHeight="1" x14ac:dyDescent="0.2">
      <c r="B50" t="s">
        <v>154</v>
      </c>
      <c r="C50" s="12">
        <v>13</v>
      </c>
      <c r="D50" s="8">
        <v>4.55</v>
      </c>
      <c r="E50" s="12">
        <v>0</v>
      </c>
      <c r="F50" s="8">
        <v>0</v>
      </c>
      <c r="G50" s="12">
        <v>1</v>
      </c>
      <c r="H50" s="8">
        <v>0.78</v>
      </c>
      <c r="I50" s="12">
        <v>0</v>
      </c>
    </row>
    <row r="51" spans="2:9" ht="15" customHeight="1" x14ac:dyDescent="0.2">
      <c r="B51" t="s">
        <v>113</v>
      </c>
      <c r="C51" s="12">
        <v>10</v>
      </c>
      <c r="D51" s="8">
        <v>3.5</v>
      </c>
      <c r="E51" s="12">
        <v>5</v>
      </c>
      <c r="F51" s="8">
        <v>3.55</v>
      </c>
      <c r="G51" s="12">
        <v>5</v>
      </c>
      <c r="H51" s="8">
        <v>3.91</v>
      </c>
      <c r="I51" s="12">
        <v>0</v>
      </c>
    </row>
    <row r="52" spans="2:9" ht="15" customHeight="1" x14ac:dyDescent="0.2">
      <c r="B52" t="s">
        <v>117</v>
      </c>
      <c r="C52" s="12">
        <v>10</v>
      </c>
      <c r="D52" s="8">
        <v>3.5</v>
      </c>
      <c r="E52" s="12">
        <v>5</v>
      </c>
      <c r="F52" s="8">
        <v>3.55</v>
      </c>
      <c r="G52" s="12">
        <v>5</v>
      </c>
      <c r="H52" s="8">
        <v>3.91</v>
      </c>
      <c r="I52" s="12">
        <v>0</v>
      </c>
    </row>
    <row r="53" spans="2:9" ht="15" customHeight="1" x14ac:dyDescent="0.2">
      <c r="B53" t="s">
        <v>130</v>
      </c>
      <c r="C53" s="12">
        <v>8</v>
      </c>
      <c r="D53" s="8">
        <v>2.8</v>
      </c>
      <c r="E53" s="12">
        <v>7</v>
      </c>
      <c r="F53" s="8">
        <v>4.96</v>
      </c>
      <c r="G53" s="12">
        <v>1</v>
      </c>
      <c r="H53" s="8">
        <v>0.78</v>
      </c>
      <c r="I53" s="12">
        <v>0</v>
      </c>
    </row>
    <row r="54" spans="2:9" ht="15" customHeight="1" x14ac:dyDescent="0.2">
      <c r="B54" t="s">
        <v>160</v>
      </c>
      <c r="C54" s="12">
        <v>7</v>
      </c>
      <c r="D54" s="8">
        <v>2.4500000000000002</v>
      </c>
      <c r="E54" s="12">
        <v>0</v>
      </c>
      <c r="F54" s="8">
        <v>0</v>
      </c>
      <c r="G54" s="12">
        <v>7</v>
      </c>
      <c r="H54" s="8">
        <v>5.47</v>
      </c>
      <c r="I54" s="12">
        <v>0</v>
      </c>
    </row>
    <row r="55" spans="2:9" ht="15" customHeight="1" x14ac:dyDescent="0.2">
      <c r="B55" t="s">
        <v>116</v>
      </c>
      <c r="C55" s="12">
        <v>6</v>
      </c>
      <c r="D55" s="8">
        <v>2.1</v>
      </c>
      <c r="E55" s="12">
        <v>2</v>
      </c>
      <c r="F55" s="8">
        <v>1.42</v>
      </c>
      <c r="G55" s="12">
        <v>4</v>
      </c>
      <c r="H55" s="8">
        <v>3.13</v>
      </c>
      <c r="I55" s="12">
        <v>0</v>
      </c>
    </row>
    <row r="56" spans="2:9" ht="15" customHeight="1" x14ac:dyDescent="0.2">
      <c r="B56" t="s">
        <v>145</v>
      </c>
      <c r="C56" s="12">
        <v>5</v>
      </c>
      <c r="D56" s="8">
        <v>1.75</v>
      </c>
      <c r="E56" s="12">
        <v>3</v>
      </c>
      <c r="F56" s="8">
        <v>2.13</v>
      </c>
      <c r="G56" s="12">
        <v>2</v>
      </c>
      <c r="H56" s="8">
        <v>1.56</v>
      </c>
      <c r="I56" s="12">
        <v>0</v>
      </c>
    </row>
    <row r="57" spans="2:9" ht="15" customHeight="1" x14ac:dyDescent="0.2">
      <c r="B57" t="s">
        <v>152</v>
      </c>
      <c r="C57" s="12">
        <v>5</v>
      </c>
      <c r="D57" s="8">
        <v>1.75</v>
      </c>
      <c r="E57" s="12">
        <v>4</v>
      </c>
      <c r="F57" s="8">
        <v>2.84</v>
      </c>
      <c r="G57" s="12">
        <v>1</v>
      </c>
      <c r="H57" s="8">
        <v>0.78</v>
      </c>
      <c r="I57" s="12">
        <v>0</v>
      </c>
    </row>
    <row r="58" spans="2:9" ht="15" customHeight="1" x14ac:dyDescent="0.2">
      <c r="B58" t="s">
        <v>119</v>
      </c>
      <c r="C58" s="12">
        <v>5</v>
      </c>
      <c r="D58" s="8">
        <v>1.75</v>
      </c>
      <c r="E58" s="12">
        <v>4</v>
      </c>
      <c r="F58" s="8">
        <v>2.84</v>
      </c>
      <c r="G58" s="12">
        <v>1</v>
      </c>
      <c r="H58" s="8">
        <v>0.78</v>
      </c>
      <c r="I58" s="12">
        <v>0</v>
      </c>
    </row>
    <row r="59" spans="2:9" ht="15" customHeight="1" x14ac:dyDescent="0.2">
      <c r="B59" t="s">
        <v>122</v>
      </c>
      <c r="C59" s="12">
        <v>5</v>
      </c>
      <c r="D59" s="8">
        <v>1.75</v>
      </c>
      <c r="E59" s="12">
        <v>4</v>
      </c>
      <c r="F59" s="8">
        <v>2.84</v>
      </c>
      <c r="G59" s="12">
        <v>1</v>
      </c>
      <c r="H59" s="8">
        <v>0.78</v>
      </c>
      <c r="I59" s="12">
        <v>0</v>
      </c>
    </row>
    <row r="60" spans="2:9" ht="15" customHeight="1" x14ac:dyDescent="0.2">
      <c r="B60" t="s">
        <v>171</v>
      </c>
      <c r="C60" s="12">
        <v>5</v>
      </c>
      <c r="D60" s="8">
        <v>1.75</v>
      </c>
      <c r="E60" s="12">
        <v>0</v>
      </c>
      <c r="F60" s="8">
        <v>0</v>
      </c>
      <c r="G60" s="12">
        <v>4</v>
      </c>
      <c r="H60" s="8">
        <v>3.13</v>
      </c>
      <c r="I60" s="12">
        <v>0</v>
      </c>
    </row>
    <row r="61" spans="2:9" ht="15" customHeight="1" x14ac:dyDescent="0.2">
      <c r="B61" t="s">
        <v>112</v>
      </c>
      <c r="C61" s="12">
        <v>4</v>
      </c>
      <c r="D61" s="8">
        <v>1.4</v>
      </c>
      <c r="E61" s="12">
        <v>1</v>
      </c>
      <c r="F61" s="8">
        <v>0.71</v>
      </c>
      <c r="G61" s="12">
        <v>3</v>
      </c>
      <c r="H61" s="8">
        <v>2.34</v>
      </c>
      <c r="I61" s="12">
        <v>0</v>
      </c>
    </row>
    <row r="62" spans="2:9" ht="15" customHeight="1" x14ac:dyDescent="0.2">
      <c r="B62" t="s">
        <v>183</v>
      </c>
      <c r="C62" s="12">
        <v>4</v>
      </c>
      <c r="D62" s="8">
        <v>1.4</v>
      </c>
      <c r="E62" s="12">
        <v>4</v>
      </c>
      <c r="F62" s="8">
        <v>2.84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223</v>
      </c>
      <c r="C63" s="12">
        <v>4</v>
      </c>
      <c r="D63" s="8">
        <v>1.4</v>
      </c>
      <c r="E63" s="12">
        <v>1</v>
      </c>
      <c r="F63" s="8">
        <v>0.71</v>
      </c>
      <c r="G63" s="12">
        <v>3</v>
      </c>
      <c r="H63" s="8">
        <v>2.34</v>
      </c>
      <c r="I63" s="12">
        <v>0</v>
      </c>
    </row>
    <row r="64" spans="2:9" ht="15" customHeight="1" x14ac:dyDescent="0.2">
      <c r="B64" t="s">
        <v>118</v>
      </c>
      <c r="C64" s="12">
        <v>4</v>
      </c>
      <c r="D64" s="8">
        <v>1.4</v>
      </c>
      <c r="E64" s="12">
        <v>2</v>
      </c>
      <c r="F64" s="8">
        <v>1.42</v>
      </c>
      <c r="G64" s="12">
        <v>2</v>
      </c>
      <c r="H64" s="8">
        <v>1.56</v>
      </c>
      <c r="I64" s="12">
        <v>0</v>
      </c>
    </row>
    <row r="65" spans="2:9" ht="15" customHeight="1" x14ac:dyDescent="0.2">
      <c r="B65" t="s">
        <v>168</v>
      </c>
      <c r="C65" s="12">
        <v>4</v>
      </c>
      <c r="D65" s="8">
        <v>1.4</v>
      </c>
      <c r="E65" s="12">
        <v>1</v>
      </c>
      <c r="F65" s="8">
        <v>0.71</v>
      </c>
      <c r="G65" s="12">
        <v>3</v>
      </c>
      <c r="H65" s="8">
        <v>2.34</v>
      </c>
      <c r="I65" s="12">
        <v>0</v>
      </c>
    </row>
    <row r="66" spans="2:9" ht="15" customHeight="1" x14ac:dyDescent="0.2">
      <c r="B66" t="s">
        <v>169</v>
      </c>
      <c r="C66" s="12">
        <v>4</v>
      </c>
      <c r="D66" s="8">
        <v>1.4</v>
      </c>
      <c r="E66" s="12">
        <v>2</v>
      </c>
      <c r="F66" s="8">
        <v>1.42</v>
      </c>
      <c r="G66" s="12">
        <v>1</v>
      </c>
      <c r="H66" s="8">
        <v>0.78</v>
      </c>
      <c r="I66" s="12">
        <v>0</v>
      </c>
    </row>
    <row r="67" spans="2:9" ht="15" customHeight="1" x14ac:dyDescent="0.2">
      <c r="B67" t="s">
        <v>150</v>
      </c>
      <c r="C67" s="12">
        <v>4</v>
      </c>
      <c r="D67" s="8">
        <v>1.4</v>
      </c>
      <c r="E67" s="12">
        <v>4</v>
      </c>
      <c r="F67" s="8">
        <v>2.84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129</v>
      </c>
      <c r="C68" s="12">
        <v>4</v>
      </c>
      <c r="D68" s="8">
        <v>1.4</v>
      </c>
      <c r="E68" s="12">
        <v>4</v>
      </c>
      <c r="F68" s="8">
        <v>2.84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A0F2-248D-4DA6-B2AA-1558C684627D}">
  <sheetPr>
    <pageSetUpPr fitToPage="1"/>
  </sheetPr>
  <dimension ref="A1:I826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109</v>
      </c>
      <c r="B1" s="3" t="s">
        <v>224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126</v>
      </c>
      <c r="C3" s="4">
        <v>2508</v>
      </c>
      <c r="D3" s="8">
        <v>5.63</v>
      </c>
      <c r="E3" s="4">
        <v>2194</v>
      </c>
      <c r="F3" s="8">
        <v>10.95</v>
      </c>
      <c r="G3" s="4">
        <v>314</v>
      </c>
      <c r="H3" s="8">
        <v>1.31</v>
      </c>
      <c r="I3" s="4">
        <v>0</v>
      </c>
    </row>
    <row r="4" spans="1:9" x14ac:dyDescent="0.2">
      <c r="A4" s="2">
        <v>2</v>
      </c>
      <c r="B4" s="1" t="s">
        <v>121</v>
      </c>
      <c r="C4" s="4">
        <v>2114</v>
      </c>
      <c r="D4" s="8">
        <v>4.75</v>
      </c>
      <c r="E4" s="4">
        <v>1032</v>
      </c>
      <c r="F4" s="8">
        <v>5.15</v>
      </c>
      <c r="G4" s="4">
        <v>1081</v>
      </c>
      <c r="H4" s="8">
        <v>4.51</v>
      </c>
      <c r="I4" s="4">
        <v>1</v>
      </c>
    </row>
    <row r="5" spans="1:9" x14ac:dyDescent="0.2">
      <c r="A5" s="2">
        <v>3</v>
      </c>
      <c r="B5" s="1" t="s">
        <v>125</v>
      </c>
      <c r="C5" s="4">
        <v>1366</v>
      </c>
      <c r="D5" s="8">
        <v>3.07</v>
      </c>
      <c r="E5" s="4">
        <v>1295</v>
      </c>
      <c r="F5" s="8">
        <v>6.46</v>
      </c>
      <c r="G5" s="4">
        <v>70</v>
      </c>
      <c r="H5" s="8">
        <v>0.28999999999999998</v>
      </c>
      <c r="I5" s="4">
        <v>1</v>
      </c>
    </row>
    <row r="6" spans="1:9" x14ac:dyDescent="0.2">
      <c r="A6" s="2">
        <v>4</v>
      </c>
      <c r="B6" s="1" t="s">
        <v>111</v>
      </c>
      <c r="C6" s="4">
        <v>1115</v>
      </c>
      <c r="D6" s="8">
        <v>2.5</v>
      </c>
      <c r="E6" s="4">
        <v>100</v>
      </c>
      <c r="F6" s="8">
        <v>0.5</v>
      </c>
      <c r="G6" s="4">
        <v>1015</v>
      </c>
      <c r="H6" s="8">
        <v>4.2300000000000004</v>
      </c>
      <c r="I6" s="4">
        <v>0</v>
      </c>
    </row>
    <row r="7" spans="1:9" x14ac:dyDescent="0.2">
      <c r="A7" s="2">
        <v>5</v>
      </c>
      <c r="B7" s="1" t="s">
        <v>117</v>
      </c>
      <c r="C7" s="4">
        <v>967</v>
      </c>
      <c r="D7" s="8">
        <v>2.17</v>
      </c>
      <c r="E7" s="4">
        <v>502</v>
      </c>
      <c r="F7" s="8">
        <v>2.5099999999999998</v>
      </c>
      <c r="G7" s="4">
        <v>465</v>
      </c>
      <c r="H7" s="8">
        <v>1.94</v>
      </c>
      <c r="I7" s="4">
        <v>0</v>
      </c>
    </row>
    <row r="8" spans="1:9" x14ac:dyDescent="0.2">
      <c r="A8" s="2">
        <v>6</v>
      </c>
      <c r="B8" s="1" t="s">
        <v>122</v>
      </c>
      <c r="C8" s="4">
        <v>887</v>
      </c>
      <c r="D8" s="8">
        <v>1.99</v>
      </c>
      <c r="E8" s="4">
        <v>680</v>
      </c>
      <c r="F8" s="8">
        <v>3.39</v>
      </c>
      <c r="G8" s="4">
        <v>207</v>
      </c>
      <c r="H8" s="8">
        <v>0.86</v>
      </c>
      <c r="I8" s="4">
        <v>0</v>
      </c>
    </row>
    <row r="9" spans="1:9" x14ac:dyDescent="0.2">
      <c r="A9" s="2">
        <v>7</v>
      </c>
      <c r="B9" s="1" t="s">
        <v>129</v>
      </c>
      <c r="C9" s="4">
        <v>869</v>
      </c>
      <c r="D9" s="8">
        <v>1.95</v>
      </c>
      <c r="E9" s="4">
        <v>751</v>
      </c>
      <c r="F9" s="8">
        <v>3.75</v>
      </c>
      <c r="G9" s="4">
        <v>118</v>
      </c>
      <c r="H9" s="8">
        <v>0.49</v>
      </c>
      <c r="I9" s="4">
        <v>0</v>
      </c>
    </row>
    <row r="10" spans="1:9" x14ac:dyDescent="0.2">
      <c r="A10" s="2">
        <v>8</v>
      </c>
      <c r="B10" s="1" t="s">
        <v>119</v>
      </c>
      <c r="C10" s="4">
        <v>839</v>
      </c>
      <c r="D10" s="8">
        <v>1.88</v>
      </c>
      <c r="E10" s="4">
        <v>499</v>
      </c>
      <c r="F10" s="8">
        <v>2.4900000000000002</v>
      </c>
      <c r="G10" s="4">
        <v>338</v>
      </c>
      <c r="H10" s="8">
        <v>1.41</v>
      </c>
      <c r="I10" s="4">
        <v>1</v>
      </c>
    </row>
    <row r="11" spans="1:9" x14ac:dyDescent="0.2">
      <c r="A11" s="2">
        <v>9</v>
      </c>
      <c r="B11" s="1" t="s">
        <v>128</v>
      </c>
      <c r="C11" s="4">
        <v>808</v>
      </c>
      <c r="D11" s="8">
        <v>1.81</v>
      </c>
      <c r="E11" s="4">
        <v>618</v>
      </c>
      <c r="F11" s="8">
        <v>3.08</v>
      </c>
      <c r="G11" s="4">
        <v>186</v>
      </c>
      <c r="H11" s="8">
        <v>0.78</v>
      </c>
      <c r="I11" s="4">
        <v>4</v>
      </c>
    </row>
    <row r="12" spans="1:9" x14ac:dyDescent="0.2">
      <c r="A12" s="2">
        <v>10</v>
      </c>
      <c r="B12" s="1" t="s">
        <v>124</v>
      </c>
      <c r="C12" s="4">
        <v>789</v>
      </c>
      <c r="D12" s="8">
        <v>1.77</v>
      </c>
      <c r="E12" s="4">
        <v>705</v>
      </c>
      <c r="F12" s="8">
        <v>3.52</v>
      </c>
      <c r="G12" s="4">
        <v>83</v>
      </c>
      <c r="H12" s="8">
        <v>0.35</v>
      </c>
      <c r="I12" s="4">
        <v>1</v>
      </c>
    </row>
    <row r="13" spans="1:9" x14ac:dyDescent="0.2">
      <c r="A13" s="2">
        <v>11</v>
      </c>
      <c r="B13" s="1" t="s">
        <v>120</v>
      </c>
      <c r="C13" s="4">
        <v>774</v>
      </c>
      <c r="D13" s="8">
        <v>1.74</v>
      </c>
      <c r="E13" s="4">
        <v>77</v>
      </c>
      <c r="F13" s="8">
        <v>0.38</v>
      </c>
      <c r="G13" s="4">
        <v>695</v>
      </c>
      <c r="H13" s="8">
        <v>2.9</v>
      </c>
      <c r="I13" s="4">
        <v>2</v>
      </c>
    </row>
    <row r="14" spans="1:9" x14ac:dyDescent="0.2">
      <c r="A14" s="2">
        <v>12</v>
      </c>
      <c r="B14" s="1" t="s">
        <v>123</v>
      </c>
      <c r="C14" s="4">
        <v>722</v>
      </c>
      <c r="D14" s="8">
        <v>1.62</v>
      </c>
      <c r="E14" s="4">
        <v>664</v>
      </c>
      <c r="F14" s="8">
        <v>3.31</v>
      </c>
      <c r="G14" s="4">
        <v>58</v>
      </c>
      <c r="H14" s="8">
        <v>0.24</v>
      </c>
      <c r="I14" s="4">
        <v>0</v>
      </c>
    </row>
    <row r="15" spans="1:9" x14ac:dyDescent="0.2">
      <c r="A15" s="2">
        <v>13</v>
      </c>
      <c r="B15" s="1" t="s">
        <v>112</v>
      </c>
      <c r="C15" s="4">
        <v>656</v>
      </c>
      <c r="D15" s="8">
        <v>1.47</v>
      </c>
      <c r="E15" s="4">
        <v>96</v>
      </c>
      <c r="F15" s="8">
        <v>0.48</v>
      </c>
      <c r="G15" s="4">
        <v>559</v>
      </c>
      <c r="H15" s="8">
        <v>2.33</v>
      </c>
      <c r="I15" s="4">
        <v>1</v>
      </c>
    </row>
    <row r="16" spans="1:9" x14ac:dyDescent="0.2">
      <c r="A16" s="2">
        <v>14</v>
      </c>
      <c r="B16" s="1" t="s">
        <v>114</v>
      </c>
      <c r="C16" s="4">
        <v>640</v>
      </c>
      <c r="D16" s="8">
        <v>1.44</v>
      </c>
      <c r="E16" s="4">
        <v>141</v>
      </c>
      <c r="F16" s="8">
        <v>0.7</v>
      </c>
      <c r="G16" s="4">
        <v>499</v>
      </c>
      <c r="H16" s="8">
        <v>2.08</v>
      </c>
      <c r="I16" s="4">
        <v>0</v>
      </c>
    </row>
    <row r="17" spans="1:9" x14ac:dyDescent="0.2">
      <c r="A17" s="2">
        <v>15</v>
      </c>
      <c r="B17" s="1" t="s">
        <v>118</v>
      </c>
      <c r="C17" s="4">
        <v>625</v>
      </c>
      <c r="D17" s="8">
        <v>1.4</v>
      </c>
      <c r="E17" s="4">
        <v>234</v>
      </c>
      <c r="F17" s="8">
        <v>1.17</v>
      </c>
      <c r="G17" s="4">
        <v>391</v>
      </c>
      <c r="H17" s="8">
        <v>1.63</v>
      </c>
      <c r="I17" s="4">
        <v>0</v>
      </c>
    </row>
    <row r="18" spans="1:9" x14ac:dyDescent="0.2">
      <c r="A18" s="2">
        <v>16</v>
      </c>
      <c r="B18" s="1" t="s">
        <v>116</v>
      </c>
      <c r="C18" s="4">
        <v>621</v>
      </c>
      <c r="D18" s="8">
        <v>1.39</v>
      </c>
      <c r="E18" s="4">
        <v>381</v>
      </c>
      <c r="F18" s="8">
        <v>1.9</v>
      </c>
      <c r="G18" s="4">
        <v>239</v>
      </c>
      <c r="H18" s="8">
        <v>1</v>
      </c>
      <c r="I18" s="4">
        <v>0</v>
      </c>
    </row>
    <row r="19" spans="1:9" x14ac:dyDescent="0.2">
      <c r="A19" s="2">
        <v>17</v>
      </c>
      <c r="B19" s="1" t="s">
        <v>115</v>
      </c>
      <c r="C19" s="4">
        <v>620</v>
      </c>
      <c r="D19" s="8">
        <v>1.39</v>
      </c>
      <c r="E19" s="4">
        <v>119</v>
      </c>
      <c r="F19" s="8">
        <v>0.59</v>
      </c>
      <c r="G19" s="4">
        <v>501</v>
      </c>
      <c r="H19" s="8">
        <v>2.09</v>
      </c>
      <c r="I19" s="4">
        <v>0</v>
      </c>
    </row>
    <row r="20" spans="1:9" x14ac:dyDescent="0.2">
      <c r="A20" s="2">
        <v>18</v>
      </c>
      <c r="B20" s="1" t="s">
        <v>113</v>
      </c>
      <c r="C20" s="4">
        <v>589</v>
      </c>
      <c r="D20" s="8">
        <v>1.32</v>
      </c>
      <c r="E20" s="4">
        <v>245</v>
      </c>
      <c r="F20" s="8">
        <v>1.22</v>
      </c>
      <c r="G20" s="4">
        <v>344</v>
      </c>
      <c r="H20" s="8">
        <v>1.44</v>
      </c>
      <c r="I20" s="4">
        <v>0</v>
      </c>
    </row>
    <row r="21" spans="1:9" x14ac:dyDescent="0.2">
      <c r="A21" s="2">
        <v>19</v>
      </c>
      <c r="B21" s="1" t="s">
        <v>130</v>
      </c>
      <c r="C21" s="4">
        <v>562</v>
      </c>
      <c r="D21" s="8">
        <v>1.26</v>
      </c>
      <c r="E21" s="4">
        <v>398</v>
      </c>
      <c r="F21" s="8">
        <v>1.99</v>
      </c>
      <c r="G21" s="4">
        <v>163</v>
      </c>
      <c r="H21" s="8">
        <v>0.68</v>
      </c>
      <c r="I21" s="4">
        <v>0</v>
      </c>
    </row>
    <row r="22" spans="1:9" x14ac:dyDescent="0.2">
      <c r="A22" s="2">
        <v>20</v>
      </c>
      <c r="B22" s="1" t="s">
        <v>127</v>
      </c>
      <c r="C22" s="4">
        <v>554</v>
      </c>
      <c r="D22" s="8">
        <v>1.24</v>
      </c>
      <c r="E22" s="4">
        <v>356</v>
      </c>
      <c r="F22" s="8">
        <v>1.78</v>
      </c>
      <c r="G22" s="4">
        <v>197</v>
      </c>
      <c r="H22" s="8">
        <v>0.82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121</v>
      </c>
      <c r="C25" s="4">
        <v>1010</v>
      </c>
      <c r="D25" s="8">
        <v>5.61</v>
      </c>
      <c r="E25" s="4">
        <v>382</v>
      </c>
      <c r="F25" s="8">
        <v>5.43</v>
      </c>
      <c r="G25" s="4">
        <v>628</v>
      </c>
      <c r="H25" s="8">
        <v>5.77</v>
      </c>
      <c r="I25" s="4">
        <v>0</v>
      </c>
    </row>
    <row r="26" spans="1:9" x14ac:dyDescent="0.2">
      <c r="A26" s="2">
        <v>2</v>
      </c>
      <c r="B26" s="1" t="s">
        <v>126</v>
      </c>
      <c r="C26" s="4">
        <v>920</v>
      </c>
      <c r="D26" s="8">
        <v>5.1100000000000003</v>
      </c>
      <c r="E26" s="4">
        <v>770</v>
      </c>
      <c r="F26" s="8">
        <v>10.94</v>
      </c>
      <c r="G26" s="4">
        <v>150</v>
      </c>
      <c r="H26" s="8">
        <v>1.38</v>
      </c>
      <c r="I26" s="4">
        <v>0</v>
      </c>
    </row>
    <row r="27" spans="1:9" x14ac:dyDescent="0.2">
      <c r="A27" s="2">
        <v>3</v>
      </c>
      <c r="B27" s="1" t="s">
        <v>125</v>
      </c>
      <c r="C27" s="4">
        <v>457</v>
      </c>
      <c r="D27" s="8">
        <v>2.54</v>
      </c>
      <c r="E27" s="4">
        <v>418</v>
      </c>
      <c r="F27" s="8">
        <v>5.94</v>
      </c>
      <c r="G27" s="4">
        <v>39</v>
      </c>
      <c r="H27" s="8">
        <v>0.36</v>
      </c>
      <c r="I27" s="4">
        <v>0</v>
      </c>
    </row>
    <row r="28" spans="1:9" x14ac:dyDescent="0.2">
      <c r="A28" s="2">
        <v>4</v>
      </c>
      <c r="B28" s="1" t="s">
        <v>120</v>
      </c>
      <c r="C28" s="4">
        <v>421</v>
      </c>
      <c r="D28" s="8">
        <v>2.34</v>
      </c>
      <c r="E28" s="4">
        <v>35</v>
      </c>
      <c r="F28" s="8">
        <v>0.5</v>
      </c>
      <c r="G28" s="4">
        <v>384</v>
      </c>
      <c r="H28" s="8">
        <v>3.53</v>
      </c>
      <c r="I28" s="4">
        <v>2</v>
      </c>
    </row>
    <row r="29" spans="1:9" x14ac:dyDescent="0.2">
      <c r="A29" s="2">
        <v>5</v>
      </c>
      <c r="B29" s="1" t="s">
        <v>123</v>
      </c>
      <c r="C29" s="4">
        <v>420</v>
      </c>
      <c r="D29" s="8">
        <v>2.33</v>
      </c>
      <c r="E29" s="4">
        <v>384</v>
      </c>
      <c r="F29" s="8">
        <v>5.46</v>
      </c>
      <c r="G29" s="4">
        <v>36</v>
      </c>
      <c r="H29" s="8">
        <v>0.33</v>
      </c>
      <c r="I29" s="4">
        <v>0</v>
      </c>
    </row>
    <row r="30" spans="1:9" x14ac:dyDescent="0.2">
      <c r="A30" s="2">
        <v>6</v>
      </c>
      <c r="B30" s="1" t="s">
        <v>122</v>
      </c>
      <c r="C30" s="4">
        <v>418</v>
      </c>
      <c r="D30" s="8">
        <v>2.3199999999999998</v>
      </c>
      <c r="E30" s="4">
        <v>311</v>
      </c>
      <c r="F30" s="8">
        <v>4.42</v>
      </c>
      <c r="G30" s="4">
        <v>107</v>
      </c>
      <c r="H30" s="8">
        <v>0.98</v>
      </c>
      <c r="I30" s="4">
        <v>0</v>
      </c>
    </row>
    <row r="31" spans="1:9" x14ac:dyDescent="0.2">
      <c r="A31" s="2">
        <v>7</v>
      </c>
      <c r="B31" s="1" t="s">
        <v>129</v>
      </c>
      <c r="C31" s="4">
        <v>379</v>
      </c>
      <c r="D31" s="8">
        <v>2.1</v>
      </c>
      <c r="E31" s="4">
        <v>319</v>
      </c>
      <c r="F31" s="8">
        <v>4.53</v>
      </c>
      <c r="G31" s="4">
        <v>60</v>
      </c>
      <c r="H31" s="8">
        <v>0.55000000000000004</v>
      </c>
      <c r="I31" s="4">
        <v>0</v>
      </c>
    </row>
    <row r="32" spans="1:9" x14ac:dyDescent="0.2">
      <c r="A32" s="2">
        <v>8</v>
      </c>
      <c r="B32" s="1" t="s">
        <v>111</v>
      </c>
      <c r="C32" s="4">
        <v>375</v>
      </c>
      <c r="D32" s="8">
        <v>2.08</v>
      </c>
      <c r="E32" s="4">
        <v>22</v>
      </c>
      <c r="F32" s="8">
        <v>0.31</v>
      </c>
      <c r="G32" s="4">
        <v>353</v>
      </c>
      <c r="H32" s="8">
        <v>3.24</v>
      </c>
      <c r="I32" s="4">
        <v>0</v>
      </c>
    </row>
    <row r="33" spans="1:9" x14ac:dyDescent="0.2">
      <c r="A33" s="2">
        <v>9</v>
      </c>
      <c r="B33" s="1" t="s">
        <v>117</v>
      </c>
      <c r="C33" s="4">
        <v>349</v>
      </c>
      <c r="D33" s="8">
        <v>1.94</v>
      </c>
      <c r="E33" s="4">
        <v>164</v>
      </c>
      <c r="F33" s="8">
        <v>2.33</v>
      </c>
      <c r="G33" s="4">
        <v>185</v>
      </c>
      <c r="H33" s="8">
        <v>1.7</v>
      </c>
      <c r="I33" s="4">
        <v>0</v>
      </c>
    </row>
    <row r="34" spans="1:9" x14ac:dyDescent="0.2">
      <c r="A34" s="2">
        <v>10</v>
      </c>
      <c r="B34" s="1" t="s">
        <v>119</v>
      </c>
      <c r="C34" s="4">
        <v>329</v>
      </c>
      <c r="D34" s="8">
        <v>1.83</v>
      </c>
      <c r="E34" s="4">
        <v>183</v>
      </c>
      <c r="F34" s="8">
        <v>2.6</v>
      </c>
      <c r="G34" s="4">
        <v>146</v>
      </c>
      <c r="H34" s="8">
        <v>1.34</v>
      </c>
      <c r="I34" s="4">
        <v>0</v>
      </c>
    </row>
    <row r="35" spans="1:9" x14ac:dyDescent="0.2">
      <c r="A35" s="2">
        <v>10</v>
      </c>
      <c r="B35" s="1" t="s">
        <v>128</v>
      </c>
      <c r="C35" s="4">
        <v>329</v>
      </c>
      <c r="D35" s="8">
        <v>1.83</v>
      </c>
      <c r="E35" s="4">
        <v>241</v>
      </c>
      <c r="F35" s="8">
        <v>3.42</v>
      </c>
      <c r="G35" s="4">
        <v>87</v>
      </c>
      <c r="H35" s="8">
        <v>0.8</v>
      </c>
      <c r="I35" s="4">
        <v>1</v>
      </c>
    </row>
    <row r="36" spans="1:9" x14ac:dyDescent="0.2">
      <c r="A36" s="2">
        <v>12</v>
      </c>
      <c r="B36" s="1" t="s">
        <v>124</v>
      </c>
      <c r="C36" s="4">
        <v>306</v>
      </c>
      <c r="D36" s="8">
        <v>1.7</v>
      </c>
      <c r="E36" s="4">
        <v>271</v>
      </c>
      <c r="F36" s="8">
        <v>3.85</v>
      </c>
      <c r="G36" s="4">
        <v>35</v>
      </c>
      <c r="H36" s="8">
        <v>0.32</v>
      </c>
      <c r="I36" s="4">
        <v>0</v>
      </c>
    </row>
    <row r="37" spans="1:9" x14ac:dyDescent="0.2">
      <c r="A37" s="2">
        <v>13</v>
      </c>
      <c r="B37" s="1" t="s">
        <v>112</v>
      </c>
      <c r="C37" s="4">
        <v>275</v>
      </c>
      <c r="D37" s="8">
        <v>1.53</v>
      </c>
      <c r="E37" s="4">
        <v>14</v>
      </c>
      <c r="F37" s="8">
        <v>0.2</v>
      </c>
      <c r="G37" s="4">
        <v>261</v>
      </c>
      <c r="H37" s="8">
        <v>2.4</v>
      </c>
      <c r="I37" s="4">
        <v>0</v>
      </c>
    </row>
    <row r="38" spans="1:9" x14ac:dyDescent="0.2">
      <c r="A38" s="2">
        <v>14</v>
      </c>
      <c r="B38" s="1" t="s">
        <v>131</v>
      </c>
      <c r="C38" s="4">
        <v>273</v>
      </c>
      <c r="D38" s="8">
        <v>1.52</v>
      </c>
      <c r="E38" s="4">
        <v>34</v>
      </c>
      <c r="F38" s="8">
        <v>0.48</v>
      </c>
      <c r="G38" s="4">
        <v>239</v>
      </c>
      <c r="H38" s="8">
        <v>2.19</v>
      </c>
      <c r="I38" s="4">
        <v>0</v>
      </c>
    </row>
    <row r="39" spans="1:9" x14ac:dyDescent="0.2">
      <c r="A39" s="2">
        <v>15</v>
      </c>
      <c r="B39" s="1" t="s">
        <v>133</v>
      </c>
      <c r="C39" s="4">
        <v>271</v>
      </c>
      <c r="D39" s="8">
        <v>1.5</v>
      </c>
      <c r="E39" s="4">
        <v>220</v>
      </c>
      <c r="F39" s="8">
        <v>3.13</v>
      </c>
      <c r="G39" s="4">
        <v>51</v>
      </c>
      <c r="H39" s="8">
        <v>0.47</v>
      </c>
      <c r="I39" s="4">
        <v>0</v>
      </c>
    </row>
    <row r="40" spans="1:9" x14ac:dyDescent="0.2">
      <c r="A40" s="2">
        <v>16</v>
      </c>
      <c r="B40" s="1" t="s">
        <v>118</v>
      </c>
      <c r="C40" s="4">
        <v>259</v>
      </c>
      <c r="D40" s="8">
        <v>1.44</v>
      </c>
      <c r="E40" s="4">
        <v>84</v>
      </c>
      <c r="F40" s="8">
        <v>1.19</v>
      </c>
      <c r="G40" s="4">
        <v>175</v>
      </c>
      <c r="H40" s="8">
        <v>1.61</v>
      </c>
      <c r="I40" s="4">
        <v>0</v>
      </c>
    </row>
    <row r="41" spans="1:9" x14ac:dyDescent="0.2">
      <c r="A41" s="2">
        <v>17</v>
      </c>
      <c r="B41" s="1" t="s">
        <v>115</v>
      </c>
      <c r="C41" s="4">
        <v>251</v>
      </c>
      <c r="D41" s="8">
        <v>1.39</v>
      </c>
      <c r="E41" s="4">
        <v>33</v>
      </c>
      <c r="F41" s="8">
        <v>0.47</v>
      </c>
      <c r="G41" s="4">
        <v>218</v>
      </c>
      <c r="H41" s="8">
        <v>2</v>
      </c>
      <c r="I41" s="4">
        <v>0</v>
      </c>
    </row>
    <row r="42" spans="1:9" x14ac:dyDescent="0.2">
      <c r="A42" s="2">
        <v>18</v>
      </c>
      <c r="B42" s="1" t="s">
        <v>132</v>
      </c>
      <c r="C42" s="4">
        <v>244</v>
      </c>
      <c r="D42" s="8">
        <v>1.35</v>
      </c>
      <c r="E42" s="4">
        <v>58</v>
      </c>
      <c r="F42" s="8">
        <v>0.82</v>
      </c>
      <c r="G42" s="4">
        <v>182</v>
      </c>
      <c r="H42" s="8">
        <v>1.67</v>
      </c>
      <c r="I42" s="4">
        <v>1</v>
      </c>
    </row>
    <row r="43" spans="1:9" x14ac:dyDescent="0.2">
      <c r="A43" s="2">
        <v>19</v>
      </c>
      <c r="B43" s="1" t="s">
        <v>114</v>
      </c>
      <c r="C43" s="4">
        <v>234</v>
      </c>
      <c r="D43" s="8">
        <v>1.3</v>
      </c>
      <c r="E43" s="4">
        <v>24</v>
      </c>
      <c r="F43" s="8">
        <v>0.34</v>
      </c>
      <c r="G43" s="4">
        <v>210</v>
      </c>
      <c r="H43" s="8">
        <v>1.93</v>
      </c>
      <c r="I43" s="4">
        <v>0</v>
      </c>
    </row>
    <row r="44" spans="1:9" x14ac:dyDescent="0.2">
      <c r="A44" s="2">
        <v>20</v>
      </c>
      <c r="B44" s="1" t="s">
        <v>130</v>
      </c>
      <c r="C44" s="4">
        <v>230</v>
      </c>
      <c r="D44" s="8">
        <v>1.28</v>
      </c>
      <c r="E44" s="4">
        <v>143</v>
      </c>
      <c r="F44" s="8">
        <v>2.0299999999999998</v>
      </c>
      <c r="G44" s="4">
        <v>86</v>
      </c>
      <c r="H44" s="8">
        <v>0.79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121</v>
      </c>
      <c r="C47" s="4">
        <v>656</v>
      </c>
      <c r="D47" s="8">
        <v>6.39</v>
      </c>
      <c r="E47" s="4">
        <v>255</v>
      </c>
      <c r="F47" s="8">
        <v>6.24</v>
      </c>
      <c r="G47" s="4">
        <v>401</v>
      </c>
      <c r="H47" s="8">
        <v>6.54</v>
      </c>
      <c r="I47" s="4">
        <v>0</v>
      </c>
    </row>
    <row r="48" spans="1:9" x14ac:dyDescent="0.2">
      <c r="A48" s="2">
        <v>2</v>
      </c>
      <c r="B48" s="1" t="s">
        <v>126</v>
      </c>
      <c r="C48" s="4">
        <v>488</v>
      </c>
      <c r="D48" s="8">
        <v>4.75</v>
      </c>
      <c r="E48" s="4">
        <v>400</v>
      </c>
      <c r="F48" s="8">
        <v>9.7799999999999994</v>
      </c>
      <c r="G48" s="4">
        <v>88</v>
      </c>
      <c r="H48" s="8">
        <v>1.44</v>
      </c>
      <c r="I48" s="4">
        <v>0</v>
      </c>
    </row>
    <row r="49" spans="1:9" x14ac:dyDescent="0.2">
      <c r="A49" s="2">
        <v>3</v>
      </c>
      <c r="B49" s="1" t="s">
        <v>123</v>
      </c>
      <c r="C49" s="4">
        <v>390</v>
      </c>
      <c r="D49" s="8">
        <v>3.8</v>
      </c>
      <c r="E49" s="4">
        <v>358</v>
      </c>
      <c r="F49" s="8">
        <v>8.76</v>
      </c>
      <c r="G49" s="4">
        <v>32</v>
      </c>
      <c r="H49" s="8">
        <v>0.52</v>
      </c>
      <c r="I49" s="4">
        <v>0</v>
      </c>
    </row>
    <row r="50" spans="1:9" x14ac:dyDescent="0.2">
      <c r="A50" s="2">
        <v>4</v>
      </c>
      <c r="B50" s="1" t="s">
        <v>122</v>
      </c>
      <c r="C50" s="4">
        <v>303</v>
      </c>
      <c r="D50" s="8">
        <v>2.95</v>
      </c>
      <c r="E50" s="4">
        <v>218</v>
      </c>
      <c r="F50" s="8">
        <v>5.33</v>
      </c>
      <c r="G50" s="4">
        <v>85</v>
      </c>
      <c r="H50" s="8">
        <v>1.39</v>
      </c>
      <c r="I50" s="4">
        <v>0</v>
      </c>
    </row>
    <row r="51" spans="1:9" x14ac:dyDescent="0.2">
      <c r="A51" s="2">
        <v>5</v>
      </c>
      <c r="B51" s="1" t="s">
        <v>120</v>
      </c>
      <c r="C51" s="4">
        <v>296</v>
      </c>
      <c r="D51" s="8">
        <v>2.88</v>
      </c>
      <c r="E51" s="4">
        <v>26</v>
      </c>
      <c r="F51" s="8">
        <v>0.64</v>
      </c>
      <c r="G51" s="4">
        <v>268</v>
      </c>
      <c r="H51" s="8">
        <v>4.37</v>
      </c>
      <c r="I51" s="4">
        <v>2</v>
      </c>
    </row>
    <row r="52" spans="1:9" x14ac:dyDescent="0.2">
      <c r="A52" s="2">
        <v>6</v>
      </c>
      <c r="B52" s="1" t="s">
        <v>133</v>
      </c>
      <c r="C52" s="4">
        <v>219</v>
      </c>
      <c r="D52" s="8">
        <v>2.13</v>
      </c>
      <c r="E52" s="4">
        <v>175</v>
      </c>
      <c r="F52" s="8">
        <v>4.28</v>
      </c>
      <c r="G52" s="4">
        <v>44</v>
      </c>
      <c r="H52" s="8">
        <v>0.72</v>
      </c>
      <c r="I52" s="4">
        <v>0</v>
      </c>
    </row>
    <row r="53" spans="1:9" x14ac:dyDescent="0.2">
      <c r="A53" s="2">
        <v>7</v>
      </c>
      <c r="B53" s="1" t="s">
        <v>125</v>
      </c>
      <c r="C53" s="4">
        <v>217</v>
      </c>
      <c r="D53" s="8">
        <v>2.11</v>
      </c>
      <c r="E53" s="4">
        <v>197</v>
      </c>
      <c r="F53" s="8">
        <v>4.82</v>
      </c>
      <c r="G53" s="4">
        <v>20</v>
      </c>
      <c r="H53" s="8">
        <v>0.33</v>
      </c>
      <c r="I53" s="4">
        <v>0</v>
      </c>
    </row>
    <row r="54" spans="1:9" x14ac:dyDescent="0.2">
      <c r="A54" s="2">
        <v>8</v>
      </c>
      <c r="B54" s="1" t="s">
        <v>129</v>
      </c>
      <c r="C54" s="4">
        <v>215</v>
      </c>
      <c r="D54" s="8">
        <v>2.09</v>
      </c>
      <c r="E54" s="4">
        <v>179</v>
      </c>
      <c r="F54" s="8">
        <v>4.38</v>
      </c>
      <c r="G54" s="4">
        <v>36</v>
      </c>
      <c r="H54" s="8">
        <v>0.59</v>
      </c>
      <c r="I54" s="4">
        <v>0</v>
      </c>
    </row>
    <row r="55" spans="1:9" x14ac:dyDescent="0.2">
      <c r="A55" s="2">
        <v>9</v>
      </c>
      <c r="B55" s="1" t="s">
        <v>119</v>
      </c>
      <c r="C55" s="4">
        <v>209</v>
      </c>
      <c r="D55" s="8">
        <v>2.0299999999999998</v>
      </c>
      <c r="E55" s="4">
        <v>112</v>
      </c>
      <c r="F55" s="8">
        <v>2.74</v>
      </c>
      <c r="G55" s="4">
        <v>97</v>
      </c>
      <c r="H55" s="8">
        <v>1.58</v>
      </c>
      <c r="I55" s="4">
        <v>0</v>
      </c>
    </row>
    <row r="56" spans="1:9" x14ac:dyDescent="0.2">
      <c r="A56" s="2">
        <v>10</v>
      </c>
      <c r="B56" s="1" t="s">
        <v>124</v>
      </c>
      <c r="C56" s="4">
        <v>190</v>
      </c>
      <c r="D56" s="8">
        <v>1.85</v>
      </c>
      <c r="E56" s="4">
        <v>163</v>
      </c>
      <c r="F56" s="8">
        <v>3.99</v>
      </c>
      <c r="G56" s="4">
        <v>27</v>
      </c>
      <c r="H56" s="8">
        <v>0.44</v>
      </c>
      <c r="I56" s="4">
        <v>0</v>
      </c>
    </row>
    <row r="57" spans="1:9" x14ac:dyDescent="0.2">
      <c r="A57" s="2">
        <v>11</v>
      </c>
      <c r="B57" s="1" t="s">
        <v>128</v>
      </c>
      <c r="C57" s="4">
        <v>182</v>
      </c>
      <c r="D57" s="8">
        <v>1.77</v>
      </c>
      <c r="E57" s="4">
        <v>126</v>
      </c>
      <c r="F57" s="8">
        <v>3.08</v>
      </c>
      <c r="G57" s="4">
        <v>55</v>
      </c>
      <c r="H57" s="8">
        <v>0.9</v>
      </c>
      <c r="I57" s="4">
        <v>1</v>
      </c>
    </row>
    <row r="58" spans="1:9" x14ac:dyDescent="0.2">
      <c r="A58" s="2">
        <v>12</v>
      </c>
      <c r="B58" s="1" t="s">
        <v>111</v>
      </c>
      <c r="C58" s="4">
        <v>168</v>
      </c>
      <c r="D58" s="8">
        <v>1.64</v>
      </c>
      <c r="E58" s="4">
        <v>7</v>
      </c>
      <c r="F58" s="8">
        <v>0.17</v>
      </c>
      <c r="G58" s="4">
        <v>161</v>
      </c>
      <c r="H58" s="8">
        <v>2.63</v>
      </c>
      <c r="I58" s="4">
        <v>0</v>
      </c>
    </row>
    <row r="59" spans="1:9" x14ac:dyDescent="0.2">
      <c r="A59" s="2">
        <v>13</v>
      </c>
      <c r="B59" s="1" t="s">
        <v>131</v>
      </c>
      <c r="C59" s="4">
        <v>166</v>
      </c>
      <c r="D59" s="8">
        <v>1.62</v>
      </c>
      <c r="E59" s="4">
        <v>20</v>
      </c>
      <c r="F59" s="8">
        <v>0.49</v>
      </c>
      <c r="G59" s="4">
        <v>146</v>
      </c>
      <c r="H59" s="8">
        <v>2.38</v>
      </c>
      <c r="I59" s="4">
        <v>0</v>
      </c>
    </row>
    <row r="60" spans="1:9" x14ac:dyDescent="0.2">
      <c r="A60" s="2">
        <v>14</v>
      </c>
      <c r="B60" s="1" t="s">
        <v>118</v>
      </c>
      <c r="C60" s="4">
        <v>158</v>
      </c>
      <c r="D60" s="8">
        <v>1.54</v>
      </c>
      <c r="E60" s="4">
        <v>50</v>
      </c>
      <c r="F60" s="8">
        <v>1.22</v>
      </c>
      <c r="G60" s="4">
        <v>108</v>
      </c>
      <c r="H60" s="8">
        <v>1.76</v>
      </c>
      <c r="I60" s="4">
        <v>0</v>
      </c>
    </row>
    <row r="61" spans="1:9" x14ac:dyDescent="0.2">
      <c r="A61" s="2">
        <v>15</v>
      </c>
      <c r="B61" s="1" t="s">
        <v>135</v>
      </c>
      <c r="C61" s="4">
        <v>156</v>
      </c>
      <c r="D61" s="8">
        <v>1.52</v>
      </c>
      <c r="E61" s="4">
        <v>4</v>
      </c>
      <c r="F61" s="8">
        <v>0.1</v>
      </c>
      <c r="G61" s="4">
        <v>151</v>
      </c>
      <c r="H61" s="8">
        <v>2.46</v>
      </c>
      <c r="I61" s="4">
        <v>1</v>
      </c>
    </row>
    <row r="62" spans="1:9" x14ac:dyDescent="0.2">
      <c r="A62" s="2">
        <v>16</v>
      </c>
      <c r="B62" s="1" t="s">
        <v>134</v>
      </c>
      <c r="C62" s="4">
        <v>146</v>
      </c>
      <c r="D62" s="8">
        <v>1.42</v>
      </c>
      <c r="E62" s="4">
        <v>44</v>
      </c>
      <c r="F62" s="8">
        <v>1.08</v>
      </c>
      <c r="G62" s="4">
        <v>102</v>
      </c>
      <c r="H62" s="8">
        <v>1.66</v>
      </c>
      <c r="I62" s="4">
        <v>0</v>
      </c>
    </row>
    <row r="63" spans="1:9" x14ac:dyDescent="0.2">
      <c r="A63" s="2">
        <v>16</v>
      </c>
      <c r="B63" s="1" t="s">
        <v>132</v>
      </c>
      <c r="C63" s="4">
        <v>146</v>
      </c>
      <c r="D63" s="8">
        <v>1.42</v>
      </c>
      <c r="E63" s="4">
        <v>32</v>
      </c>
      <c r="F63" s="8">
        <v>0.78</v>
      </c>
      <c r="G63" s="4">
        <v>113</v>
      </c>
      <c r="H63" s="8">
        <v>1.84</v>
      </c>
      <c r="I63" s="4">
        <v>1</v>
      </c>
    </row>
    <row r="64" spans="1:9" x14ac:dyDescent="0.2">
      <c r="A64" s="2">
        <v>18</v>
      </c>
      <c r="B64" s="1" t="s">
        <v>136</v>
      </c>
      <c r="C64" s="4">
        <v>135</v>
      </c>
      <c r="D64" s="8">
        <v>1.31</v>
      </c>
      <c r="E64" s="4">
        <v>81</v>
      </c>
      <c r="F64" s="8">
        <v>1.98</v>
      </c>
      <c r="G64" s="4">
        <v>54</v>
      </c>
      <c r="H64" s="8">
        <v>0.88</v>
      </c>
      <c r="I64" s="4">
        <v>0</v>
      </c>
    </row>
    <row r="65" spans="1:9" x14ac:dyDescent="0.2">
      <c r="A65" s="2">
        <v>19</v>
      </c>
      <c r="B65" s="1" t="s">
        <v>112</v>
      </c>
      <c r="C65" s="4">
        <v>133</v>
      </c>
      <c r="D65" s="8">
        <v>1.29</v>
      </c>
      <c r="E65" s="4">
        <v>10</v>
      </c>
      <c r="F65" s="8">
        <v>0.24</v>
      </c>
      <c r="G65" s="4">
        <v>123</v>
      </c>
      <c r="H65" s="8">
        <v>2.0099999999999998</v>
      </c>
      <c r="I65" s="4">
        <v>0</v>
      </c>
    </row>
    <row r="66" spans="1:9" x14ac:dyDescent="0.2">
      <c r="A66" s="2">
        <v>20</v>
      </c>
      <c r="B66" s="1" t="s">
        <v>117</v>
      </c>
      <c r="C66" s="4">
        <v>118</v>
      </c>
      <c r="D66" s="8">
        <v>1.1499999999999999</v>
      </c>
      <c r="E66" s="4">
        <v>53</v>
      </c>
      <c r="F66" s="8">
        <v>1.3</v>
      </c>
      <c r="G66" s="4">
        <v>65</v>
      </c>
      <c r="H66" s="8">
        <v>1.06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126</v>
      </c>
      <c r="C69" s="4">
        <v>149</v>
      </c>
      <c r="D69" s="8">
        <v>6.29</v>
      </c>
      <c r="E69" s="4">
        <v>117</v>
      </c>
      <c r="F69" s="8">
        <v>13.67</v>
      </c>
      <c r="G69" s="4">
        <v>32</v>
      </c>
      <c r="H69" s="8">
        <v>2.14</v>
      </c>
      <c r="I69" s="4">
        <v>0</v>
      </c>
    </row>
    <row r="70" spans="1:9" x14ac:dyDescent="0.2">
      <c r="A70" s="2">
        <v>2</v>
      </c>
      <c r="B70" s="1" t="s">
        <v>121</v>
      </c>
      <c r="C70" s="4">
        <v>148</v>
      </c>
      <c r="D70" s="8">
        <v>6.25</v>
      </c>
      <c r="E70" s="4">
        <v>49</v>
      </c>
      <c r="F70" s="8">
        <v>5.72</v>
      </c>
      <c r="G70" s="4">
        <v>99</v>
      </c>
      <c r="H70" s="8">
        <v>6.63</v>
      </c>
      <c r="I70" s="4">
        <v>0</v>
      </c>
    </row>
    <row r="71" spans="1:9" x14ac:dyDescent="0.2">
      <c r="A71" s="2">
        <v>3</v>
      </c>
      <c r="B71" s="1" t="s">
        <v>125</v>
      </c>
      <c r="C71" s="4">
        <v>68</v>
      </c>
      <c r="D71" s="8">
        <v>2.87</v>
      </c>
      <c r="E71" s="4">
        <v>62</v>
      </c>
      <c r="F71" s="8">
        <v>7.24</v>
      </c>
      <c r="G71" s="4">
        <v>6</v>
      </c>
      <c r="H71" s="8">
        <v>0.4</v>
      </c>
      <c r="I71" s="4">
        <v>0</v>
      </c>
    </row>
    <row r="72" spans="1:9" x14ac:dyDescent="0.2">
      <c r="A72" s="2">
        <v>4</v>
      </c>
      <c r="B72" s="1" t="s">
        <v>129</v>
      </c>
      <c r="C72" s="4">
        <v>61</v>
      </c>
      <c r="D72" s="8">
        <v>2.58</v>
      </c>
      <c r="E72" s="4">
        <v>50</v>
      </c>
      <c r="F72" s="8">
        <v>5.84</v>
      </c>
      <c r="G72" s="4">
        <v>11</v>
      </c>
      <c r="H72" s="8">
        <v>0.74</v>
      </c>
      <c r="I72" s="4">
        <v>0</v>
      </c>
    </row>
    <row r="73" spans="1:9" x14ac:dyDescent="0.2">
      <c r="A73" s="2">
        <v>5</v>
      </c>
      <c r="B73" s="1" t="s">
        <v>111</v>
      </c>
      <c r="C73" s="4">
        <v>51</v>
      </c>
      <c r="D73" s="8">
        <v>2.15</v>
      </c>
      <c r="E73" s="4">
        <v>6</v>
      </c>
      <c r="F73" s="8">
        <v>0.7</v>
      </c>
      <c r="G73" s="4">
        <v>45</v>
      </c>
      <c r="H73" s="8">
        <v>3.01</v>
      </c>
      <c r="I73" s="4">
        <v>0</v>
      </c>
    </row>
    <row r="74" spans="1:9" x14ac:dyDescent="0.2">
      <c r="A74" s="2">
        <v>5</v>
      </c>
      <c r="B74" s="1" t="s">
        <v>128</v>
      </c>
      <c r="C74" s="4">
        <v>51</v>
      </c>
      <c r="D74" s="8">
        <v>2.15</v>
      </c>
      <c r="E74" s="4">
        <v>43</v>
      </c>
      <c r="F74" s="8">
        <v>5.0199999999999996</v>
      </c>
      <c r="G74" s="4">
        <v>8</v>
      </c>
      <c r="H74" s="8">
        <v>0.54</v>
      </c>
      <c r="I74" s="4">
        <v>0</v>
      </c>
    </row>
    <row r="75" spans="1:9" x14ac:dyDescent="0.2">
      <c r="A75" s="2">
        <v>7</v>
      </c>
      <c r="B75" s="1" t="s">
        <v>112</v>
      </c>
      <c r="C75" s="4">
        <v>50</v>
      </c>
      <c r="D75" s="8">
        <v>2.11</v>
      </c>
      <c r="E75" s="4">
        <v>0</v>
      </c>
      <c r="F75" s="8">
        <v>0</v>
      </c>
      <c r="G75" s="4">
        <v>50</v>
      </c>
      <c r="H75" s="8">
        <v>3.35</v>
      </c>
      <c r="I75" s="4">
        <v>0</v>
      </c>
    </row>
    <row r="76" spans="1:9" x14ac:dyDescent="0.2">
      <c r="A76" s="2">
        <v>8</v>
      </c>
      <c r="B76" s="1" t="s">
        <v>131</v>
      </c>
      <c r="C76" s="4">
        <v>48</v>
      </c>
      <c r="D76" s="8">
        <v>2.0299999999999998</v>
      </c>
      <c r="E76" s="4">
        <v>6</v>
      </c>
      <c r="F76" s="8">
        <v>0.7</v>
      </c>
      <c r="G76" s="4">
        <v>42</v>
      </c>
      <c r="H76" s="8">
        <v>2.81</v>
      </c>
      <c r="I76" s="4">
        <v>0</v>
      </c>
    </row>
    <row r="77" spans="1:9" x14ac:dyDescent="0.2">
      <c r="A77" s="2">
        <v>9</v>
      </c>
      <c r="B77" s="1" t="s">
        <v>117</v>
      </c>
      <c r="C77" s="4">
        <v>44</v>
      </c>
      <c r="D77" s="8">
        <v>1.86</v>
      </c>
      <c r="E77" s="4">
        <v>18</v>
      </c>
      <c r="F77" s="8">
        <v>2.1</v>
      </c>
      <c r="G77" s="4">
        <v>26</v>
      </c>
      <c r="H77" s="8">
        <v>1.74</v>
      </c>
      <c r="I77" s="4">
        <v>0</v>
      </c>
    </row>
    <row r="78" spans="1:9" x14ac:dyDescent="0.2">
      <c r="A78" s="2">
        <v>9</v>
      </c>
      <c r="B78" s="1" t="s">
        <v>119</v>
      </c>
      <c r="C78" s="4">
        <v>44</v>
      </c>
      <c r="D78" s="8">
        <v>1.86</v>
      </c>
      <c r="E78" s="4">
        <v>25</v>
      </c>
      <c r="F78" s="8">
        <v>2.92</v>
      </c>
      <c r="G78" s="4">
        <v>19</v>
      </c>
      <c r="H78" s="8">
        <v>1.27</v>
      </c>
      <c r="I78" s="4">
        <v>0</v>
      </c>
    </row>
    <row r="79" spans="1:9" x14ac:dyDescent="0.2">
      <c r="A79" s="2">
        <v>11</v>
      </c>
      <c r="B79" s="1" t="s">
        <v>122</v>
      </c>
      <c r="C79" s="4">
        <v>43</v>
      </c>
      <c r="D79" s="8">
        <v>1.82</v>
      </c>
      <c r="E79" s="4">
        <v>30</v>
      </c>
      <c r="F79" s="8">
        <v>3.5</v>
      </c>
      <c r="G79" s="4">
        <v>13</v>
      </c>
      <c r="H79" s="8">
        <v>0.87</v>
      </c>
      <c r="I79" s="4">
        <v>0</v>
      </c>
    </row>
    <row r="80" spans="1:9" x14ac:dyDescent="0.2">
      <c r="A80" s="2">
        <v>12</v>
      </c>
      <c r="B80" s="1" t="s">
        <v>132</v>
      </c>
      <c r="C80" s="4">
        <v>42</v>
      </c>
      <c r="D80" s="8">
        <v>1.77</v>
      </c>
      <c r="E80" s="4">
        <v>10</v>
      </c>
      <c r="F80" s="8">
        <v>1.17</v>
      </c>
      <c r="G80" s="4">
        <v>30</v>
      </c>
      <c r="H80" s="8">
        <v>2.0099999999999998</v>
      </c>
      <c r="I80" s="4">
        <v>0</v>
      </c>
    </row>
    <row r="81" spans="1:9" x14ac:dyDescent="0.2">
      <c r="A81" s="2">
        <v>13</v>
      </c>
      <c r="B81" s="1" t="s">
        <v>118</v>
      </c>
      <c r="C81" s="4">
        <v>40</v>
      </c>
      <c r="D81" s="8">
        <v>1.69</v>
      </c>
      <c r="E81" s="4">
        <v>12</v>
      </c>
      <c r="F81" s="8">
        <v>1.4</v>
      </c>
      <c r="G81" s="4">
        <v>28</v>
      </c>
      <c r="H81" s="8">
        <v>1.87</v>
      </c>
      <c r="I81" s="4">
        <v>0</v>
      </c>
    </row>
    <row r="82" spans="1:9" x14ac:dyDescent="0.2">
      <c r="A82" s="2">
        <v>13</v>
      </c>
      <c r="B82" s="1" t="s">
        <v>120</v>
      </c>
      <c r="C82" s="4">
        <v>40</v>
      </c>
      <c r="D82" s="8">
        <v>1.69</v>
      </c>
      <c r="E82" s="4">
        <v>1</v>
      </c>
      <c r="F82" s="8">
        <v>0.12</v>
      </c>
      <c r="G82" s="4">
        <v>39</v>
      </c>
      <c r="H82" s="8">
        <v>2.61</v>
      </c>
      <c r="I82" s="4">
        <v>0</v>
      </c>
    </row>
    <row r="83" spans="1:9" x14ac:dyDescent="0.2">
      <c r="A83" s="2">
        <v>13</v>
      </c>
      <c r="B83" s="1" t="s">
        <v>138</v>
      </c>
      <c r="C83" s="4">
        <v>40</v>
      </c>
      <c r="D83" s="8">
        <v>1.69</v>
      </c>
      <c r="E83" s="4">
        <v>14</v>
      </c>
      <c r="F83" s="8">
        <v>1.64</v>
      </c>
      <c r="G83" s="4">
        <v>26</v>
      </c>
      <c r="H83" s="8">
        <v>1.74</v>
      </c>
      <c r="I83" s="4">
        <v>0</v>
      </c>
    </row>
    <row r="84" spans="1:9" x14ac:dyDescent="0.2">
      <c r="A84" s="2">
        <v>16</v>
      </c>
      <c r="B84" s="1" t="s">
        <v>114</v>
      </c>
      <c r="C84" s="4">
        <v>37</v>
      </c>
      <c r="D84" s="8">
        <v>1.56</v>
      </c>
      <c r="E84" s="4">
        <v>4</v>
      </c>
      <c r="F84" s="8">
        <v>0.47</v>
      </c>
      <c r="G84" s="4">
        <v>33</v>
      </c>
      <c r="H84" s="8">
        <v>2.21</v>
      </c>
      <c r="I84" s="4">
        <v>0</v>
      </c>
    </row>
    <row r="85" spans="1:9" x14ac:dyDescent="0.2">
      <c r="A85" s="2">
        <v>17</v>
      </c>
      <c r="B85" s="1" t="s">
        <v>127</v>
      </c>
      <c r="C85" s="4">
        <v>36</v>
      </c>
      <c r="D85" s="8">
        <v>1.52</v>
      </c>
      <c r="E85" s="4">
        <v>17</v>
      </c>
      <c r="F85" s="8">
        <v>1.99</v>
      </c>
      <c r="G85" s="4">
        <v>19</v>
      </c>
      <c r="H85" s="8">
        <v>1.27</v>
      </c>
      <c r="I85" s="4">
        <v>0</v>
      </c>
    </row>
    <row r="86" spans="1:9" x14ac:dyDescent="0.2">
      <c r="A86" s="2">
        <v>18</v>
      </c>
      <c r="B86" s="1" t="s">
        <v>115</v>
      </c>
      <c r="C86" s="4">
        <v>35</v>
      </c>
      <c r="D86" s="8">
        <v>1.48</v>
      </c>
      <c r="E86" s="4">
        <v>3</v>
      </c>
      <c r="F86" s="8">
        <v>0.35</v>
      </c>
      <c r="G86" s="4">
        <v>32</v>
      </c>
      <c r="H86" s="8">
        <v>2.14</v>
      </c>
      <c r="I86" s="4">
        <v>0</v>
      </c>
    </row>
    <row r="87" spans="1:9" x14ac:dyDescent="0.2">
      <c r="A87" s="2">
        <v>19</v>
      </c>
      <c r="B87" s="1" t="s">
        <v>124</v>
      </c>
      <c r="C87" s="4">
        <v>34</v>
      </c>
      <c r="D87" s="8">
        <v>1.44</v>
      </c>
      <c r="E87" s="4">
        <v>32</v>
      </c>
      <c r="F87" s="8">
        <v>3.74</v>
      </c>
      <c r="G87" s="4">
        <v>2</v>
      </c>
      <c r="H87" s="8">
        <v>0.13</v>
      </c>
      <c r="I87" s="4">
        <v>0</v>
      </c>
    </row>
    <row r="88" spans="1:9" x14ac:dyDescent="0.2">
      <c r="A88" s="2">
        <v>20</v>
      </c>
      <c r="B88" s="1" t="s">
        <v>137</v>
      </c>
      <c r="C88" s="4">
        <v>32</v>
      </c>
      <c r="D88" s="8">
        <v>1.35</v>
      </c>
      <c r="E88" s="4">
        <v>6</v>
      </c>
      <c r="F88" s="8">
        <v>0.7</v>
      </c>
      <c r="G88" s="4">
        <v>26</v>
      </c>
      <c r="H88" s="8">
        <v>1.74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126</v>
      </c>
      <c r="C91" s="4">
        <v>100</v>
      </c>
      <c r="D91" s="8">
        <v>5.93</v>
      </c>
      <c r="E91" s="4">
        <v>89</v>
      </c>
      <c r="F91" s="8">
        <v>11.7</v>
      </c>
      <c r="G91" s="4">
        <v>11</v>
      </c>
      <c r="H91" s="8">
        <v>1.2</v>
      </c>
      <c r="I91" s="4">
        <v>0</v>
      </c>
    </row>
    <row r="92" spans="1:9" x14ac:dyDescent="0.2">
      <c r="A92" s="2">
        <v>2</v>
      </c>
      <c r="B92" s="1" t="s">
        <v>117</v>
      </c>
      <c r="C92" s="4">
        <v>71</v>
      </c>
      <c r="D92" s="8">
        <v>4.21</v>
      </c>
      <c r="E92" s="4">
        <v>42</v>
      </c>
      <c r="F92" s="8">
        <v>5.52</v>
      </c>
      <c r="G92" s="4">
        <v>29</v>
      </c>
      <c r="H92" s="8">
        <v>3.17</v>
      </c>
      <c r="I92" s="4">
        <v>0</v>
      </c>
    </row>
    <row r="93" spans="1:9" x14ac:dyDescent="0.2">
      <c r="A93" s="2">
        <v>3</v>
      </c>
      <c r="B93" s="1" t="s">
        <v>111</v>
      </c>
      <c r="C93" s="4">
        <v>65</v>
      </c>
      <c r="D93" s="8">
        <v>3.86</v>
      </c>
      <c r="E93" s="4">
        <v>3</v>
      </c>
      <c r="F93" s="8">
        <v>0.39</v>
      </c>
      <c r="G93" s="4">
        <v>62</v>
      </c>
      <c r="H93" s="8">
        <v>6.78</v>
      </c>
      <c r="I93" s="4">
        <v>0</v>
      </c>
    </row>
    <row r="94" spans="1:9" x14ac:dyDescent="0.2">
      <c r="A94" s="2">
        <v>4</v>
      </c>
      <c r="B94" s="1" t="s">
        <v>125</v>
      </c>
      <c r="C94" s="4">
        <v>57</v>
      </c>
      <c r="D94" s="8">
        <v>3.38</v>
      </c>
      <c r="E94" s="4">
        <v>52</v>
      </c>
      <c r="F94" s="8">
        <v>6.83</v>
      </c>
      <c r="G94" s="4">
        <v>5</v>
      </c>
      <c r="H94" s="8">
        <v>0.55000000000000004</v>
      </c>
      <c r="I94" s="4">
        <v>0</v>
      </c>
    </row>
    <row r="95" spans="1:9" x14ac:dyDescent="0.2">
      <c r="A95" s="2">
        <v>5</v>
      </c>
      <c r="B95" s="1" t="s">
        <v>121</v>
      </c>
      <c r="C95" s="4">
        <v>42</v>
      </c>
      <c r="D95" s="8">
        <v>2.4900000000000002</v>
      </c>
      <c r="E95" s="4">
        <v>12</v>
      </c>
      <c r="F95" s="8">
        <v>1.58</v>
      </c>
      <c r="G95" s="4">
        <v>30</v>
      </c>
      <c r="H95" s="8">
        <v>3.28</v>
      </c>
      <c r="I95" s="4">
        <v>0</v>
      </c>
    </row>
    <row r="96" spans="1:9" x14ac:dyDescent="0.2">
      <c r="A96" s="2">
        <v>6</v>
      </c>
      <c r="B96" s="1" t="s">
        <v>124</v>
      </c>
      <c r="C96" s="4">
        <v>40</v>
      </c>
      <c r="D96" s="8">
        <v>2.37</v>
      </c>
      <c r="E96" s="4">
        <v>37</v>
      </c>
      <c r="F96" s="8">
        <v>4.8600000000000003</v>
      </c>
      <c r="G96" s="4">
        <v>3</v>
      </c>
      <c r="H96" s="8">
        <v>0.33</v>
      </c>
      <c r="I96" s="4">
        <v>0</v>
      </c>
    </row>
    <row r="97" spans="1:9" x14ac:dyDescent="0.2">
      <c r="A97" s="2">
        <v>7</v>
      </c>
      <c r="B97" s="1" t="s">
        <v>130</v>
      </c>
      <c r="C97" s="4">
        <v>39</v>
      </c>
      <c r="D97" s="8">
        <v>2.31</v>
      </c>
      <c r="E97" s="4">
        <v>30</v>
      </c>
      <c r="F97" s="8">
        <v>3.94</v>
      </c>
      <c r="G97" s="4">
        <v>9</v>
      </c>
      <c r="H97" s="8">
        <v>0.98</v>
      </c>
      <c r="I97" s="4">
        <v>0</v>
      </c>
    </row>
    <row r="98" spans="1:9" x14ac:dyDescent="0.2">
      <c r="A98" s="2">
        <v>8</v>
      </c>
      <c r="B98" s="1" t="s">
        <v>128</v>
      </c>
      <c r="C98" s="4">
        <v>38</v>
      </c>
      <c r="D98" s="8">
        <v>2.2599999999999998</v>
      </c>
      <c r="E98" s="4">
        <v>28</v>
      </c>
      <c r="F98" s="8">
        <v>3.68</v>
      </c>
      <c r="G98" s="4">
        <v>10</v>
      </c>
      <c r="H98" s="8">
        <v>1.0900000000000001</v>
      </c>
      <c r="I98" s="4">
        <v>0</v>
      </c>
    </row>
    <row r="99" spans="1:9" x14ac:dyDescent="0.2">
      <c r="A99" s="2">
        <v>9</v>
      </c>
      <c r="B99" s="1" t="s">
        <v>127</v>
      </c>
      <c r="C99" s="4">
        <v>33</v>
      </c>
      <c r="D99" s="8">
        <v>1.96</v>
      </c>
      <c r="E99" s="4">
        <v>24</v>
      </c>
      <c r="F99" s="8">
        <v>3.15</v>
      </c>
      <c r="G99" s="4">
        <v>9</v>
      </c>
      <c r="H99" s="8">
        <v>0.98</v>
      </c>
      <c r="I99" s="4">
        <v>0</v>
      </c>
    </row>
    <row r="100" spans="1:9" x14ac:dyDescent="0.2">
      <c r="A100" s="2">
        <v>9</v>
      </c>
      <c r="B100" s="1" t="s">
        <v>129</v>
      </c>
      <c r="C100" s="4">
        <v>33</v>
      </c>
      <c r="D100" s="8">
        <v>1.96</v>
      </c>
      <c r="E100" s="4">
        <v>31</v>
      </c>
      <c r="F100" s="8">
        <v>4.07</v>
      </c>
      <c r="G100" s="4">
        <v>2</v>
      </c>
      <c r="H100" s="8">
        <v>0.22</v>
      </c>
      <c r="I100" s="4">
        <v>0</v>
      </c>
    </row>
    <row r="101" spans="1:9" x14ac:dyDescent="0.2">
      <c r="A101" s="2">
        <v>11</v>
      </c>
      <c r="B101" s="1" t="s">
        <v>116</v>
      </c>
      <c r="C101" s="4">
        <v>28</v>
      </c>
      <c r="D101" s="8">
        <v>1.66</v>
      </c>
      <c r="E101" s="4">
        <v>19</v>
      </c>
      <c r="F101" s="8">
        <v>2.5</v>
      </c>
      <c r="G101" s="4">
        <v>9</v>
      </c>
      <c r="H101" s="8">
        <v>0.98</v>
      </c>
      <c r="I101" s="4">
        <v>0</v>
      </c>
    </row>
    <row r="102" spans="1:9" x14ac:dyDescent="0.2">
      <c r="A102" s="2">
        <v>11</v>
      </c>
      <c r="B102" s="1" t="s">
        <v>118</v>
      </c>
      <c r="C102" s="4">
        <v>28</v>
      </c>
      <c r="D102" s="8">
        <v>1.66</v>
      </c>
      <c r="E102" s="4">
        <v>8</v>
      </c>
      <c r="F102" s="8">
        <v>1.05</v>
      </c>
      <c r="G102" s="4">
        <v>20</v>
      </c>
      <c r="H102" s="8">
        <v>2.19</v>
      </c>
      <c r="I102" s="4">
        <v>0</v>
      </c>
    </row>
    <row r="103" spans="1:9" x14ac:dyDescent="0.2">
      <c r="A103" s="2">
        <v>13</v>
      </c>
      <c r="B103" s="1" t="s">
        <v>114</v>
      </c>
      <c r="C103" s="4">
        <v>26</v>
      </c>
      <c r="D103" s="8">
        <v>1.54</v>
      </c>
      <c r="E103" s="4">
        <v>4</v>
      </c>
      <c r="F103" s="8">
        <v>0.53</v>
      </c>
      <c r="G103" s="4">
        <v>22</v>
      </c>
      <c r="H103" s="8">
        <v>2.4</v>
      </c>
      <c r="I103" s="4">
        <v>0</v>
      </c>
    </row>
    <row r="104" spans="1:9" x14ac:dyDescent="0.2">
      <c r="A104" s="2">
        <v>13</v>
      </c>
      <c r="B104" s="1" t="s">
        <v>119</v>
      </c>
      <c r="C104" s="4">
        <v>26</v>
      </c>
      <c r="D104" s="8">
        <v>1.54</v>
      </c>
      <c r="E104" s="4">
        <v>17</v>
      </c>
      <c r="F104" s="8">
        <v>2.23</v>
      </c>
      <c r="G104" s="4">
        <v>9</v>
      </c>
      <c r="H104" s="8">
        <v>0.98</v>
      </c>
      <c r="I104" s="4">
        <v>0</v>
      </c>
    </row>
    <row r="105" spans="1:9" x14ac:dyDescent="0.2">
      <c r="A105" s="2">
        <v>15</v>
      </c>
      <c r="B105" s="1" t="s">
        <v>112</v>
      </c>
      <c r="C105" s="4">
        <v>24</v>
      </c>
      <c r="D105" s="8">
        <v>1.42</v>
      </c>
      <c r="E105" s="4">
        <v>2</v>
      </c>
      <c r="F105" s="8">
        <v>0.26</v>
      </c>
      <c r="G105" s="4">
        <v>22</v>
      </c>
      <c r="H105" s="8">
        <v>2.4</v>
      </c>
      <c r="I105" s="4">
        <v>0</v>
      </c>
    </row>
    <row r="106" spans="1:9" x14ac:dyDescent="0.2">
      <c r="A106" s="2">
        <v>15</v>
      </c>
      <c r="B106" s="1" t="s">
        <v>115</v>
      </c>
      <c r="C106" s="4">
        <v>24</v>
      </c>
      <c r="D106" s="8">
        <v>1.42</v>
      </c>
      <c r="E106" s="4">
        <v>8</v>
      </c>
      <c r="F106" s="8">
        <v>1.05</v>
      </c>
      <c r="G106" s="4">
        <v>16</v>
      </c>
      <c r="H106" s="8">
        <v>1.75</v>
      </c>
      <c r="I106" s="4">
        <v>0</v>
      </c>
    </row>
    <row r="107" spans="1:9" x14ac:dyDescent="0.2">
      <c r="A107" s="2">
        <v>15</v>
      </c>
      <c r="B107" s="1" t="s">
        <v>139</v>
      </c>
      <c r="C107" s="4">
        <v>24</v>
      </c>
      <c r="D107" s="8">
        <v>1.42</v>
      </c>
      <c r="E107" s="4">
        <v>10</v>
      </c>
      <c r="F107" s="8">
        <v>1.31</v>
      </c>
      <c r="G107" s="4">
        <v>14</v>
      </c>
      <c r="H107" s="8">
        <v>1.53</v>
      </c>
      <c r="I107" s="4">
        <v>0</v>
      </c>
    </row>
    <row r="108" spans="1:9" x14ac:dyDescent="0.2">
      <c r="A108" s="2">
        <v>18</v>
      </c>
      <c r="B108" s="1" t="s">
        <v>122</v>
      </c>
      <c r="C108" s="4">
        <v>23</v>
      </c>
      <c r="D108" s="8">
        <v>1.36</v>
      </c>
      <c r="E108" s="4">
        <v>20</v>
      </c>
      <c r="F108" s="8">
        <v>2.63</v>
      </c>
      <c r="G108" s="4">
        <v>3</v>
      </c>
      <c r="H108" s="8">
        <v>0.33</v>
      </c>
      <c r="I108" s="4">
        <v>0</v>
      </c>
    </row>
    <row r="109" spans="1:9" x14ac:dyDescent="0.2">
      <c r="A109" s="2">
        <v>19</v>
      </c>
      <c r="B109" s="1" t="s">
        <v>132</v>
      </c>
      <c r="C109" s="4">
        <v>22</v>
      </c>
      <c r="D109" s="8">
        <v>1.31</v>
      </c>
      <c r="E109" s="4">
        <v>9</v>
      </c>
      <c r="F109" s="8">
        <v>1.18</v>
      </c>
      <c r="G109" s="4">
        <v>12</v>
      </c>
      <c r="H109" s="8">
        <v>1.31</v>
      </c>
      <c r="I109" s="4">
        <v>0</v>
      </c>
    </row>
    <row r="110" spans="1:9" x14ac:dyDescent="0.2">
      <c r="A110" s="2">
        <v>20</v>
      </c>
      <c r="B110" s="1" t="s">
        <v>138</v>
      </c>
      <c r="C110" s="4">
        <v>21</v>
      </c>
      <c r="D110" s="8">
        <v>1.25</v>
      </c>
      <c r="E110" s="4">
        <v>7</v>
      </c>
      <c r="F110" s="8">
        <v>0.92</v>
      </c>
      <c r="G110" s="4">
        <v>14</v>
      </c>
      <c r="H110" s="8">
        <v>1.53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126</v>
      </c>
      <c r="C113" s="4">
        <v>183</v>
      </c>
      <c r="D113" s="8">
        <v>4.96</v>
      </c>
      <c r="E113" s="4">
        <v>164</v>
      </c>
      <c r="F113" s="8">
        <v>12.31</v>
      </c>
      <c r="G113" s="4">
        <v>19</v>
      </c>
      <c r="H113" s="8">
        <v>0.81</v>
      </c>
      <c r="I113" s="4">
        <v>0</v>
      </c>
    </row>
    <row r="114" spans="1:9" x14ac:dyDescent="0.2">
      <c r="A114" s="2">
        <v>2</v>
      </c>
      <c r="B114" s="1" t="s">
        <v>121</v>
      </c>
      <c r="C114" s="4">
        <v>164</v>
      </c>
      <c r="D114" s="8">
        <v>4.45</v>
      </c>
      <c r="E114" s="4">
        <v>66</v>
      </c>
      <c r="F114" s="8">
        <v>4.95</v>
      </c>
      <c r="G114" s="4">
        <v>98</v>
      </c>
      <c r="H114" s="8">
        <v>4.17</v>
      </c>
      <c r="I114" s="4">
        <v>0</v>
      </c>
    </row>
    <row r="115" spans="1:9" x14ac:dyDescent="0.2">
      <c r="A115" s="2">
        <v>3</v>
      </c>
      <c r="B115" s="1" t="s">
        <v>117</v>
      </c>
      <c r="C115" s="4">
        <v>116</v>
      </c>
      <c r="D115" s="8">
        <v>3.15</v>
      </c>
      <c r="E115" s="4">
        <v>51</v>
      </c>
      <c r="F115" s="8">
        <v>3.83</v>
      </c>
      <c r="G115" s="4">
        <v>65</v>
      </c>
      <c r="H115" s="8">
        <v>2.76</v>
      </c>
      <c r="I115" s="4">
        <v>0</v>
      </c>
    </row>
    <row r="116" spans="1:9" x14ac:dyDescent="0.2">
      <c r="A116" s="2">
        <v>4</v>
      </c>
      <c r="B116" s="1" t="s">
        <v>125</v>
      </c>
      <c r="C116" s="4">
        <v>115</v>
      </c>
      <c r="D116" s="8">
        <v>3.12</v>
      </c>
      <c r="E116" s="4">
        <v>107</v>
      </c>
      <c r="F116" s="8">
        <v>8.0299999999999994</v>
      </c>
      <c r="G116" s="4">
        <v>8</v>
      </c>
      <c r="H116" s="8">
        <v>0.34</v>
      </c>
      <c r="I116" s="4">
        <v>0</v>
      </c>
    </row>
    <row r="117" spans="1:9" x14ac:dyDescent="0.2">
      <c r="A117" s="2">
        <v>5</v>
      </c>
      <c r="B117" s="1" t="s">
        <v>115</v>
      </c>
      <c r="C117" s="4">
        <v>96</v>
      </c>
      <c r="D117" s="8">
        <v>2.6</v>
      </c>
      <c r="E117" s="4">
        <v>14</v>
      </c>
      <c r="F117" s="8">
        <v>1.05</v>
      </c>
      <c r="G117" s="4">
        <v>82</v>
      </c>
      <c r="H117" s="8">
        <v>3.49</v>
      </c>
      <c r="I117" s="4">
        <v>0</v>
      </c>
    </row>
    <row r="118" spans="1:9" x14ac:dyDescent="0.2">
      <c r="A118" s="2">
        <v>6</v>
      </c>
      <c r="B118" s="1" t="s">
        <v>111</v>
      </c>
      <c r="C118" s="4">
        <v>91</v>
      </c>
      <c r="D118" s="8">
        <v>2.4700000000000002</v>
      </c>
      <c r="E118" s="4">
        <v>6</v>
      </c>
      <c r="F118" s="8">
        <v>0.45</v>
      </c>
      <c r="G118" s="4">
        <v>85</v>
      </c>
      <c r="H118" s="8">
        <v>3.61</v>
      </c>
      <c r="I118" s="4">
        <v>0</v>
      </c>
    </row>
    <row r="119" spans="1:9" x14ac:dyDescent="0.2">
      <c r="A119" s="2">
        <v>7</v>
      </c>
      <c r="B119" s="1" t="s">
        <v>130</v>
      </c>
      <c r="C119" s="4">
        <v>82</v>
      </c>
      <c r="D119" s="8">
        <v>2.2200000000000002</v>
      </c>
      <c r="E119" s="4">
        <v>46</v>
      </c>
      <c r="F119" s="8">
        <v>3.45</v>
      </c>
      <c r="G119" s="4">
        <v>35</v>
      </c>
      <c r="H119" s="8">
        <v>1.49</v>
      </c>
      <c r="I119" s="4">
        <v>0</v>
      </c>
    </row>
    <row r="120" spans="1:9" x14ac:dyDescent="0.2">
      <c r="A120" s="2">
        <v>8</v>
      </c>
      <c r="B120" s="1" t="s">
        <v>114</v>
      </c>
      <c r="C120" s="4">
        <v>79</v>
      </c>
      <c r="D120" s="8">
        <v>2.14</v>
      </c>
      <c r="E120" s="4">
        <v>13</v>
      </c>
      <c r="F120" s="8">
        <v>0.98</v>
      </c>
      <c r="G120" s="4">
        <v>66</v>
      </c>
      <c r="H120" s="8">
        <v>2.81</v>
      </c>
      <c r="I120" s="4">
        <v>0</v>
      </c>
    </row>
    <row r="121" spans="1:9" x14ac:dyDescent="0.2">
      <c r="A121" s="2">
        <v>9</v>
      </c>
      <c r="B121" s="1" t="s">
        <v>120</v>
      </c>
      <c r="C121" s="4">
        <v>71</v>
      </c>
      <c r="D121" s="8">
        <v>1.93</v>
      </c>
      <c r="E121" s="4">
        <v>8</v>
      </c>
      <c r="F121" s="8">
        <v>0.6</v>
      </c>
      <c r="G121" s="4">
        <v>63</v>
      </c>
      <c r="H121" s="8">
        <v>2.68</v>
      </c>
      <c r="I121" s="4">
        <v>0</v>
      </c>
    </row>
    <row r="122" spans="1:9" x14ac:dyDescent="0.2">
      <c r="A122" s="2">
        <v>10</v>
      </c>
      <c r="B122" s="1" t="s">
        <v>129</v>
      </c>
      <c r="C122" s="4">
        <v>70</v>
      </c>
      <c r="D122" s="8">
        <v>1.9</v>
      </c>
      <c r="E122" s="4">
        <v>59</v>
      </c>
      <c r="F122" s="8">
        <v>4.43</v>
      </c>
      <c r="G122" s="4">
        <v>11</v>
      </c>
      <c r="H122" s="8">
        <v>0.47</v>
      </c>
      <c r="I122" s="4">
        <v>0</v>
      </c>
    </row>
    <row r="123" spans="1:9" x14ac:dyDescent="0.2">
      <c r="A123" s="2">
        <v>11</v>
      </c>
      <c r="B123" s="1" t="s">
        <v>112</v>
      </c>
      <c r="C123" s="4">
        <v>68</v>
      </c>
      <c r="D123" s="8">
        <v>1.84</v>
      </c>
      <c r="E123" s="4">
        <v>2</v>
      </c>
      <c r="F123" s="8">
        <v>0.15</v>
      </c>
      <c r="G123" s="4">
        <v>66</v>
      </c>
      <c r="H123" s="8">
        <v>2.81</v>
      </c>
      <c r="I123" s="4">
        <v>0</v>
      </c>
    </row>
    <row r="124" spans="1:9" x14ac:dyDescent="0.2">
      <c r="A124" s="2">
        <v>12</v>
      </c>
      <c r="B124" s="1" t="s">
        <v>141</v>
      </c>
      <c r="C124" s="4">
        <v>61</v>
      </c>
      <c r="D124" s="8">
        <v>1.65</v>
      </c>
      <c r="E124" s="4">
        <v>14</v>
      </c>
      <c r="F124" s="8">
        <v>1.05</v>
      </c>
      <c r="G124" s="4">
        <v>47</v>
      </c>
      <c r="H124" s="8">
        <v>2</v>
      </c>
      <c r="I124" s="4">
        <v>0</v>
      </c>
    </row>
    <row r="125" spans="1:9" x14ac:dyDescent="0.2">
      <c r="A125" s="2">
        <v>13</v>
      </c>
      <c r="B125" s="1" t="s">
        <v>142</v>
      </c>
      <c r="C125" s="4">
        <v>59</v>
      </c>
      <c r="D125" s="8">
        <v>1.6</v>
      </c>
      <c r="E125" s="4">
        <v>6</v>
      </c>
      <c r="F125" s="8">
        <v>0.45</v>
      </c>
      <c r="G125" s="4">
        <v>53</v>
      </c>
      <c r="H125" s="8">
        <v>2.25</v>
      </c>
      <c r="I125" s="4">
        <v>0</v>
      </c>
    </row>
    <row r="126" spans="1:9" x14ac:dyDescent="0.2">
      <c r="A126" s="2">
        <v>14</v>
      </c>
      <c r="B126" s="1" t="s">
        <v>128</v>
      </c>
      <c r="C126" s="4">
        <v>58</v>
      </c>
      <c r="D126" s="8">
        <v>1.57</v>
      </c>
      <c r="E126" s="4">
        <v>44</v>
      </c>
      <c r="F126" s="8">
        <v>3.3</v>
      </c>
      <c r="G126" s="4">
        <v>14</v>
      </c>
      <c r="H126" s="8">
        <v>0.6</v>
      </c>
      <c r="I126" s="4">
        <v>0</v>
      </c>
    </row>
    <row r="127" spans="1:9" x14ac:dyDescent="0.2">
      <c r="A127" s="2">
        <v>15</v>
      </c>
      <c r="B127" s="1" t="s">
        <v>140</v>
      </c>
      <c r="C127" s="4">
        <v>54</v>
      </c>
      <c r="D127" s="8">
        <v>1.46</v>
      </c>
      <c r="E127" s="4">
        <v>1</v>
      </c>
      <c r="F127" s="8">
        <v>0.08</v>
      </c>
      <c r="G127" s="4">
        <v>53</v>
      </c>
      <c r="H127" s="8">
        <v>2.25</v>
      </c>
      <c r="I127" s="4">
        <v>0</v>
      </c>
    </row>
    <row r="128" spans="1:9" x14ac:dyDescent="0.2">
      <c r="A128" s="2">
        <v>16</v>
      </c>
      <c r="B128" s="1" t="s">
        <v>143</v>
      </c>
      <c r="C128" s="4">
        <v>52</v>
      </c>
      <c r="D128" s="8">
        <v>1.41</v>
      </c>
      <c r="E128" s="4">
        <v>3</v>
      </c>
      <c r="F128" s="8">
        <v>0.23</v>
      </c>
      <c r="G128" s="4">
        <v>49</v>
      </c>
      <c r="H128" s="8">
        <v>2.08</v>
      </c>
      <c r="I128" s="4">
        <v>0</v>
      </c>
    </row>
    <row r="129" spans="1:9" x14ac:dyDescent="0.2">
      <c r="A129" s="2">
        <v>17</v>
      </c>
      <c r="B129" s="1" t="s">
        <v>119</v>
      </c>
      <c r="C129" s="4">
        <v>50</v>
      </c>
      <c r="D129" s="8">
        <v>1.36</v>
      </c>
      <c r="E129" s="4">
        <v>29</v>
      </c>
      <c r="F129" s="8">
        <v>2.1800000000000002</v>
      </c>
      <c r="G129" s="4">
        <v>21</v>
      </c>
      <c r="H129" s="8">
        <v>0.89</v>
      </c>
      <c r="I129" s="4">
        <v>0</v>
      </c>
    </row>
    <row r="130" spans="1:9" x14ac:dyDescent="0.2">
      <c r="A130" s="2">
        <v>17</v>
      </c>
      <c r="B130" s="1" t="s">
        <v>131</v>
      </c>
      <c r="C130" s="4">
        <v>50</v>
      </c>
      <c r="D130" s="8">
        <v>1.36</v>
      </c>
      <c r="E130" s="4">
        <v>7</v>
      </c>
      <c r="F130" s="8">
        <v>0.53</v>
      </c>
      <c r="G130" s="4">
        <v>43</v>
      </c>
      <c r="H130" s="8">
        <v>1.83</v>
      </c>
      <c r="I130" s="4">
        <v>0</v>
      </c>
    </row>
    <row r="131" spans="1:9" x14ac:dyDescent="0.2">
      <c r="A131" s="2">
        <v>19</v>
      </c>
      <c r="B131" s="1" t="s">
        <v>113</v>
      </c>
      <c r="C131" s="4">
        <v>49</v>
      </c>
      <c r="D131" s="8">
        <v>1.33</v>
      </c>
      <c r="E131" s="4">
        <v>9</v>
      </c>
      <c r="F131" s="8">
        <v>0.68</v>
      </c>
      <c r="G131" s="4">
        <v>40</v>
      </c>
      <c r="H131" s="8">
        <v>1.7</v>
      </c>
      <c r="I131" s="4">
        <v>0</v>
      </c>
    </row>
    <row r="132" spans="1:9" x14ac:dyDescent="0.2">
      <c r="A132" s="2">
        <v>19</v>
      </c>
      <c r="B132" s="1" t="s">
        <v>122</v>
      </c>
      <c r="C132" s="4">
        <v>49</v>
      </c>
      <c r="D132" s="8">
        <v>1.33</v>
      </c>
      <c r="E132" s="4">
        <v>43</v>
      </c>
      <c r="F132" s="8">
        <v>3.23</v>
      </c>
      <c r="G132" s="4">
        <v>6</v>
      </c>
      <c r="H132" s="8">
        <v>0.26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121</v>
      </c>
      <c r="C135" s="4">
        <v>577</v>
      </c>
      <c r="D135" s="8">
        <v>5.91</v>
      </c>
      <c r="E135" s="4">
        <v>315</v>
      </c>
      <c r="F135" s="8">
        <v>7.49</v>
      </c>
      <c r="G135" s="4">
        <v>262</v>
      </c>
      <c r="H135" s="8">
        <v>4.75</v>
      </c>
      <c r="I135" s="4">
        <v>0</v>
      </c>
    </row>
    <row r="136" spans="1:9" x14ac:dyDescent="0.2">
      <c r="A136" s="2">
        <v>2</v>
      </c>
      <c r="B136" s="1" t="s">
        <v>126</v>
      </c>
      <c r="C136" s="4">
        <v>572</v>
      </c>
      <c r="D136" s="8">
        <v>5.85</v>
      </c>
      <c r="E136" s="4">
        <v>493</v>
      </c>
      <c r="F136" s="8">
        <v>11.72</v>
      </c>
      <c r="G136" s="4">
        <v>79</v>
      </c>
      <c r="H136" s="8">
        <v>1.43</v>
      </c>
      <c r="I136" s="4">
        <v>0</v>
      </c>
    </row>
    <row r="137" spans="1:9" x14ac:dyDescent="0.2">
      <c r="A137" s="2">
        <v>3</v>
      </c>
      <c r="B137" s="1" t="s">
        <v>125</v>
      </c>
      <c r="C137" s="4">
        <v>302</v>
      </c>
      <c r="D137" s="8">
        <v>3.09</v>
      </c>
      <c r="E137" s="4">
        <v>284</v>
      </c>
      <c r="F137" s="8">
        <v>6.75</v>
      </c>
      <c r="G137" s="4">
        <v>18</v>
      </c>
      <c r="H137" s="8">
        <v>0.33</v>
      </c>
      <c r="I137" s="4">
        <v>0</v>
      </c>
    </row>
    <row r="138" spans="1:9" x14ac:dyDescent="0.2">
      <c r="A138" s="2">
        <v>4</v>
      </c>
      <c r="B138" s="1" t="s">
        <v>111</v>
      </c>
      <c r="C138" s="4">
        <v>233</v>
      </c>
      <c r="D138" s="8">
        <v>2.38</v>
      </c>
      <c r="E138" s="4">
        <v>21</v>
      </c>
      <c r="F138" s="8">
        <v>0.5</v>
      </c>
      <c r="G138" s="4">
        <v>212</v>
      </c>
      <c r="H138" s="8">
        <v>3.84</v>
      </c>
      <c r="I138" s="4">
        <v>0</v>
      </c>
    </row>
    <row r="139" spans="1:9" x14ac:dyDescent="0.2">
      <c r="A139" s="2">
        <v>5</v>
      </c>
      <c r="B139" s="1" t="s">
        <v>120</v>
      </c>
      <c r="C139" s="4">
        <v>209</v>
      </c>
      <c r="D139" s="8">
        <v>2.14</v>
      </c>
      <c r="E139" s="4">
        <v>21</v>
      </c>
      <c r="F139" s="8">
        <v>0.5</v>
      </c>
      <c r="G139" s="4">
        <v>188</v>
      </c>
      <c r="H139" s="8">
        <v>3.41</v>
      </c>
      <c r="I139" s="4">
        <v>0</v>
      </c>
    </row>
    <row r="140" spans="1:9" x14ac:dyDescent="0.2">
      <c r="A140" s="2">
        <v>6</v>
      </c>
      <c r="B140" s="1" t="s">
        <v>117</v>
      </c>
      <c r="C140" s="4">
        <v>205</v>
      </c>
      <c r="D140" s="8">
        <v>2.1</v>
      </c>
      <c r="E140" s="4">
        <v>109</v>
      </c>
      <c r="F140" s="8">
        <v>2.59</v>
      </c>
      <c r="G140" s="4">
        <v>96</v>
      </c>
      <c r="H140" s="8">
        <v>1.74</v>
      </c>
      <c r="I140" s="4">
        <v>0</v>
      </c>
    </row>
    <row r="141" spans="1:9" x14ac:dyDescent="0.2">
      <c r="A141" s="2">
        <v>7</v>
      </c>
      <c r="B141" s="1" t="s">
        <v>128</v>
      </c>
      <c r="C141" s="4">
        <v>196</v>
      </c>
      <c r="D141" s="8">
        <v>2.0099999999999998</v>
      </c>
      <c r="E141" s="4">
        <v>152</v>
      </c>
      <c r="F141" s="8">
        <v>3.61</v>
      </c>
      <c r="G141" s="4">
        <v>44</v>
      </c>
      <c r="H141" s="8">
        <v>0.8</v>
      </c>
      <c r="I141" s="4">
        <v>0</v>
      </c>
    </row>
    <row r="142" spans="1:9" x14ac:dyDescent="0.2">
      <c r="A142" s="2">
        <v>8</v>
      </c>
      <c r="B142" s="1" t="s">
        <v>129</v>
      </c>
      <c r="C142" s="4">
        <v>186</v>
      </c>
      <c r="D142" s="8">
        <v>1.9</v>
      </c>
      <c r="E142" s="4">
        <v>165</v>
      </c>
      <c r="F142" s="8">
        <v>3.92</v>
      </c>
      <c r="G142" s="4">
        <v>21</v>
      </c>
      <c r="H142" s="8">
        <v>0.38</v>
      </c>
      <c r="I142" s="4">
        <v>0</v>
      </c>
    </row>
    <row r="143" spans="1:9" x14ac:dyDescent="0.2">
      <c r="A143" s="2">
        <v>9</v>
      </c>
      <c r="B143" s="1" t="s">
        <v>115</v>
      </c>
      <c r="C143" s="4">
        <v>183</v>
      </c>
      <c r="D143" s="8">
        <v>1.87</v>
      </c>
      <c r="E143" s="4">
        <v>16</v>
      </c>
      <c r="F143" s="8">
        <v>0.38</v>
      </c>
      <c r="G143" s="4">
        <v>167</v>
      </c>
      <c r="H143" s="8">
        <v>3.03</v>
      </c>
      <c r="I143" s="4">
        <v>0</v>
      </c>
    </row>
    <row r="144" spans="1:9" x14ac:dyDescent="0.2">
      <c r="A144" s="2">
        <v>10</v>
      </c>
      <c r="B144" s="1" t="s">
        <v>114</v>
      </c>
      <c r="C144" s="4">
        <v>172</v>
      </c>
      <c r="D144" s="8">
        <v>1.76</v>
      </c>
      <c r="E144" s="4">
        <v>25</v>
      </c>
      <c r="F144" s="8">
        <v>0.59</v>
      </c>
      <c r="G144" s="4">
        <v>147</v>
      </c>
      <c r="H144" s="8">
        <v>2.66</v>
      </c>
      <c r="I144" s="4">
        <v>0</v>
      </c>
    </row>
    <row r="145" spans="1:9" x14ac:dyDescent="0.2">
      <c r="A145" s="2">
        <v>10</v>
      </c>
      <c r="B145" s="1" t="s">
        <v>119</v>
      </c>
      <c r="C145" s="4">
        <v>172</v>
      </c>
      <c r="D145" s="8">
        <v>1.76</v>
      </c>
      <c r="E145" s="4">
        <v>101</v>
      </c>
      <c r="F145" s="8">
        <v>2.4</v>
      </c>
      <c r="G145" s="4">
        <v>71</v>
      </c>
      <c r="H145" s="8">
        <v>1.29</v>
      </c>
      <c r="I145" s="4">
        <v>0</v>
      </c>
    </row>
    <row r="146" spans="1:9" x14ac:dyDescent="0.2">
      <c r="A146" s="2">
        <v>12</v>
      </c>
      <c r="B146" s="1" t="s">
        <v>122</v>
      </c>
      <c r="C146" s="4">
        <v>160</v>
      </c>
      <c r="D146" s="8">
        <v>1.64</v>
      </c>
      <c r="E146" s="4">
        <v>118</v>
      </c>
      <c r="F146" s="8">
        <v>2.81</v>
      </c>
      <c r="G146" s="4">
        <v>42</v>
      </c>
      <c r="H146" s="8">
        <v>0.76</v>
      </c>
      <c r="I146" s="4">
        <v>0</v>
      </c>
    </row>
    <row r="147" spans="1:9" x14ac:dyDescent="0.2">
      <c r="A147" s="2">
        <v>13</v>
      </c>
      <c r="B147" s="1" t="s">
        <v>123</v>
      </c>
      <c r="C147" s="4">
        <v>155</v>
      </c>
      <c r="D147" s="8">
        <v>1.59</v>
      </c>
      <c r="E147" s="4">
        <v>144</v>
      </c>
      <c r="F147" s="8">
        <v>3.42</v>
      </c>
      <c r="G147" s="4">
        <v>11</v>
      </c>
      <c r="H147" s="8">
        <v>0.2</v>
      </c>
      <c r="I147" s="4">
        <v>0</v>
      </c>
    </row>
    <row r="148" spans="1:9" x14ac:dyDescent="0.2">
      <c r="A148" s="2">
        <v>14</v>
      </c>
      <c r="B148" s="1" t="s">
        <v>112</v>
      </c>
      <c r="C148" s="4">
        <v>146</v>
      </c>
      <c r="D148" s="8">
        <v>1.49</v>
      </c>
      <c r="E148" s="4">
        <v>17</v>
      </c>
      <c r="F148" s="8">
        <v>0.4</v>
      </c>
      <c r="G148" s="4">
        <v>129</v>
      </c>
      <c r="H148" s="8">
        <v>2.34</v>
      </c>
      <c r="I148" s="4">
        <v>0</v>
      </c>
    </row>
    <row r="149" spans="1:9" x14ac:dyDescent="0.2">
      <c r="A149" s="2">
        <v>15</v>
      </c>
      <c r="B149" s="1" t="s">
        <v>133</v>
      </c>
      <c r="C149" s="4">
        <v>140</v>
      </c>
      <c r="D149" s="8">
        <v>1.43</v>
      </c>
      <c r="E149" s="4">
        <v>114</v>
      </c>
      <c r="F149" s="8">
        <v>2.71</v>
      </c>
      <c r="G149" s="4">
        <v>26</v>
      </c>
      <c r="H149" s="8">
        <v>0.47</v>
      </c>
      <c r="I149" s="4">
        <v>0</v>
      </c>
    </row>
    <row r="150" spans="1:9" x14ac:dyDescent="0.2">
      <c r="A150" s="2">
        <v>16</v>
      </c>
      <c r="B150" s="1" t="s">
        <v>124</v>
      </c>
      <c r="C150" s="4">
        <v>138</v>
      </c>
      <c r="D150" s="8">
        <v>1.41</v>
      </c>
      <c r="E150" s="4">
        <v>121</v>
      </c>
      <c r="F150" s="8">
        <v>2.88</v>
      </c>
      <c r="G150" s="4">
        <v>17</v>
      </c>
      <c r="H150" s="8">
        <v>0.31</v>
      </c>
      <c r="I150" s="4">
        <v>0</v>
      </c>
    </row>
    <row r="151" spans="1:9" x14ac:dyDescent="0.2">
      <c r="A151" s="2">
        <v>17</v>
      </c>
      <c r="B151" s="1" t="s">
        <v>134</v>
      </c>
      <c r="C151" s="4">
        <v>134</v>
      </c>
      <c r="D151" s="8">
        <v>1.37</v>
      </c>
      <c r="E151" s="4">
        <v>57</v>
      </c>
      <c r="F151" s="8">
        <v>1.36</v>
      </c>
      <c r="G151" s="4">
        <v>76</v>
      </c>
      <c r="H151" s="8">
        <v>1.38</v>
      </c>
      <c r="I151" s="4">
        <v>1</v>
      </c>
    </row>
    <row r="152" spans="1:9" x14ac:dyDescent="0.2">
      <c r="A152" s="2">
        <v>17</v>
      </c>
      <c r="B152" s="1" t="s">
        <v>118</v>
      </c>
      <c r="C152" s="4">
        <v>134</v>
      </c>
      <c r="D152" s="8">
        <v>1.37</v>
      </c>
      <c r="E152" s="4">
        <v>64</v>
      </c>
      <c r="F152" s="8">
        <v>1.52</v>
      </c>
      <c r="G152" s="4">
        <v>70</v>
      </c>
      <c r="H152" s="8">
        <v>1.27</v>
      </c>
      <c r="I152" s="4">
        <v>0</v>
      </c>
    </row>
    <row r="153" spans="1:9" x14ac:dyDescent="0.2">
      <c r="A153" s="2">
        <v>19</v>
      </c>
      <c r="B153" s="1" t="s">
        <v>127</v>
      </c>
      <c r="C153" s="4">
        <v>131</v>
      </c>
      <c r="D153" s="8">
        <v>1.34</v>
      </c>
      <c r="E153" s="4">
        <v>73</v>
      </c>
      <c r="F153" s="8">
        <v>1.74</v>
      </c>
      <c r="G153" s="4">
        <v>58</v>
      </c>
      <c r="H153" s="8">
        <v>1.05</v>
      </c>
      <c r="I153" s="4">
        <v>0</v>
      </c>
    </row>
    <row r="154" spans="1:9" x14ac:dyDescent="0.2">
      <c r="A154" s="2">
        <v>20</v>
      </c>
      <c r="B154" s="1" t="s">
        <v>144</v>
      </c>
      <c r="C154" s="4">
        <v>127</v>
      </c>
      <c r="D154" s="8">
        <v>1.3</v>
      </c>
      <c r="E154" s="4">
        <v>55</v>
      </c>
      <c r="F154" s="8">
        <v>1.31</v>
      </c>
      <c r="G154" s="4">
        <v>72</v>
      </c>
      <c r="H154" s="8">
        <v>1.3</v>
      </c>
      <c r="I154" s="4">
        <v>0</v>
      </c>
    </row>
    <row r="155" spans="1:9" x14ac:dyDescent="0.2">
      <c r="A155" s="2">
        <v>20</v>
      </c>
      <c r="B155" s="1" t="s">
        <v>116</v>
      </c>
      <c r="C155" s="4">
        <v>127</v>
      </c>
      <c r="D155" s="8">
        <v>1.3</v>
      </c>
      <c r="E155" s="4">
        <v>79</v>
      </c>
      <c r="F155" s="8">
        <v>1.88</v>
      </c>
      <c r="G155" s="4">
        <v>48</v>
      </c>
      <c r="H155" s="8">
        <v>0.87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126</v>
      </c>
      <c r="C158" s="4">
        <v>170</v>
      </c>
      <c r="D158" s="8">
        <v>6.4</v>
      </c>
      <c r="E158" s="4">
        <v>147</v>
      </c>
      <c r="F158" s="8">
        <v>11.74</v>
      </c>
      <c r="G158" s="4">
        <v>23</v>
      </c>
      <c r="H158" s="8">
        <v>1.7</v>
      </c>
      <c r="I158" s="4">
        <v>0</v>
      </c>
    </row>
    <row r="159" spans="1:9" x14ac:dyDescent="0.2">
      <c r="A159" s="2">
        <v>2</v>
      </c>
      <c r="B159" s="1" t="s">
        <v>121</v>
      </c>
      <c r="C159" s="4">
        <v>117</v>
      </c>
      <c r="D159" s="8">
        <v>4.41</v>
      </c>
      <c r="E159" s="4">
        <v>76</v>
      </c>
      <c r="F159" s="8">
        <v>6.07</v>
      </c>
      <c r="G159" s="4">
        <v>41</v>
      </c>
      <c r="H159" s="8">
        <v>3.03</v>
      </c>
      <c r="I159" s="4">
        <v>0</v>
      </c>
    </row>
    <row r="160" spans="1:9" x14ac:dyDescent="0.2">
      <c r="A160" s="2">
        <v>3</v>
      </c>
      <c r="B160" s="1" t="s">
        <v>125</v>
      </c>
      <c r="C160" s="4">
        <v>81</v>
      </c>
      <c r="D160" s="8">
        <v>3.05</v>
      </c>
      <c r="E160" s="4">
        <v>78</v>
      </c>
      <c r="F160" s="8">
        <v>6.23</v>
      </c>
      <c r="G160" s="4">
        <v>2</v>
      </c>
      <c r="H160" s="8">
        <v>0.15</v>
      </c>
      <c r="I160" s="4">
        <v>1</v>
      </c>
    </row>
    <row r="161" spans="1:9" x14ac:dyDescent="0.2">
      <c r="A161" s="2">
        <v>4</v>
      </c>
      <c r="B161" s="1" t="s">
        <v>124</v>
      </c>
      <c r="C161" s="4">
        <v>71</v>
      </c>
      <c r="D161" s="8">
        <v>2.67</v>
      </c>
      <c r="E161" s="4">
        <v>65</v>
      </c>
      <c r="F161" s="8">
        <v>5.19</v>
      </c>
      <c r="G161" s="4">
        <v>6</v>
      </c>
      <c r="H161" s="8">
        <v>0.44</v>
      </c>
      <c r="I161" s="4">
        <v>0</v>
      </c>
    </row>
    <row r="162" spans="1:9" x14ac:dyDescent="0.2">
      <c r="A162" s="2">
        <v>5</v>
      </c>
      <c r="B162" s="1" t="s">
        <v>111</v>
      </c>
      <c r="C162" s="4">
        <v>69</v>
      </c>
      <c r="D162" s="8">
        <v>2.6</v>
      </c>
      <c r="E162" s="4">
        <v>2</v>
      </c>
      <c r="F162" s="8">
        <v>0.16</v>
      </c>
      <c r="G162" s="4">
        <v>67</v>
      </c>
      <c r="H162" s="8">
        <v>4.96</v>
      </c>
      <c r="I162" s="4">
        <v>0</v>
      </c>
    </row>
    <row r="163" spans="1:9" x14ac:dyDescent="0.2">
      <c r="A163" s="2">
        <v>6</v>
      </c>
      <c r="B163" s="1" t="s">
        <v>118</v>
      </c>
      <c r="C163" s="4">
        <v>58</v>
      </c>
      <c r="D163" s="8">
        <v>2.1800000000000002</v>
      </c>
      <c r="E163" s="4">
        <v>13</v>
      </c>
      <c r="F163" s="8">
        <v>1.04</v>
      </c>
      <c r="G163" s="4">
        <v>45</v>
      </c>
      <c r="H163" s="8">
        <v>3.33</v>
      </c>
      <c r="I163" s="4">
        <v>0</v>
      </c>
    </row>
    <row r="164" spans="1:9" x14ac:dyDescent="0.2">
      <c r="A164" s="2">
        <v>6</v>
      </c>
      <c r="B164" s="1" t="s">
        <v>122</v>
      </c>
      <c r="C164" s="4">
        <v>58</v>
      </c>
      <c r="D164" s="8">
        <v>2.1800000000000002</v>
      </c>
      <c r="E164" s="4">
        <v>47</v>
      </c>
      <c r="F164" s="8">
        <v>3.75</v>
      </c>
      <c r="G164" s="4">
        <v>11</v>
      </c>
      <c r="H164" s="8">
        <v>0.81</v>
      </c>
      <c r="I164" s="4">
        <v>0</v>
      </c>
    </row>
    <row r="165" spans="1:9" x14ac:dyDescent="0.2">
      <c r="A165" s="2">
        <v>8</v>
      </c>
      <c r="B165" s="1" t="s">
        <v>117</v>
      </c>
      <c r="C165" s="4">
        <v>56</v>
      </c>
      <c r="D165" s="8">
        <v>2.11</v>
      </c>
      <c r="E165" s="4">
        <v>29</v>
      </c>
      <c r="F165" s="8">
        <v>2.3199999999999998</v>
      </c>
      <c r="G165" s="4">
        <v>27</v>
      </c>
      <c r="H165" s="8">
        <v>2</v>
      </c>
      <c r="I165" s="4">
        <v>0</v>
      </c>
    </row>
    <row r="166" spans="1:9" x14ac:dyDescent="0.2">
      <c r="A166" s="2">
        <v>9</v>
      </c>
      <c r="B166" s="1" t="s">
        <v>129</v>
      </c>
      <c r="C166" s="4">
        <v>53</v>
      </c>
      <c r="D166" s="8">
        <v>2</v>
      </c>
      <c r="E166" s="4">
        <v>42</v>
      </c>
      <c r="F166" s="8">
        <v>3.35</v>
      </c>
      <c r="G166" s="4">
        <v>11</v>
      </c>
      <c r="H166" s="8">
        <v>0.81</v>
      </c>
      <c r="I166" s="4">
        <v>0</v>
      </c>
    </row>
    <row r="167" spans="1:9" x14ac:dyDescent="0.2">
      <c r="A167" s="2">
        <v>10</v>
      </c>
      <c r="B167" s="1" t="s">
        <v>119</v>
      </c>
      <c r="C167" s="4">
        <v>51</v>
      </c>
      <c r="D167" s="8">
        <v>1.92</v>
      </c>
      <c r="E167" s="4">
        <v>27</v>
      </c>
      <c r="F167" s="8">
        <v>2.16</v>
      </c>
      <c r="G167" s="4">
        <v>24</v>
      </c>
      <c r="H167" s="8">
        <v>1.78</v>
      </c>
      <c r="I167" s="4">
        <v>0</v>
      </c>
    </row>
    <row r="168" spans="1:9" x14ac:dyDescent="0.2">
      <c r="A168" s="2">
        <v>11</v>
      </c>
      <c r="B168" s="1" t="s">
        <v>134</v>
      </c>
      <c r="C168" s="4">
        <v>49</v>
      </c>
      <c r="D168" s="8">
        <v>1.85</v>
      </c>
      <c r="E168" s="4">
        <v>24</v>
      </c>
      <c r="F168" s="8">
        <v>1.92</v>
      </c>
      <c r="G168" s="4">
        <v>25</v>
      </c>
      <c r="H168" s="8">
        <v>1.85</v>
      </c>
      <c r="I168" s="4">
        <v>0</v>
      </c>
    </row>
    <row r="169" spans="1:9" x14ac:dyDescent="0.2">
      <c r="A169" s="2">
        <v>12</v>
      </c>
      <c r="B169" s="1" t="s">
        <v>133</v>
      </c>
      <c r="C169" s="4">
        <v>46</v>
      </c>
      <c r="D169" s="8">
        <v>1.73</v>
      </c>
      <c r="E169" s="4">
        <v>40</v>
      </c>
      <c r="F169" s="8">
        <v>3.19</v>
      </c>
      <c r="G169" s="4">
        <v>6</v>
      </c>
      <c r="H169" s="8">
        <v>0.44</v>
      </c>
      <c r="I169" s="4">
        <v>0</v>
      </c>
    </row>
    <row r="170" spans="1:9" x14ac:dyDescent="0.2">
      <c r="A170" s="2">
        <v>13</v>
      </c>
      <c r="B170" s="1" t="s">
        <v>113</v>
      </c>
      <c r="C170" s="4">
        <v>44</v>
      </c>
      <c r="D170" s="8">
        <v>1.66</v>
      </c>
      <c r="E170" s="4">
        <v>16</v>
      </c>
      <c r="F170" s="8">
        <v>1.28</v>
      </c>
      <c r="G170" s="4">
        <v>28</v>
      </c>
      <c r="H170" s="8">
        <v>2.0699999999999998</v>
      </c>
      <c r="I170" s="4">
        <v>0</v>
      </c>
    </row>
    <row r="171" spans="1:9" x14ac:dyDescent="0.2">
      <c r="A171" s="2">
        <v>14</v>
      </c>
      <c r="B171" s="1" t="s">
        <v>128</v>
      </c>
      <c r="C171" s="4">
        <v>42</v>
      </c>
      <c r="D171" s="8">
        <v>1.58</v>
      </c>
      <c r="E171" s="4">
        <v>31</v>
      </c>
      <c r="F171" s="8">
        <v>2.48</v>
      </c>
      <c r="G171" s="4">
        <v>11</v>
      </c>
      <c r="H171" s="8">
        <v>0.81</v>
      </c>
      <c r="I171" s="4">
        <v>0</v>
      </c>
    </row>
    <row r="172" spans="1:9" x14ac:dyDescent="0.2">
      <c r="A172" s="2">
        <v>15</v>
      </c>
      <c r="B172" s="1" t="s">
        <v>114</v>
      </c>
      <c r="C172" s="4">
        <v>41</v>
      </c>
      <c r="D172" s="8">
        <v>1.54</v>
      </c>
      <c r="E172" s="4">
        <v>17</v>
      </c>
      <c r="F172" s="8">
        <v>1.36</v>
      </c>
      <c r="G172" s="4">
        <v>24</v>
      </c>
      <c r="H172" s="8">
        <v>1.78</v>
      </c>
      <c r="I172" s="4">
        <v>0</v>
      </c>
    </row>
    <row r="173" spans="1:9" x14ac:dyDescent="0.2">
      <c r="A173" s="2">
        <v>16</v>
      </c>
      <c r="B173" s="1" t="s">
        <v>120</v>
      </c>
      <c r="C173" s="4">
        <v>40</v>
      </c>
      <c r="D173" s="8">
        <v>1.51</v>
      </c>
      <c r="E173" s="4">
        <v>5</v>
      </c>
      <c r="F173" s="8">
        <v>0.4</v>
      </c>
      <c r="G173" s="4">
        <v>35</v>
      </c>
      <c r="H173" s="8">
        <v>2.59</v>
      </c>
      <c r="I173" s="4">
        <v>0</v>
      </c>
    </row>
    <row r="174" spans="1:9" x14ac:dyDescent="0.2">
      <c r="A174" s="2">
        <v>16</v>
      </c>
      <c r="B174" s="1" t="s">
        <v>123</v>
      </c>
      <c r="C174" s="4">
        <v>40</v>
      </c>
      <c r="D174" s="8">
        <v>1.51</v>
      </c>
      <c r="E174" s="4">
        <v>33</v>
      </c>
      <c r="F174" s="8">
        <v>2.64</v>
      </c>
      <c r="G174" s="4">
        <v>7</v>
      </c>
      <c r="H174" s="8">
        <v>0.52</v>
      </c>
      <c r="I174" s="4">
        <v>0</v>
      </c>
    </row>
    <row r="175" spans="1:9" x14ac:dyDescent="0.2">
      <c r="A175" s="2">
        <v>18</v>
      </c>
      <c r="B175" s="1" t="s">
        <v>130</v>
      </c>
      <c r="C175" s="4">
        <v>38</v>
      </c>
      <c r="D175" s="8">
        <v>1.43</v>
      </c>
      <c r="E175" s="4">
        <v>23</v>
      </c>
      <c r="F175" s="8">
        <v>1.84</v>
      </c>
      <c r="G175" s="4">
        <v>15</v>
      </c>
      <c r="H175" s="8">
        <v>1.1100000000000001</v>
      </c>
      <c r="I175" s="4">
        <v>0</v>
      </c>
    </row>
    <row r="176" spans="1:9" x14ac:dyDescent="0.2">
      <c r="A176" s="2">
        <v>19</v>
      </c>
      <c r="B176" s="1" t="s">
        <v>127</v>
      </c>
      <c r="C176" s="4">
        <v>36</v>
      </c>
      <c r="D176" s="8">
        <v>1.36</v>
      </c>
      <c r="E176" s="4">
        <v>27</v>
      </c>
      <c r="F176" s="8">
        <v>2.16</v>
      </c>
      <c r="G176" s="4">
        <v>9</v>
      </c>
      <c r="H176" s="8">
        <v>0.67</v>
      </c>
      <c r="I176" s="4">
        <v>0</v>
      </c>
    </row>
    <row r="177" spans="1:9" x14ac:dyDescent="0.2">
      <c r="A177" s="2">
        <v>20</v>
      </c>
      <c r="B177" s="1" t="s">
        <v>112</v>
      </c>
      <c r="C177" s="4">
        <v>35</v>
      </c>
      <c r="D177" s="8">
        <v>1.32</v>
      </c>
      <c r="E177" s="4">
        <v>7</v>
      </c>
      <c r="F177" s="8">
        <v>0.56000000000000005</v>
      </c>
      <c r="G177" s="4">
        <v>28</v>
      </c>
      <c r="H177" s="8">
        <v>2.0699999999999998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126</v>
      </c>
      <c r="C180" s="4">
        <v>82</v>
      </c>
      <c r="D180" s="8">
        <v>6.54</v>
      </c>
      <c r="E180" s="4">
        <v>75</v>
      </c>
      <c r="F180" s="8">
        <v>12.02</v>
      </c>
      <c r="G180" s="4">
        <v>7</v>
      </c>
      <c r="H180" s="8">
        <v>1.1399999999999999</v>
      </c>
      <c r="I180" s="4">
        <v>0</v>
      </c>
    </row>
    <row r="181" spans="1:9" x14ac:dyDescent="0.2">
      <c r="A181" s="2">
        <v>2</v>
      </c>
      <c r="B181" s="1" t="s">
        <v>121</v>
      </c>
      <c r="C181" s="4">
        <v>55</v>
      </c>
      <c r="D181" s="8">
        <v>4.3899999999999997</v>
      </c>
      <c r="E181" s="4">
        <v>42</v>
      </c>
      <c r="F181" s="8">
        <v>6.73</v>
      </c>
      <c r="G181" s="4">
        <v>13</v>
      </c>
      <c r="H181" s="8">
        <v>2.12</v>
      </c>
      <c r="I181" s="4">
        <v>0</v>
      </c>
    </row>
    <row r="182" spans="1:9" x14ac:dyDescent="0.2">
      <c r="A182" s="2">
        <v>3</v>
      </c>
      <c r="B182" s="1" t="s">
        <v>125</v>
      </c>
      <c r="C182" s="4">
        <v>51</v>
      </c>
      <c r="D182" s="8">
        <v>4.07</v>
      </c>
      <c r="E182" s="4">
        <v>49</v>
      </c>
      <c r="F182" s="8">
        <v>7.85</v>
      </c>
      <c r="G182" s="4">
        <v>2</v>
      </c>
      <c r="H182" s="8">
        <v>0.33</v>
      </c>
      <c r="I182" s="4">
        <v>0</v>
      </c>
    </row>
    <row r="183" spans="1:9" x14ac:dyDescent="0.2">
      <c r="A183" s="2">
        <v>4</v>
      </c>
      <c r="B183" s="1" t="s">
        <v>149</v>
      </c>
      <c r="C183" s="4">
        <v>39</v>
      </c>
      <c r="D183" s="8">
        <v>3.11</v>
      </c>
      <c r="E183" s="4">
        <v>32</v>
      </c>
      <c r="F183" s="8">
        <v>5.13</v>
      </c>
      <c r="G183" s="4">
        <v>7</v>
      </c>
      <c r="H183" s="8">
        <v>1.1399999999999999</v>
      </c>
      <c r="I183" s="4">
        <v>0</v>
      </c>
    </row>
    <row r="184" spans="1:9" x14ac:dyDescent="0.2">
      <c r="A184" s="2">
        <v>5</v>
      </c>
      <c r="B184" s="1" t="s">
        <v>129</v>
      </c>
      <c r="C184" s="4">
        <v>32</v>
      </c>
      <c r="D184" s="8">
        <v>2.5499999999999998</v>
      </c>
      <c r="E184" s="4">
        <v>31</v>
      </c>
      <c r="F184" s="8">
        <v>4.97</v>
      </c>
      <c r="G184" s="4">
        <v>1</v>
      </c>
      <c r="H184" s="8">
        <v>0.16</v>
      </c>
      <c r="I184" s="4">
        <v>0</v>
      </c>
    </row>
    <row r="185" spans="1:9" x14ac:dyDescent="0.2">
      <c r="A185" s="2">
        <v>6</v>
      </c>
      <c r="B185" s="1" t="s">
        <v>111</v>
      </c>
      <c r="C185" s="4">
        <v>27</v>
      </c>
      <c r="D185" s="8">
        <v>2.15</v>
      </c>
      <c r="E185" s="4">
        <v>1</v>
      </c>
      <c r="F185" s="8">
        <v>0.16</v>
      </c>
      <c r="G185" s="4">
        <v>26</v>
      </c>
      <c r="H185" s="8">
        <v>4.25</v>
      </c>
      <c r="I185" s="4">
        <v>0</v>
      </c>
    </row>
    <row r="186" spans="1:9" x14ac:dyDescent="0.2">
      <c r="A186" s="2">
        <v>7</v>
      </c>
      <c r="B186" s="1" t="s">
        <v>117</v>
      </c>
      <c r="C186" s="4">
        <v>26</v>
      </c>
      <c r="D186" s="8">
        <v>2.0699999999999998</v>
      </c>
      <c r="E186" s="4">
        <v>11</v>
      </c>
      <c r="F186" s="8">
        <v>1.76</v>
      </c>
      <c r="G186" s="4">
        <v>15</v>
      </c>
      <c r="H186" s="8">
        <v>2.4500000000000002</v>
      </c>
      <c r="I186" s="4">
        <v>0</v>
      </c>
    </row>
    <row r="187" spans="1:9" x14ac:dyDescent="0.2">
      <c r="A187" s="2">
        <v>8</v>
      </c>
      <c r="B187" s="1" t="s">
        <v>119</v>
      </c>
      <c r="C187" s="4">
        <v>25</v>
      </c>
      <c r="D187" s="8">
        <v>1.99</v>
      </c>
      <c r="E187" s="4">
        <v>16</v>
      </c>
      <c r="F187" s="8">
        <v>2.56</v>
      </c>
      <c r="G187" s="4">
        <v>9</v>
      </c>
      <c r="H187" s="8">
        <v>1.47</v>
      </c>
      <c r="I187" s="4">
        <v>0</v>
      </c>
    </row>
    <row r="188" spans="1:9" x14ac:dyDescent="0.2">
      <c r="A188" s="2">
        <v>8</v>
      </c>
      <c r="B188" s="1" t="s">
        <v>124</v>
      </c>
      <c r="C188" s="4">
        <v>25</v>
      </c>
      <c r="D188" s="8">
        <v>1.99</v>
      </c>
      <c r="E188" s="4">
        <v>22</v>
      </c>
      <c r="F188" s="8">
        <v>3.53</v>
      </c>
      <c r="G188" s="4">
        <v>3</v>
      </c>
      <c r="H188" s="8">
        <v>0.49</v>
      </c>
      <c r="I188" s="4">
        <v>0</v>
      </c>
    </row>
    <row r="189" spans="1:9" x14ac:dyDescent="0.2">
      <c r="A189" s="2">
        <v>10</v>
      </c>
      <c r="B189" s="1" t="s">
        <v>116</v>
      </c>
      <c r="C189" s="4">
        <v>24</v>
      </c>
      <c r="D189" s="8">
        <v>1.91</v>
      </c>
      <c r="E189" s="4">
        <v>13</v>
      </c>
      <c r="F189" s="8">
        <v>2.08</v>
      </c>
      <c r="G189" s="4">
        <v>11</v>
      </c>
      <c r="H189" s="8">
        <v>1.8</v>
      </c>
      <c r="I189" s="4">
        <v>0</v>
      </c>
    </row>
    <row r="190" spans="1:9" x14ac:dyDescent="0.2">
      <c r="A190" s="2">
        <v>11</v>
      </c>
      <c r="B190" s="1" t="s">
        <v>115</v>
      </c>
      <c r="C190" s="4">
        <v>23</v>
      </c>
      <c r="D190" s="8">
        <v>1.83</v>
      </c>
      <c r="E190" s="4">
        <v>10</v>
      </c>
      <c r="F190" s="8">
        <v>1.6</v>
      </c>
      <c r="G190" s="4">
        <v>13</v>
      </c>
      <c r="H190" s="8">
        <v>2.12</v>
      </c>
      <c r="I190" s="4">
        <v>0</v>
      </c>
    </row>
    <row r="191" spans="1:9" x14ac:dyDescent="0.2">
      <c r="A191" s="2">
        <v>12</v>
      </c>
      <c r="B191" s="1" t="s">
        <v>147</v>
      </c>
      <c r="C191" s="4">
        <v>20</v>
      </c>
      <c r="D191" s="8">
        <v>1.59</v>
      </c>
      <c r="E191" s="4">
        <v>4</v>
      </c>
      <c r="F191" s="8">
        <v>0.64</v>
      </c>
      <c r="G191" s="4">
        <v>16</v>
      </c>
      <c r="H191" s="8">
        <v>2.61</v>
      </c>
      <c r="I191" s="4">
        <v>0</v>
      </c>
    </row>
    <row r="192" spans="1:9" x14ac:dyDescent="0.2">
      <c r="A192" s="2">
        <v>12</v>
      </c>
      <c r="B192" s="1" t="s">
        <v>139</v>
      </c>
      <c r="C192" s="4">
        <v>20</v>
      </c>
      <c r="D192" s="8">
        <v>1.59</v>
      </c>
      <c r="E192" s="4">
        <v>9</v>
      </c>
      <c r="F192" s="8">
        <v>1.44</v>
      </c>
      <c r="G192" s="4">
        <v>11</v>
      </c>
      <c r="H192" s="8">
        <v>1.8</v>
      </c>
      <c r="I192" s="4">
        <v>0</v>
      </c>
    </row>
    <row r="193" spans="1:9" x14ac:dyDescent="0.2">
      <c r="A193" s="2">
        <v>12</v>
      </c>
      <c r="B193" s="1" t="s">
        <v>128</v>
      </c>
      <c r="C193" s="4">
        <v>20</v>
      </c>
      <c r="D193" s="8">
        <v>1.59</v>
      </c>
      <c r="E193" s="4">
        <v>18</v>
      </c>
      <c r="F193" s="8">
        <v>2.88</v>
      </c>
      <c r="G193" s="4">
        <v>2</v>
      </c>
      <c r="H193" s="8">
        <v>0.33</v>
      </c>
      <c r="I193" s="4">
        <v>0</v>
      </c>
    </row>
    <row r="194" spans="1:9" x14ac:dyDescent="0.2">
      <c r="A194" s="2">
        <v>15</v>
      </c>
      <c r="B194" s="1" t="s">
        <v>118</v>
      </c>
      <c r="C194" s="4">
        <v>17</v>
      </c>
      <c r="D194" s="8">
        <v>1.36</v>
      </c>
      <c r="E194" s="4">
        <v>5</v>
      </c>
      <c r="F194" s="8">
        <v>0.8</v>
      </c>
      <c r="G194" s="4">
        <v>12</v>
      </c>
      <c r="H194" s="8">
        <v>1.96</v>
      </c>
      <c r="I194" s="4">
        <v>0</v>
      </c>
    </row>
    <row r="195" spans="1:9" x14ac:dyDescent="0.2">
      <c r="A195" s="2">
        <v>16</v>
      </c>
      <c r="B195" s="1" t="s">
        <v>114</v>
      </c>
      <c r="C195" s="4">
        <v>16</v>
      </c>
      <c r="D195" s="8">
        <v>1.28</v>
      </c>
      <c r="E195" s="4">
        <v>3</v>
      </c>
      <c r="F195" s="8">
        <v>0.48</v>
      </c>
      <c r="G195" s="4">
        <v>13</v>
      </c>
      <c r="H195" s="8">
        <v>2.12</v>
      </c>
      <c r="I195" s="4">
        <v>0</v>
      </c>
    </row>
    <row r="196" spans="1:9" x14ac:dyDescent="0.2">
      <c r="A196" s="2">
        <v>16</v>
      </c>
      <c r="B196" s="1" t="s">
        <v>130</v>
      </c>
      <c r="C196" s="4">
        <v>16</v>
      </c>
      <c r="D196" s="8">
        <v>1.28</v>
      </c>
      <c r="E196" s="4">
        <v>12</v>
      </c>
      <c r="F196" s="8">
        <v>1.92</v>
      </c>
      <c r="G196" s="4">
        <v>4</v>
      </c>
      <c r="H196" s="8">
        <v>0.65</v>
      </c>
      <c r="I196" s="4">
        <v>0</v>
      </c>
    </row>
    <row r="197" spans="1:9" x14ac:dyDescent="0.2">
      <c r="A197" s="2">
        <v>18</v>
      </c>
      <c r="B197" s="1" t="s">
        <v>112</v>
      </c>
      <c r="C197" s="4">
        <v>15</v>
      </c>
      <c r="D197" s="8">
        <v>1.2</v>
      </c>
      <c r="E197" s="4">
        <v>4</v>
      </c>
      <c r="F197" s="8">
        <v>0.64</v>
      </c>
      <c r="G197" s="4">
        <v>11</v>
      </c>
      <c r="H197" s="8">
        <v>1.8</v>
      </c>
      <c r="I197" s="4">
        <v>0</v>
      </c>
    </row>
    <row r="198" spans="1:9" x14ac:dyDescent="0.2">
      <c r="A198" s="2">
        <v>18</v>
      </c>
      <c r="B198" s="1" t="s">
        <v>145</v>
      </c>
      <c r="C198" s="4">
        <v>15</v>
      </c>
      <c r="D198" s="8">
        <v>1.2</v>
      </c>
      <c r="E198" s="4">
        <v>8</v>
      </c>
      <c r="F198" s="8">
        <v>1.28</v>
      </c>
      <c r="G198" s="4">
        <v>7</v>
      </c>
      <c r="H198" s="8">
        <v>1.1399999999999999</v>
      </c>
      <c r="I198" s="4">
        <v>0</v>
      </c>
    </row>
    <row r="199" spans="1:9" x14ac:dyDescent="0.2">
      <c r="A199" s="2">
        <v>20</v>
      </c>
      <c r="B199" s="1" t="s">
        <v>113</v>
      </c>
      <c r="C199" s="4">
        <v>14</v>
      </c>
      <c r="D199" s="8">
        <v>1.1200000000000001</v>
      </c>
      <c r="E199" s="4">
        <v>6</v>
      </c>
      <c r="F199" s="8">
        <v>0.96</v>
      </c>
      <c r="G199" s="4">
        <v>8</v>
      </c>
      <c r="H199" s="8">
        <v>1.31</v>
      </c>
      <c r="I199" s="4">
        <v>0</v>
      </c>
    </row>
    <row r="200" spans="1:9" x14ac:dyDescent="0.2">
      <c r="A200" s="2">
        <v>20</v>
      </c>
      <c r="B200" s="1" t="s">
        <v>146</v>
      </c>
      <c r="C200" s="4">
        <v>14</v>
      </c>
      <c r="D200" s="8">
        <v>1.1200000000000001</v>
      </c>
      <c r="E200" s="4">
        <v>1</v>
      </c>
      <c r="F200" s="8">
        <v>0.16</v>
      </c>
      <c r="G200" s="4">
        <v>13</v>
      </c>
      <c r="H200" s="8">
        <v>2.12</v>
      </c>
      <c r="I200" s="4">
        <v>0</v>
      </c>
    </row>
    <row r="201" spans="1:9" x14ac:dyDescent="0.2">
      <c r="A201" s="2">
        <v>20</v>
      </c>
      <c r="B201" s="1" t="s">
        <v>148</v>
      </c>
      <c r="C201" s="4">
        <v>14</v>
      </c>
      <c r="D201" s="8">
        <v>1.1200000000000001</v>
      </c>
      <c r="E201" s="4">
        <v>11</v>
      </c>
      <c r="F201" s="8">
        <v>1.76</v>
      </c>
      <c r="G201" s="4">
        <v>3</v>
      </c>
      <c r="H201" s="8">
        <v>0.49</v>
      </c>
      <c r="I201" s="4">
        <v>0</v>
      </c>
    </row>
    <row r="202" spans="1:9" x14ac:dyDescent="0.2">
      <c r="A202" s="2">
        <v>20</v>
      </c>
      <c r="B202" s="1" t="s">
        <v>150</v>
      </c>
      <c r="C202" s="4">
        <v>14</v>
      </c>
      <c r="D202" s="8">
        <v>1.1200000000000001</v>
      </c>
      <c r="E202" s="4">
        <v>13</v>
      </c>
      <c r="F202" s="8">
        <v>2.08</v>
      </c>
      <c r="G202" s="4">
        <v>1</v>
      </c>
      <c r="H202" s="8">
        <v>0.16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126</v>
      </c>
      <c r="C205" s="4">
        <v>73</v>
      </c>
      <c r="D205" s="8">
        <v>6.65</v>
      </c>
      <c r="E205" s="4">
        <v>69</v>
      </c>
      <c r="F205" s="8">
        <v>11.71</v>
      </c>
      <c r="G205" s="4">
        <v>4</v>
      </c>
      <c r="H205" s="8">
        <v>0.84</v>
      </c>
      <c r="I205" s="4">
        <v>0</v>
      </c>
    </row>
    <row r="206" spans="1:9" x14ac:dyDescent="0.2">
      <c r="A206" s="2">
        <v>2</v>
      </c>
      <c r="B206" s="1" t="s">
        <v>125</v>
      </c>
      <c r="C206" s="4">
        <v>34</v>
      </c>
      <c r="D206" s="8">
        <v>3.1</v>
      </c>
      <c r="E206" s="4">
        <v>33</v>
      </c>
      <c r="F206" s="8">
        <v>5.6</v>
      </c>
      <c r="G206" s="4">
        <v>1</v>
      </c>
      <c r="H206" s="8">
        <v>0.21</v>
      </c>
      <c r="I206" s="4">
        <v>0</v>
      </c>
    </row>
    <row r="207" spans="1:9" x14ac:dyDescent="0.2">
      <c r="A207" s="2">
        <v>3</v>
      </c>
      <c r="B207" s="1" t="s">
        <v>121</v>
      </c>
      <c r="C207" s="4">
        <v>31</v>
      </c>
      <c r="D207" s="8">
        <v>2.82</v>
      </c>
      <c r="E207" s="4">
        <v>16</v>
      </c>
      <c r="F207" s="8">
        <v>2.72</v>
      </c>
      <c r="G207" s="4">
        <v>15</v>
      </c>
      <c r="H207" s="8">
        <v>3.14</v>
      </c>
      <c r="I207" s="4">
        <v>0</v>
      </c>
    </row>
    <row r="208" spans="1:9" x14ac:dyDescent="0.2">
      <c r="A208" s="2">
        <v>4</v>
      </c>
      <c r="B208" s="1" t="s">
        <v>123</v>
      </c>
      <c r="C208" s="4">
        <v>28</v>
      </c>
      <c r="D208" s="8">
        <v>2.5499999999999998</v>
      </c>
      <c r="E208" s="4">
        <v>28</v>
      </c>
      <c r="F208" s="8">
        <v>4.75</v>
      </c>
      <c r="G208" s="4">
        <v>0</v>
      </c>
      <c r="H208" s="8">
        <v>0</v>
      </c>
      <c r="I208" s="4">
        <v>0</v>
      </c>
    </row>
    <row r="209" spans="1:9" x14ac:dyDescent="0.2">
      <c r="A209" s="2">
        <v>4</v>
      </c>
      <c r="B209" s="1" t="s">
        <v>124</v>
      </c>
      <c r="C209" s="4">
        <v>28</v>
      </c>
      <c r="D209" s="8">
        <v>2.5499999999999998</v>
      </c>
      <c r="E209" s="4">
        <v>25</v>
      </c>
      <c r="F209" s="8">
        <v>4.24</v>
      </c>
      <c r="G209" s="4">
        <v>3</v>
      </c>
      <c r="H209" s="8">
        <v>0.63</v>
      </c>
      <c r="I209" s="4">
        <v>0</v>
      </c>
    </row>
    <row r="210" spans="1:9" x14ac:dyDescent="0.2">
      <c r="A210" s="2">
        <v>6</v>
      </c>
      <c r="B210" s="1" t="s">
        <v>122</v>
      </c>
      <c r="C210" s="4">
        <v>26</v>
      </c>
      <c r="D210" s="8">
        <v>2.37</v>
      </c>
      <c r="E210" s="4">
        <v>19</v>
      </c>
      <c r="F210" s="8">
        <v>3.23</v>
      </c>
      <c r="G210" s="4">
        <v>7</v>
      </c>
      <c r="H210" s="8">
        <v>1.46</v>
      </c>
      <c r="I210" s="4">
        <v>0</v>
      </c>
    </row>
    <row r="211" spans="1:9" x14ac:dyDescent="0.2">
      <c r="A211" s="2">
        <v>7</v>
      </c>
      <c r="B211" s="1" t="s">
        <v>111</v>
      </c>
      <c r="C211" s="4">
        <v>25</v>
      </c>
      <c r="D211" s="8">
        <v>2.2799999999999998</v>
      </c>
      <c r="E211" s="4">
        <v>4</v>
      </c>
      <c r="F211" s="8">
        <v>0.68</v>
      </c>
      <c r="G211" s="4">
        <v>21</v>
      </c>
      <c r="H211" s="8">
        <v>4.3899999999999997</v>
      </c>
      <c r="I211" s="4">
        <v>0</v>
      </c>
    </row>
    <row r="212" spans="1:9" x14ac:dyDescent="0.2">
      <c r="A212" s="2">
        <v>8</v>
      </c>
      <c r="B212" s="1" t="s">
        <v>119</v>
      </c>
      <c r="C212" s="4">
        <v>24</v>
      </c>
      <c r="D212" s="8">
        <v>2.19</v>
      </c>
      <c r="E212" s="4">
        <v>13</v>
      </c>
      <c r="F212" s="8">
        <v>2.21</v>
      </c>
      <c r="G212" s="4">
        <v>11</v>
      </c>
      <c r="H212" s="8">
        <v>2.2999999999999998</v>
      </c>
      <c r="I212" s="4">
        <v>0</v>
      </c>
    </row>
    <row r="213" spans="1:9" x14ac:dyDescent="0.2">
      <c r="A213" s="2">
        <v>9</v>
      </c>
      <c r="B213" s="1" t="s">
        <v>154</v>
      </c>
      <c r="C213" s="4">
        <v>21</v>
      </c>
      <c r="D213" s="8">
        <v>1.91</v>
      </c>
      <c r="E213" s="4">
        <v>0</v>
      </c>
      <c r="F213" s="8">
        <v>0</v>
      </c>
      <c r="G213" s="4">
        <v>0</v>
      </c>
      <c r="H213" s="8">
        <v>0</v>
      </c>
      <c r="I213" s="4">
        <v>0</v>
      </c>
    </row>
    <row r="214" spans="1:9" x14ac:dyDescent="0.2">
      <c r="A214" s="2">
        <v>10</v>
      </c>
      <c r="B214" s="1" t="s">
        <v>139</v>
      </c>
      <c r="C214" s="4">
        <v>20</v>
      </c>
      <c r="D214" s="8">
        <v>1.82</v>
      </c>
      <c r="E214" s="4">
        <v>10</v>
      </c>
      <c r="F214" s="8">
        <v>1.7</v>
      </c>
      <c r="G214" s="4">
        <v>10</v>
      </c>
      <c r="H214" s="8">
        <v>2.09</v>
      </c>
      <c r="I214" s="4">
        <v>0</v>
      </c>
    </row>
    <row r="215" spans="1:9" x14ac:dyDescent="0.2">
      <c r="A215" s="2">
        <v>10</v>
      </c>
      <c r="B215" s="1" t="s">
        <v>129</v>
      </c>
      <c r="C215" s="4">
        <v>20</v>
      </c>
      <c r="D215" s="8">
        <v>1.82</v>
      </c>
      <c r="E215" s="4">
        <v>19</v>
      </c>
      <c r="F215" s="8">
        <v>3.23</v>
      </c>
      <c r="G215" s="4">
        <v>1</v>
      </c>
      <c r="H215" s="8">
        <v>0.21</v>
      </c>
      <c r="I215" s="4">
        <v>0</v>
      </c>
    </row>
    <row r="216" spans="1:9" x14ac:dyDescent="0.2">
      <c r="A216" s="2">
        <v>12</v>
      </c>
      <c r="B216" s="1" t="s">
        <v>151</v>
      </c>
      <c r="C216" s="4">
        <v>19</v>
      </c>
      <c r="D216" s="8">
        <v>1.73</v>
      </c>
      <c r="E216" s="4">
        <v>8</v>
      </c>
      <c r="F216" s="8">
        <v>1.36</v>
      </c>
      <c r="G216" s="4">
        <v>11</v>
      </c>
      <c r="H216" s="8">
        <v>2.2999999999999998</v>
      </c>
      <c r="I216" s="4">
        <v>0</v>
      </c>
    </row>
    <row r="217" spans="1:9" x14ac:dyDescent="0.2">
      <c r="A217" s="2">
        <v>12</v>
      </c>
      <c r="B217" s="1" t="s">
        <v>116</v>
      </c>
      <c r="C217" s="4">
        <v>19</v>
      </c>
      <c r="D217" s="8">
        <v>1.73</v>
      </c>
      <c r="E217" s="4">
        <v>13</v>
      </c>
      <c r="F217" s="8">
        <v>2.21</v>
      </c>
      <c r="G217" s="4">
        <v>6</v>
      </c>
      <c r="H217" s="8">
        <v>1.26</v>
      </c>
      <c r="I217" s="4">
        <v>0</v>
      </c>
    </row>
    <row r="218" spans="1:9" x14ac:dyDescent="0.2">
      <c r="A218" s="2">
        <v>14</v>
      </c>
      <c r="B218" s="1" t="s">
        <v>152</v>
      </c>
      <c r="C218" s="4">
        <v>18</v>
      </c>
      <c r="D218" s="8">
        <v>1.64</v>
      </c>
      <c r="E218" s="4">
        <v>16</v>
      </c>
      <c r="F218" s="8">
        <v>2.72</v>
      </c>
      <c r="G218" s="4">
        <v>2</v>
      </c>
      <c r="H218" s="8">
        <v>0.42</v>
      </c>
      <c r="I218" s="4">
        <v>0</v>
      </c>
    </row>
    <row r="219" spans="1:9" x14ac:dyDescent="0.2">
      <c r="A219" s="2">
        <v>15</v>
      </c>
      <c r="B219" s="1" t="s">
        <v>150</v>
      </c>
      <c r="C219" s="4">
        <v>17</v>
      </c>
      <c r="D219" s="8">
        <v>1.55</v>
      </c>
      <c r="E219" s="4">
        <v>16</v>
      </c>
      <c r="F219" s="8">
        <v>2.72</v>
      </c>
      <c r="G219" s="4">
        <v>1</v>
      </c>
      <c r="H219" s="8">
        <v>0.21</v>
      </c>
      <c r="I219" s="4">
        <v>0</v>
      </c>
    </row>
    <row r="220" spans="1:9" x14ac:dyDescent="0.2">
      <c r="A220" s="2">
        <v>16</v>
      </c>
      <c r="B220" s="1" t="s">
        <v>128</v>
      </c>
      <c r="C220" s="4">
        <v>16</v>
      </c>
      <c r="D220" s="8">
        <v>1.46</v>
      </c>
      <c r="E220" s="4">
        <v>13</v>
      </c>
      <c r="F220" s="8">
        <v>2.21</v>
      </c>
      <c r="G220" s="4">
        <v>2</v>
      </c>
      <c r="H220" s="8">
        <v>0.42</v>
      </c>
      <c r="I220" s="4">
        <v>1</v>
      </c>
    </row>
    <row r="221" spans="1:9" x14ac:dyDescent="0.2">
      <c r="A221" s="2">
        <v>17</v>
      </c>
      <c r="B221" s="1" t="s">
        <v>112</v>
      </c>
      <c r="C221" s="4">
        <v>15</v>
      </c>
      <c r="D221" s="8">
        <v>1.37</v>
      </c>
      <c r="E221" s="4">
        <v>3</v>
      </c>
      <c r="F221" s="8">
        <v>0.51</v>
      </c>
      <c r="G221" s="4">
        <v>12</v>
      </c>
      <c r="H221" s="8">
        <v>2.5099999999999998</v>
      </c>
      <c r="I221" s="4">
        <v>0</v>
      </c>
    </row>
    <row r="222" spans="1:9" x14ac:dyDescent="0.2">
      <c r="A222" s="2">
        <v>17</v>
      </c>
      <c r="B222" s="1" t="s">
        <v>148</v>
      </c>
      <c r="C222" s="4">
        <v>15</v>
      </c>
      <c r="D222" s="8">
        <v>1.37</v>
      </c>
      <c r="E222" s="4">
        <v>9</v>
      </c>
      <c r="F222" s="8">
        <v>1.53</v>
      </c>
      <c r="G222" s="4">
        <v>5</v>
      </c>
      <c r="H222" s="8">
        <v>1.05</v>
      </c>
      <c r="I222" s="4">
        <v>1</v>
      </c>
    </row>
    <row r="223" spans="1:9" x14ac:dyDescent="0.2">
      <c r="A223" s="2">
        <v>17</v>
      </c>
      <c r="B223" s="1" t="s">
        <v>132</v>
      </c>
      <c r="C223" s="4">
        <v>15</v>
      </c>
      <c r="D223" s="8">
        <v>1.37</v>
      </c>
      <c r="E223" s="4">
        <v>4</v>
      </c>
      <c r="F223" s="8">
        <v>0.68</v>
      </c>
      <c r="G223" s="4">
        <v>10</v>
      </c>
      <c r="H223" s="8">
        <v>2.09</v>
      </c>
      <c r="I223" s="4">
        <v>0</v>
      </c>
    </row>
    <row r="224" spans="1:9" x14ac:dyDescent="0.2">
      <c r="A224" s="2">
        <v>20</v>
      </c>
      <c r="B224" s="1" t="s">
        <v>153</v>
      </c>
      <c r="C224" s="4">
        <v>14</v>
      </c>
      <c r="D224" s="8">
        <v>1.28</v>
      </c>
      <c r="E224" s="4">
        <v>5</v>
      </c>
      <c r="F224" s="8">
        <v>0.85</v>
      </c>
      <c r="G224" s="4">
        <v>9</v>
      </c>
      <c r="H224" s="8">
        <v>1.88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126</v>
      </c>
      <c r="C227" s="4">
        <v>68</v>
      </c>
      <c r="D227" s="8">
        <v>6.92</v>
      </c>
      <c r="E227" s="4">
        <v>58</v>
      </c>
      <c r="F227" s="8">
        <v>10.9</v>
      </c>
      <c r="G227" s="4">
        <v>10</v>
      </c>
      <c r="H227" s="8">
        <v>2.34</v>
      </c>
      <c r="I227" s="4">
        <v>0</v>
      </c>
    </row>
    <row r="228" spans="1:9" x14ac:dyDescent="0.2">
      <c r="A228" s="2">
        <v>2</v>
      </c>
      <c r="B228" s="1" t="s">
        <v>121</v>
      </c>
      <c r="C228" s="4">
        <v>36</v>
      </c>
      <c r="D228" s="8">
        <v>3.66</v>
      </c>
      <c r="E228" s="4">
        <v>20</v>
      </c>
      <c r="F228" s="8">
        <v>3.76</v>
      </c>
      <c r="G228" s="4">
        <v>16</v>
      </c>
      <c r="H228" s="8">
        <v>3.74</v>
      </c>
      <c r="I228" s="4">
        <v>0</v>
      </c>
    </row>
    <row r="229" spans="1:9" x14ac:dyDescent="0.2">
      <c r="A229" s="2">
        <v>3</v>
      </c>
      <c r="B229" s="1" t="s">
        <v>117</v>
      </c>
      <c r="C229" s="4">
        <v>32</v>
      </c>
      <c r="D229" s="8">
        <v>3.26</v>
      </c>
      <c r="E229" s="4">
        <v>16</v>
      </c>
      <c r="F229" s="8">
        <v>3.01</v>
      </c>
      <c r="G229" s="4">
        <v>16</v>
      </c>
      <c r="H229" s="8">
        <v>3.74</v>
      </c>
      <c r="I229" s="4">
        <v>0</v>
      </c>
    </row>
    <row r="230" spans="1:9" x14ac:dyDescent="0.2">
      <c r="A230" s="2">
        <v>3</v>
      </c>
      <c r="B230" s="1" t="s">
        <v>125</v>
      </c>
      <c r="C230" s="4">
        <v>32</v>
      </c>
      <c r="D230" s="8">
        <v>3.26</v>
      </c>
      <c r="E230" s="4">
        <v>32</v>
      </c>
      <c r="F230" s="8">
        <v>6.02</v>
      </c>
      <c r="G230" s="4">
        <v>0</v>
      </c>
      <c r="H230" s="8">
        <v>0</v>
      </c>
      <c r="I230" s="4">
        <v>0</v>
      </c>
    </row>
    <row r="231" spans="1:9" x14ac:dyDescent="0.2">
      <c r="A231" s="2">
        <v>5</v>
      </c>
      <c r="B231" s="1" t="s">
        <v>144</v>
      </c>
      <c r="C231" s="4">
        <v>26</v>
      </c>
      <c r="D231" s="8">
        <v>2.64</v>
      </c>
      <c r="E231" s="4">
        <v>12</v>
      </c>
      <c r="F231" s="8">
        <v>2.2599999999999998</v>
      </c>
      <c r="G231" s="4">
        <v>14</v>
      </c>
      <c r="H231" s="8">
        <v>3.27</v>
      </c>
      <c r="I231" s="4">
        <v>0</v>
      </c>
    </row>
    <row r="232" spans="1:9" x14ac:dyDescent="0.2">
      <c r="A232" s="2">
        <v>6</v>
      </c>
      <c r="B232" s="1" t="s">
        <v>129</v>
      </c>
      <c r="C232" s="4">
        <v>21</v>
      </c>
      <c r="D232" s="8">
        <v>2.14</v>
      </c>
      <c r="E232" s="4">
        <v>19</v>
      </c>
      <c r="F232" s="8">
        <v>3.57</v>
      </c>
      <c r="G232" s="4">
        <v>2</v>
      </c>
      <c r="H232" s="8">
        <v>0.47</v>
      </c>
      <c r="I232" s="4">
        <v>0</v>
      </c>
    </row>
    <row r="233" spans="1:9" x14ac:dyDescent="0.2">
      <c r="A233" s="2">
        <v>7</v>
      </c>
      <c r="B233" s="1" t="s">
        <v>153</v>
      </c>
      <c r="C233" s="4">
        <v>20</v>
      </c>
      <c r="D233" s="8">
        <v>2.0299999999999998</v>
      </c>
      <c r="E233" s="4">
        <v>5</v>
      </c>
      <c r="F233" s="8">
        <v>0.94</v>
      </c>
      <c r="G233" s="4">
        <v>15</v>
      </c>
      <c r="H233" s="8">
        <v>3.5</v>
      </c>
      <c r="I233" s="4">
        <v>0</v>
      </c>
    </row>
    <row r="234" spans="1:9" x14ac:dyDescent="0.2">
      <c r="A234" s="2">
        <v>8</v>
      </c>
      <c r="B234" s="1" t="s">
        <v>119</v>
      </c>
      <c r="C234" s="4">
        <v>19</v>
      </c>
      <c r="D234" s="8">
        <v>1.93</v>
      </c>
      <c r="E234" s="4">
        <v>13</v>
      </c>
      <c r="F234" s="8">
        <v>2.44</v>
      </c>
      <c r="G234" s="4">
        <v>6</v>
      </c>
      <c r="H234" s="8">
        <v>1.4</v>
      </c>
      <c r="I234" s="4">
        <v>0</v>
      </c>
    </row>
    <row r="235" spans="1:9" x14ac:dyDescent="0.2">
      <c r="A235" s="2">
        <v>9</v>
      </c>
      <c r="B235" s="1" t="s">
        <v>111</v>
      </c>
      <c r="C235" s="4">
        <v>18</v>
      </c>
      <c r="D235" s="8">
        <v>1.83</v>
      </c>
      <c r="E235" s="4">
        <v>6</v>
      </c>
      <c r="F235" s="8">
        <v>1.1299999999999999</v>
      </c>
      <c r="G235" s="4">
        <v>12</v>
      </c>
      <c r="H235" s="8">
        <v>2.8</v>
      </c>
      <c r="I235" s="4">
        <v>0</v>
      </c>
    </row>
    <row r="236" spans="1:9" x14ac:dyDescent="0.2">
      <c r="A236" s="2">
        <v>10</v>
      </c>
      <c r="B236" s="1" t="s">
        <v>113</v>
      </c>
      <c r="C236" s="4">
        <v>17</v>
      </c>
      <c r="D236" s="8">
        <v>1.73</v>
      </c>
      <c r="E236" s="4">
        <v>9</v>
      </c>
      <c r="F236" s="8">
        <v>1.69</v>
      </c>
      <c r="G236" s="4">
        <v>8</v>
      </c>
      <c r="H236" s="8">
        <v>1.87</v>
      </c>
      <c r="I236" s="4">
        <v>0</v>
      </c>
    </row>
    <row r="237" spans="1:9" x14ac:dyDescent="0.2">
      <c r="A237" s="2">
        <v>11</v>
      </c>
      <c r="B237" s="1" t="s">
        <v>118</v>
      </c>
      <c r="C237" s="4">
        <v>16</v>
      </c>
      <c r="D237" s="8">
        <v>1.63</v>
      </c>
      <c r="E237" s="4">
        <v>9</v>
      </c>
      <c r="F237" s="8">
        <v>1.69</v>
      </c>
      <c r="G237" s="4">
        <v>7</v>
      </c>
      <c r="H237" s="8">
        <v>1.64</v>
      </c>
      <c r="I237" s="4">
        <v>0</v>
      </c>
    </row>
    <row r="238" spans="1:9" x14ac:dyDescent="0.2">
      <c r="A238" s="2">
        <v>12</v>
      </c>
      <c r="B238" s="1" t="s">
        <v>115</v>
      </c>
      <c r="C238" s="4">
        <v>15</v>
      </c>
      <c r="D238" s="8">
        <v>1.53</v>
      </c>
      <c r="E238" s="4">
        <v>4</v>
      </c>
      <c r="F238" s="8">
        <v>0.75</v>
      </c>
      <c r="G238" s="4">
        <v>11</v>
      </c>
      <c r="H238" s="8">
        <v>2.57</v>
      </c>
      <c r="I238" s="4">
        <v>0</v>
      </c>
    </row>
    <row r="239" spans="1:9" x14ac:dyDescent="0.2">
      <c r="A239" s="2">
        <v>13</v>
      </c>
      <c r="B239" s="1" t="s">
        <v>112</v>
      </c>
      <c r="C239" s="4">
        <v>14</v>
      </c>
      <c r="D239" s="8">
        <v>1.42</v>
      </c>
      <c r="E239" s="4">
        <v>3</v>
      </c>
      <c r="F239" s="8">
        <v>0.56000000000000005</v>
      </c>
      <c r="G239" s="4">
        <v>11</v>
      </c>
      <c r="H239" s="8">
        <v>2.57</v>
      </c>
      <c r="I239" s="4">
        <v>0</v>
      </c>
    </row>
    <row r="240" spans="1:9" x14ac:dyDescent="0.2">
      <c r="A240" s="2">
        <v>13</v>
      </c>
      <c r="B240" s="1" t="s">
        <v>148</v>
      </c>
      <c r="C240" s="4">
        <v>14</v>
      </c>
      <c r="D240" s="8">
        <v>1.42</v>
      </c>
      <c r="E240" s="4">
        <v>8</v>
      </c>
      <c r="F240" s="8">
        <v>1.5</v>
      </c>
      <c r="G240" s="4">
        <v>6</v>
      </c>
      <c r="H240" s="8">
        <v>1.4</v>
      </c>
      <c r="I240" s="4">
        <v>0</v>
      </c>
    </row>
    <row r="241" spans="1:9" x14ac:dyDescent="0.2">
      <c r="A241" s="2">
        <v>13</v>
      </c>
      <c r="B241" s="1" t="s">
        <v>139</v>
      </c>
      <c r="C241" s="4">
        <v>14</v>
      </c>
      <c r="D241" s="8">
        <v>1.42</v>
      </c>
      <c r="E241" s="4">
        <v>7</v>
      </c>
      <c r="F241" s="8">
        <v>1.32</v>
      </c>
      <c r="G241" s="4">
        <v>7</v>
      </c>
      <c r="H241" s="8">
        <v>1.64</v>
      </c>
      <c r="I241" s="4">
        <v>0</v>
      </c>
    </row>
    <row r="242" spans="1:9" x14ac:dyDescent="0.2">
      <c r="A242" s="2">
        <v>13</v>
      </c>
      <c r="B242" s="1" t="s">
        <v>124</v>
      </c>
      <c r="C242" s="4">
        <v>14</v>
      </c>
      <c r="D242" s="8">
        <v>1.42</v>
      </c>
      <c r="E242" s="4">
        <v>13</v>
      </c>
      <c r="F242" s="8">
        <v>2.44</v>
      </c>
      <c r="G242" s="4">
        <v>1</v>
      </c>
      <c r="H242" s="8">
        <v>0.23</v>
      </c>
      <c r="I242" s="4">
        <v>0</v>
      </c>
    </row>
    <row r="243" spans="1:9" x14ac:dyDescent="0.2">
      <c r="A243" s="2">
        <v>13</v>
      </c>
      <c r="B243" s="1" t="s">
        <v>128</v>
      </c>
      <c r="C243" s="4">
        <v>14</v>
      </c>
      <c r="D243" s="8">
        <v>1.42</v>
      </c>
      <c r="E243" s="4">
        <v>11</v>
      </c>
      <c r="F243" s="8">
        <v>2.0699999999999998</v>
      </c>
      <c r="G243" s="4">
        <v>3</v>
      </c>
      <c r="H243" s="8">
        <v>0.7</v>
      </c>
      <c r="I243" s="4">
        <v>0</v>
      </c>
    </row>
    <row r="244" spans="1:9" x14ac:dyDescent="0.2">
      <c r="A244" s="2">
        <v>18</v>
      </c>
      <c r="B244" s="1" t="s">
        <v>114</v>
      </c>
      <c r="C244" s="4">
        <v>13</v>
      </c>
      <c r="D244" s="8">
        <v>1.32</v>
      </c>
      <c r="E244" s="4">
        <v>3</v>
      </c>
      <c r="F244" s="8">
        <v>0.56000000000000005</v>
      </c>
      <c r="G244" s="4">
        <v>10</v>
      </c>
      <c r="H244" s="8">
        <v>2.34</v>
      </c>
      <c r="I244" s="4">
        <v>0</v>
      </c>
    </row>
    <row r="245" spans="1:9" x14ac:dyDescent="0.2">
      <c r="A245" s="2">
        <v>18</v>
      </c>
      <c r="B245" s="1" t="s">
        <v>155</v>
      </c>
      <c r="C245" s="4">
        <v>13</v>
      </c>
      <c r="D245" s="8">
        <v>1.32</v>
      </c>
      <c r="E245" s="4">
        <v>10</v>
      </c>
      <c r="F245" s="8">
        <v>1.88</v>
      </c>
      <c r="G245" s="4">
        <v>3</v>
      </c>
      <c r="H245" s="8">
        <v>0.7</v>
      </c>
      <c r="I245" s="4">
        <v>0</v>
      </c>
    </row>
    <row r="246" spans="1:9" x14ac:dyDescent="0.2">
      <c r="A246" s="2">
        <v>18</v>
      </c>
      <c r="B246" s="1" t="s">
        <v>152</v>
      </c>
      <c r="C246" s="4">
        <v>13</v>
      </c>
      <c r="D246" s="8">
        <v>1.32</v>
      </c>
      <c r="E246" s="4">
        <v>10</v>
      </c>
      <c r="F246" s="8">
        <v>1.88</v>
      </c>
      <c r="G246" s="4">
        <v>3</v>
      </c>
      <c r="H246" s="8">
        <v>0.7</v>
      </c>
      <c r="I246" s="4">
        <v>0</v>
      </c>
    </row>
    <row r="247" spans="1:9" x14ac:dyDescent="0.2">
      <c r="A247" s="2">
        <v>18</v>
      </c>
      <c r="B247" s="1" t="s">
        <v>116</v>
      </c>
      <c r="C247" s="4">
        <v>13</v>
      </c>
      <c r="D247" s="8">
        <v>1.32</v>
      </c>
      <c r="E247" s="4">
        <v>7</v>
      </c>
      <c r="F247" s="8">
        <v>1.32</v>
      </c>
      <c r="G247" s="4">
        <v>6</v>
      </c>
      <c r="H247" s="8">
        <v>1.4</v>
      </c>
      <c r="I247" s="4">
        <v>0</v>
      </c>
    </row>
    <row r="248" spans="1:9" x14ac:dyDescent="0.2">
      <c r="A248" s="2">
        <v>18</v>
      </c>
      <c r="B248" s="1" t="s">
        <v>122</v>
      </c>
      <c r="C248" s="4">
        <v>13</v>
      </c>
      <c r="D248" s="8">
        <v>1.32</v>
      </c>
      <c r="E248" s="4">
        <v>13</v>
      </c>
      <c r="F248" s="8">
        <v>2.44</v>
      </c>
      <c r="G248" s="4">
        <v>0</v>
      </c>
      <c r="H248" s="8">
        <v>0</v>
      </c>
      <c r="I248" s="4">
        <v>0</v>
      </c>
    </row>
    <row r="249" spans="1:9" x14ac:dyDescent="0.2">
      <c r="A249" s="2">
        <v>18</v>
      </c>
      <c r="B249" s="1" t="s">
        <v>130</v>
      </c>
      <c r="C249" s="4">
        <v>13</v>
      </c>
      <c r="D249" s="8">
        <v>1.32</v>
      </c>
      <c r="E249" s="4">
        <v>11</v>
      </c>
      <c r="F249" s="8">
        <v>2.0699999999999998</v>
      </c>
      <c r="G249" s="4">
        <v>2</v>
      </c>
      <c r="H249" s="8">
        <v>0.47</v>
      </c>
      <c r="I249" s="4">
        <v>0</v>
      </c>
    </row>
    <row r="250" spans="1:9" x14ac:dyDescent="0.2">
      <c r="A250" s="1"/>
      <c r="C250" s="4"/>
      <c r="D250" s="8"/>
      <c r="E250" s="4"/>
      <c r="F250" s="8"/>
      <c r="G250" s="4"/>
      <c r="H250" s="8"/>
      <c r="I250" s="4"/>
    </row>
    <row r="251" spans="1:9" x14ac:dyDescent="0.2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2">
      <c r="A252" s="2">
        <v>1</v>
      </c>
      <c r="B252" s="1" t="s">
        <v>126</v>
      </c>
      <c r="C252" s="4">
        <v>89</v>
      </c>
      <c r="D252" s="8">
        <v>6.61</v>
      </c>
      <c r="E252" s="4">
        <v>82</v>
      </c>
      <c r="F252" s="8">
        <v>11.2</v>
      </c>
      <c r="G252" s="4">
        <v>7</v>
      </c>
      <c r="H252" s="8">
        <v>1.19</v>
      </c>
      <c r="I252" s="4">
        <v>0</v>
      </c>
    </row>
    <row r="253" spans="1:9" x14ac:dyDescent="0.2">
      <c r="A253" s="2">
        <v>2</v>
      </c>
      <c r="B253" s="1" t="s">
        <v>121</v>
      </c>
      <c r="C253" s="4">
        <v>69</v>
      </c>
      <c r="D253" s="8">
        <v>5.12</v>
      </c>
      <c r="E253" s="4">
        <v>46</v>
      </c>
      <c r="F253" s="8">
        <v>6.28</v>
      </c>
      <c r="G253" s="4">
        <v>23</v>
      </c>
      <c r="H253" s="8">
        <v>3.9</v>
      </c>
      <c r="I253" s="4">
        <v>0</v>
      </c>
    </row>
    <row r="254" spans="1:9" x14ac:dyDescent="0.2">
      <c r="A254" s="2">
        <v>3</v>
      </c>
      <c r="B254" s="1" t="s">
        <v>125</v>
      </c>
      <c r="C254" s="4">
        <v>53</v>
      </c>
      <c r="D254" s="8">
        <v>3.93</v>
      </c>
      <c r="E254" s="4">
        <v>52</v>
      </c>
      <c r="F254" s="8">
        <v>7.1</v>
      </c>
      <c r="G254" s="4">
        <v>1</v>
      </c>
      <c r="H254" s="8">
        <v>0.17</v>
      </c>
      <c r="I254" s="4">
        <v>0</v>
      </c>
    </row>
    <row r="255" spans="1:9" x14ac:dyDescent="0.2">
      <c r="A255" s="2">
        <v>4</v>
      </c>
      <c r="B255" s="1" t="s">
        <v>128</v>
      </c>
      <c r="C255" s="4">
        <v>31</v>
      </c>
      <c r="D255" s="8">
        <v>2.2999999999999998</v>
      </c>
      <c r="E255" s="4">
        <v>26</v>
      </c>
      <c r="F255" s="8">
        <v>3.55</v>
      </c>
      <c r="G255" s="4">
        <v>4</v>
      </c>
      <c r="H255" s="8">
        <v>0.68</v>
      </c>
      <c r="I255" s="4">
        <v>1</v>
      </c>
    </row>
    <row r="256" spans="1:9" x14ac:dyDescent="0.2">
      <c r="A256" s="2">
        <v>5</v>
      </c>
      <c r="B256" s="1" t="s">
        <v>129</v>
      </c>
      <c r="C256" s="4">
        <v>30</v>
      </c>
      <c r="D256" s="8">
        <v>2.23</v>
      </c>
      <c r="E256" s="4">
        <v>25</v>
      </c>
      <c r="F256" s="8">
        <v>3.42</v>
      </c>
      <c r="G256" s="4">
        <v>5</v>
      </c>
      <c r="H256" s="8">
        <v>0.85</v>
      </c>
      <c r="I256" s="4">
        <v>0</v>
      </c>
    </row>
    <row r="257" spans="1:9" x14ac:dyDescent="0.2">
      <c r="A257" s="2">
        <v>6</v>
      </c>
      <c r="B257" s="1" t="s">
        <v>112</v>
      </c>
      <c r="C257" s="4">
        <v>28</v>
      </c>
      <c r="D257" s="8">
        <v>2.08</v>
      </c>
      <c r="E257" s="4">
        <v>12</v>
      </c>
      <c r="F257" s="8">
        <v>1.64</v>
      </c>
      <c r="G257" s="4">
        <v>16</v>
      </c>
      <c r="H257" s="8">
        <v>2.72</v>
      </c>
      <c r="I257" s="4">
        <v>0</v>
      </c>
    </row>
    <row r="258" spans="1:9" x14ac:dyDescent="0.2">
      <c r="A258" s="2">
        <v>6</v>
      </c>
      <c r="B258" s="1" t="s">
        <v>117</v>
      </c>
      <c r="C258" s="4">
        <v>28</v>
      </c>
      <c r="D258" s="8">
        <v>2.08</v>
      </c>
      <c r="E258" s="4">
        <v>16</v>
      </c>
      <c r="F258" s="8">
        <v>2.19</v>
      </c>
      <c r="G258" s="4">
        <v>12</v>
      </c>
      <c r="H258" s="8">
        <v>2.04</v>
      </c>
      <c r="I258" s="4">
        <v>0</v>
      </c>
    </row>
    <row r="259" spans="1:9" x14ac:dyDescent="0.2">
      <c r="A259" s="2">
        <v>6</v>
      </c>
      <c r="B259" s="1" t="s">
        <v>119</v>
      </c>
      <c r="C259" s="4">
        <v>28</v>
      </c>
      <c r="D259" s="8">
        <v>2.08</v>
      </c>
      <c r="E259" s="4">
        <v>17</v>
      </c>
      <c r="F259" s="8">
        <v>2.3199999999999998</v>
      </c>
      <c r="G259" s="4">
        <v>11</v>
      </c>
      <c r="H259" s="8">
        <v>1.87</v>
      </c>
      <c r="I259" s="4">
        <v>0</v>
      </c>
    </row>
    <row r="260" spans="1:9" x14ac:dyDescent="0.2">
      <c r="A260" s="2">
        <v>9</v>
      </c>
      <c r="B260" s="1" t="s">
        <v>111</v>
      </c>
      <c r="C260" s="4">
        <v>27</v>
      </c>
      <c r="D260" s="8">
        <v>2</v>
      </c>
      <c r="E260" s="4">
        <v>6</v>
      </c>
      <c r="F260" s="8">
        <v>0.82</v>
      </c>
      <c r="G260" s="4">
        <v>21</v>
      </c>
      <c r="H260" s="8">
        <v>3.57</v>
      </c>
      <c r="I260" s="4">
        <v>0</v>
      </c>
    </row>
    <row r="261" spans="1:9" x14ac:dyDescent="0.2">
      <c r="A261" s="2">
        <v>10</v>
      </c>
      <c r="B261" s="1" t="s">
        <v>114</v>
      </c>
      <c r="C261" s="4">
        <v>24</v>
      </c>
      <c r="D261" s="8">
        <v>1.78</v>
      </c>
      <c r="E261" s="4">
        <v>8</v>
      </c>
      <c r="F261" s="8">
        <v>1.0900000000000001</v>
      </c>
      <c r="G261" s="4">
        <v>16</v>
      </c>
      <c r="H261" s="8">
        <v>2.72</v>
      </c>
      <c r="I261" s="4">
        <v>0</v>
      </c>
    </row>
    <row r="262" spans="1:9" x14ac:dyDescent="0.2">
      <c r="A262" s="2">
        <v>10</v>
      </c>
      <c r="B262" s="1" t="s">
        <v>116</v>
      </c>
      <c r="C262" s="4">
        <v>24</v>
      </c>
      <c r="D262" s="8">
        <v>1.78</v>
      </c>
      <c r="E262" s="4">
        <v>13</v>
      </c>
      <c r="F262" s="8">
        <v>1.78</v>
      </c>
      <c r="G262" s="4">
        <v>11</v>
      </c>
      <c r="H262" s="8">
        <v>1.87</v>
      </c>
      <c r="I262" s="4">
        <v>0</v>
      </c>
    </row>
    <row r="263" spans="1:9" x14ac:dyDescent="0.2">
      <c r="A263" s="2">
        <v>12</v>
      </c>
      <c r="B263" s="1" t="s">
        <v>115</v>
      </c>
      <c r="C263" s="4">
        <v>23</v>
      </c>
      <c r="D263" s="8">
        <v>1.71</v>
      </c>
      <c r="E263" s="4">
        <v>10</v>
      </c>
      <c r="F263" s="8">
        <v>1.37</v>
      </c>
      <c r="G263" s="4">
        <v>13</v>
      </c>
      <c r="H263" s="8">
        <v>2.21</v>
      </c>
      <c r="I263" s="4">
        <v>0</v>
      </c>
    </row>
    <row r="264" spans="1:9" x14ac:dyDescent="0.2">
      <c r="A264" s="2">
        <v>13</v>
      </c>
      <c r="B264" s="1" t="s">
        <v>122</v>
      </c>
      <c r="C264" s="4">
        <v>21</v>
      </c>
      <c r="D264" s="8">
        <v>1.56</v>
      </c>
      <c r="E264" s="4">
        <v>17</v>
      </c>
      <c r="F264" s="8">
        <v>2.3199999999999998</v>
      </c>
      <c r="G264" s="4">
        <v>4</v>
      </c>
      <c r="H264" s="8">
        <v>0.68</v>
      </c>
      <c r="I264" s="4">
        <v>0</v>
      </c>
    </row>
    <row r="265" spans="1:9" x14ac:dyDescent="0.2">
      <c r="A265" s="2">
        <v>13</v>
      </c>
      <c r="B265" s="1" t="s">
        <v>124</v>
      </c>
      <c r="C265" s="4">
        <v>21</v>
      </c>
      <c r="D265" s="8">
        <v>1.56</v>
      </c>
      <c r="E265" s="4">
        <v>17</v>
      </c>
      <c r="F265" s="8">
        <v>2.3199999999999998</v>
      </c>
      <c r="G265" s="4">
        <v>4</v>
      </c>
      <c r="H265" s="8">
        <v>0.68</v>
      </c>
      <c r="I265" s="4">
        <v>0</v>
      </c>
    </row>
    <row r="266" spans="1:9" x14ac:dyDescent="0.2">
      <c r="A266" s="2">
        <v>15</v>
      </c>
      <c r="B266" s="1" t="s">
        <v>113</v>
      </c>
      <c r="C266" s="4">
        <v>20</v>
      </c>
      <c r="D266" s="8">
        <v>1.48</v>
      </c>
      <c r="E266" s="4">
        <v>12</v>
      </c>
      <c r="F266" s="8">
        <v>1.64</v>
      </c>
      <c r="G266" s="4">
        <v>8</v>
      </c>
      <c r="H266" s="8">
        <v>1.36</v>
      </c>
      <c r="I266" s="4">
        <v>0</v>
      </c>
    </row>
    <row r="267" spans="1:9" x14ac:dyDescent="0.2">
      <c r="A267" s="2">
        <v>16</v>
      </c>
      <c r="B267" s="1" t="s">
        <v>130</v>
      </c>
      <c r="C267" s="4">
        <v>19</v>
      </c>
      <c r="D267" s="8">
        <v>1.41</v>
      </c>
      <c r="E267" s="4">
        <v>14</v>
      </c>
      <c r="F267" s="8">
        <v>1.91</v>
      </c>
      <c r="G267" s="4">
        <v>5</v>
      </c>
      <c r="H267" s="8">
        <v>0.85</v>
      </c>
      <c r="I267" s="4">
        <v>0</v>
      </c>
    </row>
    <row r="268" spans="1:9" x14ac:dyDescent="0.2">
      <c r="A268" s="2">
        <v>17</v>
      </c>
      <c r="B268" s="1" t="s">
        <v>138</v>
      </c>
      <c r="C268" s="4">
        <v>18</v>
      </c>
      <c r="D268" s="8">
        <v>1.34</v>
      </c>
      <c r="E268" s="4">
        <v>6</v>
      </c>
      <c r="F268" s="8">
        <v>0.82</v>
      </c>
      <c r="G268" s="4">
        <v>12</v>
      </c>
      <c r="H268" s="8">
        <v>2.04</v>
      </c>
      <c r="I268" s="4">
        <v>0</v>
      </c>
    </row>
    <row r="269" spans="1:9" x14ac:dyDescent="0.2">
      <c r="A269" s="2">
        <v>18</v>
      </c>
      <c r="B269" s="1" t="s">
        <v>142</v>
      </c>
      <c r="C269" s="4">
        <v>17</v>
      </c>
      <c r="D269" s="8">
        <v>1.26</v>
      </c>
      <c r="E269" s="4">
        <v>13</v>
      </c>
      <c r="F269" s="8">
        <v>1.78</v>
      </c>
      <c r="G269" s="4">
        <v>4</v>
      </c>
      <c r="H269" s="8">
        <v>0.68</v>
      </c>
      <c r="I269" s="4">
        <v>0</v>
      </c>
    </row>
    <row r="270" spans="1:9" x14ac:dyDescent="0.2">
      <c r="A270" s="2">
        <v>18</v>
      </c>
      <c r="B270" s="1" t="s">
        <v>120</v>
      </c>
      <c r="C270" s="4">
        <v>17</v>
      </c>
      <c r="D270" s="8">
        <v>1.26</v>
      </c>
      <c r="E270" s="4">
        <v>5</v>
      </c>
      <c r="F270" s="8">
        <v>0.68</v>
      </c>
      <c r="G270" s="4">
        <v>12</v>
      </c>
      <c r="H270" s="8">
        <v>2.04</v>
      </c>
      <c r="I270" s="4">
        <v>0</v>
      </c>
    </row>
    <row r="271" spans="1:9" x14ac:dyDescent="0.2">
      <c r="A271" s="2">
        <v>18</v>
      </c>
      <c r="B271" s="1" t="s">
        <v>132</v>
      </c>
      <c r="C271" s="4">
        <v>17</v>
      </c>
      <c r="D271" s="8">
        <v>1.26</v>
      </c>
      <c r="E271" s="4">
        <v>8</v>
      </c>
      <c r="F271" s="8">
        <v>1.0900000000000001</v>
      </c>
      <c r="G271" s="4">
        <v>9</v>
      </c>
      <c r="H271" s="8">
        <v>1.53</v>
      </c>
      <c r="I271" s="4">
        <v>0</v>
      </c>
    </row>
    <row r="272" spans="1:9" x14ac:dyDescent="0.2">
      <c r="A272" s="2">
        <v>18</v>
      </c>
      <c r="B272" s="1" t="s">
        <v>127</v>
      </c>
      <c r="C272" s="4">
        <v>17</v>
      </c>
      <c r="D272" s="8">
        <v>1.26</v>
      </c>
      <c r="E272" s="4">
        <v>14</v>
      </c>
      <c r="F272" s="8">
        <v>1.91</v>
      </c>
      <c r="G272" s="4">
        <v>3</v>
      </c>
      <c r="H272" s="8">
        <v>0.51</v>
      </c>
      <c r="I272" s="4">
        <v>0</v>
      </c>
    </row>
    <row r="273" spans="1:9" x14ac:dyDescent="0.2">
      <c r="A273" s="1"/>
      <c r="C273" s="4"/>
      <c r="D273" s="8"/>
      <c r="E273" s="4"/>
      <c r="F273" s="8"/>
      <c r="G273" s="4"/>
      <c r="H273" s="8"/>
      <c r="I273" s="4"/>
    </row>
    <row r="274" spans="1:9" x14ac:dyDescent="0.2">
      <c r="A274" s="1" t="s">
        <v>12</v>
      </c>
      <c r="C274" s="4"/>
      <c r="D274" s="8"/>
      <c r="E274" s="4"/>
      <c r="F274" s="8"/>
      <c r="G274" s="4"/>
      <c r="H274" s="8"/>
      <c r="I274" s="4"/>
    </row>
    <row r="275" spans="1:9" x14ac:dyDescent="0.2">
      <c r="A275" s="2">
        <v>1</v>
      </c>
      <c r="B275" s="1" t="s">
        <v>121</v>
      </c>
      <c r="C275" s="4">
        <v>81</v>
      </c>
      <c r="D275" s="8">
        <v>9.19</v>
      </c>
      <c r="E275" s="4">
        <v>62</v>
      </c>
      <c r="F275" s="8">
        <v>11.97</v>
      </c>
      <c r="G275" s="4">
        <v>19</v>
      </c>
      <c r="H275" s="8">
        <v>5.65</v>
      </c>
      <c r="I275" s="4">
        <v>0</v>
      </c>
    </row>
    <row r="276" spans="1:9" x14ac:dyDescent="0.2">
      <c r="A276" s="2">
        <v>2</v>
      </c>
      <c r="B276" s="1" t="s">
        <v>126</v>
      </c>
      <c r="C276" s="4">
        <v>47</v>
      </c>
      <c r="D276" s="8">
        <v>5.33</v>
      </c>
      <c r="E276" s="4">
        <v>44</v>
      </c>
      <c r="F276" s="8">
        <v>8.49</v>
      </c>
      <c r="G276" s="4">
        <v>3</v>
      </c>
      <c r="H276" s="8">
        <v>0.89</v>
      </c>
      <c r="I276" s="4">
        <v>0</v>
      </c>
    </row>
    <row r="277" spans="1:9" x14ac:dyDescent="0.2">
      <c r="A277" s="2">
        <v>3</v>
      </c>
      <c r="B277" s="1" t="s">
        <v>125</v>
      </c>
      <c r="C277" s="4">
        <v>34</v>
      </c>
      <c r="D277" s="8">
        <v>3.86</v>
      </c>
      <c r="E277" s="4">
        <v>33</v>
      </c>
      <c r="F277" s="8">
        <v>6.37</v>
      </c>
      <c r="G277" s="4">
        <v>1</v>
      </c>
      <c r="H277" s="8">
        <v>0.3</v>
      </c>
      <c r="I277" s="4">
        <v>0</v>
      </c>
    </row>
    <row r="278" spans="1:9" x14ac:dyDescent="0.2">
      <c r="A278" s="2">
        <v>4</v>
      </c>
      <c r="B278" s="1" t="s">
        <v>111</v>
      </c>
      <c r="C278" s="4">
        <v>22</v>
      </c>
      <c r="D278" s="8">
        <v>2.5</v>
      </c>
      <c r="E278" s="4">
        <v>4</v>
      </c>
      <c r="F278" s="8">
        <v>0.77</v>
      </c>
      <c r="G278" s="4">
        <v>18</v>
      </c>
      <c r="H278" s="8">
        <v>5.36</v>
      </c>
      <c r="I278" s="4">
        <v>0</v>
      </c>
    </row>
    <row r="279" spans="1:9" x14ac:dyDescent="0.2">
      <c r="A279" s="2">
        <v>4</v>
      </c>
      <c r="B279" s="1" t="s">
        <v>119</v>
      </c>
      <c r="C279" s="4">
        <v>22</v>
      </c>
      <c r="D279" s="8">
        <v>2.5</v>
      </c>
      <c r="E279" s="4">
        <v>16</v>
      </c>
      <c r="F279" s="8">
        <v>3.09</v>
      </c>
      <c r="G279" s="4">
        <v>6</v>
      </c>
      <c r="H279" s="8">
        <v>1.79</v>
      </c>
      <c r="I279" s="4">
        <v>0</v>
      </c>
    </row>
    <row r="280" spans="1:9" x14ac:dyDescent="0.2">
      <c r="A280" s="2">
        <v>6</v>
      </c>
      <c r="B280" s="1" t="s">
        <v>117</v>
      </c>
      <c r="C280" s="4">
        <v>21</v>
      </c>
      <c r="D280" s="8">
        <v>2.38</v>
      </c>
      <c r="E280" s="4">
        <v>11</v>
      </c>
      <c r="F280" s="8">
        <v>2.12</v>
      </c>
      <c r="G280" s="4">
        <v>10</v>
      </c>
      <c r="H280" s="8">
        <v>2.98</v>
      </c>
      <c r="I280" s="4">
        <v>0</v>
      </c>
    </row>
    <row r="281" spans="1:9" x14ac:dyDescent="0.2">
      <c r="A281" s="2">
        <v>6</v>
      </c>
      <c r="B281" s="1" t="s">
        <v>122</v>
      </c>
      <c r="C281" s="4">
        <v>21</v>
      </c>
      <c r="D281" s="8">
        <v>2.38</v>
      </c>
      <c r="E281" s="4">
        <v>17</v>
      </c>
      <c r="F281" s="8">
        <v>3.28</v>
      </c>
      <c r="G281" s="4">
        <v>4</v>
      </c>
      <c r="H281" s="8">
        <v>1.19</v>
      </c>
      <c r="I281" s="4">
        <v>0</v>
      </c>
    </row>
    <row r="282" spans="1:9" x14ac:dyDescent="0.2">
      <c r="A282" s="2">
        <v>8</v>
      </c>
      <c r="B282" s="1" t="s">
        <v>116</v>
      </c>
      <c r="C282" s="4">
        <v>19</v>
      </c>
      <c r="D282" s="8">
        <v>2.16</v>
      </c>
      <c r="E282" s="4">
        <v>14</v>
      </c>
      <c r="F282" s="8">
        <v>2.7</v>
      </c>
      <c r="G282" s="4">
        <v>5</v>
      </c>
      <c r="H282" s="8">
        <v>1.49</v>
      </c>
      <c r="I282" s="4">
        <v>0</v>
      </c>
    </row>
    <row r="283" spans="1:9" x14ac:dyDescent="0.2">
      <c r="A283" s="2">
        <v>8</v>
      </c>
      <c r="B283" s="1" t="s">
        <v>153</v>
      </c>
      <c r="C283" s="4">
        <v>19</v>
      </c>
      <c r="D283" s="8">
        <v>2.16</v>
      </c>
      <c r="E283" s="4">
        <v>3</v>
      </c>
      <c r="F283" s="8">
        <v>0.57999999999999996</v>
      </c>
      <c r="G283" s="4">
        <v>16</v>
      </c>
      <c r="H283" s="8">
        <v>4.76</v>
      </c>
      <c r="I283" s="4">
        <v>0</v>
      </c>
    </row>
    <row r="284" spans="1:9" x14ac:dyDescent="0.2">
      <c r="A284" s="2">
        <v>10</v>
      </c>
      <c r="B284" s="1" t="s">
        <v>113</v>
      </c>
      <c r="C284" s="4">
        <v>17</v>
      </c>
      <c r="D284" s="8">
        <v>1.93</v>
      </c>
      <c r="E284" s="4">
        <v>13</v>
      </c>
      <c r="F284" s="8">
        <v>2.5099999999999998</v>
      </c>
      <c r="G284" s="4">
        <v>4</v>
      </c>
      <c r="H284" s="8">
        <v>1.19</v>
      </c>
      <c r="I284" s="4">
        <v>0</v>
      </c>
    </row>
    <row r="285" spans="1:9" x14ac:dyDescent="0.2">
      <c r="A285" s="2">
        <v>10</v>
      </c>
      <c r="B285" s="1" t="s">
        <v>149</v>
      </c>
      <c r="C285" s="4">
        <v>17</v>
      </c>
      <c r="D285" s="8">
        <v>1.93</v>
      </c>
      <c r="E285" s="4">
        <v>14</v>
      </c>
      <c r="F285" s="8">
        <v>2.7</v>
      </c>
      <c r="G285" s="4">
        <v>3</v>
      </c>
      <c r="H285" s="8">
        <v>0.89</v>
      </c>
      <c r="I285" s="4">
        <v>0</v>
      </c>
    </row>
    <row r="286" spans="1:9" x14ac:dyDescent="0.2">
      <c r="A286" s="2">
        <v>12</v>
      </c>
      <c r="B286" s="1" t="s">
        <v>152</v>
      </c>
      <c r="C286" s="4">
        <v>16</v>
      </c>
      <c r="D286" s="8">
        <v>1.82</v>
      </c>
      <c r="E286" s="4">
        <v>13</v>
      </c>
      <c r="F286" s="8">
        <v>2.5099999999999998</v>
      </c>
      <c r="G286" s="4">
        <v>3</v>
      </c>
      <c r="H286" s="8">
        <v>0.89</v>
      </c>
      <c r="I286" s="4">
        <v>0</v>
      </c>
    </row>
    <row r="287" spans="1:9" x14ac:dyDescent="0.2">
      <c r="A287" s="2">
        <v>12</v>
      </c>
      <c r="B287" s="1" t="s">
        <v>139</v>
      </c>
      <c r="C287" s="4">
        <v>16</v>
      </c>
      <c r="D287" s="8">
        <v>1.82</v>
      </c>
      <c r="E287" s="4">
        <v>11</v>
      </c>
      <c r="F287" s="8">
        <v>2.12</v>
      </c>
      <c r="G287" s="4">
        <v>5</v>
      </c>
      <c r="H287" s="8">
        <v>1.49</v>
      </c>
      <c r="I287" s="4">
        <v>0</v>
      </c>
    </row>
    <row r="288" spans="1:9" x14ac:dyDescent="0.2">
      <c r="A288" s="2">
        <v>12</v>
      </c>
      <c r="B288" s="1" t="s">
        <v>128</v>
      </c>
      <c r="C288" s="4">
        <v>16</v>
      </c>
      <c r="D288" s="8">
        <v>1.82</v>
      </c>
      <c r="E288" s="4">
        <v>11</v>
      </c>
      <c r="F288" s="8">
        <v>2.12</v>
      </c>
      <c r="G288" s="4">
        <v>5</v>
      </c>
      <c r="H288" s="8">
        <v>1.49</v>
      </c>
      <c r="I288" s="4">
        <v>0</v>
      </c>
    </row>
    <row r="289" spans="1:9" x14ac:dyDescent="0.2">
      <c r="A289" s="2">
        <v>15</v>
      </c>
      <c r="B289" s="1" t="s">
        <v>124</v>
      </c>
      <c r="C289" s="4">
        <v>15</v>
      </c>
      <c r="D289" s="8">
        <v>1.7</v>
      </c>
      <c r="E289" s="4">
        <v>12</v>
      </c>
      <c r="F289" s="8">
        <v>2.3199999999999998</v>
      </c>
      <c r="G289" s="4">
        <v>3</v>
      </c>
      <c r="H289" s="8">
        <v>0.89</v>
      </c>
      <c r="I289" s="4">
        <v>0</v>
      </c>
    </row>
    <row r="290" spans="1:9" x14ac:dyDescent="0.2">
      <c r="A290" s="2">
        <v>16</v>
      </c>
      <c r="B290" s="1" t="s">
        <v>114</v>
      </c>
      <c r="C290" s="4">
        <v>12</v>
      </c>
      <c r="D290" s="8">
        <v>1.36</v>
      </c>
      <c r="E290" s="4">
        <v>6</v>
      </c>
      <c r="F290" s="8">
        <v>1.1599999999999999</v>
      </c>
      <c r="G290" s="4">
        <v>6</v>
      </c>
      <c r="H290" s="8">
        <v>1.79</v>
      </c>
      <c r="I290" s="4">
        <v>0</v>
      </c>
    </row>
    <row r="291" spans="1:9" x14ac:dyDescent="0.2">
      <c r="A291" s="2">
        <v>16</v>
      </c>
      <c r="B291" s="1" t="s">
        <v>157</v>
      </c>
      <c r="C291" s="4">
        <v>12</v>
      </c>
      <c r="D291" s="8">
        <v>1.36</v>
      </c>
      <c r="E291" s="4">
        <v>5</v>
      </c>
      <c r="F291" s="8">
        <v>0.97</v>
      </c>
      <c r="G291" s="4">
        <v>7</v>
      </c>
      <c r="H291" s="8">
        <v>2.08</v>
      </c>
      <c r="I291" s="4">
        <v>0</v>
      </c>
    </row>
    <row r="292" spans="1:9" x14ac:dyDescent="0.2">
      <c r="A292" s="2">
        <v>16</v>
      </c>
      <c r="B292" s="1" t="s">
        <v>132</v>
      </c>
      <c r="C292" s="4">
        <v>12</v>
      </c>
      <c r="D292" s="8">
        <v>1.36</v>
      </c>
      <c r="E292" s="4">
        <v>2</v>
      </c>
      <c r="F292" s="8">
        <v>0.39</v>
      </c>
      <c r="G292" s="4">
        <v>10</v>
      </c>
      <c r="H292" s="8">
        <v>2.98</v>
      </c>
      <c r="I292" s="4">
        <v>0</v>
      </c>
    </row>
    <row r="293" spans="1:9" x14ac:dyDescent="0.2">
      <c r="A293" s="2">
        <v>16</v>
      </c>
      <c r="B293" s="1" t="s">
        <v>129</v>
      </c>
      <c r="C293" s="4">
        <v>12</v>
      </c>
      <c r="D293" s="8">
        <v>1.36</v>
      </c>
      <c r="E293" s="4">
        <v>11</v>
      </c>
      <c r="F293" s="8">
        <v>2.12</v>
      </c>
      <c r="G293" s="4">
        <v>1</v>
      </c>
      <c r="H293" s="8">
        <v>0.3</v>
      </c>
      <c r="I293" s="4">
        <v>0</v>
      </c>
    </row>
    <row r="294" spans="1:9" x14ac:dyDescent="0.2">
      <c r="A294" s="2">
        <v>20</v>
      </c>
      <c r="B294" s="1" t="s">
        <v>112</v>
      </c>
      <c r="C294" s="4">
        <v>11</v>
      </c>
      <c r="D294" s="8">
        <v>1.25</v>
      </c>
      <c r="E294" s="4">
        <v>6</v>
      </c>
      <c r="F294" s="8">
        <v>1.1599999999999999</v>
      </c>
      <c r="G294" s="4">
        <v>4</v>
      </c>
      <c r="H294" s="8">
        <v>1.19</v>
      </c>
      <c r="I294" s="4">
        <v>1</v>
      </c>
    </row>
    <row r="295" spans="1:9" x14ac:dyDescent="0.2">
      <c r="A295" s="2">
        <v>20</v>
      </c>
      <c r="B295" s="1" t="s">
        <v>156</v>
      </c>
      <c r="C295" s="4">
        <v>11</v>
      </c>
      <c r="D295" s="8">
        <v>1.25</v>
      </c>
      <c r="E295" s="4">
        <v>11</v>
      </c>
      <c r="F295" s="8">
        <v>2.12</v>
      </c>
      <c r="G295" s="4">
        <v>0</v>
      </c>
      <c r="H295" s="8">
        <v>0</v>
      </c>
      <c r="I295" s="4">
        <v>0</v>
      </c>
    </row>
    <row r="296" spans="1:9" x14ac:dyDescent="0.2">
      <c r="A296" s="2">
        <v>20</v>
      </c>
      <c r="B296" s="1" t="s">
        <v>148</v>
      </c>
      <c r="C296" s="4">
        <v>11</v>
      </c>
      <c r="D296" s="8">
        <v>1.25</v>
      </c>
      <c r="E296" s="4">
        <v>8</v>
      </c>
      <c r="F296" s="8">
        <v>1.54</v>
      </c>
      <c r="G296" s="4">
        <v>3</v>
      </c>
      <c r="H296" s="8">
        <v>0.89</v>
      </c>
      <c r="I296" s="4">
        <v>0</v>
      </c>
    </row>
    <row r="297" spans="1:9" x14ac:dyDescent="0.2">
      <c r="A297" s="2">
        <v>20</v>
      </c>
      <c r="B297" s="1" t="s">
        <v>120</v>
      </c>
      <c r="C297" s="4">
        <v>11</v>
      </c>
      <c r="D297" s="8">
        <v>1.25</v>
      </c>
      <c r="E297" s="4">
        <v>1</v>
      </c>
      <c r="F297" s="8">
        <v>0.19</v>
      </c>
      <c r="G297" s="4">
        <v>10</v>
      </c>
      <c r="H297" s="8">
        <v>2.98</v>
      </c>
      <c r="I297" s="4">
        <v>0</v>
      </c>
    </row>
    <row r="298" spans="1:9" x14ac:dyDescent="0.2">
      <c r="A298" s="2">
        <v>20</v>
      </c>
      <c r="B298" s="1" t="s">
        <v>130</v>
      </c>
      <c r="C298" s="4">
        <v>11</v>
      </c>
      <c r="D298" s="8">
        <v>1.25</v>
      </c>
      <c r="E298" s="4">
        <v>9</v>
      </c>
      <c r="F298" s="8">
        <v>1.74</v>
      </c>
      <c r="G298" s="4">
        <v>2</v>
      </c>
      <c r="H298" s="8">
        <v>0.6</v>
      </c>
      <c r="I298" s="4">
        <v>0</v>
      </c>
    </row>
    <row r="299" spans="1:9" x14ac:dyDescent="0.2">
      <c r="A299" s="1"/>
      <c r="C299" s="4"/>
      <c r="D299" s="8"/>
      <c r="E299" s="4"/>
      <c r="F299" s="8"/>
      <c r="G299" s="4"/>
      <c r="H299" s="8"/>
      <c r="I299" s="4"/>
    </row>
    <row r="300" spans="1:9" x14ac:dyDescent="0.2">
      <c r="A300" s="1" t="s">
        <v>13</v>
      </c>
      <c r="C300" s="4"/>
      <c r="D300" s="8"/>
      <c r="E300" s="4"/>
      <c r="F300" s="8"/>
      <c r="G300" s="4"/>
      <c r="H300" s="8"/>
      <c r="I300" s="4"/>
    </row>
    <row r="301" spans="1:9" x14ac:dyDescent="0.2">
      <c r="A301" s="2">
        <v>1</v>
      </c>
      <c r="B301" s="1" t="s">
        <v>126</v>
      </c>
      <c r="C301" s="4">
        <v>50</v>
      </c>
      <c r="D301" s="8">
        <v>6.15</v>
      </c>
      <c r="E301" s="4">
        <v>47</v>
      </c>
      <c r="F301" s="8">
        <v>10.02</v>
      </c>
      <c r="G301" s="4">
        <v>3</v>
      </c>
      <c r="H301" s="8">
        <v>0.92</v>
      </c>
      <c r="I301" s="4">
        <v>0</v>
      </c>
    </row>
    <row r="302" spans="1:9" x14ac:dyDescent="0.2">
      <c r="A302" s="2">
        <v>2</v>
      </c>
      <c r="B302" s="1" t="s">
        <v>125</v>
      </c>
      <c r="C302" s="4">
        <v>41</v>
      </c>
      <c r="D302" s="8">
        <v>5.04</v>
      </c>
      <c r="E302" s="4">
        <v>40</v>
      </c>
      <c r="F302" s="8">
        <v>8.5299999999999994</v>
      </c>
      <c r="G302" s="4">
        <v>1</v>
      </c>
      <c r="H302" s="8">
        <v>0.31</v>
      </c>
      <c r="I302" s="4">
        <v>0</v>
      </c>
    </row>
    <row r="303" spans="1:9" x14ac:dyDescent="0.2">
      <c r="A303" s="2">
        <v>3</v>
      </c>
      <c r="B303" s="1" t="s">
        <v>117</v>
      </c>
      <c r="C303" s="4">
        <v>23</v>
      </c>
      <c r="D303" s="8">
        <v>2.83</v>
      </c>
      <c r="E303" s="4">
        <v>11</v>
      </c>
      <c r="F303" s="8">
        <v>2.35</v>
      </c>
      <c r="G303" s="4">
        <v>12</v>
      </c>
      <c r="H303" s="8">
        <v>3.69</v>
      </c>
      <c r="I303" s="4">
        <v>0</v>
      </c>
    </row>
    <row r="304" spans="1:9" x14ac:dyDescent="0.2">
      <c r="A304" s="2">
        <v>4</v>
      </c>
      <c r="B304" s="1" t="s">
        <v>111</v>
      </c>
      <c r="C304" s="4">
        <v>22</v>
      </c>
      <c r="D304" s="8">
        <v>2.71</v>
      </c>
      <c r="E304" s="4">
        <v>6</v>
      </c>
      <c r="F304" s="8">
        <v>1.28</v>
      </c>
      <c r="G304" s="4">
        <v>16</v>
      </c>
      <c r="H304" s="8">
        <v>4.92</v>
      </c>
      <c r="I304" s="4">
        <v>0</v>
      </c>
    </row>
    <row r="305" spans="1:9" x14ac:dyDescent="0.2">
      <c r="A305" s="2">
        <v>5</v>
      </c>
      <c r="B305" s="1" t="s">
        <v>113</v>
      </c>
      <c r="C305" s="4">
        <v>20</v>
      </c>
      <c r="D305" s="8">
        <v>2.46</v>
      </c>
      <c r="E305" s="4">
        <v>14</v>
      </c>
      <c r="F305" s="8">
        <v>2.99</v>
      </c>
      <c r="G305" s="4">
        <v>6</v>
      </c>
      <c r="H305" s="8">
        <v>1.85</v>
      </c>
      <c r="I305" s="4">
        <v>0</v>
      </c>
    </row>
    <row r="306" spans="1:9" x14ac:dyDescent="0.2">
      <c r="A306" s="2">
        <v>6</v>
      </c>
      <c r="B306" s="1" t="s">
        <v>116</v>
      </c>
      <c r="C306" s="4">
        <v>17</v>
      </c>
      <c r="D306" s="8">
        <v>2.09</v>
      </c>
      <c r="E306" s="4">
        <v>15</v>
      </c>
      <c r="F306" s="8">
        <v>3.2</v>
      </c>
      <c r="G306" s="4">
        <v>2</v>
      </c>
      <c r="H306" s="8">
        <v>0.62</v>
      </c>
      <c r="I306" s="4">
        <v>0</v>
      </c>
    </row>
    <row r="307" spans="1:9" x14ac:dyDescent="0.2">
      <c r="A307" s="2">
        <v>6</v>
      </c>
      <c r="B307" s="1" t="s">
        <v>122</v>
      </c>
      <c r="C307" s="4">
        <v>17</v>
      </c>
      <c r="D307" s="8">
        <v>2.09</v>
      </c>
      <c r="E307" s="4">
        <v>14</v>
      </c>
      <c r="F307" s="8">
        <v>2.99</v>
      </c>
      <c r="G307" s="4">
        <v>3</v>
      </c>
      <c r="H307" s="8">
        <v>0.92</v>
      </c>
      <c r="I307" s="4">
        <v>0</v>
      </c>
    </row>
    <row r="308" spans="1:9" x14ac:dyDescent="0.2">
      <c r="A308" s="2">
        <v>8</v>
      </c>
      <c r="B308" s="1" t="s">
        <v>153</v>
      </c>
      <c r="C308" s="4">
        <v>16</v>
      </c>
      <c r="D308" s="8">
        <v>1.97</v>
      </c>
      <c r="E308" s="4">
        <v>2</v>
      </c>
      <c r="F308" s="8">
        <v>0.43</v>
      </c>
      <c r="G308" s="4">
        <v>14</v>
      </c>
      <c r="H308" s="8">
        <v>4.3099999999999996</v>
      </c>
      <c r="I308" s="4">
        <v>0</v>
      </c>
    </row>
    <row r="309" spans="1:9" x14ac:dyDescent="0.2">
      <c r="A309" s="2">
        <v>9</v>
      </c>
      <c r="B309" s="1" t="s">
        <v>128</v>
      </c>
      <c r="C309" s="4">
        <v>15</v>
      </c>
      <c r="D309" s="8">
        <v>1.85</v>
      </c>
      <c r="E309" s="4">
        <v>12</v>
      </c>
      <c r="F309" s="8">
        <v>2.56</v>
      </c>
      <c r="G309" s="4">
        <v>3</v>
      </c>
      <c r="H309" s="8">
        <v>0.92</v>
      </c>
      <c r="I309" s="4">
        <v>0</v>
      </c>
    </row>
    <row r="310" spans="1:9" x14ac:dyDescent="0.2">
      <c r="A310" s="2">
        <v>10</v>
      </c>
      <c r="B310" s="1" t="s">
        <v>139</v>
      </c>
      <c r="C310" s="4">
        <v>14</v>
      </c>
      <c r="D310" s="8">
        <v>1.72</v>
      </c>
      <c r="E310" s="4">
        <v>8</v>
      </c>
      <c r="F310" s="8">
        <v>1.71</v>
      </c>
      <c r="G310" s="4">
        <v>6</v>
      </c>
      <c r="H310" s="8">
        <v>1.85</v>
      </c>
      <c r="I310" s="4">
        <v>0</v>
      </c>
    </row>
    <row r="311" spans="1:9" x14ac:dyDescent="0.2">
      <c r="A311" s="2">
        <v>11</v>
      </c>
      <c r="B311" s="1" t="s">
        <v>156</v>
      </c>
      <c r="C311" s="4">
        <v>13</v>
      </c>
      <c r="D311" s="8">
        <v>1.6</v>
      </c>
      <c r="E311" s="4">
        <v>10</v>
      </c>
      <c r="F311" s="8">
        <v>2.13</v>
      </c>
      <c r="G311" s="4">
        <v>3</v>
      </c>
      <c r="H311" s="8">
        <v>0.92</v>
      </c>
      <c r="I311" s="4">
        <v>0</v>
      </c>
    </row>
    <row r="312" spans="1:9" x14ac:dyDescent="0.2">
      <c r="A312" s="2">
        <v>11</v>
      </c>
      <c r="B312" s="1" t="s">
        <v>152</v>
      </c>
      <c r="C312" s="4">
        <v>13</v>
      </c>
      <c r="D312" s="8">
        <v>1.6</v>
      </c>
      <c r="E312" s="4">
        <v>11</v>
      </c>
      <c r="F312" s="8">
        <v>2.35</v>
      </c>
      <c r="G312" s="4">
        <v>2</v>
      </c>
      <c r="H312" s="8">
        <v>0.62</v>
      </c>
      <c r="I312" s="4">
        <v>0</v>
      </c>
    </row>
    <row r="313" spans="1:9" x14ac:dyDescent="0.2">
      <c r="A313" s="2">
        <v>11</v>
      </c>
      <c r="B313" s="1" t="s">
        <v>124</v>
      </c>
      <c r="C313" s="4">
        <v>13</v>
      </c>
      <c r="D313" s="8">
        <v>1.6</v>
      </c>
      <c r="E313" s="4">
        <v>10</v>
      </c>
      <c r="F313" s="8">
        <v>2.13</v>
      </c>
      <c r="G313" s="4">
        <v>3</v>
      </c>
      <c r="H313" s="8">
        <v>0.92</v>
      </c>
      <c r="I313" s="4">
        <v>0</v>
      </c>
    </row>
    <row r="314" spans="1:9" x14ac:dyDescent="0.2">
      <c r="A314" s="2">
        <v>14</v>
      </c>
      <c r="B314" s="1" t="s">
        <v>114</v>
      </c>
      <c r="C314" s="4">
        <v>12</v>
      </c>
      <c r="D314" s="8">
        <v>1.48</v>
      </c>
      <c r="E314" s="4">
        <v>8</v>
      </c>
      <c r="F314" s="8">
        <v>1.71</v>
      </c>
      <c r="G314" s="4">
        <v>4</v>
      </c>
      <c r="H314" s="8">
        <v>1.23</v>
      </c>
      <c r="I314" s="4">
        <v>0</v>
      </c>
    </row>
    <row r="315" spans="1:9" x14ac:dyDescent="0.2">
      <c r="A315" s="2">
        <v>14</v>
      </c>
      <c r="B315" s="1" t="s">
        <v>129</v>
      </c>
      <c r="C315" s="4">
        <v>12</v>
      </c>
      <c r="D315" s="8">
        <v>1.48</v>
      </c>
      <c r="E315" s="4">
        <v>10</v>
      </c>
      <c r="F315" s="8">
        <v>2.13</v>
      </c>
      <c r="G315" s="4">
        <v>2</v>
      </c>
      <c r="H315" s="8">
        <v>0.62</v>
      </c>
      <c r="I315" s="4">
        <v>0</v>
      </c>
    </row>
    <row r="316" spans="1:9" x14ac:dyDescent="0.2">
      <c r="A316" s="2">
        <v>16</v>
      </c>
      <c r="B316" s="1" t="s">
        <v>158</v>
      </c>
      <c r="C316" s="4">
        <v>11</v>
      </c>
      <c r="D316" s="8">
        <v>1.35</v>
      </c>
      <c r="E316" s="4">
        <v>9</v>
      </c>
      <c r="F316" s="8">
        <v>1.92</v>
      </c>
      <c r="G316" s="4">
        <v>2</v>
      </c>
      <c r="H316" s="8">
        <v>0.62</v>
      </c>
      <c r="I316" s="4">
        <v>0</v>
      </c>
    </row>
    <row r="317" spans="1:9" x14ac:dyDescent="0.2">
      <c r="A317" s="2">
        <v>17</v>
      </c>
      <c r="B317" s="1" t="s">
        <v>119</v>
      </c>
      <c r="C317" s="4">
        <v>10</v>
      </c>
      <c r="D317" s="8">
        <v>1.23</v>
      </c>
      <c r="E317" s="4">
        <v>6</v>
      </c>
      <c r="F317" s="8">
        <v>1.28</v>
      </c>
      <c r="G317" s="4">
        <v>4</v>
      </c>
      <c r="H317" s="8">
        <v>1.23</v>
      </c>
      <c r="I317" s="4">
        <v>0</v>
      </c>
    </row>
    <row r="318" spans="1:9" x14ac:dyDescent="0.2">
      <c r="A318" s="2">
        <v>17</v>
      </c>
      <c r="B318" s="1" t="s">
        <v>121</v>
      </c>
      <c r="C318" s="4">
        <v>10</v>
      </c>
      <c r="D318" s="8">
        <v>1.23</v>
      </c>
      <c r="E318" s="4">
        <v>7</v>
      </c>
      <c r="F318" s="8">
        <v>1.49</v>
      </c>
      <c r="G318" s="4">
        <v>3</v>
      </c>
      <c r="H318" s="8">
        <v>0.92</v>
      </c>
      <c r="I318" s="4">
        <v>0</v>
      </c>
    </row>
    <row r="319" spans="1:9" x14ac:dyDescent="0.2">
      <c r="A319" s="2">
        <v>17</v>
      </c>
      <c r="B319" s="1" t="s">
        <v>154</v>
      </c>
      <c r="C319" s="4">
        <v>10</v>
      </c>
      <c r="D319" s="8">
        <v>1.23</v>
      </c>
      <c r="E319" s="4">
        <v>0</v>
      </c>
      <c r="F319" s="8">
        <v>0</v>
      </c>
      <c r="G319" s="4">
        <v>1</v>
      </c>
      <c r="H319" s="8">
        <v>0.31</v>
      </c>
      <c r="I319" s="4">
        <v>0</v>
      </c>
    </row>
    <row r="320" spans="1:9" x14ac:dyDescent="0.2">
      <c r="A320" s="2">
        <v>20</v>
      </c>
      <c r="B320" s="1" t="s">
        <v>112</v>
      </c>
      <c r="C320" s="4">
        <v>9</v>
      </c>
      <c r="D320" s="8">
        <v>1.1100000000000001</v>
      </c>
      <c r="E320" s="4">
        <v>2</v>
      </c>
      <c r="F320" s="8">
        <v>0.43</v>
      </c>
      <c r="G320" s="4">
        <v>7</v>
      </c>
      <c r="H320" s="8">
        <v>2.15</v>
      </c>
      <c r="I320" s="4">
        <v>0</v>
      </c>
    </row>
    <row r="321" spans="1:9" x14ac:dyDescent="0.2">
      <c r="A321" s="2">
        <v>20</v>
      </c>
      <c r="B321" s="1" t="s">
        <v>159</v>
      </c>
      <c r="C321" s="4">
        <v>9</v>
      </c>
      <c r="D321" s="8">
        <v>1.1100000000000001</v>
      </c>
      <c r="E321" s="4">
        <v>0</v>
      </c>
      <c r="F321" s="8">
        <v>0</v>
      </c>
      <c r="G321" s="4">
        <v>9</v>
      </c>
      <c r="H321" s="8">
        <v>2.77</v>
      </c>
      <c r="I321" s="4">
        <v>0</v>
      </c>
    </row>
    <row r="322" spans="1:9" x14ac:dyDescent="0.2">
      <c r="A322" s="2">
        <v>20</v>
      </c>
      <c r="B322" s="1" t="s">
        <v>160</v>
      </c>
      <c r="C322" s="4">
        <v>9</v>
      </c>
      <c r="D322" s="8">
        <v>1.1100000000000001</v>
      </c>
      <c r="E322" s="4">
        <v>3</v>
      </c>
      <c r="F322" s="8">
        <v>0.64</v>
      </c>
      <c r="G322" s="4">
        <v>6</v>
      </c>
      <c r="H322" s="8">
        <v>1.85</v>
      </c>
      <c r="I322" s="4">
        <v>0</v>
      </c>
    </row>
    <row r="323" spans="1:9" x14ac:dyDescent="0.2">
      <c r="A323" s="2">
        <v>20</v>
      </c>
      <c r="B323" s="1" t="s">
        <v>157</v>
      </c>
      <c r="C323" s="4">
        <v>9</v>
      </c>
      <c r="D323" s="8">
        <v>1.1100000000000001</v>
      </c>
      <c r="E323" s="4">
        <v>6</v>
      </c>
      <c r="F323" s="8">
        <v>1.28</v>
      </c>
      <c r="G323" s="4">
        <v>2</v>
      </c>
      <c r="H323" s="8">
        <v>0.62</v>
      </c>
      <c r="I323" s="4">
        <v>1</v>
      </c>
    </row>
    <row r="324" spans="1:9" x14ac:dyDescent="0.2">
      <c r="A324" s="2">
        <v>20</v>
      </c>
      <c r="B324" s="1" t="s">
        <v>161</v>
      </c>
      <c r="C324" s="4">
        <v>9</v>
      </c>
      <c r="D324" s="8">
        <v>1.1100000000000001</v>
      </c>
      <c r="E324" s="4">
        <v>9</v>
      </c>
      <c r="F324" s="8">
        <v>1.92</v>
      </c>
      <c r="G324" s="4">
        <v>0</v>
      </c>
      <c r="H324" s="8">
        <v>0</v>
      </c>
      <c r="I324" s="4">
        <v>0</v>
      </c>
    </row>
    <row r="325" spans="1:9" x14ac:dyDescent="0.2">
      <c r="A325" s="2">
        <v>20</v>
      </c>
      <c r="B325" s="1" t="s">
        <v>133</v>
      </c>
      <c r="C325" s="4">
        <v>9</v>
      </c>
      <c r="D325" s="8">
        <v>1.1100000000000001</v>
      </c>
      <c r="E325" s="4">
        <v>9</v>
      </c>
      <c r="F325" s="8">
        <v>1.92</v>
      </c>
      <c r="G325" s="4">
        <v>0</v>
      </c>
      <c r="H325" s="8">
        <v>0</v>
      </c>
      <c r="I325" s="4">
        <v>0</v>
      </c>
    </row>
    <row r="326" spans="1:9" x14ac:dyDescent="0.2">
      <c r="A326" s="1"/>
      <c r="C326" s="4"/>
      <c r="D326" s="8"/>
      <c r="E326" s="4"/>
      <c r="F326" s="8"/>
      <c r="G326" s="4"/>
      <c r="H326" s="8"/>
      <c r="I326" s="4"/>
    </row>
    <row r="327" spans="1:9" x14ac:dyDescent="0.2">
      <c r="A327" s="1" t="s">
        <v>14</v>
      </c>
      <c r="C327" s="4"/>
      <c r="D327" s="8"/>
      <c r="E327" s="4"/>
      <c r="F327" s="8"/>
      <c r="G327" s="4"/>
      <c r="H327" s="8"/>
      <c r="I327" s="4"/>
    </row>
    <row r="328" spans="1:9" x14ac:dyDescent="0.2">
      <c r="A328" s="2">
        <v>1</v>
      </c>
      <c r="B328" s="1" t="s">
        <v>163</v>
      </c>
      <c r="C328" s="4">
        <v>67</v>
      </c>
      <c r="D328" s="8">
        <v>6.49</v>
      </c>
      <c r="E328" s="4">
        <v>56</v>
      </c>
      <c r="F328" s="8">
        <v>10.81</v>
      </c>
      <c r="G328" s="4">
        <v>11</v>
      </c>
      <c r="H328" s="8">
        <v>2.2599999999999998</v>
      </c>
      <c r="I328" s="4">
        <v>0</v>
      </c>
    </row>
    <row r="329" spans="1:9" x14ac:dyDescent="0.2">
      <c r="A329" s="2">
        <v>2</v>
      </c>
      <c r="B329" s="1" t="s">
        <v>162</v>
      </c>
      <c r="C329" s="4">
        <v>57</v>
      </c>
      <c r="D329" s="8">
        <v>5.52</v>
      </c>
      <c r="E329" s="4">
        <v>37</v>
      </c>
      <c r="F329" s="8">
        <v>7.14</v>
      </c>
      <c r="G329" s="4">
        <v>20</v>
      </c>
      <c r="H329" s="8">
        <v>4.1100000000000003</v>
      </c>
      <c r="I329" s="4">
        <v>0</v>
      </c>
    </row>
    <row r="330" spans="1:9" x14ac:dyDescent="0.2">
      <c r="A330" s="2">
        <v>3</v>
      </c>
      <c r="B330" s="1" t="s">
        <v>126</v>
      </c>
      <c r="C330" s="4">
        <v>30</v>
      </c>
      <c r="D330" s="8">
        <v>2.91</v>
      </c>
      <c r="E330" s="4">
        <v>27</v>
      </c>
      <c r="F330" s="8">
        <v>5.21</v>
      </c>
      <c r="G330" s="4">
        <v>3</v>
      </c>
      <c r="H330" s="8">
        <v>0.62</v>
      </c>
      <c r="I330" s="4">
        <v>0</v>
      </c>
    </row>
    <row r="331" spans="1:9" x14ac:dyDescent="0.2">
      <c r="A331" s="2">
        <v>4</v>
      </c>
      <c r="B331" s="1" t="s">
        <v>117</v>
      </c>
      <c r="C331" s="4">
        <v>27</v>
      </c>
      <c r="D331" s="8">
        <v>2.62</v>
      </c>
      <c r="E331" s="4">
        <v>15</v>
      </c>
      <c r="F331" s="8">
        <v>2.9</v>
      </c>
      <c r="G331" s="4">
        <v>12</v>
      </c>
      <c r="H331" s="8">
        <v>2.46</v>
      </c>
      <c r="I331" s="4">
        <v>0</v>
      </c>
    </row>
    <row r="332" spans="1:9" x14ac:dyDescent="0.2">
      <c r="A332" s="2">
        <v>5</v>
      </c>
      <c r="B332" s="1" t="s">
        <v>111</v>
      </c>
      <c r="C332" s="4">
        <v>25</v>
      </c>
      <c r="D332" s="8">
        <v>2.42</v>
      </c>
      <c r="E332" s="4">
        <v>0</v>
      </c>
      <c r="F332" s="8">
        <v>0</v>
      </c>
      <c r="G332" s="4">
        <v>25</v>
      </c>
      <c r="H332" s="8">
        <v>5.13</v>
      </c>
      <c r="I332" s="4">
        <v>0</v>
      </c>
    </row>
    <row r="333" spans="1:9" x14ac:dyDescent="0.2">
      <c r="A333" s="2">
        <v>5</v>
      </c>
      <c r="B333" s="1" t="s">
        <v>121</v>
      </c>
      <c r="C333" s="4">
        <v>25</v>
      </c>
      <c r="D333" s="8">
        <v>2.42</v>
      </c>
      <c r="E333" s="4">
        <v>7</v>
      </c>
      <c r="F333" s="8">
        <v>1.35</v>
      </c>
      <c r="G333" s="4">
        <v>18</v>
      </c>
      <c r="H333" s="8">
        <v>3.7</v>
      </c>
      <c r="I333" s="4">
        <v>0</v>
      </c>
    </row>
    <row r="334" spans="1:9" x14ac:dyDescent="0.2">
      <c r="A334" s="2">
        <v>7</v>
      </c>
      <c r="B334" s="1" t="s">
        <v>119</v>
      </c>
      <c r="C334" s="4">
        <v>24</v>
      </c>
      <c r="D334" s="8">
        <v>2.33</v>
      </c>
      <c r="E334" s="4">
        <v>14</v>
      </c>
      <c r="F334" s="8">
        <v>2.7</v>
      </c>
      <c r="G334" s="4">
        <v>10</v>
      </c>
      <c r="H334" s="8">
        <v>2.0499999999999998</v>
      </c>
      <c r="I334" s="4">
        <v>0</v>
      </c>
    </row>
    <row r="335" spans="1:9" x14ac:dyDescent="0.2">
      <c r="A335" s="2">
        <v>7</v>
      </c>
      <c r="B335" s="1" t="s">
        <v>125</v>
      </c>
      <c r="C335" s="4">
        <v>24</v>
      </c>
      <c r="D335" s="8">
        <v>2.33</v>
      </c>
      <c r="E335" s="4">
        <v>24</v>
      </c>
      <c r="F335" s="8">
        <v>4.63</v>
      </c>
      <c r="G335" s="4">
        <v>0</v>
      </c>
      <c r="H335" s="8">
        <v>0</v>
      </c>
      <c r="I335" s="4">
        <v>0</v>
      </c>
    </row>
    <row r="336" spans="1:9" x14ac:dyDescent="0.2">
      <c r="A336" s="2">
        <v>9</v>
      </c>
      <c r="B336" s="1" t="s">
        <v>116</v>
      </c>
      <c r="C336" s="4">
        <v>21</v>
      </c>
      <c r="D336" s="8">
        <v>2.0299999999999998</v>
      </c>
      <c r="E336" s="4">
        <v>15</v>
      </c>
      <c r="F336" s="8">
        <v>2.9</v>
      </c>
      <c r="G336" s="4">
        <v>6</v>
      </c>
      <c r="H336" s="8">
        <v>1.23</v>
      </c>
      <c r="I336" s="4">
        <v>0</v>
      </c>
    </row>
    <row r="337" spans="1:9" x14ac:dyDescent="0.2">
      <c r="A337" s="2">
        <v>9</v>
      </c>
      <c r="B337" s="1" t="s">
        <v>122</v>
      </c>
      <c r="C337" s="4">
        <v>21</v>
      </c>
      <c r="D337" s="8">
        <v>2.0299999999999998</v>
      </c>
      <c r="E337" s="4">
        <v>16</v>
      </c>
      <c r="F337" s="8">
        <v>3.09</v>
      </c>
      <c r="G337" s="4">
        <v>5</v>
      </c>
      <c r="H337" s="8">
        <v>1.03</v>
      </c>
      <c r="I337" s="4">
        <v>0</v>
      </c>
    </row>
    <row r="338" spans="1:9" x14ac:dyDescent="0.2">
      <c r="A338" s="2">
        <v>9</v>
      </c>
      <c r="B338" s="1" t="s">
        <v>128</v>
      </c>
      <c r="C338" s="4">
        <v>21</v>
      </c>
      <c r="D338" s="8">
        <v>2.0299999999999998</v>
      </c>
      <c r="E338" s="4">
        <v>18</v>
      </c>
      <c r="F338" s="8">
        <v>3.47</v>
      </c>
      <c r="G338" s="4">
        <v>2</v>
      </c>
      <c r="H338" s="8">
        <v>0.41</v>
      </c>
      <c r="I338" s="4">
        <v>1</v>
      </c>
    </row>
    <row r="339" spans="1:9" x14ac:dyDescent="0.2">
      <c r="A339" s="2">
        <v>12</v>
      </c>
      <c r="B339" s="1" t="s">
        <v>124</v>
      </c>
      <c r="C339" s="4">
        <v>20</v>
      </c>
      <c r="D339" s="8">
        <v>1.94</v>
      </c>
      <c r="E339" s="4">
        <v>18</v>
      </c>
      <c r="F339" s="8">
        <v>3.47</v>
      </c>
      <c r="G339" s="4">
        <v>2</v>
      </c>
      <c r="H339" s="8">
        <v>0.41</v>
      </c>
      <c r="I339" s="4">
        <v>0</v>
      </c>
    </row>
    <row r="340" spans="1:9" x14ac:dyDescent="0.2">
      <c r="A340" s="2">
        <v>13</v>
      </c>
      <c r="B340" s="1" t="s">
        <v>154</v>
      </c>
      <c r="C340" s="4">
        <v>19</v>
      </c>
      <c r="D340" s="8">
        <v>1.84</v>
      </c>
      <c r="E340" s="4">
        <v>0</v>
      </c>
      <c r="F340" s="8">
        <v>0</v>
      </c>
      <c r="G340" s="4">
        <v>2</v>
      </c>
      <c r="H340" s="8">
        <v>0.41</v>
      </c>
      <c r="I340" s="4">
        <v>0</v>
      </c>
    </row>
    <row r="341" spans="1:9" x14ac:dyDescent="0.2">
      <c r="A341" s="2">
        <v>14</v>
      </c>
      <c r="B341" s="1" t="s">
        <v>164</v>
      </c>
      <c r="C341" s="4">
        <v>18</v>
      </c>
      <c r="D341" s="8">
        <v>1.74</v>
      </c>
      <c r="E341" s="4">
        <v>15</v>
      </c>
      <c r="F341" s="8">
        <v>2.9</v>
      </c>
      <c r="G341" s="4">
        <v>3</v>
      </c>
      <c r="H341" s="8">
        <v>0.62</v>
      </c>
      <c r="I341" s="4">
        <v>0</v>
      </c>
    </row>
    <row r="342" spans="1:9" x14ac:dyDescent="0.2">
      <c r="A342" s="2">
        <v>15</v>
      </c>
      <c r="B342" s="1" t="s">
        <v>114</v>
      </c>
      <c r="C342" s="4">
        <v>16</v>
      </c>
      <c r="D342" s="8">
        <v>1.55</v>
      </c>
      <c r="E342" s="4">
        <v>3</v>
      </c>
      <c r="F342" s="8">
        <v>0.57999999999999996</v>
      </c>
      <c r="G342" s="4">
        <v>13</v>
      </c>
      <c r="H342" s="8">
        <v>2.67</v>
      </c>
      <c r="I342" s="4">
        <v>0</v>
      </c>
    </row>
    <row r="343" spans="1:9" x14ac:dyDescent="0.2">
      <c r="A343" s="2">
        <v>16</v>
      </c>
      <c r="B343" s="1" t="s">
        <v>112</v>
      </c>
      <c r="C343" s="4">
        <v>15</v>
      </c>
      <c r="D343" s="8">
        <v>1.45</v>
      </c>
      <c r="E343" s="4">
        <v>5</v>
      </c>
      <c r="F343" s="8">
        <v>0.97</v>
      </c>
      <c r="G343" s="4">
        <v>10</v>
      </c>
      <c r="H343" s="8">
        <v>2.0499999999999998</v>
      </c>
      <c r="I343" s="4">
        <v>0</v>
      </c>
    </row>
    <row r="344" spans="1:9" x14ac:dyDescent="0.2">
      <c r="A344" s="2">
        <v>16</v>
      </c>
      <c r="B344" s="1" t="s">
        <v>134</v>
      </c>
      <c r="C344" s="4">
        <v>15</v>
      </c>
      <c r="D344" s="8">
        <v>1.45</v>
      </c>
      <c r="E344" s="4">
        <v>7</v>
      </c>
      <c r="F344" s="8">
        <v>1.35</v>
      </c>
      <c r="G344" s="4">
        <v>8</v>
      </c>
      <c r="H344" s="8">
        <v>1.64</v>
      </c>
      <c r="I344" s="4">
        <v>0</v>
      </c>
    </row>
    <row r="345" spans="1:9" x14ac:dyDescent="0.2">
      <c r="A345" s="2">
        <v>16</v>
      </c>
      <c r="B345" s="1" t="s">
        <v>118</v>
      </c>
      <c r="C345" s="4">
        <v>15</v>
      </c>
      <c r="D345" s="8">
        <v>1.45</v>
      </c>
      <c r="E345" s="4">
        <v>10</v>
      </c>
      <c r="F345" s="8">
        <v>1.93</v>
      </c>
      <c r="G345" s="4">
        <v>5</v>
      </c>
      <c r="H345" s="8">
        <v>1.03</v>
      </c>
      <c r="I345" s="4">
        <v>0</v>
      </c>
    </row>
    <row r="346" spans="1:9" x14ac:dyDescent="0.2">
      <c r="A346" s="2">
        <v>16</v>
      </c>
      <c r="B346" s="1" t="s">
        <v>130</v>
      </c>
      <c r="C346" s="4">
        <v>15</v>
      </c>
      <c r="D346" s="8">
        <v>1.45</v>
      </c>
      <c r="E346" s="4">
        <v>9</v>
      </c>
      <c r="F346" s="8">
        <v>1.74</v>
      </c>
      <c r="G346" s="4">
        <v>6</v>
      </c>
      <c r="H346" s="8">
        <v>1.23</v>
      </c>
      <c r="I346" s="4">
        <v>0</v>
      </c>
    </row>
    <row r="347" spans="1:9" x14ac:dyDescent="0.2">
      <c r="A347" s="2">
        <v>20</v>
      </c>
      <c r="B347" s="1" t="s">
        <v>113</v>
      </c>
      <c r="C347" s="4">
        <v>14</v>
      </c>
      <c r="D347" s="8">
        <v>1.36</v>
      </c>
      <c r="E347" s="4">
        <v>4</v>
      </c>
      <c r="F347" s="8">
        <v>0.77</v>
      </c>
      <c r="G347" s="4">
        <v>10</v>
      </c>
      <c r="H347" s="8">
        <v>2.0499999999999998</v>
      </c>
      <c r="I347" s="4">
        <v>0</v>
      </c>
    </row>
    <row r="348" spans="1:9" x14ac:dyDescent="0.2">
      <c r="A348" s="2">
        <v>20</v>
      </c>
      <c r="B348" s="1" t="s">
        <v>151</v>
      </c>
      <c r="C348" s="4">
        <v>14</v>
      </c>
      <c r="D348" s="8">
        <v>1.36</v>
      </c>
      <c r="E348" s="4">
        <v>0</v>
      </c>
      <c r="F348" s="8">
        <v>0</v>
      </c>
      <c r="G348" s="4">
        <v>14</v>
      </c>
      <c r="H348" s="8">
        <v>2.87</v>
      </c>
      <c r="I348" s="4">
        <v>0</v>
      </c>
    </row>
    <row r="349" spans="1:9" x14ac:dyDescent="0.2">
      <c r="A349" s="1"/>
      <c r="C349" s="4"/>
      <c r="D349" s="8"/>
      <c r="E349" s="4"/>
      <c r="F349" s="8"/>
      <c r="G349" s="4"/>
      <c r="H349" s="8"/>
      <c r="I349" s="4"/>
    </row>
    <row r="350" spans="1:9" x14ac:dyDescent="0.2">
      <c r="A350" s="1" t="s">
        <v>15</v>
      </c>
      <c r="C350" s="4"/>
      <c r="D350" s="8"/>
      <c r="E350" s="4"/>
      <c r="F350" s="8"/>
      <c r="G350" s="4"/>
      <c r="H350" s="8"/>
      <c r="I350" s="4"/>
    </row>
    <row r="351" spans="1:9" x14ac:dyDescent="0.2">
      <c r="A351" s="2">
        <v>1</v>
      </c>
      <c r="B351" s="1" t="s">
        <v>126</v>
      </c>
      <c r="C351" s="4">
        <v>42</v>
      </c>
      <c r="D351" s="8">
        <v>6.23</v>
      </c>
      <c r="E351" s="4">
        <v>39</v>
      </c>
      <c r="F351" s="8">
        <v>11.71</v>
      </c>
      <c r="G351" s="4">
        <v>3</v>
      </c>
      <c r="H351" s="8">
        <v>0.91</v>
      </c>
      <c r="I351" s="4">
        <v>0</v>
      </c>
    </row>
    <row r="352" spans="1:9" x14ac:dyDescent="0.2">
      <c r="A352" s="2">
        <v>2</v>
      </c>
      <c r="B352" s="1" t="s">
        <v>111</v>
      </c>
      <c r="C352" s="4">
        <v>35</v>
      </c>
      <c r="D352" s="8">
        <v>5.19</v>
      </c>
      <c r="E352" s="4">
        <v>2</v>
      </c>
      <c r="F352" s="8">
        <v>0.6</v>
      </c>
      <c r="G352" s="4">
        <v>33</v>
      </c>
      <c r="H352" s="8">
        <v>10.029999999999999</v>
      </c>
      <c r="I352" s="4">
        <v>0</v>
      </c>
    </row>
    <row r="353" spans="1:9" x14ac:dyDescent="0.2">
      <c r="A353" s="2">
        <v>3</v>
      </c>
      <c r="B353" s="1" t="s">
        <v>162</v>
      </c>
      <c r="C353" s="4">
        <v>26</v>
      </c>
      <c r="D353" s="8">
        <v>3.86</v>
      </c>
      <c r="E353" s="4">
        <v>23</v>
      </c>
      <c r="F353" s="8">
        <v>6.91</v>
      </c>
      <c r="G353" s="4">
        <v>3</v>
      </c>
      <c r="H353" s="8">
        <v>0.91</v>
      </c>
      <c r="I353" s="4">
        <v>0</v>
      </c>
    </row>
    <row r="354" spans="1:9" x14ac:dyDescent="0.2">
      <c r="A354" s="2">
        <v>4</v>
      </c>
      <c r="B354" s="1" t="s">
        <v>125</v>
      </c>
      <c r="C354" s="4">
        <v>21</v>
      </c>
      <c r="D354" s="8">
        <v>3.12</v>
      </c>
      <c r="E354" s="4">
        <v>19</v>
      </c>
      <c r="F354" s="8">
        <v>5.71</v>
      </c>
      <c r="G354" s="4">
        <v>2</v>
      </c>
      <c r="H354" s="8">
        <v>0.61</v>
      </c>
      <c r="I354" s="4">
        <v>0</v>
      </c>
    </row>
    <row r="355" spans="1:9" x14ac:dyDescent="0.2">
      <c r="A355" s="2">
        <v>5</v>
      </c>
      <c r="B355" s="1" t="s">
        <v>167</v>
      </c>
      <c r="C355" s="4">
        <v>18</v>
      </c>
      <c r="D355" s="8">
        <v>2.67</v>
      </c>
      <c r="E355" s="4">
        <v>11</v>
      </c>
      <c r="F355" s="8">
        <v>3.3</v>
      </c>
      <c r="G355" s="4">
        <v>7</v>
      </c>
      <c r="H355" s="8">
        <v>2.13</v>
      </c>
      <c r="I355" s="4">
        <v>0</v>
      </c>
    </row>
    <row r="356" spans="1:9" x14ac:dyDescent="0.2">
      <c r="A356" s="2">
        <v>6</v>
      </c>
      <c r="B356" s="1" t="s">
        <v>124</v>
      </c>
      <c r="C356" s="4">
        <v>17</v>
      </c>
      <c r="D356" s="8">
        <v>2.52</v>
      </c>
      <c r="E356" s="4">
        <v>16</v>
      </c>
      <c r="F356" s="8">
        <v>4.8</v>
      </c>
      <c r="G356" s="4">
        <v>1</v>
      </c>
      <c r="H356" s="8">
        <v>0.3</v>
      </c>
      <c r="I356" s="4">
        <v>0</v>
      </c>
    </row>
    <row r="357" spans="1:9" x14ac:dyDescent="0.2">
      <c r="A357" s="2">
        <v>7</v>
      </c>
      <c r="B357" s="1" t="s">
        <v>128</v>
      </c>
      <c r="C357" s="4">
        <v>16</v>
      </c>
      <c r="D357" s="8">
        <v>2.37</v>
      </c>
      <c r="E357" s="4">
        <v>10</v>
      </c>
      <c r="F357" s="8">
        <v>3</v>
      </c>
      <c r="G357" s="4">
        <v>6</v>
      </c>
      <c r="H357" s="8">
        <v>1.82</v>
      </c>
      <c r="I357" s="4">
        <v>0</v>
      </c>
    </row>
    <row r="358" spans="1:9" x14ac:dyDescent="0.2">
      <c r="A358" s="2">
        <v>8</v>
      </c>
      <c r="B358" s="1" t="s">
        <v>117</v>
      </c>
      <c r="C358" s="4">
        <v>15</v>
      </c>
      <c r="D358" s="8">
        <v>2.23</v>
      </c>
      <c r="E358" s="4">
        <v>8</v>
      </c>
      <c r="F358" s="8">
        <v>2.4</v>
      </c>
      <c r="G358" s="4">
        <v>7</v>
      </c>
      <c r="H358" s="8">
        <v>2.13</v>
      </c>
      <c r="I358" s="4">
        <v>0</v>
      </c>
    </row>
    <row r="359" spans="1:9" x14ac:dyDescent="0.2">
      <c r="A359" s="2">
        <v>8</v>
      </c>
      <c r="B359" s="1" t="s">
        <v>122</v>
      </c>
      <c r="C359" s="4">
        <v>15</v>
      </c>
      <c r="D359" s="8">
        <v>2.23</v>
      </c>
      <c r="E359" s="4">
        <v>12</v>
      </c>
      <c r="F359" s="8">
        <v>3.6</v>
      </c>
      <c r="G359" s="4">
        <v>3</v>
      </c>
      <c r="H359" s="8">
        <v>0.91</v>
      </c>
      <c r="I359" s="4">
        <v>0</v>
      </c>
    </row>
    <row r="360" spans="1:9" x14ac:dyDescent="0.2">
      <c r="A360" s="2">
        <v>10</v>
      </c>
      <c r="B360" s="1" t="s">
        <v>116</v>
      </c>
      <c r="C360" s="4">
        <v>13</v>
      </c>
      <c r="D360" s="8">
        <v>1.93</v>
      </c>
      <c r="E360" s="4">
        <v>9</v>
      </c>
      <c r="F360" s="8">
        <v>2.7</v>
      </c>
      <c r="G360" s="4">
        <v>4</v>
      </c>
      <c r="H360" s="8">
        <v>1.22</v>
      </c>
      <c r="I360" s="4">
        <v>0</v>
      </c>
    </row>
    <row r="361" spans="1:9" x14ac:dyDescent="0.2">
      <c r="A361" s="2">
        <v>10</v>
      </c>
      <c r="B361" s="1" t="s">
        <v>127</v>
      </c>
      <c r="C361" s="4">
        <v>13</v>
      </c>
      <c r="D361" s="8">
        <v>1.93</v>
      </c>
      <c r="E361" s="4">
        <v>10</v>
      </c>
      <c r="F361" s="8">
        <v>3</v>
      </c>
      <c r="G361" s="4">
        <v>3</v>
      </c>
      <c r="H361" s="8">
        <v>0.91</v>
      </c>
      <c r="I361" s="4">
        <v>0</v>
      </c>
    </row>
    <row r="362" spans="1:9" x14ac:dyDescent="0.2">
      <c r="A362" s="2">
        <v>10</v>
      </c>
      <c r="B362" s="1" t="s">
        <v>130</v>
      </c>
      <c r="C362" s="4">
        <v>13</v>
      </c>
      <c r="D362" s="8">
        <v>1.93</v>
      </c>
      <c r="E362" s="4">
        <v>10</v>
      </c>
      <c r="F362" s="8">
        <v>3</v>
      </c>
      <c r="G362" s="4">
        <v>3</v>
      </c>
      <c r="H362" s="8">
        <v>0.91</v>
      </c>
      <c r="I362" s="4">
        <v>0</v>
      </c>
    </row>
    <row r="363" spans="1:9" x14ac:dyDescent="0.2">
      <c r="A363" s="2">
        <v>13</v>
      </c>
      <c r="B363" s="1" t="s">
        <v>113</v>
      </c>
      <c r="C363" s="4">
        <v>11</v>
      </c>
      <c r="D363" s="8">
        <v>1.63</v>
      </c>
      <c r="E363" s="4">
        <v>4</v>
      </c>
      <c r="F363" s="8">
        <v>1.2</v>
      </c>
      <c r="G363" s="4">
        <v>7</v>
      </c>
      <c r="H363" s="8">
        <v>2.13</v>
      </c>
      <c r="I363" s="4">
        <v>0</v>
      </c>
    </row>
    <row r="364" spans="1:9" x14ac:dyDescent="0.2">
      <c r="A364" s="2">
        <v>14</v>
      </c>
      <c r="B364" s="1" t="s">
        <v>148</v>
      </c>
      <c r="C364" s="4">
        <v>10</v>
      </c>
      <c r="D364" s="8">
        <v>1.48</v>
      </c>
      <c r="E364" s="4">
        <v>9</v>
      </c>
      <c r="F364" s="8">
        <v>2.7</v>
      </c>
      <c r="G364" s="4">
        <v>1</v>
      </c>
      <c r="H364" s="8">
        <v>0.3</v>
      </c>
      <c r="I364" s="4">
        <v>0</v>
      </c>
    </row>
    <row r="365" spans="1:9" x14ac:dyDescent="0.2">
      <c r="A365" s="2">
        <v>14</v>
      </c>
      <c r="B365" s="1" t="s">
        <v>119</v>
      </c>
      <c r="C365" s="4">
        <v>10</v>
      </c>
      <c r="D365" s="8">
        <v>1.48</v>
      </c>
      <c r="E365" s="4">
        <v>6</v>
      </c>
      <c r="F365" s="8">
        <v>1.8</v>
      </c>
      <c r="G365" s="4">
        <v>3</v>
      </c>
      <c r="H365" s="8">
        <v>0.91</v>
      </c>
      <c r="I365" s="4">
        <v>0</v>
      </c>
    </row>
    <row r="366" spans="1:9" x14ac:dyDescent="0.2">
      <c r="A366" s="2">
        <v>16</v>
      </c>
      <c r="B366" s="1" t="s">
        <v>112</v>
      </c>
      <c r="C366" s="4">
        <v>9</v>
      </c>
      <c r="D366" s="8">
        <v>1.34</v>
      </c>
      <c r="E366" s="4">
        <v>2</v>
      </c>
      <c r="F366" s="8">
        <v>0.6</v>
      </c>
      <c r="G366" s="4">
        <v>7</v>
      </c>
      <c r="H366" s="8">
        <v>2.13</v>
      </c>
      <c r="I366" s="4">
        <v>0</v>
      </c>
    </row>
    <row r="367" spans="1:9" x14ac:dyDescent="0.2">
      <c r="A367" s="2">
        <v>16</v>
      </c>
      <c r="B367" s="1" t="s">
        <v>165</v>
      </c>
      <c r="C367" s="4">
        <v>9</v>
      </c>
      <c r="D367" s="8">
        <v>1.34</v>
      </c>
      <c r="E367" s="4">
        <v>3</v>
      </c>
      <c r="F367" s="8">
        <v>0.9</v>
      </c>
      <c r="G367" s="4">
        <v>6</v>
      </c>
      <c r="H367" s="8">
        <v>1.82</v>
      </c>
      <c r="I367" s="4">
        <v>0</v>
      </c>
    </row>
    <row r="368" spans="1:9" x14ac:dyDescent="0.2">
      <c r="A368" s="2">
        <v>16</v>
      </c>
      <c r="B368" s="1" t="s">
        <v>163</v>
      </c>
      <c r="C368" s="4">
        <v>9</v>
      </c>
      <c r="D368" s="8">
        <v>1.34</v>
      </c>
      <c r="E368" s="4">
        <v>9</v>
      </c>
      <c r="F368" s="8">
        <v>2.7</v>
      </c>
      <c r="G368" s="4">
        <v>0</v>
      </c>
      <c r="H368" s="8">
        <v>0</v>
      </c>
      <c r="I368" s="4">
        <v>0</v>
      </c>
    </row>
    <row r="369" spans="1:9" x14ac:dyDescent="0.2">
      <c r="A369" s="2">
        <v>16</v>
      </c>
      <c r="B369" s="1" t="s">
        <v>166</v>
      </c>
      <c r="C369" s="4">
        <v>9</v>
      </c>
      <c r="D369" s="8">
        <v>1.34</v>
      </c>
      <c r="E369" s="4">
        <v>3</v>
      </c>
      <c r="F369" s="8">
        <v>0.9</v>
      </c>
      <c r="G369" s="4">
        <v>6</v>
      </c>
      <c r="H369" s="8">
        <v>1.82</v>
      </c>
      <c r="I369" s="4">
        <v>0</v>
      </c>
    </row>
    <row r="370" spans="1:9" x14ac:dyDescent="0.2">
      <c r="A370" s="2">
        <v>16</v>
      </c>
      <c r="B370" s="1" t="s">
        <v>168</v>
      </c>
      <c r="C370" s="4">
        <v>9</v>
      </c>
      <c r="D370" s="8">
        <v>1.34</v>
      </c>
      <c r="E370" s="4">
        <v>7</v>
      </c>
      <c r="F370" s="8">
        <v>2.1</v>
      </c>
      <c r="G370" s="4">
        <v>2</v>
      </c>
      <c r="H370" s="8">
        <v>0.61</v>
      </c>
      <c r="I370" s="4">
        <v>0</v>
      </c>
    </row>
    <row r="371" spans="1:9" x14ac:dyDescent="0.2">
      <c r="A371" s="2">
        <v>16</v>
      </c>
      <c r="B371" s="1" t="s">
        <v>138</v>
      </c>
      <c r="C371" s="4">
        <v>9</v>
      </c>
      <c r="D371" s="8">
        <v>1.34</v>
      </c>
      <c r="E371" s="4">
        <v>5</v>
      </c>
      <c r="F371" s="8">
        <v>1.5</v>
      </c>
      <c r="G371" s="4">
        <v>4</v>
      </c>
      <c r="H371" s="8">
        <v>1.22</v>
      </c>
      <c r="I371" s="4">
        <v>0</v>
      </c>
    </row>
    <row r="372" spans="1:9" x14ac:dyDescent="0.2">
      <c r="A372" s="2">
        <v>16</v>
      </c>
      <c r="B372" s="1" t="s">
        <v>129</v>
      </c>
      <c r="C372" s="4">
        <v>9</v>
      </c>
      <c r="D372" s="8">
        <v>1.34</v>
      </c>
      <c r="E372" s="4">
        <v>8</v>
      </c>
      <c r="F372" s="8">
        <v>2.4</v>
      </c>
      <c r="G372" s="4">
        <v>1</v>
      </c>
      <c r="H372" s="8">
        <v>0.3</v>
      </c>
      <c r="I372" s="4">
        <v>0</v>
      </c>
    </row>
    <row r="373" spans="1:9" x14ac:dyDescent="0.2">
      <c r="A373" s="1"/>
      <c r="C373" s="4"/>
      <c r="D373" s="8"/>
      <c r="E373" s="4"/>
      <c r="F373" s="8"/>
      <c r="G373" s="4"/>
      <c r="H373" s="8"/>
      <c r="I373" s="4"/>
    </row>
    <row r="374" spans="1:9" x14ac:dyDescent="0.2">
      <c r="A374" s="1" t="s">
        <v>16</v>
      </c>
      <c r="C374" s="4"/>
      <c r="D374" s="8"/>
      <c r="E374" s="4"/>
      <c r="F374" s="8"/>
      <c r="G374" s="4"/>
      <c r="H374" s="8"/>
      <c r="I374" s="4"/>
    </row>
    <row r="375" spans="1:9" x14ac:dyDescent="0.2">
      <c r="A375" s="2">
        <v>1</v>
      </c>
      <c r="B375" s="1" t="s">
        <v>126</v>
      </c>
      <c r="C375" s="4">
        <v>48</v>
      </c>
      <c r="D375" s="8">
        <v>6.49</v>
      </c>
      <c r="E375" s="4">
        <v>41</v>
      </c>
      <c r="F375" s="8">
        <v>12.28</v>
      </c>
      <c r="G375" s="4">
        <v>7</v>
      </c>
      <c r="H375" s="8">
        <v>1.79</v>
      </c>
      <c r="I375" s="4">
        <v>0</v>
      </c>
    </row>
    <row r="376" spans="1:9" x14ac:dyDescent="0.2">
      <c r="A376" s="2">
        <v>2</v>
      </c>
      <c r="B376" s="1" t="s">
        <v>111</v>
      </c>
      <c r="C376" s="4">
        <v>32</v>
      </c>
      <c r="D376" s="8">
        <v>4.32</v>
      </c>
      <c r="E376" s="4">
        <v>3</v>
      </c>
      <c r="F376" s="8">
        <v>0.9</v>
      </c>
      <c r="G376" s="4">
        <v>29</v>
      </c>
      <c r="H376" s="8">
        <v>7.42</v>
      </c>
      <c r="I376" s="4">
        <v>0</v>
      </c>
    </row>
    <row r="377" spans="1:9" x14ac:dyDescent="0.2">
      <c r="A377" s="2">
        <v>3</v>
      </c>
      <c r="B377" s="1" t="s">
        <v>125</v>
      </c>
      <c r="C377" s="4">
        <v>30</v>
      </c>
      <c r="D377" s="8">
        <v>4.05</v>
      </c>
      <c r="E377" s="4">
        <v>28</v>
      </c>
      <c r="F377" s="8">
        <v>8.3800000000000008</v>
      </c>
      <c r="G377" s="4">
        <v>2</v>
      </c>
      <c r="H377" s="8">
        <v>0.51</v>
      </c>
      <c r="I377" s="4">
        <v>0</v>
      </c>
    </row>
    <row r="378" spans="1:9" x14ac:dyDescent="0.2">
      <c r="A378" s="2">
        <v>4</v>
      </c>
      <c r="B378" s="1" t="s">
        <v>117</v>
      </c>
      <c r="C378" s="4">
        <v>24</v>
      </c>
      <c r="D378" s="8">
        <v>3.24</v>
      </c>
      <c r="E378" s="4">
        <v>12</v>
      </c>
      <c r="F378" s="8">
        <v>3.59</v>
      </c>
      <c r="G378" s="4">
        <v>12</v>
      </c>
      <c r="H378" s="8">
        <v>3.07</v>
      </c>
      <c r="I378" s="4">
        <v>0</v>
      </c>
    </row>
    <row r="379" spans="1:9" x14ac:dyDescent="0.2">
      <c r="A379" s="2">
        <v>5</v>
      </c>
      <c r="B379" s="1" t="s">
        <v>124</v>
      </c>
      <c r="C379" s="4">
        <v>21</v>
      </c>
      <c r="D379" s="8">
        <v>2.84</v>
      </c>
      <c r="E379" s="4">
        <v>20</v>
      </c>
      <c r="F379" s="8">
        <v>5.99</v>
      </c>
      <c r="G379" s="4">
        <v>1</v>
      </c>
      <c r="H379" s="8">
        <v>0.26</v>
      </c>
      <c r="I379" s="4">
        <v>0</v>
      </c>
    </row>
    <row r="380" spans="1:9" x14ac:dyDescent="0.2">
      <c r="A380" s="2">
        <v>6</v>
      </c>
      <c r="B380" s="1" t="s">
        <v>113</v>
      </c>
      <c r="C380" s="4">
        <v>19</v>
      </c>
      <c r="D380" s="8">
        <v>2.57</v>
      </c>
      <c r="E380" s="4">
        <v>5</v>
      </c>
      <c r="F380" s="8">
        <v>1.5</v>
      </c>
      <c r="G380" s="4">
        <v>14</v>
      </c>
      <c r="H380" s="8">
        <v>3.58</v>
      </c>
      <c r="I380" s="4">
        <v>0</v>
      </c>
    </row>
    <row r="381" spans="1:9" x14ac:dyDescent="0.2">
      <c r="A381" s="2">
        <v>7</v>
      </c>
      <c r="B381" s="1" t="s">
        <v>112</v>
      </c>
      <c r="C381" s="4">
        <v>17</v>
      </c>
      <c r="D381" s="8">
        <v>2.2999999999999998</v>
      </c>
      <c r="E381" s="4">
        <v>1</v>
      </c>
      <c r="F381" s="8">
        <v>0.3</v>
      </c>
      <c r="G381" s="4">
        <v>16</v>
      </c>
      <c r="H381" s="8">
        <v>4.09</v>
      </c>
      <c r="I381" s="4">
        <v>0</v>
      </c>
    </row>
    <row r="382" spans="1:9" x14ac:dyDescent="0.2">
      <c r="A382" s="2">
        <v>8</v>
      </c>
      <c r="B382" s="1" t="s">
        <v>119</v>
      </c>
      <c r="C382" s="4">
        <v>15</v>
      </c>
      <c r="D382" s="8">
        <v>2.0299999999999998</v>
      </c>
      <c r="E382" s="4">
        <v>11</v>
      </c>
      <c r="F382" s="8">
        <v>3.29</v>
      </c>
      <c r="G382" s="4">
        <v>4</v>
      </c>
      <c r="H382" s="8">
        <v>1.02</v>
      </c>
      <c r="I382" s="4">
        <v>0</v>
      </c>
    </row>
    <row r="383" spans="1:9" x14ac:dyDescent="0.2">
      <c r="A383" s="2">
        <v>9</v>
      </c>
      <c r="B383" s="1" t="s">
        <v>115</v>
      </c>
      <c r="C383" s="4">
        <v>14</v>
      </c>
      <c r="D383" s="8">
        <v>1.89</v>
      </c>
      <c r="E383" s="4">
        <v>4</v>
      </c>
      <c r="F383" s="8">
        <v>1.2</v>
      </c>
      <c r="G383" s="4">
        <v>10</v>
      </c>
      <c r="H383" s="8">
        <v>2.56</v>
      </c>
      <c r="I383" s="4">
        <v>0</v>
      </c>
    </row>
    <row r="384" spans="1:9" x14ac:dyDescent="0.2">
      <c r="A384" s="2">
        <v>9</v>
      </c>
      <c r="B384" s="1" t="s">
        <v>122</v>
      </c>
      <c r="C384" s="4">
        <v>14</v>
      </c>
      <c r="D384" s="8">
        <v>1.89</v>
      </c>
      <c r="E384" s="4">
        <v>11</v>
      </c>
      <c r="F384" s="8">
        <v>3.29</v>
      </c>
      <c r="G384" s="4">
        <v>3</v>
      </c>
      <c r="H384" s="8">
        <v>0.77</v>
      </c>
      <c r="I384" s="4">
        <v>0</v>
      </c>
    </row>
    <row r="385" spans="1:9" x14ac:dyDescent="0.2">
      <c r="A385" s="2">
        <v>9</v>
      </c>
      <c r="B385" s="1" t="s">
        <v>150</v>
      </c>
      <c r="C385" s="4">
        <v>14</v>
      </c>
      <c r="D385" s="8">
        <v>1.89</v>
      </c>
      <c r="E385" s="4">
        <v>13</v>
      </c>
      <c r="F385" s="8">
        <v>3.89</v>
      </c>
      <c r="G385" s="4">
        <v>1</v>
      </c>
      <c r="H385" s="8">
        <v>0.26</v>
      </c>
      <c r="I385" s="4">
        <v>0</v>
      </c>
    </row>
    <row r="386" spans="1:9" x14ac:dyDescent="0.2">
      <c r="A386" s="2">
        <v>9</v>
      </c>
      <c r="B386" s="1" t="s">
        <v>129</v>
      </c>
      <c r="C386" s="4">
        <v>14</v>
      </c>
      <c r="D386" s="8">
        <v>1.89</v>
      </c>
      <c r="E386" s="4">
        <v>11</v>
      </c>
      <c r="F386" s="8">
        <v>3.29</v>
      </c>
      <c r="G386" s="4">
        <v>3</v>
      </c>
      <c r="H386" s="8">
        <v>0.77</v>
      </c>
      <c r="I386" s="4">
        <v>0</v>
      </c>
    </row>
    <row r="387" spans="1:9" x14ac:dyDescent="0.2">
      <c r="A387" s="2">
        <v>13</v>
      </c>
      <c r="B387" s="1" t="s">
        <v>138</v>
      </c>
      <c r="C387" s="4">
        <v>12</v>
      </c>
      <c r="D387" s="8">
        <v>1.62</v>
      </c>
      <c r="E387" s="4">
        <v>4</v>
      </c>
      <c r="F387" s="8">
        <v>1.2</v>
      </c>
      <c r="G387" s="4">
        <v>8</v>
      </c>
      <c r="H387" s="8">
        <v>2.0499999999999998</v>
      </c>
      <c r="I387" s="4">
        <v>0</v>
      </c>
    </row>
    <row r="388" spans="1:9" x14ac:dyDescent="0.2">
      <c r="A388" s="2">
        <v>13</v>
      </c>
      <c r="B388" s="1" t="s">
        <v>154</v>
      </c>
      <c r="C388" s="4">
        <v>12</v>
      </c>
      <c r="D388" s="8">
        <v>1.62</v>
      </c>
      <c r="E388" s="4">
        <v>0</v>
      </c>
      <c r="F388" s="8">
        <v>0</v>
      </c>
      <c r="G388" s="4">
        <v>0</v>
      </c>
      <c r="H388" s="8">
        <v>0</v>
      </c>
      <c r="I388" s="4">
        <v>0</v>
      </c>
    </row>
    <row r="389" spans="1:9" x14ac:dyDescent="0.2">
      <c r="A389" s="2">
        <v>15</v>
      </c>
      <c r="B389" s="1" t="s">
        <v>139</v>
      </c>
      <c r="C389" s="4">
        <v>11</v>
      </c>
      <c r="D389" s="8">
        <v>1.49</v>
      </c>
      <c r="E389" s="4">
        <v>4</v>
      </c>
      <c r="F389" s="8">
        <v>1.2</v>
      </c>
      <c r="G389" s="4">
        <v>7</v>
      </c>
      <c r="H389" s="8">
        <v>1.79</v>
      </c>
      <c r="I389" s="4">
        <v>0</v>
      </c>
    </row>
    <row r="390" spans="1:9" x14ac:dyDescent="0.2">
      <c r="A390" s="2">
        <v>15</v>
      </c>
      <c r="B390" s="1" t="s">
        <v>128</v>
      </c>
      <c r="C390" s="4">
        <v>11</v>
      </c>
      <c r="D390" s="8">
        <v>1.49</v>
      </c>
      <c r="E390" s="4">
        <v>8</v>
      </c>
      <c r="F390" s="8">
        <v>2.4</v>
      </c>
      <c r="G390" s="4">
        <v>3</v>
      </c>
      <c r="H390" s="8">
        <v>0.77</v>
      </c>
      <c r="I390" s="4">
        <v>0</v>
      </c>
    </row>
    <row r="391" spans="1:9" x14ac:dyDescent="0.2">
      <c r="A391" s="2">
        <v>17</v>
      </c>
      <c r="B391" s="1" t="s">
        <v>142</v>
      </c>
      <c r="C391" s="4">
        <v>9</v>
      </c>
      <c r="D391" s="8">
        <v>1.22</v>
      </c>
      <c r="E391" s="4">
        <v>5</v>
      </c>
      <c r="F391" s="8">
        <v>1.5</v>
      </c>
      <c r="G391" s="4">
        <v>4</v>
      </c>
      <c r="H391" s="8">
        <v>1.02</v>
      </c>
      <c r="I391" s="4">
        <v>0</v>
      </c>
    </row>
    <row r="392" spans="1:9" x14ac:dyDescent="0.2">
      <c r="A392" s="2">
        <v>17</v>
      </c>
      <c r="B392" s="1" t="s">
        <v>114</v>
      </c>
      <c r="C392" s="4">
        <v>9</v>
      </c>
      <c r="D392" s="8">
        <v>1.22</v>
      </c>
      <c r="E392" s="4">
        <v>3</v>
      </c>
      <c r="F392" s="8">
        <v>0.9</v>
      </c>
      <c r="G392" s="4">
        <v>6</v>
      </c>
      <c r="H392" s="8">
        <v>1.53</v>
      </c>
      <c r="I392" s="4">
        <v>0</v>
      </c>
    </row>
    <row r="393" spans="1:9" x14ac:dyDescent="0.2">
      <c r="A393" s="2">
        <v>17</v>
      </c>
      <c r="B393" s="1" t="s">
        <v>169</v>
      </c>
      <c r="C393" s="4">
        <v>9</v>
      </c>
      <c r="D393" s="8">
        <v>1.22</v>
      </c>
      <c r="E393" s="4">
        <v>1</v>
      </c>
      <c r="F393" s="8">
        <v>0.3</v>
      </c>
      <c r="G393" s="4">
        <v>7</v>
      </c>
      <c r="H393" s="8">
        <v>1.79</v>
      </c>
      <c r="I393" s="4">
        <v>0</v>
      </c>
    </row>
    <row r="394" spans="1:9" x14ac:dyDescent="0.2">
      <c r="A394" s="2">
        <v>17</v>
      </c>
      <c r="B394" s="1" t="s">
        <v>127</v>
      </c>
      <c r="C394" s="4">
        <v>9</v>
      </c>
      <c r="D394" s="8">
        <v>1.22</v>
      </c>
      <c r="E394" s="4">
        <v>6</v>
      </c>
      <c r="F394" s="8">
        <v>1.8</v>
      </c>
      <c r="G394" s="4">
        <v>3</v>
      </c>
      <c r="H394" s="8">
        <v>0.77</v>
      </c>
      <c r="I394" s="4">
        <v>0</v>
      </c>
    </row>
    <row r="395" spans="1:9" x14ac:dyDescent="0.2">
      <c r="A395" s="2">
        <v>17</v>
      </c>
      <c r="B395" s="1" t="s">
        <v>130</v>
      </c>
      <c r="C395" s="4">
        <v>9</v>
      </c>
      <c r="D395" s="8">
        <v>1.22</v>
      </c>
      <c r="E395" s="4">
        <v>8</v>
      </c>
      <c r="F395" s="8">
        <v>2.4</v>
      </c>
      <c r="G395" s="4">
        <v>1</v>
      </c>
      <c r="H395" s="8">
        <v>0.26</v>
      </c>
      <c r="I395" s="4">
        <v>0</v>
      </c>
    </row>
    <row r="396" spans="1:9" x14ac:dyDescent="0.2">
      <c r="A396" s="1"/>
      <c r="C396" s="4"/>
      <c r="D396" s="8"/>
      <c r="E396" s="4"/>
      <c r="F396" s="8"/>
      <c r="G396" s="4"/>
      <c r="H396" s="8"/>
      <c r="I396" s="4"/>
    </row>
    <row r="397" spans="1:9" x14ac:dyDescent="0.2">
      <c r="A397" s="1" t="s">
        <v>17</v>
      </c>
      <c r="C397" s="4"/>
      <c r="D397" s="8"/>
      <c r="E397" s="4"/>
      <c r="F397" s="8"/>
      <c r="G397" s="4"/>
      <c r="H397" s="8"/>
      <c r="I397" s="4"/>
    </row>
    <row r="398" spans="1:9" x14ac:dyDescent="0.2">
      <c r="A398" s="2">
        <v>1</v>
      </c>
      <c r="B398" s="1" t="s">
        <v>126</v>
      </c>
      <c r="C398" s="4">
        <v>78</v>
      </c>
      <c r="D398" s="8">
        <v>5.36</v>
      </c>
      <c r="E398" s="4">
        <v>74</v>
      </c>
      <c r="F398" s="8">
        <v>8.4600000000000009</v>
      </c>
      <c r="G398" s="4">
        <v>4</v>
      </c>
      <c r="H398" s="8">
        <v>0.71</v>
      </c>
      <c r="I398" s="4">
        <v>0</v>
      </c>
    </row>
    <row r="399" spans="1:9" x14ac:dyDescent="0.2">
      <c r="A399" s="2">
        <v>2</v>
      </c>
      <c r="B399" s="1" t="s">
        <v>125</v>
      </c>
      <c r="C399" s="4">
        <v>58</v>
      </c>
      <c r="D399" s="8">
        <v>3.99</v>
      </c>
      <c r="E399" s="4">
        <v>58</v>
      </c>
      <c r="F399" s="8">
        <v>6.63</v>
      </c>
      <c r="G399" s="4">
        <v>0</v>
      </c>
      <c r="H399" s="8">
        <v>0</v>
      </c>
      <c r="I399" s="4">
        <v>0</v>
      </c>
    </row>
    <row r="400" spans="1:9" x14ac:dyDescent="0.2">
      <c r="A400" s="2">
        <v>3</v>
      </c>
      <c r="B400" s="1" t="s">
        <v>113</v>
      </c>
      <c r="C400" s="4">
        <v>54</v>
      </c>
      <c r="D400" s="8">
        <v>3.71</v>
      </c>
      <c r="E400" s="4">
        <v>43</v>
      </c>
      <c r="F400" s="8">
        <v>4.91</v>
      </c>
      <c r="G400" s="4">
        <v>11</v>
      </c>
      <c r="H400" s="8">
        <v>1.96</v>
      </c>
      <c r="I400" s="4">
        <v>0</v>
      </c>
    </row>
    <row r="401" spans="1:9" x14ac:dyDescent="0.2">
      <c r="A401" s="2">
        <v>4</v>
      </c>
      <c r="B401" s="1" t="s">
        <v>119</v>
      </c>
      <c r="C401" s="4">
        <v>45</v>
      </c>
      <c r="D401" s="8">
        <v>3.09</v>
      </c>
      <c r="E401" s="4">
        <v>30</v>
      </c>
      <c r="F401" s="8">
        <v>3.43</v>
      </c>
      <c r="G401" s="4">
        <v>15</v>
      </c>
      <c r="H401" s="8">
        <v>2.67</v>
      </c>
      <c r="I401" s="4">
        <v>0</v>
      </c>
    </row>
    <row r="402" spans="1:9" x14ac:dyDescent="0.2">
      <c r="A402" s="2">
        <v>5</v>
      </c>
      <c r="B402" s="1" t="s">
        <v>117</v>
      </c>
      <c r="C402" s="4">
        <v>40</v>
      </c>
      <c r="D402" s="8">
        <v>2.75</v>
      </c>
      <c r="E402" s="4">
        <v>24</v>
      </c>
      <c r="F402" s="8">
        <v>2.74</v>
      </c>
      <c r="G402" s="4">
        <v>16</v>
      </c>
      <c r="H402" s="8">
        <v>2.85</v>
      </c>
      <c r="I402" s="4">
        <v>0</v>
      </c>
    </row>
    <row r="403" spans="1:9" x14ac:dyDescent="0.2">
      <c r="A403" s="2">
        <v>6</v>
      </c>
      <c r="B403" s="1" t="s">
        <v>121</v>
      </c>
      <c r="C403" s="4">
        <v>38</v>
      </c>
      <c r="D403" s="8">
        <v>2.61</v>
      </c>
      <c r="E403" s="4">
        <v>31</v>
      </c>
      <c r="F403" s="8">
        <v>3.54</v>
      </c>
      <c r="G403" s="4">
        <v>7</v>
      </c>
      <c r="H403" s="8">
        <v>1.25</v>
      </c>
      <c r="I403" s="4">
        <v>0</v>
      </c>
    </row>
    <row r="404" spans="1:9" x14ac:dyDescent="0.2">
      <c r="A404" s="2">
        <v>7</v>
      </c>
      <c r="B404" s="1" t="s">
        <v>116</v>
      </c>
      <c r="C404" s="4">
        <v>37</v>
      </c>
      <c r="D404" s="8">
        <v>2.54</v>
      </c>
      <c r="E404" s="4">
        <v>24</v>
      </c>
      <c r="F404" s="8">
        <v>2.74</v>
      </c>
      <c r="G404" s="4">
        <v>13</v>
      </c>
      <c r="H404" s="8">
        <v>2.3199999999999998</v>
      </c>
      <c r="I404" s="4">
        <v>0</v>
      </c>
    </row>
    <row r="405" spans="1:9" x14ac:dyDescent="0.2">
      <c r="A405" s="2">
        <v>8</v>
      </c>
      <c r="B405" s="1" t="s">
        <v>111</v>
      </c>
      <c r="C405" s="4">
        <v>36</v>
      </c>
      <c r="D405" s="8">
        <v>2.48</v>
      </c>
      <c r="E405" s="4">
        <v>6</v>
      </c>
      <c r="F405" s="8">
        <v>0.69</v>
      </c>
      <c r="G405" s="4">
        <v>30</v>
      </c>
      <c r="H405" s="8">
        <v>5.35</v>
      </c>
      <c r="I405" s="4">
        <v>0</v>
      </c>
    </row>
    <row r="406" spans="1:9" x14ac:dyDescent="0.2">
      <c r="A406" s="2">
        <v>9</v>
      </c>
      <c r="B406" s="1" t="s">
        <v>128</v>
      </c>
      <c r="C406" s="4">
        <v>31</v>
      </c>
      <c r="D406" s="8">
        <v>2.13</v>
      </c>
      <c r="E406" s="4">
        <v>29</v>
      </c>
      <c r="F406" s="8">
        <v>3.31</v>
      </c>
      <c r="G406" s="4">
        <v>2</v>
      </c>
      <c r="H406" s="8">
        <v>0.36</v>
      </c>
      <c r="I406" s="4">
        <v>0</v>
      </c>
    </row>
    <row r="407" spans="1:9" x14ac:dyDescent="0.2">
      <c r="A407" s="2">
        <v>10</v>
      </c>
      <c r="B407" s="1" t="s">
        <v>167</v>
      </c>
      <c r="C407" s="4">
        <v>30</v>
      </c>
      <c r="D407" s="8">
        <v>2.06</v>
      </c>
      <c r="E407" s="4">
        <v>23</v>
      </c>
      <c r="F407" s="8">
        <v>2.63</v>
      </c>
      <c r="G407" s="4">
        <v>7</v>
      </c>
      <c r="H407" s="8">
        <v>1.25</v>
      </c>
      <c r="I407" s="4">
        <v>0</v>
      </c>
    </row>
    <row r="408" spans="1:9" x14ac:dyDescent="0.2">
      <c r="A408" s="2">
        <v>11</v>
      </c>
      <c r="B408" s="1" t="s">
        <v>114</v>
      </c>
      <c r="C408" s="4">
        <v>29</v>
      </c>
      <c r="D408" s="8">
        <v>1.99</v>
      </c>
      <c r="E408" s="4">
        <v>15</v>
      </c>
      <c r="F408" s="8">
        <v>1.71</v>
      </c>
      <c r="G408" s="4">
        <v>14</v>
      </c>
      <c r="H408" s="8">
        <v>2.5</v>
      </c>
      <c r="I408" s="4">
        <v>0</v>
      </c>
    </row>
    <row r="409" spans="1:9" x14ac:dyDescent="0.2">
      <c r="A409" s="2">
        <v>12</v>
      </c>
      <c r="B409" s="1" t="s">
        <v>122</v>
      </c>
      <c r="C409" s="4">
        <v>27</v>
      </c>
      <c r="D409" s="8">
        <v>1.86</v>
      </c>
      <c r="E409" s="4">
        <v>22</v>
      </c>
      <c r="F409" s="8">
        <v>2.5099999999999998</v>
      </c>
      <c r="G409" s="4">
        <v>5</v>
      </c>
      <c r="H409" s="8">
        <v>0.89</v>
      </c>
      <c r="I409" s="4">
        <v>0</v>
      </c>
    </row>
    <row r="410" spans="1:9" x14ac:dyDescent="0.2">
      <c r="A410" s="2">
        <v>13</v>
      </c>
      <c r="B410" s="1" t="s">
        <v>112</v>
      </c>
      <c r="C410" s="4">
        <v>25</v>
      </c>
      <c r="D410" s="8">
        <v>1.72</v>
      </c>
      <c r="E410" s="4">
        <v>8</v>
      </c>
      <c r="F410" s="8">
        <v>0.91</v>
      </c>
      <c r="G410" s="4">
        <v>17</v>
      </c>
      <c r="H410" s="8">
        <v>3.03</v>
      </c>
      <c r="I410" s="4">
        <v>0</v>
      </c>
    </row>
    <row r="411" spans="1:9" x14ac:dyDescent="0.2">
      <c r="A411" s="2">
        <v>13</v>
      </c>
      <c r="B411" s="1" t="s">
        <v>158</v>
      </c>
      <c r="C411" s="4">
        <v>25</v>
      </c>
      <c r="D411" s="8">
        <v>1.72</v>
      </c>
      <c r="E411" s="4">
        <v>24</v>
      </c>
      <c r="F411" s="8">
        <v>2.74</v>
      </c>
      <c r="G411" s="4">
        <v>1</v>
      </c>
      <c r="H411" s="8">
        <v>0.18</v>
      </c>
      <c r="I411" s="4">
        <v>0</v>
      </c>
    </row>
    <row r="412" spans="1:9" x14ac:dyDescent="0.2">
      <c r="A412" s="2">
        <v>15</v>
      </c>
      <c r="B412" s="1" t="s">
        <v>168</v>
      </c>
      <c r="C412" s="4">
        <v>24</v>
      </c>
      <c r="D412" s="8">
        <v>1.65</v>
      </c>
      <c r="E412" s="4">
        <v>18</v>
      </c>
      <c r="F412" s="8">
        <v>2.06</v>
      </c>
      <c r="G412" s="4">
        <v>6</v>
      </c>
      <c r="H412" s="8">
        <v>1.07</v>
      </c>
      <c r="I412" s="4">
        <v>0</v>
      </c>
    </row>
    <row r="413" spans="1:9" x14ac:dyDescent="0.2">
      <c r="A413" s="2">
        <v>16</v>
      </c>
      <c r="B413" s="1" t="s">
        <v>153</v>
      </c>
      <c r="C413" s="4">
        <v>23</v>
      </c>
      <c r="D413" s="8">
        <v>1.58</v>
      </c>
      <c r="E413" s="4">
        <v>5</v>
      </c>
      <c r="F413" s="8">
        <v>0.56999999999999995</v>
      </c>
      <c r="G413" s="4">
        <v>18</v>
      </c>
      <c r="H413" s="8">
        <v>3.21</v>
      </c>
      <c r="I413" s="4">
        <v>0</v>
      </c>
    </row>
    <row r="414" spans="1:9" x14ac:dyDescent="0.2">
      <c r="A414" s="2">
        <v>16</v>
      </c>
      <c r="B414" s="1" t="s">
        <v>124</v>
      </c>
      <c r="C414" s="4">
        <v>23</v>
      </c>
      <c r="D414" s="8">
        <v>1.58</v>
      </c>
      <c r="E414" s="4">
        <v>22</v>
      </c>
      <c r="F414" s="8">
        <v>2.5099999999999998</v>
      </c>
      <c r="G414" s="4">
        <v>1</v>
      </c>
      <c r="H414" s="8">
        <v>0.18</v>
      </c>
      <c r="I414" s="4">
        <v>0</v>
      </c>
    </row>
    <row r="415" spans="1:9" x14ac:dyDescent="0.2">
      <c r="A415" s="2">
        <v>18</v>
      </c>
      <c r="B415" s="1" t="s">
        <v>134</v>
      </c>
      <c r="C415" s="4">
        <v>22</v>
      </c>
      <c r="D415" s="8">
        <v>1.51</v>
      </c>
      <c r="E415" s="4">
        <v>14</v>
      </c>
      <c r="F415" s="8">
        <v>1.6</v>
      </c>
      <c r="G415" s="4">
        <v>8</v>
      </c>
      <c r="H415" s="8">
        <v>1.43</v>
      </c>
      <c r="I415" s="4">
        <v>0</v>
      </c>
    </row>
    <row r="416" spans="1:9" x14ac:dyDescent="0.2">
      <c r="A416" s="2">
        <v>18</v>
      </c>
      <c r="B416" s="1" t="s">
        <v>139</v>
      </c>
      <c r="C416" s="4">
        <v>22</v>
      </c>
      <c r="D416" s="8">
        <v>1.51</v>
      </c>
      <c r="E416" s="4">
        <v>11</v>
      </c>
      <c r="F416" s="8">
        <v>1.26</v>
      </c>
      <c r="G416" s="4">
        <v>11</v>
      </c>
      <c r="H416" s="8">
        <v>1.96</v>
      </c>
      <c r="I416" s="4">
        <v>0</v>
      </c>
    </row>
    <row r="417" spans="1:9" x14ac:dyDescent="0.2">
      <c r="A417" s="2">
        <v>18</v>
      </c>
      <c r="B417" s="1" t="s">
        <v>129</v>
      </c>
      <c r="C417" s="4">
        <v>22</v>
      </c>
      <c r="D417" s="8">
        <v>1.51</v>
      </c>
      <c r="E417" s="4">
        <v>19</v>
      </c>
      <c r="F417" s="8">
        <v>2.17</v>
      </c>
      <c r="G417" s="4">
        <v>3</v>
      </c>
      <c r="H417" s="8">
        <v>0.53</v>
      </c>
      <c r="I417" s="4">
        <v>0</v>
      </c>
    </row>
    <row r="418" spans="1:9" x14ac:dyDescent="0.2">
      <c r="A418" s="1"/>
      <c r="C418" s="4"/>
      <c r="D418" s="8"/>
      <c r="E418" s="4"/>
      <c r="F418" s="8"/>
      <c r="G418" s="4"/>
      <c r="H418" s="8"/>
      <c r="I418" s="4"/>
    </row>
    <row r="419" spans="1:9" x14ac:dyDescent="0.2">
      <c r="A419" s="1" t="s">
        <v>18</v>
      </c>
      <c r="C419" s="4"/>
      <c r="D419" s="8"/>
      <c r="E419" s="4"/>
      <c r="F419" s="8"/>
      <c r="G419" s="4"/>
      <c r="H419" s="8"/>
      <c r="I419" s="4"/>
    </row>
    <row r="420" spans="1:9" x14ac:dyDescent="0.2">
      <c r="A420" s="2">
        <v>1</v>
      </c>
      <c r="B420" s="1" t="s">
        <v>126</v>
      </c>
      <c r="C420" s="4">
        <v>52</v>
      </c>
      <c r="D420" s="8">
        <v>7.16</v>
      </c>
      <c r="E420" s="4">
        <v>50</v>
      </c>
      <c r="F420" s="8">
        <v>12.32</v>
      </c>
      <c r="G420" s="4">
        <v>2</v>
      </c>
      <c r="H420" s="8">
        <v>0.66</v>
      </c>
      <c r="I420" s="4">
        <v>0</v>
      </c>
    </row>
    <row r="421" spans="1:9" x14ac:dyDescent="0.2">
      <c r="A421" s="2">
        <v>2</v>
      </c>
      <c r="B421" s="1" t="s">
        <v>111</v>
      </c>
      <c r="C421" s="4">
        <v>41</v>
      </c>
      <c r="D421" s="8">
        <v>5.65</v>
      </c>
      <c r="E421" s="4">
        <v>2</v>
      </c>
      <c r="F421" s="8">
        <v>0.49</v>
      </c>
      <c r="G421" s="4">
        <v>39</v>
      </c>
      <c r="H421" s="8">
        <v>12.83</v>
      </c>
      <c r="I421" s="4">
        <v>0</v>
      </c>
    </row>
    <row r="422" spans="1:9" x14ac:dyDescent="0.2">
      <c r="A422" s="2">
        <v>3</v>
      </c>
      <c r="B422" s="1" t="s">
        <v>125</v>
      </c>
      <c r="C422" s="4">
        <v>30</v>
      </c>
      <c r="D422" s="8">
        <v>4.13</v>
      </c>
      <c r="E422" s="4">
        <v>29</v>
      </c>
      <c r="F422" s="8">
        <v>7.14</v>
      </c>
      <c r="G422" s="4">
        <v>1</v>
      </c>
      <c r="H422" s="8">
        <v>0.33</v>
      </c>
      <c r="I422" s="4">
        <v>0</v>
      </c>
    </row>
    <row r="423" spans="1:9" x14ac:dyDescent="0.2">
      <c r="A423" s="2">
        <v>4</v>
      </c>
      <c r="B423" s="1" t="s">
        <v>122</v>
      </c>
      <c r="C423" s="4">
        <v>20</v>
      </c>
      <c r="D423" s="8">
        <v>2.75</v>
      </c>
      <c r="E423" s="4">
        <v>17</v>
      </c>
      <c r="F423" s="8">
        <v>4.1900000000000004</v>
      </c>
      <c r="G423" s="4">
        <v>3</v>
      </c>
      <c r="H423" s="8">
        <v>0.99</v>
      </c>
      <c r="I423" s="4">
        <v>0</v>
      </c>
    </row>
    <row r="424" spans="1:9" x14ac:dyDescent="0.2">
      <c r="A424" s="2">
        <v>5</v>
      </c>
      <c r="B424" s="1" t="s">
        <v>117</v>
      </c>
      <c r="C424" s="4">
        <v>18</v>
      </c>
      <c r="D424" s="8">
        <v>2.48</v>
      </c>
      <c r="E424" s="4">
        <v>13</v>
      </c>
      <c r="F424" s="8">
        <v>3.2</v>
      </c>
      <c r="G424" s="4">
        <v>5</v>
      </c>
      <c r="H424" s="8">
        <v>1.64</v>
      </c>
      <c r="I424" s="4">
        <v>0</v>
      </c>
    </row>
    <row r="425" spans="1:9" x14ac:dyDescent="0.2">
      <c r="A425" s="2">
        <v>5</v>
      </c>
      <c r="B425" s="1" t="s">
        <v>124</v>
      </c>
      <c r="C425" s="4">
        <v>18</v>
      </c>
      <c r="D425" s="8">
        <v>2.48</v>
      </c>
      <c r="E425" s="4">
        <v>17</v>
      </c>
      <c r="F425" s="8">
        <v>4.1900000000000004</v>
      </c>
      <c r="G425" s="4">
        <v>1</v>
      </c>
      <c r="H425" s="8">
        <v>0.33</v>
      </c>
      <c r="I425" s="4">
        <v>0</v>
      </c>
    </row>
    <row r="426" spans="1:9" x14ac:dyDescent="0.2">
      <c r="A426" s="2">
        <v>7</v>
      </c>
      <c r="B426" s="1" t="s">
        <v>134</v>
      </c>
      <c r="C426" s="4">
        <v>14</v>
      </c>
      <c r="D426" s="8">
        <v>1.93</v>
      </c>
      <c r="E426" s="4">
        <v>7</v>
      </c>
      <c r="F426" s="8">
        <v>1.72</v>
      </c>
      <c r="G426" s="4">
        <v>7</v>
      </c>
      <c r="H426" s="8">
        <v>2.2999999999999998</v>
      </c>
      <c r="I426" s="4">
        <v>0</v>
      </c>
    </row>
    <row r="427" spans="1:9" x14ac:dyDescent="0.2">
      <c r="A427" s="2">
        <v>7</v>
      </c>
      <c r="B427" s="1" t="s">
        <v>118</v>
      </c>
      <c r="C427" s="4">
        <v>14</v>
      </c>
      <c r="D427" s="8">
        <v>1.93</v>
      </c>
      <c r="E427" s="4">
        <v>4</v>
      </c>
      <c r="F427" s="8">
        <v>0.99</v>
      </c>
      <c r="G427" s="4">
        <v>10</v>
      </c>
      <c r="H427" s="8">
        <v>3.29</v>
      </c>
      <c r="I427" s="4">
        <v>0</v>
      </c>
    </row>
    <row r="428" spans="1:9" x14ac:dyDescent="0.2">
      <c r="A428" s="2">
        <v>9</v>
      </c>
      <c r="B428" s="1" t="s">
        <v>139</v>
      </c>
      <c r="C428" s="4">
        <v>12</v>
      </c>
      <c r="D428" s="8">
        <v>1.65</v>
      </c>
      <c r="E428" s="4">
        <v>7</v>
      </c>
      <c r="F428" s="8">
        <v>1.72</v>
      </c>
      <c r="G428" s="4">
        <v>5</v>
      </c>
      <c r="H428" s="8">
        <v>1.64</v>
      </c>
      <c r="I428" s="4">
        <v>0</v>
      </c>
    </row>
    <row r="429" spans="1:9" x14ac:dyDescent="0.2">
      <c r="A429" s="2">
        <v>9</v>
      </c>
      <c r="B429" s="1" t="s">
        <v>153</v>
      </c>
      <c r="C429" s="4">
        <v>12</v>
      </c>
      <c r="D429" s="8">
        <v>1.65</v>
      </c>
      <c r="E429" s="4">
        <v>4</v>
      </c>
      <c r="F429" s="8">
        <v>0.99</v>
      </c>
      <c r="G429" s="4">
        <v>8</v>
      </c>
      <c r="H429" s="8">
        <v>2.63</v>
      </c>
      <c r="I429" s="4">
        <v>0</v>
      </c>
    </row>
    <row r="430" spans="1:9" x14ac:dyDescent="0.2">
      <c r="A430" s="2">
        <v>9</v>
      </c>
      <c r="B430" s="1" t="s">
        <v>130</v>
      </c>
      <c r="C430" s="4">
        <v>12</v>
      </c>
      <c r="D430" s="8">
        <v>1.65</v>
      </c>
      <c r="E430" s="4">
        <v>10</v>
      </c>
      <c r="F430" s="8">
        <v>2.46</v>
      </c>
      <c r="G430" s="4">
        <v>2</v>
      </c>
      <c r="H430" s="8">
        <v>0.66</v>
      </c>
      <c r="I430" s="4">
        <v>0</v>
      </c>
    </row>
    <row r="431" spans="1:9" x14ac:dyDescent="0.2">
      <c r="A431" s="2">
        <v>12</v>
      </c>
      <c r="B431" s="1" t="s">
        <v>132</v>
      </c>
      <c r="C431" s="4">
        <v>11</v>
      </c>
      <c r="D431" s="8">
        <v>1.52</v>
      </c>
      <c r="E431" s="4">
        <v>7</v>
      </c>
      <c r="F431" s="8">
        <v>1.72</v>
      </c>
      <c r="G431" s="4">
        <v>4</v>
      </c>
      <c r="H431" s="8">
        <v>1.32</v>
      </c>
      <c r="I431" s="4">
        <v>0</v>
      </c>
    </row>
    <row r="432" spans="1:9" x14ac:dyDescent="0.2">
      <c r="A432" s="2">
        <v>13</v>
      </c>
      <c r="B432" s="1" t="s">
        <v>170</v>
      </c>
      <c r="C432" s="4">
        <v>10</v>
      </c>
      <c r="D432" s="8">
        <v>1.38</v>
      </c>
      <c r="E432" s="4">
        <v>6</v>
      </c>
      <c r="F432" s="8">
        <v>1.48</v>
      </c>
      <c r="G432" s="4">
        <v>4</v>
      </c>
      <c r="H432" s="8">
        <v>1.32</v>
      </c>
      <c r="I432" s="4">
        <v>0</v>
      </c>
    </row>
    <row r="433" spans="1:9" x14ac:dyDescent="0.2">
      <c r="A433" s="2">
        <v>13</v>
      </c>
      <c r="B433" s="1" t="s">
        <v>119</v>
      </c>
      <c r="C433" s="4">
        <v>10</v>
      </c>
      <c r="D433" s="8">
        <v>1.38</v>
      </c>
      <c r="E433" s="4">
        <v>8</v>
      </c>
      <c r="F433" s="8">
        <v>1.97</v>
      </c>
      <c r="G433" s="4">
        <v>2</v>
      </c>
      <c r="H433" s="8">
        <v>0.66</v>
      </c>
      <c r="I433" s="4">
        <v>0</v>
      </c>
    </row>
    <row r="434" spans="1:9" x14ac:dyDescent="0.2">
      <c r="A434" s="2">
        <v>13</v>
      </c>
      <c r="B434" s="1" t="s">
        <v>120</v>
      </c>
      <c r="C434" s="4">
        <v>10</v>
      </c>
      <c r="D434" s="8">
        <v>1.38</v>
      </c>
      <c r="E434" s="4">
        <v>1</v>
      </c>
      <c r="F434" s="8">
        <v>0.25</v>
      </c>
      <c r="G434" s="4">
        <v>9</v>
      </c>
      <c r="H434" s="8">
        <v>2.96</v>
      </c>
      <c r="I434" s="4">
        <v>0</v>
      </c>
    </row>
    <row r="435" spans="1:9" x14ac:dyDescent="0.2">
      <c r="A435" s="2">
        <v>13</v>
      </c>
      <c r="B435" s="1" t="s">
        <v>169</v>
      </c>
      <c r="C435" s="4">
        <v>10</v>
      </c>
      <c r="D435" s="8">
        <v>1.38</v>
      </c>
      <c r="E435" s="4">
        <v>6</v>
      </c>
      <c r="F435" s="8">
        <v>1.48</v>
      </c>
      <c r="G435" s="4">
        <v>4</v>
      </c>
      <c r="H435" s="8">
        <v>1.32</v>
      </c>
      <c r="I435" s="4">
        <v>0</v>
      </c>
    </row>
    <row r="436" spans="1:9" x14ac:dyDescent="0.2">
      <c r="A436" s="2">
        <v>13</v>
      </c>
      <c r="B436" s="1" t="s">
        <v>171</v>
      </c>
      <c r="C436" s="4">
        <v>10</v>
      </c>
      <c r="D436" s="8">
        <v>1.38</v>
      </c>
      <c r="E436" s="4">
        <v>0</v>
      </c>
      <c r="F436" s="8">
        <v>0</v>
      </c>
      <c r="G436" s="4">
        <v>10</v>
      </c>
      <c r="H436" s="8">
        <v>3.29</v>
      </c>
      <c r="I436" s="4">
        <v>0</v>
      </c>
    </row>
    <row r="437" spans="1:9" x14ac:dyDescent="0.2">
      <c r="A437" s="2">
        <v>18</v>
      </c>
      <c r="B437" s="1" t="s">
        <v>152</v>
      </c>
      <c r="C437" s="4">
        <v>9</v>
      </c>
      <c r="D437" s="8">
        <v>1.24</v>
      </c>
      <c r="E437" s="4">
        <v>5</v>
      </c>
      <c r="F437" s="8">
        <v>1.23</v>
      </c>
      <c r="G437" s="4">
        <v>4</v>
      </c>
      <c r="H437" s="8">
        <v>1.32</v>
      </c>
      <c r="I437" s="4">
        <v>0</v>
      </c>
    </row>
    <row r="438" spans="1:9" x14ac:dyDescent="0.2">
      <c r="A438" s="2">
        <v>18</v>
      </c>
      <c r="B438" s="1" t="s">
        <v>168</v>
      </c>
      <c r="C438" s="4">
        <v>9</v>
      </c>
      <c r="D438" s="8">
        <v>1.24</v>
      </c>
      <c r="E438" s="4">
        <v>9</v>
      </c>
      <c r="F438" s="8">
        <v>2.2200000000000002</v>
      </c>
      <c r="G438" s="4">
        <v>0</v>
      </c>
      <c r="H438" s="8">
        <v>0</v>
      </c>
      <c r="I438" s="4">
        <v>0</v>
      </c>
    </row>
    <row r="439" spans="1:9" x14ac:dyDescent="0.2">
      <c r="A439" s="2">
        <v>18</v>
      </c>
      <c r="B439" s="1" t="s">
        <v>154</v>
      </c>
      <c r="C439" s="4">
        <v>9</v>
      </c>
      <c r="D439" s="8">
        <v>1.24</v>
      </c>
      <c r="E439" s="4">
        <v>1</v>
      </c>
      <c r="F439" s="8">
        <v>0.25</v>
      </c>
      <c r="G439" s="4">
        <v>0</v>
      </c>
      <c r="H439" s="8">
        <v>0</v>
      </c>
      <c r="I439" s="4">
        <v>0</v>
      </c>
    </row>
    <row r="440" spans="1:9" x14ac:dyDescent="0.2">
      <c r="A440" s="1"/>
      <c r="C440" s="4"/>
      <c r="D440" s="8"/>
      <c r="E440" s="4"/>
      <c r="F440" s="8"/>
      <c r="G440" s="4"/>
      <c r="H440" s="8"/>
      <c r="I440" s="4"/>
    </row>
    <row r="441" spans="1:9" x14ac:dyDescent="0.2">
      <c r="A441" s="1" t="s">
        <v>19</v>
      </c>
      <c r="C441" s="4"/>
      <c r="D441" s="8"/>
      <c r="E441" s="4"/>
      <c r="F441" s="8"/>
      <c r="G441" s="4"/>
      <c r="H441" s="8"/>
      <c r="I441" s="4"/>
    </row>
    <row r="442" spans="1:9" x14ac:dyDescent="0.2">
      <c r="A442" s="2">
        <v>1</v>
      </c>
      <c r="B442" s="1" t="s">
        <v>126</v>
      </c>
      <c r="C442" s="4">
        <v>41</v>
      </c>
      <c r="D442" s="8">
        <v>7.55</v>
      </c>
      <c r="E442" s="4">
        <v>39</v>
      </c>
      <c r="F442" s="8">
        <v>12.96</v>
      </c>
      <c r="G442" s="4">
        <v>2</v>
      </c>
      <c r="H442" s="8">
        <v>0.86</v>
      </c>
      <c r="I442" s="4">
        <v>0</v>
      </c>
    </row>
    <row r="443" spans="1:9" x14ac:dyDescent="0.2">
      <c r="A443" s="2">
        <v>2</v>
      </c>
      <c r="B443" s="1" t="s">
        <v>127</v>
      </c>
      <c r="C443" s="4">
        <v>19</v>
      </c>
      <c r="D443" s="8">
        <v>3.5</v>
      </c>
      <c r="E443" s="4">
        <v>13</v>
      </c>
      <c r="F443" s="8">
        <v>4.32</v>
      </c>
      <c r="G443" s="4">
        <v>6</v>
      </c>
      <c r="H443" s="8">
        <v>2.58</v>
      </c>
      <c r="I443" s="4">
        <v>0</v>
      </c>
    </row>
    <row r="444" spans="1:9" x14ac:dyDescent="0.2">
      <c r="A444" s="2">
        <v>3</v>
      </c>
      <c r="B444" s="1" t="s">
        <v>125</v>
      </c>
      <c r="C444" s="4">
        <v>18</v>
      </c>
      <c r="D444" s="8">
        <v>3.31</v>
      </c>
      <c r="E444" s="4">
        <v>18</v>
      </c>
      <c r="F444" s="8">
        <v>5.98</v>
      </c>
      <c r="G444" s="4">
        <v>0</v>
      </c>
      <c r="H444" s="8">
        <v>0</v>
      </c>
      <c r="I444" s="4">
        <v>0</v>
      </c>
    </row>
    <row r="445" spans="1:9" x14ac:dyDescent="0.2">
      <c r="A445" s="2">
        <v>4</v>
      </c>
      <c r="B445" s="1" t="s">
        <v>116</v>
      </c>
      <c r="C445" s="4">
        <v>16</v>
      </c>
      <c r="D445" s="8">
        <v>2.95</v>
      </c>
      <c r="E445" s="4">
        <v>12</v>
      </c>
      <c r="F445" s="8">
        <v>3.99</v>
      </c>
      <c r="G445" s="4">
        <v>4</v>
      </c>
      <c r="H445" s="8">
        <v>1.72</v>
      </c>
      <c r="I445" s="4">
        <v>0</v>
      </c>
    </row>
    <row r="446" spans="1:9" x14ac:dyDescent="0.2">
      <c r="A446" s="2">
        <v>5</v>
      </c>
      <c r="B446" s="1" t="s">
        <v>129</v>
      </c>
      <c r="C446" s="4">
        <v>15</v>
      </c>
      <c r="D446" s="8">
        <v>2.76</v>
      </c>
      <c r="E446" s="4">
        <v>14</v>
      </c>
      <c r="F446" s="8">
        <v>4.6500000000000004</v>
      </c>
      <c r="G446" s="4">
        <v>1</v>
      </c>
      <c r="H446" s="8">
        <v>0.43</v>
      </c>
      <c r="I446" s="4">
        <v>0</v>
      </c>
    </row>
    <row r="447" spans="1:9" x14ac:dyDescent="0.2">
      <c r="A447" s="2">
        <v>6</v>
      </c>
      <c r="B447" s="1" t="s">
        <v>111</v>
      </c>
      <c r="C447" s="4">
        <v>14</v>
      </c>
      <c r="D447" s="8">
        <v>2.58</v>
      </c>
      <c r="E447" s="4">
        <v>0</v>
      </c>
      <c r="F447" s="8">
        <v>0</v>
      </c>
      <c r="G447" s="4">
        <v>14</v>
      </c>
      <c r="H447" s="8">
        <v>6.01</v>
      </c>
      <c r="I447" s="4">
        <v>0</v>
      </c>
    </row>
    <row r="448" spans="1:9" x14ac:dyDescent="0.2">
      <c r="A448" s="2">
        <v>6</v>
      </c>
      <c r="B448" s="1" t="s">
        <v>117</v>
      </c>
      <c r="C448" s="4">
        <v>14</v>
      </c>
      <c r="D448" s="8">
        <v>2.58</v>
      </c>
      <c r="E448" s="4">
        <v>9</v>
      </c>
      <c r="F448" s="8">
        <v>2.99</v>
      </c>
      <c r="G448" s="4">
        <v>5</v>
      </c>
      <c r="H448" s="8">
        <v>2.15</v>
      </c>
      <c r="I448" s="4">
        <v>0</v>
      </c>
    </row>
    <row r="449" spans="1:9" x14ac:dyDescent="0.2">
      <c r="A449" s="2">
        <v>8</v>
      </c>
      <c r="B449" s="1" t="s">
        <v>174</v>
      </c>
      <c r="C449" s="4">
        <v>12</v>
      </c>
      <c r="D449" s="8">
        <v>2.21</v>
      </c>
      <c r="E449" s="4">
        <v>9</v>
      </c>
      <c r="F449" s="8">
        <v>2.99</v>
      </c>
      <c r="G449" s="4">
        <v>3</v>
      </c>
      <c r="H449" s="8">
        <v>1.29</v>
      </c>
      <c r="I449" s="4">
        <v>0</v>
      </c>
    </row>
    <row r="450" spans="1:9" x14ac:dyDescent="0.2">
      <c r="A450" s="2">
        <v>9</v>
      </c>
      <c r="B450" s="1" t="s">
        <v>172</v>
      </c>
      <c r="C450" s="4">
        <v>11</v>
      </c>
      <c r="D450" s="8">
        <v>2.0299999999999998</v>
      </c>
      <c r="E450" s="4">
        <v>7</v>
      </c>
      <c r="F450" s="8">
        <v>2.33</v>
      </c>
      <c r="G450" s="4">
        <v>4</v>
      </c>
      <c r="H450" s="8">
        <v>1.72</v>
      </c>
      <c r="I450" s="4">
        <v>0</v>
      </c>
    </row>
    <row r="451" spans="1:9" x14ac:dyDescent="0.2">
      <c r="A451" s="2">
        <v>9</v>
      </c>
      <c r="B451" s="1" t="s">
        <v>139</v>
      </c>
      <c r="C451" s="4">
        <v>11</v>
      </c>
      <c r="D451" s="8">
        <v>2.0299999999999998</v>
      </c>
      <c r="E451" s="4">
        <v>7</v>
      </c>
      <c r="F451" s="8">
        <v>2.33</v>
      </c>
      <c r="G451" s="4">
        <v>4</v>
      </c>
      <c r="H451" s="8">
        <v>1.72</v>
      </c>
      <c r="I451" s="4">
        <v>0</v>
      </c>
    </row>
    <row r="452" spans="1:9" x14ac:dyDescent="0.2">
      <c r="A452" s="2">
        <v>11</v>
      </c>
      <c r="B452" s="1" t="s">
        <v>119</v>
      </c>
      <c r="C452" s="4">
        <v>10</v>
      </c>
      <c r="D452" s="8">
        <v>1.84</v>
      </c>
      <c r="E452" s="4">
        <v>5</v>
      </c>
      <c r="F452" s="8">
        <v>1.66</v>
      </c>
      <c r="G452" s="4">
        <v>5</v>
      </c>
      <c r="H452" s="8">
        <v>2.15</v>
      </c>
      <c r="I452" s="4">
        <v>0</v>
      </c>
    </row>
    <row r="453" spans="1:9" x14ac:dyDescent="0.2">
      <c r="A453" s="2">
        <v>11</v>
      </c>
      <c r="B453" s="1" t="s">
        <v>138</v>
      </c>
      <c r="C453" s="4">
        <v>10</v>
      </c>
      <c r="D453" s="8">
        <v>1.84</v>
      </c>
      <c r="E453" s="4">
        <v>6</v>
      </c>
      <c r="F453" s="8">
        <v>1.99</v>
      </c>
      <c r="G453" s="4">
        <v>4</v>
      </c>
      <c r="H453" s="8">
        <v>1.72</v>
      </c>
      <c r="I453" s="4">
        <v>0</v>
      </c>
    </row>
    <row r="454" spans="1:9" x14ac:dyDescent="0.2">
      <c r="A454" s="2">
        <v>13</v>
      </c>
      <c r="B454" s="1" t="s">
        <v>113</v>
      </c>
      <c r="C454" s="4">
        <v>8</v>
      </c>
      <c r="D454" s="8">
        <v>1.47</v>
      </c>
      <c r="E454" s="4">
        <v>5</v>
      </c>
      <c r="F454" s="8">
        <v>1.66</v>
      </c>
      <c r="G454" s="4">
        <v>3</v>
      </c>
      <c r="H454" s="8">
        <v>1.29</v>
      </c>
      <c r="I454" s="4">
        <v>0</v>
      </c>
    </row>
    <row r="455" spans="1:9" x14ac:dyDescent="0.2">
      <c r="A455" s="2">
        <v>13</v>
      </c>
      <c r="B455" s="1" t="s">
        <v>124</v>
      </c>
      <c r="C455" s="4">
        <v>8</v>
      </c>
      <c r="D455" s="8">
        <v>1.47</v>
      </c>
      <c r="E455" s="4">
        <v>8</v>
      </c>
      <c r="F455" s="8">
        <v>2.66</v>
      </c>
      <c r="G455" s="4">
        <v>0</v>
      </c>
      <c r="H455" s="8">
        <v>0</v>
      </c>
      <c r="I455" s="4">
        <v>0</v>
      </c>
    </row>
    <row r="456" spans="1:9" x14ac:dyDescent="0.2">
      <c r="A456" s="2">
        <v>13</v>
      </c>
      <c r="B456" s="1" t="s">
        <v>169</v>
      </c>
      <c r="C456" s="4">
        <v>8</v>
      </c>
      <c r="D456" s="8">
        <v>1.47</v>
      </c>
      <c r="E456" s="4">
        <v>3</v>
      </c>
      <c r="F456" s="8">
        <v>1</v>
      </c>
      <c r="G456" s="4">
        <v>5</v>
      </c>
      <c r="H456" s="8">
        <v>2.15</v>
      </c>
      <c r="I456" s="4">
        <v>0</v>
      </c>
    </row>
    <row r="457" spans="1:9" x14ac:dyDescent="0.2">
      <c r="A457" s="2">
        <v>16</v>
      </c>
      <c r="B457" s="1" t="s">
        <v>173</v>
      </c>
      <c r="C457" s="4">
        <v>7</v>
      </c>
      <c r="D457" s="8">
        <v>1.29</v>
      </c>
      <c r="E457" s="4">
        <v>1</v>
      </c>
      <c r="F457" s="8">
        <v>0.33</v>
      </c>
      <c r="G457" s="4">
        <v>6</v>
      </c>
      <c r="H457" s="8">
        <v>2.58</v>
      </c>
      <c r="I457" s="4">
        <v>0</v>
      </c>
    </row>
    <row r="458" spans="1:9" x14ac:dyDescent="0.2">
      <c r="A458" s="2">
        <v>16</v>
      </c>
      <c r="B458" s="1" t="s">
        <v>175</v>
      </c>
      <c r="C458" s="4">
        <v>7</v>
      </c>
      <c r="D458" s="8">
        <v>1.29</v>
      </c>
      <c r="E458" s="4">
        <v>1</v>
      </c>
      <c r="F458" s="8">
        <v>0.33</v>
      </c>
      <c r="G458" s="4">
        <v>6</v>
      </c>
      <c r="H458" s="8">
        <v>2.58</v>
      </c>
      <c r="I458" s="4">
        <v>0</v>
      </c>
    </row>
    <row r="459" spans="1:9" x14ac:dyDescent="0.2">
      <c r="A459" s="2">
        <v>16</v>
      </c>
      <c r="B459" s="1" t="s">
        <v>122</v>
      </c>
      <c r="C459" s="4">
        <v>7</v>
      </c>
      <c r="D459" s="8">
        <v>1.29</v>
      </c>
      <c r="E459" s="4">
        <v>7</v>
      </c>
      <c r="F459" s="8">
        <v>2.33</v>
      </c>
      <c r="G459" s="4">
        <v>0</v>
      </c>
      <c r="H459" s="8">
        <v>0</v>
      </c>
      <c r="I459" s="4">
        <v>0</v>
      </c>
    </row>
    <row r="460" spans="1:9" x14ac:dyDescent="0.2">
      <c r="A460" s="2">
        <v>16</v>
      </c>
      <c r="B460" s="1" t="s">
        <v>128</v>
      </c>
      <c r="C460" s="4">
        <v>7</v>
      </c>
      <c r="D460" s="8">
        <v>1.29</v>
      </c>
      <c r="E460" s="4">
        <v>5</v>
      </c>
      <c r="F460" s="8">
        <v>1.66</v>
      </c>
      <c r="G460" s="4">
        <v>2</v>
      </c>
      <c r="H460" s="8">
        <v>0.86</v>
      </c>
      <c r="I460" s="4">
        <v>0</v>
      </c>
    </row>
    <row r="461" spans="1:9" x14ac:dyDescent="0.2">
      <c r="A461" s="2">
        <v>20</v>
      </c>
      <c r="B461" s="1" t="s">
        <v>134</v>
      </c>
      <c r="C461" s="4">
        <v>6</v>
      </c>
      <c r="D461" s="8">
        <v>1.1000000000000001</v>
      </c>
      <c r="E461" s="4">
        <v>2</v>
      </c>
      <c r="F461" s="8">
        <v>0.66</v>
      </c>
      <c r="G461" s="4">
        <v>4</v>
      </c>
      <c r="H461" s="8">
        <v>1.72</v>
      </c>
      <c r="I461" s="4">
        <v>0</v>
      </c>
    </row>
    <row r="462" spans="1:9" x14ac:dyDescent="0.2">
      <c r="A462" s="2">
        <v>20</v>
      </c>
      <c r="B462" s="1" t="s">
        <v>148</v>
      </c>
      <c r="C462" s="4">
        <v>6</v>
      </c>
      <c r="D462" s="8">
        <v>1.1000000000000001</v>
      </c>
      <c r="E462" s="4">
        <v>4</v>
      </c>
      <c r="F462" s="8">
        <v>1.33</v>
      </c>
      <c r="G462" s="4">
        <v>2</v>
      </c>
      <c r="H462" s="8">
        <v>0.86</v>
      </c>
      <c r="I462" s="4">
        <v>0</v>
      </c>
    </row>
    <row r="463" spans="1:9" x14ac:dyDescent="0.2">
      <c r="A463" s="2">
        <v>20</v>
      </c>
      <c r="B463" s="1" t="s">
        <v>118</v>
      </c>
      <c r="C463" s="4">
        <v>6</v>
      </c>
      <c r="D463" s="8">
        <v>1.1000000000000001</v>
      </c>
      <c r="E463" s="4">
        <v>2</v>
      </c>
      <c r="F463" s="8">
        <v>0.66</v>
      </c>
      <c r="G463" s="4">
        <v>4</v>
      </c>
      <c r="H463" s="8">
        <v>1.72</v>
      </c>
      <c r="I463" s="4">
        <v>0</v>
      </c>
    </row>
    <row r="464" spans="1:9" x14ac:dyDescent="0.2">
      <c r="A464" s="2">
        <v>20</v>
      </c>
      <c r="B464" s="1" t="s">
        <v>153</v>
      </c>
      <c r="C464" s="4">
        <v>6</v>
      </c>
      <c r="D464" s="8">
        <v>1.1000000000000001</v>
      </c>
      <c r="E464" s="4">
        <v>3</v>
      </c>
      <c r="F464" s="8">
        <v>1</v>
      </c>
      <c r="G464" s="4">
        <v>3</v>
      </c>
      <c r="H464" s="8">
        <v>1.29</v>
      </c>
      <c r="I464" s="4">
        <v>0</v>
      </c>
    </row>
    <row r="465" spans="1:9" x14ac:dyDescent="0.2">
      <c r="A465" s="2">
        <v>20</v>
      </c>
      <c r="B465" s="1" t="s">
        <v>157</v>
      </c>
      <c r="C465" s="4">
        <v>6</v>
      </c>
      <c r="D465" s="8">
        <v>1.1000000000000001</v>
      </c>
      <c r="E465" s="4">
        <v>3</v>
      </c>
      <c r="F465" s="8">
        <v>1</v>
      </c>
      <c r="G465" s="4">
        <v>3</v>
      </c>
      <c r="H465" s="8">
        <v>1.29</v>
      </c>
      <c r="I465" s="4">
        <v>0</v>
      </c>
    </row>
    <row r="466" spans="1:9" x14ac:dyDescent="0.2">
      <c r="A466" s="2">
        <v>20</v>
      </c>
      <c r="B466" s="1" t="s">
        <v>121</v>
      </c>
      <c r="C466" s="4">
        <v>6</v>
      </c>
      <c r="D466" s="8">
        <v>1.1000000000000001</v>
      </c>
      <c r="E466" s="4">
        <v>3</v>
      </c>
      <c r="F466" s="8">
        <v>1</v>
      </c>
      <c r="G466" s="4">
        <v>3</v>
      </c>
      <c r="H466" s="8">
        <v>1.29</v>
      </c>
      <c r="I466" s="4">
        <v>0</v>
      </c>
    </row>
    <row r="467" spans="1:9" x14ac:dyDescent="0.2">
      <c r="A467" s="2">
        <v>20</v>
      </c>
      <c r="B467" s="1" t="s">
        <v>149</v>
      </c>
      <c r="C467" s="4">
        <v>6</v>
      </c>
      <c r="D467" s="8">
        <v>1.1000000000000001</v>
      </c>
      <c r="E467" s="4">
        <v>6</v>
      </c>
      <c r="F467" s="8">
        <v>1.99</v>
      </c>
      <c r="G467" s="4">
        <v>0</v>
      </c>
      <c r="H467" s="8">
        <v>0</v>
      </c>
      <c r="I467" s="4">
        <v>0</v>
      </c>
    </row>
    <row r="468" spans="1:9" x14ac:dyDescent="0.2">
      <c r="A468" s="2">
        <v>20</v>
      </c>
      <c r="B468" s="1" t="s">
        <v>130</v>
      </c>
      <c r="C468" s="4">
        <v>6</v>
      </c>
      <c r="D468" s="8">
        <v>1.1000000000000001</v>
      </c>
      <c r="E468" s="4">
        <v>4</v>
      </c>
      <c r="F468" s="8">
        <v>1.33</v>
      </c>
      <c r="G468" s="4">
        <v>2</v>
      </c>
      <c r="H468" s="8">
        <v>0.86</v>
      </c>
      <c r="I468" s="4">
        <v>0</v>
      </c>
    </row>
    <row r="469" spans="1:9" x14ac:dyDescent="0.2">
      <c r="A469" s="1"/>
      <c r="C469" s="4"/>
      <c r="D469" s="8"/>
      <c r="E469" s="4"/>
      <c r="F469" s="8"/>
      <c r="G469" s="4"/>
      <c r="H469" s="8"/>
      <c r="I469" s="4"/>
    </row>
    <row r="470" spans="1:9" x14ac:dyDescent="0.2">
      <c r="A470" s="1" t="s">
        <v>20</v>
      </c>
      <c r="C470" s="4"/>
      <c r="D470" s="8"/>
      <c r="E470" s="4"/>
      <c r="F470" s="8"/>
      <c r="G470" s="4"/>
      <c r="H470" s="8"/>
      <c r="I470" s="4"/>
    </row>
    <row r="471" spans="1:9" x14ac:dyDescent="0.2">
      <c r="A471" s="2">
        <v>1</v>
      </c>
      <c r="B471" s="1" t="s">
        <v>126</v>
      </c>
      <c r="C471" s="4">
        <v>18</v>
      </c>
      <c r="D471" s="8">
        <v>5.7</v>
      </c>
      <c r="E471" s="4">
        <v>16</v>
      </c>
      <c r="F471" s="8">
        <v>10.06</v>
      </c>
      <c r="G471" s="4">
        <v>2</v>
      </c>
      <c r="H471" s="8">
        <v>1.37</v>
      </c>
      <c r="I471" s="4">
        <v>0</v>
      </c>
    </row>
    <row r="472" spans="1:9" x14ac:dyDescent="0.2">
      <c r="A472" s="2">
        <v>2</v>
      </c>
      <c r="B472" s="1" t="s">
        <v>125</v>
      </c>
      <c r="C472" s="4">
        <v>13</v>
      </c>
      <c r="D472" s="8">
        <v>4.1100000000000003</v>
      </c>
      <c r="E472" s="4">
        <v>13</v>
      </c>
      <c r="F472" s="8">
        <v>8.18</v>
      </c>
      <c r="G472" s="4">
        <v>0</v>
      </c>
      <c r="H472" s="8">
        <v>0</v>
      </c>
      <c r="I472" s="4">
        <v>0</v>
      </c>
    </row>
    <row r="473" spans="1:9" x14ac:dyDescent="0.2">
      <c r="A473" s="2">
        <v>3</v>
      </c>
      <c r="B473" s="1" t="s">
        <v>114</v>
      </c>
      <c r="C473" s="4">
        <v>11</v>
      </c>
      <c r="D473" s="8">
        <v>3.48</v>
      </c>
      <c r="E473" s="4">
        <v>2</v>
      </c>
      <c r="F473" s="8">
        <v>1.26</v>
      </c>
      <c r="G473" s="4">
        <v>9</v>
      </c>
      <c r="H473" s="8">
        <v>6.16</v>
      </c>
      <c r="I473" s="4">
        <v>0</v>
      </c>
    </row>
    <row r="474" spans="1:9" x14ac:dyDescent="0.2">
      <c r="A474" s="2">
        <v>4</v>
      </c>
      <c r="B474" s="1" t="s">
        <v>111</v>
      </c>
      <c r="C474" s="4">
        <v>9</v>
      </c>
      <c r="D474" s="8">
        <v>2.85</v>
      </c>
      <c r="E474" s="4">
        <v>2</v>
      </c>
      <c r="F474" s="8">
        <v>1.26</v>
      </c>
      <c r="G474" s="4">
        <v>7</v>
      </c>
      <c r="H474" s="8">
        <v>4.79</v>
      </c>
      <c r="I474" s="4">
        <v>0</v>
      </c>
    </row>
    <row r="475" spans="1:9" x14ac:dyDescent="0.2">
      <c r="A475" s="2">
        <v>4</v>
      </c>
      <c r="B475" s="1" t="s">
        <v>117</v>
      </c>
      <c r="C475" s="4">
        <v>9</v>
      </c>
      <c r="D475" s="8">
        <v>2.85</v>
      </c>
      <c r="E475" s="4">
        <v>8</v>
      </c>
      <c r="F475" s="8">
        <v>5.03</v>
      </c>
      <c r="G475" s="4">
        <v>1</v>
      </c>
      <c r="H475" s="8">
        <v>0.68</v>
      </c>
      <c r="I475" s="4">
        <v>0</v>
      </c>
    </row>
    <row r="476" spans="1:9" x14ac:dyDescent="0.2">
      <c r="A476" s="2">
        <v>6</v>
      </c>
      <c r="B476" s="1" t="s">
        <v>113</v>
      </c>
      <c r="C476" s="4">
        <v>8</v>
      </c>
      <c r="D476" s="8">
        <v>2.5299999999999998</v>
      </c>
      <c r="E476" s="4">
        <v>4</v>
      </c>
      <c r="F476" s="8">
        <v>2.52</v>
      </c>
      <c r="G476" s="4">
        <v>4</v>
      </c>
      <c r="H476" s="8">
        <v>2.74</v>
      </c>
      <c r="I476" s="4">
        <v>0</v>
      </c>
    </row>
    <row r="477" spans="1:9" x14ac:dyDescent="0.2">
      <c r="A477" s="2">
        <v>7</v>
      </c>
      <c r="B477" s="1" t="s">
        <v>112</v>
      </c>
      <c r="C477" s="4">
        <v>7</v>
      </c>
      <c r="D477" s="8">
        <v>2.2200000000000002</v>
      </c>
      <c r="E477" s="4">
        <v>1</v>
      </c>
      <c r="F477" s="8">
        <v>0.63</v>
      </c>
      <c r="G477" s="4">
        <v>6</v>
      </c>
      <c r="H477" s="8">
        <v>4.1100000000000003</v>
      </c>
      <c r="I477" s="4">
        <v>0</v>
      </c>
    </row>
    <row r="478" spans="1:9" x14ac:dyDescent="0.2">
      <c r="A478" s="2">
        <v>7</v>
      </c>
      <c r="B478" s="1" t="s">
        <v>162</v>
      </c>
      <c r="C478" s="4">
        <v>7</v>
      </c>
      <c r="D478" s="8">
        <v>2.2200000000000002</v>
      </c>
      <c r="E478" s="4">
        <v>6</v>
      </c>
      <c r="F478" s="8">
        <v>3.77</v>
      </c>
      <c r="G478" s="4">
        <v>1</v>
      </c>
      <c r="H478" s="8">
        <v>0.68</v>
      </c>
      <c r="I478" s="4">
        <v>0</v>
      </c>
    </row>
    <row r="479" spans="1:9" x14ac:dyDescent="0.2">
      <c r="A479" s="2">
        <v>7</v>
      </c>
      <c r="B479" s="1" t="s">
        <v>129</v>
      </c>
      <c r="C479" s="4">
        <v>7</v>
      </c>
      <c r="D479" s="8">
        <v>2.2200000000000002</v>
      </c>
      <c r="E479" s="4">
        <v>6</v>
      </c>
      <c r="F479" s="8">
        <v>3.77</v>
      </c>
      <c r="G479" s="4">
        <v>1</v>
      </c>
      <c r="H479" s="8">
        <v>0.68</v>
      </c>
      <c r="I479" s="4">
        <v>0</v>
      </c>
    </row>
    <row r="480" spans="1:9" x14ac:dyDescent="0.2">
      <c r="A480" s="2">
        <v>10</v>
      </c>
      <c r="B480" s="1" t="s">
        <v>134</v>
      </c>
      <c r="C480" s="4">
        <v>6</v>
      </c>
      <c r="D480" s="8">
        <v>1.9</v>
      </c>
      <c r="E480" s="4">
        <v>4</v>
      </c>
      <c r="F480" s="8">
        <v>2.52</v>
      </c>
      <c r="G480" s="4">
        <v>2</v>
      </c>
      <c r="H480" s="8">
        <v>1.37</v>
      </c>
      <c r="I480" s="4">
        <v>0</v>
      </c>
    </row>
    <row r="481" spans="1:9" x14ac:dyDescent="0.2">
      <c r="A481" s="2">
        <v>10</v>
      </c>
      <c r="B481" s="1" t="s">
        <v>127</v>
      </c>
      <c r="C481" s="4">
        <v>6</v>
      </c>
      <c r="D481" s="8">
        <v>1.9</v>
      </c>
      <c r="E481" s="4">
        <v>4</v>
      </c>
      <c r="F481" s="8">
        <v>2.52</v>
      </c>
      <c r="G481" s="4">
        <v>2</v>
      </c>
      <c r="H481" s="8">
        <v>1.37</v>
      </c>
      <c r="I481" s="4">
        <v>0</v>
      </c>
    </row>
    <row r="482" spans="1:9" x14ac:dyDescent="0.2">
      <c r="A482" s="2">
        <v>12</v>
      </c>
      <c r="B482" s="1" t="s">
        <v>148</v>
      </c>
      <c r="C482" s="4">
        <v>5</v>
      </c>
      <c r="D482" s="8">
        <v>1.58</v>
      </c>
      <c r="E482" s="4">
        <v>3</v>
      </c>
      <c r="F482" s="8">
        <v>1.89</v>
      </c>
      <c r="G482" s="4">
        <v>1</v>
      </c>
      <c r="H482" s="8">
        <v>0.68</v>
      </c>
      <c r="I482" s="4">
        <v>1</v>
      </c>
    </row>
    <row r="483" spans="1:9" x14ac:dyDescent="0.2">
      <c r="A483" s="2">
        <v>12</v>
      </c>
      <c r="B483" s="1" t="s">
        <v>116</v>
      </c>
      <c r="C483" s="4">
        <v>5</v>
      </c>
      <c r="D483" s="8">
        <v>1.58</v>
      </c>
      <c r="E483" s="4">
        <v>5</v>
      </c>
      <c r="F483" s="8">
        <v>3.14</v>
      </c>
      <c r="G483" s="4">
        <v>0</v>
      </c>
      <c r="H483" s="8">
        <v>0</v>
      </c>
      <c r="I483" s="4">
        <v>0</v>
      </c>
    </row>
    <row r="484" spans="1:9" x14ac:dyDescent="0.2">
      <c r="A484" s="2">
        <v>12</v>
      </c>
      <c r="B484" s="1" t="s">
        <v>119</v>
      </c>
      <c r="C484" s="4">
        <v>5</v>
      </c>
      <c r="D484" s="8">
        <v>1.58</v>
      </c>
      <c r="E484" s="4">
        <v>4</v>
      </c>
      <c r="F484" s="8">
        <v>2.52</v>
      </c>
      <c r="G484" s="4">
        <v>1</v>
      </c>
      <c r="H484" s="8">
        <v>0.68</v>
      </c>
      <c r="I484" s="4">
        <v>0</v>
      </c>
    </row>
    <row r="485" spans="1:9" x14ac:dyDescent="0.2">
      <c r="A485" s="2">
        <v>12</v>
      </c>
      <c r="B485" s="1" t="s">
        <v>121</v>
      </c>
      <c r="C485" s="4">
        <v>5</v>
      </c>
      <c r="D485" s="8">
        <v>1.58</v>
      </c>
      <c r="E485" s="4">
        <v>2</v>
      </c>
      <c r="F485" s="8">
        <v>1.26</v>
      </c>
      <c r="G485" s="4">
        <v>3</v>
      </c>
      <c r="H485" s="8">
        <v>2.0499999999999998</v>
      </c>
      <c r="I485" s="4">
        <v>0</v>
      </c>
    </row>
    <row r="486" spans="1:9" x14ac:dyDescent="0.2">
      <c r="A486" s="2">
        <v>12</v>
      </c>
      <c r="B486" s="1" t="s">
        <v>128</v>
      </c>
      <c r="C486" s="4">
        <v>5</v>
      </c>
      <c r="D486" s="8">
        <v>1.58</v>
      </c>
      <c r="E486" s="4">
        <v>4</v>
      </c>
      <c r="F486" s="8">
        <v>2.52</v>
      </c>
      <c r="G486" s="4">
        <v>1</v>
      </c>
      <c r="H486" s="8">
        <v>0.68</v>
      </c>
      <c r="I486" s="4">
        <v>0</v>
      </c>
    </row>
    <row r="487" spans="1:9" x14ac:dyDescent="0.2">
      <c r="A487" s="2">
        <v>17</v>
      </c>
      <c r="B487" s="1" t="s">
        <v>176</v>
      </c>
      <c r="C487" s="4">
        <v>4</v>
      </c>
      <c r="D487" s="8">
        <v>1.27</v>
      </c>
      <c r="E487" s="4">
        <v>0</v>
      </c>
      <c r="F487" s="8">
        <v>0</v>
      </c>
      <c r="G487" s="4">
        <v>4</v>
      </c>
      <c r="H487" s="8">
        <v>2.74</v>
      </c>
      <c r="I487" s="4">
        <v>0</v>
      </c>
    </row>
    <row r="488" spans="1:9" x14ac:dyDescent="0.2">
      <c r="A488" s="2">
        <v>17</v>
      </c>
      <c r="B488" s="1" t="s">
        <v>177</v>
      </c>
      <c r="C488" s="4">
        <v>4</v>
      </c>
      <c r="D488" s="8">
        <v>1.27</v>
      </c>
      <c r="E488" s="4">
        <v>2</v>
      </c>
      <c r="F488" s="8">
        <v>1.26</v>
      </c>
      <c r="G488" s="4">
        <v>2</v>
      </c>
      <c r="H488" s="8">
        <v>1.37</v>
      </c>
      <c r="I488" s="4">
        <v>0</v>
      </c>
    </row>
    <row r="489" spans="1:9" x14ac:dyDescent="0.2">
      <c r="A489" s="2">
        <v>17</v>
      </c>
      <c r="B489" s="1" t="s">
        <v>165</v>
      </c>
      <c r="C489" s="4">
        <v>4</v>
      </c>
      <c r="D489" s="8">
        <v>1.27</v>
      </c>
      <c r="E489" s="4">
        <v>0</v>
      </c>
      <c r="F489" s="8">
        <v>0</v>
      </c>
      <c r="G489" s="4">
        <v>4</v>
      </c>
      <c r="H489" s="8">
        <v>2.74</v>
      </c>
      <c r="I489" s="4">
        <v>0</v>
      </c>
    </row>
    <row r="490" spans="1:9" x14ac:dyDescent="0.2">
      <c r="A490" s="2">
        <v>17</v>
      </c>
      <c r="B490" s="1" t="s">
        <v>143</v>
      </c>
      <c r="C490" s="4">
        <v>4</v>
      </c>
      <c r="D490" s="8">
        <v>1.27</v>
      </c>
      <c r="E490" s="4">
        <v>2</v>
      </c>
      <c r="F490" s="8">
        <v>1.26</v>
      </c>
      <c r="G490" s="4">
        <v>2</v>
      </c>
      <c r="H490" s="8">
        <v>1.37</v>
      </c>
      <c r="I490" s="4">
        <v>0</v>
      </c>
    </row>
    <row r="491" spans="1:9" x14ac:dyDescent="0.2">
      <c r="A491" s="2">
        <v>17</v>
      </c>
      <c r="B491" s="1" t="s">
        <v>139</v>
      </c>
      <c r="C491" s="4">
        <v>4</v>
      </c>
      <c r="D491" s="8">
        <v>1.27</v>
      </c>
      <c r="E491" s="4">
        <v>1</v>
      </c>
      <c r="F491" s="8">
        <v>0.63</v>
      </c>
      <c r="G491" s="4">
        <v>3</v>
      </c>
      <c r="H491" s="8">
        <v>2.0499999999999998</v>
      </c>
      <c r="I491" s="4">
        <v>0</v>
      </c>
    </row>
    <row r="492" spans="1:9" x14ac:dyDescent="0.2">
      <c r="A492" s="2">
        <v>17</v>
      </c>
      <c r="B492" s="1" t="s">
        <v>163</v>
      </c>
      <c r="C492" s="4">
        <v>4</v>
      </c>
      <c r="D492" s="8">
        <v>1.27</v>
      </c>
      <c r="E492" s="4">
        <v>4</v>
      </c>
      <c r="F492" s="8">
        <v>2.52</v>
      </c>
      <c r="G492" s="4">
        <v>0</v>
      </c>
      <c r="H492" s="8">
        <v>0</v>
      </c>
      <c r="I492" s="4">
        <v>0</v>
      </c>
    </row>
    <row r="493" spans="1:9" x14ac:dyDescent="0.2">
      <c r="A493" s="2">
        <v>17</v>
      </c>
      <c r="B493" s="1" t="s">
        <v>118</v>
      </c>
      <c r="C493" s="4">
        <v>4</v>
      </c>
      <c r="D493" s="8">
        <v>1.27</v>
      </c>
      <c r="E493" s="4">
        <v>1</v>
      </c>
      <c r="F493" s="8">
        <v>0.63</v>
      </c>
      <c r="G493" s="4">
        <v>3</v>
      </c>
      <c r="H493" s="8">
        <v>2.0499999999999998</v>
      </c>
      <c r="I493" s="4">
        <v>0</v>
      </c>
    </row>
    <row r="494" spans="1:9" x14ac:dyDescent="0.2">
      <c r="A494" s="2">
        <v>17</v>
      </c>
      <c r="B494" s="1" t="s">
        <v>178</v>
      </c>
      <c r="C494" s="4">
        <v>4</v>
      </c>
      <c r="D494" s="8">
        <v>1.27</v>
      </c>
      <c r="E494" s="4">
        <v>2</v>
      </c>
      <c r="F494" s="8">
        <v>1.26</v>
      </c>
      <c r="G494" s="4">
        <v>2</v>
      </c>
      <c r="H494" s="8">
        <v>1.37</v>
      </c>
      <c r="I494" s="4">
        <v>0</v>
      </c>
    </row>
    <row r="495" spans="1:9" x14ac:dyDescent="0.2">
      <c r="A495" s="2">
        <v>17</v>
      </c>
      <c r="B495" s="1" t="s">
        <v>120</v>
      </c>
      <c r="C495" s="4">
        <v>4</v>
      </c>
      <c r="D495" s="8">
        <v>1.27</v>
      </c>
      <c r="E495" s="4">
        <v>1</v>
      </c>
      <c r="F495" s="8">
        <v>0.63</v>
      </c>
      <c r="G495" s="4">
        <v>3</v>
      </c>
      <c r="H495" s="8">
        <v>2.0499999999999998</v>
      </c>
      <c r="I495" s="4">
        <v>0</v>
      </c>
    </row>
    <row r="496" spans="1:9" x14ac:dyDescent="0.2">
      <c r="A496" s="2">
        <v>17</v>
      </c>
      <c r="B496" s="1" t="s">
        <v>175</v>
      </c>
      <c r="C496" s="4">
        <v>4</v>
      </c>
      <c r="D496" s="8">
        <v>1.27</v>
      </c>
      <c r="E496" s="4">
        <v>0</v>
      </c>
      <c r="F496" s="8">
        <v>0</v>
      </c>
      <c r="G496" s="4">
        <v>4</v>
      </c>
      <c r="H496" s="8">
        <v>2.74</v>
      </c>
      <c r="I496" s="4">
        <v>0</v>
      </c>
    </row>
    <row r="497" spans="1:9" x14ac:dyDescent="0.2">
      <c r="A497" s="2">
        <v>17</v>
      </c>
      <c r="B497" s="1" t="s">
        <v>124</v>
      </c>
      <c r="C497" s="4">
        <v>4</v>
      </c>
      <c r="D497" s="8">
        <v>1.27</v>
      </c>
      <c r="E497" s="4">
        <v>4</v>
      </c>
      <c r="F497" s="8">
        <v>2.52</v>
      </c>
      <c r="G497" s="4">
        <v>0</v>
      </c>
      <c r="H497" s="8">
        <v>0</v>
      </c>
      <c r="I497" s="4">
        <v>0</v>
      </c>
    </row>
    <row r="498" spans="1:9" x14ac:dyDescent="0.2">
      <c r="A498" s="2">
        <v>17</v>
      </c>
      <c r="B498" s="1" t="s">
        <v>154</v>
      </c>
      <c r="C498" s="4">
        <v>4</v>
      </c>
      <c r="D498" s="8">
        <v>1.27</v>
      </c>
      <c r="E498" s="4">
        <v>0</v>
      </c>
      <c r="F498" s="8">
        <v>0</v>
      </c>
      <c r="G498" s="4">
        <v>0</v>
      </c>
      <c r="H498" s="8">
        <v>0</v>
      </c>
      <c r="I498" s="4">
        <v>0</v>
      </c>
    </row>
    <row r="499" spans="1:9" x14ac:dyDescent="0.2">
      <c r="A499" s="1"/>
      <c r="C499" s="4"/>
      <c r="D499" s="8"/>
      <c r="E499" s="4"/>
      <c r="F499" s="8"/>
      <c r="G499" s="4"/>
      <c r="H499" s="8"/>
      <c r="I499" s="4"/>
    </row>
    <row r="500" spans="1:9" x14ac:dyDescent="0.2">
      <c r="A500" s="1" t="s">
        <v>21</v>
      </c>
      <c r="C500" s="4"/>
      <c r="D500" s="8"/>
      <c r="E500" s="4"/>
      <c r="F500" s="8"/>
      <c r="G500" s="4"/>
      <c r="H500" s="8"/>
      <c r="I500" s="4"/>
    </row>
    <row r="501" spans="1:9" x14ac:dyDescent="0.2">
      <c r="A501" s="2">
        <v>1</v>
      </c>
      <c r="B501" s="1" t="s">
        <v>126</v>
      </c>
      <c r="C501" s="4">
        <v>13</v>
      </c>
      <c r="D501" s="8">
        <v>5.56</v>
      </c>
      <c r="E501" s="4">
        <v>13</v>
      </c>
      <c r="F501" s="8">
        <v>17.57</v>
      </c>
      <c r="G501" s="4">
        <v>0</v>
      </c>
      <c r="H501" s="8">
        <v>0</v>
      </c>
      <c r="I501" s="4">
        <v>0</v>
      </c>
    </row>
    <row r="502" spans="1:9" x14ac:dyDescent="0.2">
      <c r="A502" s="2">
        <v>2</v>
      </c>
      <c r="B502" s="1" t="s">
        <v>117</v>
      </c>
      <c r="C502" s="4">
        <v>9</v>
      </c>
      <c r="D502" s="8">
        <v>3.85</v>
      </c>
      <c r="E502" s="4">
        <v>2</v>
      </c>
      <c r="F502" s="8">
        <v>2.7</v>
      </c>
      <c r="G502" s="4">
        <v>7</v>
      </c>
      <c r="H502" s="8">
        <v>4.46</v>
      </c>
      <c r="I502" s="4">
        <v>0</v>
      </c>
    </row>
    <row r="503" spans="1:9" x14ac:dyDescent="0.2">
      <c r="A503" s="2">
        <v>2</v>
      </c>
      <c r="B503" s="1" t="s">
        <v>125</v>
      </c>
      <c r="C503" s="4">
        <v>9</v>
      </c>
      <c r="D503" s="8">
        <v>3.85</v>
      </c>
      <c r="E503" s="4">
        <v>9</v>
      </c>
      <c r="F503" s="8">
        <v>12.16</v>
      </c>
      <c r="G503" s="4">
        <v>0</v>
      </c>
      <c r="H503" s="8">
        <v>0</v>
      </c>
      <c r="I503" s="4">
        <v>0</v>
      </c>
    </row>
    <row r="504" spans="1:9" x14ac:dyDescent="0.2">
      <c r="A504" s="2">
        <v>4</v>
      </c>
      <c r="B504" s="1" t="s">
        <v>173</v>
      </c>
      <c r="C504" s="4">
        <v>8</v>
      </c>
      <c r="D504" s="8">
        <v>3.42</v>
      </c>
      <c r="E504" s="4">
        <v>1</v>
      </c>
      <c r="F504" s="8">
        <v>1.35</v>
      </c>
      <c r="G504" s="4">
        <v>7</v>
      </c>
      <c r="H504" s="8">
        <v>4.46</v>
      </c>
      <c r="I504" s="4">
        <v>0</v>
      </c>
    </row>
    <row r="505" spans="1:9" x14ac:dyDescent="0.2">
      <c r="A505" s="2">
        <v>5</v>
      </c>
      <c r="B505" s="1" t="s">
        <v>113</v>
      </c>
      <c r="C505" s="4">
        <v>7</v>
      </c>
      <c r="D505" s="8">
        <v>2.99</v>
      </c>
      <c r="E505" s="4">
        <v>1</v>
      </c>
      <c r="F505" s="8">
        <v>1.35</v>
      </c>
      <c r="G505" s="4">
        <v>6</v>
      </c>
      <c r="H505" s="8">
        <v>3.82</v>
      </c>
      <c r="I505" s="4">
        <v>0</v>
      </c>
    </row>
    <row r="506" spans="1:9" x14ac:dyDescent="0.2">
      <c r="A506" s="2">
        <v>6</v>
      </c>
      <c r="B506" s="1" t="s">
        <v>181</v>
      </c>
      <c r="C506" s="4">
        <v>6</v>
      </c>
      <c r="D506" s="8">
        <v>2.56</v>
      </c>
      <c r="E506" s="4">
        <v>0</v>
      </c>
      <c r="F506" s="8">
        <v>0</v>
      </c>
      <c r="G506" s="4">
        <v>6</v>
      </c>
      <c r="H506" s="8">
        <v>3.82</v>
      </c>
      <c r="I506" s="4">
        <v>0</v>
      </c>
    </row>
    <row r="507" spans="1:9" x14ac:dyDescent="0.2">
      <c r="A507" s="2">
        <v>7</v>
      </c>
      <c r="B507" s="1" t="s">
        <v>115</v>
      </c>
      <c r="C507" s="4">
        <v>5</v>
      </c>
      <c r="D507" s="8">
        <v>2.14</v>
      </c>
      <c r="E507" s="4">
        <v>0</v>
      </c>
      <c r="F507" s="8">
        <v>0</v>
      </c>
      <c r="G507" s="4">
        <v>5</v>
      </c>
      <c r="H507" s="8">
        <v>3.18</v>
      </c>
      <c r="I507" s="4">
        <v>0</v>
      </c>
    </row>
    <row r="508" spans="1:9" x14ac:dyDescent="0.2">
      <c r="A508" s="2">
        <v>7</v>
      </c>
      <c r="B508" s="1" t="s">
        <v>128</v>
      </c>
      <c r="C508" s="4">
        <v>5</v>
      </c>
      <c r="D508" s="8">
        <v>2.14</v>
      </c>
      <c r="E508" s="4">
        <v>3</v>
      </c>
      <c r="F508" s="8">
        <v>4.05</v>
      </c>
      <c r="G508" s="4">
        <v>2</v>
      </c>
      <c r="H508" s="8">
        <v>1.27</v>
      </c>
      <c r="I508" s="4">
        <v>0</v>
      </c>
    </row>
    <row r="509" spans="1:9" x14ac:dyDescent="0.2">
      <c r="A509" s="2">
        <v>9</v>
      </c>
      <c r="B509" s="1" t="s">
        <v>111</v>
      </c>
      <c r="C509" s="4">
        <v>4</v>
      </c>
      <c r="D509" s="8">
        <v>1.71</v>
      </c>
      <c r="E509" s="4">
        <v>0</v>
      </c>
      <c r="F509" s="8">
        <v>0</v>
      </c>
      <c r="G509" s="4">
        <v>4</v>
      </c>
      <c r="H509" s="8">
        <v>2.5499999999999998</v>
      </c>
      <c r="I509" s="4">
        <v>0</v>
      </c>
    </row>
    <row r="510" spans="1:9" x14ac:dyDescent="0.2">
      <c r="A510" s="2">
        <v>9</v>
      </c>
      <c r="B510" s="1" t="s">
        <v>145</v>
      </c>
      <c r="C510" s="4">
        <v>4</v>
      </c>
      <c r="D510" s="8">
        <v>1.71</v>
      </c>
      <c r="E510" s="4">
        <v>1</v>
      </c>
      <c r="F510" s="8">
        <v>1.35</v>
      </c>
      <c r="G510" s="4">
        <v>3</v>
      </c>
      <c r="H510" s="8">
        <v>1.91</v>
      </c>
      <c r="I510" s="4">
        <v>0</v>
      </c>
    </row>
    <row r="511" spans="1:9" x14ac:dyDescent="0.2">
      <c r="A511" s="2">
        <v>9</v>
      </c>
      <c r="B511" s="1" t="s">
        <v>114</v>
      </c>
      <c r="C511" s="4">
        <v>4</v>
      </c>
      <c r="D511" s="8">
        <v>1.71</v>
      </c>
      <c r="E511" s="4">
        <v>2</v>
      </c>
      <c r="F511" s="8">
        <v>2.7</v>
      </c>
      <c r="G511" s="4">
        <v>2</v>
      </c>
      <c r="H511" s="8">
        <v>1.27</v>
      </c>
      <c r="I511" s="4">
        <v>0</v>
      </c>
    </row>
    <row r="512" spans="1:9" x14ac:dyDescent="0.2">
      <c r="A512" s="2">
        <v>9</v>
      </c>
      <c r="B512" s="1" t="s">
        <v>120</v>
      </c>
      <c r="C512" s="4">
        <v>4</v>
      </c>
      <c r="D512" s="8">
        <v>1.71</v>
      </c>
      <c r="E512" s="4">
        <v>0</v>
      </c>
      <c r="F512" s="8">
        <v>0</v>
      </c>
      <c r="G512" s="4">
        <v>4</v>
      </c>
      <c r="H512" s="8">
        <v>2.5499999999999998</v>
      </c>
      <c r="I512" s="4">
        <v>0</v>
      </c>
    </row>
    <row r="513" spans="1:9" x14ac:dyDescent="0.2">
      <c r="A513" s="2">
        <v>9</v>
      </c>
      <c r="B513" s="1" t="s">
        <v>121</v>
      </c>
      <c r="C513" s="4">
        <v>4</v>
      </c>
      <c r="D513" s="8">
        <v>1.71</v>
      </c>
      <c r="E513" s="4">
        <v>0</v>
      </c>
      <c r="F513" s="8">
        <v>0</v>
      </c>
      <c r="G513" s="4">
        <v>4</v>
      </c>
      <c r="H513" s="8">
        <v>2.5499999999999998</v>
      </c>
      <c r="I513" s="4">
        <v>0</v>
      </c>
    </row>
    <row r="514" spans="1:9" x14ac:dyDescent="0.2">
      <c r="A514" s="2">
        <v>9</v>
      </c>
      <c r="B514" s="1" t="s">
        <v>135</v>
      </c>
      <c r="C514" s="4">
        <v>4</v>
      </c>
      <c r="D514" s="8">
        <v>1.71</v>
      </c>
      <c r="E514" s="4">
        <v>0</v>
      </c>
      <c r="F514" s="8">
        <v>0</v>
      </c>
      <c r="G514" s="4">
        <v>4</v>
      </c>
      <c r="H514" s="8">
        <v>2.5499999999999998</v>
      </c>
      <c r="I514" s="4">
        <v>0</v>
      </c>
    </row>
    <row r="515" spans="1:9" x14ac:dyDescent="0.2">
      <c r="A515" s="2">
        <v>9</v>
      </c>
      <c r="B515" s="1" t="s">
        <v>122</v>
      </c>
      <c r="C515" s="4">
        <v>4</v>
      </c>
      <c r="D515" s="8">
        <v>1.71</v>
      </c>
      <c r="E515" s="4">
        <v>3</v>
      </c>
      <c r="F515" s="8">
        <v>4.05</v>
      </c>
      <c r="G515" s="4">
        <v>1</v>
      </c>
      <c r="H515" s="8">
        <v>0.64</v>
      </c>
      <c r="I515" s="4">
        <v>0</v>
      </c>
    </row>
    <row r="516" spans="1:9" x14ac:dyDescent="0.2">
      <c r="A516" s="2">
        <v>9</v>
      </c>
      <c r="B516" s="1" t="s">
        <v>129</v>
      </c>
      <c r="C516" s="4">
        <v>4</v>
      </c>
      <c r="D516" s="8">
        <v>1.71</v>
      </c>
      <c r="E516" s="4">
        <v>2</v>
      </c>
      <c r="F516" s="8">
        <v>2.7</v>
      </c>
      <c r="G516" s="4">
        <v>2</v>
      </c>
      <c r="H516" s="8">
        <v>1.27</v>
      </c>
      <c r="I516" s="4">
        <v>0</v>
      </c>
    </row>
    <row r="517" spans="1:9" x14ac:dyDescent="0.2">
      <c r="A517" s="2">
        <v>9</v>
      </c>
      <c r="B517" s="1" t="s">
        <v>130</v>
      </c>
      <c r="C517" s="4">
        <v>4</v>
      </c>
      <c r="D517" s="8">
        <v>1.71</v>
      </c>
      <c r="E517" s="4">
        <v>4</v>
      </c>
      <c r="F517" s="8">
        <v>5.41</v>
      </c>
      <c r="G517" s="4">
        <v>0</v>
      </c>
      <c r="H517" s="8">
        <v>0</v>
      </c>
      <c r="I517" s="4">
        <v>0</v>
      </c>
    </row>
    <row r="518" spans="1:9" x14ac:dyDescent="0.2">
      <c r="A518" s="2">
        <v>18</v>
      </c>
      <c r="B518" s="1" t="s">
        <v>142</v>
      </c>
      <c r="C518" s="4">
        <v>3</v>
      </c>
      <c r="D518" s="8">
        <v>1.28</v>
      </c>
      <c r="E518" s="4">
        <v>0</v>
      </c>
      <c r="F518" s="8">
        <v>0</v>
      </c>
      <c r="G518" s="4">
        <v>3</v>
      </c>
      <c r="H518" s="8">
        <v>1.91</v>
      </c>
      <c r="I518" s="4">
        <v>0</v>
      </c>
    </row>
    <row r="519" spans="1:9" x14ac:dyDescent="0.2">
      <c r="A519" s="2">
        <v>18</v>
      </c>
      <c r="B519" s="1" t="s">
        <v>179</v>
      </c>
      <c r="C519" s="4">
        <v>3</v>
      </c>
      <c r="D519" s="8">
        <v>1.28</v>
      </c>
      <c r="E519" s="4">
        <v>0</v>
      </c>
      <c r="F519" s="8">
        <v>0</v>
      </c>
      <c r="G519" s="4">
        <v>3</v>
      </c>
      <c r="H519" s="8">
        <v>1.91</v>
      </c>
      <c r="I519" s="4">
        <v>0</v>
      </c>
    </row>
    <row r="520" spans="1:9" x14ac:dyDescent="0.2">
      <c r="A520" s="2">
        <v>18</v>
      </c>
      <c r="B520" s="1" t="s">
        <v>180</v>
      </c>
      <c r="C520" s="4">
        <v>3</v>
      </c>
      <c r="D520" s="8">
        <v>1.28</v>
      </c>
      <c r="E520" s="4">
        <v>0</v>
      </c>
      <c r="F520" s="8">
        <v>0</v>
      </c>
      <c r="G520" s="4">
        <v>3</v>
      </c>
      <c r="H520" s="8">
        <v>1.91</v>
      </c>
      <c r="I520" s="4">
        <v>0</v>
      </c>
    </row>
    <row r="521" spans="1:9" x14ac:dyDescent="0.2">
      <c r="A521" s="2">
        <v>18</v>
      </c>
      <c r="B521" s="1" t="s">
        <v>116</v>
      </c>
      <c r="C521" s="4">
        <v>3</v>
      </c>
      <c r="D521" s="8">
        <v>1.28</v>
      </c>
      <c r="E521" s="4">
        <v>2</v>
      </c>
      <c r="F521" s="8">
        <v>2.7</v>
      </c>
      <c r="G521" s="4">
        <v>1</v>
      </c>
      <c r="H521" s="8">
        <v>0.64</v>
      </c>
      <c r="I521" s="4">
        <v>0</v>
      </c>
    </row>
    <row r="522" spans="1:9" x14ac:dyDescent="0.2">
      <c r="A522" s="2">
        <v>18</v>
      </c>
      <c r="B522" s="1" t="s">
        <v>139</v>
      </c>
      <c r="C522" s="4">
        <v>3</v>
      </c>
      <c r="D522" s="8">
        <v>1.28</v>
      </c>
      <c r="E522" s="4">
        <v>1</v>
      </c>
      <c r="F522" s="8">
        <v>1.35</v>
      </c>
      <c r="G522" s="4">
        <v>2</v>
      </c>
      <c r="H522" s="8">
        <v>1.27</v>
      </c>
      <c r="I522" s="4">
        <v>0</v>
      </c>
    </row>
    <row r="523" spans="1:9" x14ac:dyDescent="0.2">
      <c r="A523" s="2">
        <v>18</v>
      </c>
      <c r="B523" s="1" t="s">
        <v>153</v>
      </c>
      <c r="C523" s="4">
        <v>3</v>
      </c>
      <c r="D523" s="8">
        <v>1.28</v>
      </c>
      <c r="E523" s="4">
        <v>1</v>
      </c>
      <c r="F523" s="8">
        <v>1.35</v>
      </c>
      <c r="G523" s="4">
        <v>2</v>
      </c>
      <c r="H523" s="8">
        <v>1.27</v>
      </c>
      <c r="I523" s="4">
        <v>0</v>
      </c>
    </row>
    <row r="524" spans="1:9" x14ac:dyDescent="0.2">
      <c r="A524" s="2">
        <v>18</v>
      </c>
      <c r="B524" s="1" t="s">
        <v>182</v>
      </c>
      <c r="C524" s="4">
        <v>3</v>
      </c>
      <c r="D524" s="8">
        <v>1.28</v>
      </c>
      <c r="E524" s="4">
        <v>0</v>
      </c>
      <c r="F524" s="8">
        <v>0</v>
      </c>
      <c r="G524" s="4">
        <v>3</v>
      </c>
      <c r="H524" s="8">
        <v>1.91</v>
      </c>
      <c r="I524" s="4">
        <v>0</v>
      </c>
    </row>
    <row r="525" spans="1:9" x14ac:dyDescent="0.2">
      <c r="A525" s="1"/>
      <c r="C525" s="4"/>
      <c r="D525" s="8"/>
      <c r="E525" s="4"/>
      <c r="F525" s="8"/>
      <c r="G525" s="4"/>
      <c r="H525" s="8"/>
      <c r="I525" s="4"/>
    </row>
    <row r="526" spans="1:9" x14ac:dyDescent="0.2">
      <c r="A526" s="1" t="s">
        <v>22</v>
      </c>
      <c r="C526" s="4"/>
      <c r="D526" s="8"/>
      <c r="E526" s="4"/>
      <c r="F526" s="8"/>
      <c r="G526" s="4"/>
      <c r="H526" s="8"/>
      <c r="I526" s="4"/>
    </row>
    <row r="527" spans="1:9" x14ac:dyDescent="0.2">
      <c r="A527" s="2">
        <v>1</v>
      </c>
      <c r="B527" s="1" t="s">
        <v>121</v>
      </c>
      <c r="C527" s="4">
        <v>11</v>
      </c>
      <c r="D527" s="8">
        <v>5.82</v>
      </c>
      <c r="E527" s="4">
        <v>9</v>
      </c>
      <c r="F527" s="8">
        <v>9.18</v>
      </c>
      <c r="G527" s="4">
        <v>2</v>
      </c>
      <c r="H527" s="8">
        <v>2.2200000000000002</v>
      </c>
      <c r="I527" s="4">
        <v>0</v>
      </c>
    </row>
    <row r="528" spans="1:9" x14ac:dyDescent="0.2">
      <c r="A528" s="2">
        <v>2</v>
      </c>
      <c r="B528" s="1" t="s">
        <v>126</v>
      </c>
      <c r="C528" s="4">
        <v>10</v>
      </c>
      <c r="D528" s="8">
        <v>5.29</v>
      </c>
      <c r="E528" s="4">
        <v>10</v>
      </c>
      <c r="F528" s="8">
        <v>10.199999999999999</v>
      </c>
      <c r="G528" s="4">
        <v>0</v>
      </c>
      <c r="H528" s="8">
        <v>0</v>
      </c>
      <c r="I528" s="4">
        <v>0</v>
      </c>
    </row>
    <row r="529" spans="1:9" x14ac:dyDescent="0.2">
      <c r="A529" s="2">
        <v>3</v>
      </c>
      <c r="B529" s="1" t="s">
        <v>111</v>
      </c>
      <c r="C529" s="4">
        <v>8</v>
      </c>
      <c r="D529" s="8">
        <v>4.2300000000000004</v>
      </c>
      <c r="E529" s="4">
        <v>0</v>
      </c>
      <c r="F529" s="8">
        <v>0</v>
      </c>
      <c r="G529" s="4">
        <v>8</v>
      </c>
      <c r="H529" s="8">
        <v>8.89</v>
      </c>
      <c r="I529" s="4">
        <v>0</v>
      </c>
    </row>
    <row r="530" spans="1:9" x14ac:dyDescent="0.2">
      <c r="A530" s="2">
        <v>3</v>
      </c>
      <c r="B530" s="1" t="s">
        <v>117</v>
      </c>
      <c r="C530" s="4">
        <v>8</v>
      </c>
      <c r="D530" s="8">
        <v>4.2300000000000004</v>
      </c>
      <c r="E530" s="4">
        <v>6</v>
      </c>
      <c r="F530" s="8">
        <v>6.12</v>
      </c>
      <c r="G530" s="4">
        <v>2</v>
      </c>
      <c r="H530" s="8">
        <v>2.2200000000000002</v>
      </c>
      <c r="I530" s="4">
        <v>0</v>
      </c>
    </row>
    <row r="531" spans="1:9" x14ac:dyDescent="0.2">
      <c r="A531" s="2">
        <v>5</v>
      </c>
      <c r="B531" s="1" t="s">
        <v>145</v>
      </c>
      <c r="C531" s="4">
        <v>6</v>
      </c>
      <c r="D531" s="8">
        <v>3.17</v>
      </c>
      <c r="E531" s="4">
        <v>1</v>
      </c>
      <c r="F531" s="8">
        <v>1.02</v>
      </c>
      <c r="G531" s="4">
        <v>5</v>
      </c>
      <c r="H531" s="8">
        <v>5.56</v>
      </c>
      <c r="I531" s="4">
        <v>0</v>
      </c>
    </row>
    <row r="532" spans="1:9" x14ac:dyDescent="0.2">
      <c r="A532" s="2">
        <v>5</v>
      </c>
      <c r="B532" s="1" t="s">
        <v>124</v>
      </c>
      <c r="C532" s="4">
        <v>6</v>
      </c>
      <c r="D532" s="8">
        <v>3.17</v>
      </c>
      <c r="E532" s="4">
        <v>6</v>
      </c>
      <c r="F532" s="8">
        <v>6.12</v>
      </c>
      <c r="G532" s="4">
        <v>0</v>
      </c>
      <c r="H532" s="8">
        <v>0</v>
      </c>
      <c r="I532" s="4">
        <v>0</v>
      </c>
    </row>
    <row r="533" spans="1:9" x14ac:dyDescent="0.2">
      <c r="A533" s="2">
        <v>5</v>
      </c>
      <c r="B533" s="1" t="s">
        <v>125</v>
      </c>
      <c r="C533" s="4">
        <v>6</v>
      </c>
      <c r="D533" s="8">
        <v>3.17</v>
      </c>
      <c r="E533" s="4">
        <v>6</v>
      </c>
      <c r="F533" s="8">
        <v>6.12</v>
      </c>
      <c r="G533" s="4">
        <v>0</v>
      </c>
      <c r="H533" s="8">
        <v>0</v>
      </c>
      <c r="I533" s="4">
        <v>0</v>
      </c>
    </row>
    <row r="534" spans="1:9" x14ac:dyDescent="0.2">
      <c r="A534" s="2">
        <v>8</v>
      </c>
      <c r="B534" s="1" t="s">
        <v>119</v>
      </c>
      <c r="C534" s="4">
        <v>5</v>
      </c>
      <c r="D534" s="8">
        <v>2.65</v>
      </c>
      <c r="E534" s="4">
        <v>3</v>
      </c>
      <c r="F534" s="8">
        <v>3.06</v>
      </c>
      <c r="G534" s="4">
        <v>2</v>
      </c>
      <c r="H534" s="8">
        <v>2.2200000000000002</v>
      </c>
      <c r="I534" s="4">
        <v>0</v>
      </c>
    </row>
    <row r="535" spans="1:9" x14ac:dyDescent="0.2">
      <c r="A535" s="2">
        <v>9</v>
      </c>
      <c r="B535" s="1" t="s">
        <v>115</v>
      </c>
      <c r="C535" s="4">
        <v>4</v>
      </c>
      <c r="D535" s="8">
        <v>2.12</v>
      </c>
      <c r="E535" s="4">
        <v>1</v>
      </c>
      <c r="F535" s="8">
        <v>1.02</v>
      </c>
      <c r="G535" s="4">
        <v>3</v>
      </c>
      <c r="H535" s="8">
        <v>3.33</v>
      </c>
      <c r="I535" s="4">
        <v>0</v>
      </c>
    </row>
    <row r="536" spans="1:9" x14ac:dyDescent="0.2">
      <c r="A536" s="2">
        <v>9</v>
      </c>
      <c r="B536" s="1" t="s">
        <v>153</v>
      </c>
      <c r="C536" s="4">
        <v>4</v>
      </c>
      <c r="D536" s="8">
        <v>2.12</v>
      </c>
      <c r="E536" s="4">
        <v>0</v>
      </c>
      <c r="F536" s="8">
        <v>0</v>
      </c>
      <c r="G536" s="4">
        <v>4</v>
      </c>
      <c r="H536" s="8">
        <v>4.4400000000000004</v>
      </c>
      <c r="I536" s="4">
        <v>0</v>
      </c>
    </row>
    <row r="537" spans="1:9" x14ac:dyDescent="0.2">
      <c r="A537" s="2">
        <v>9</v>
      </c>
      <c r="B537" s="1" t="s">
        <v>192</v>
      </c>
      <c r="C537" s="4">
        <v>4</v>
      </c>
      <c r="D537" s="8">
        <v>2.12</v>
      </c>
      <c r="E537" s="4">
        <v>4</v>
      </c>
      <c r="F537" s="8">
        <v>4.08</v>
      </c>
      <c r="G537" s="4">
        <v>0</v>
      </c>
      <c r="H537" s="8">
        <v>0</v>
      </c>
      <c r="I537" s="4">
        <v>0</v>
      </c>
    </row>
    <row r="538" spans="1:9" x14ac:dyDescent="0.2">
      <c r="A538" s="2">
        <v>9</v>
      </c>
      <c r="B538" s="1" t="s">
        <v>127</v>
      </c>
      <c r="C538" s="4">
        <v>4</v>
      </c>
      <c r="D538" s="8">
        <v>2.12</v>
      </c>
      <c r="E538" s="4">
        <v>4</v>
      </c>
      <c r="F538" s="8">
        <v>4.08</v>
      </c>
      <c r="G538" s="4">
        <v>0</v>
      </c>
      <c r="H538" s="8">
        <v>0</v>
      </c>
      <c r="I538" s="4">
        <v>0</v>
      </c>
    </row>
    <row r="539" spans="1:9" x14ac:dyDescent="0.2">
      <c r="A539" s="2">
        <v>9</v>
      </c>
      <c r="B539" s="1" t="s">
        <v>129</v>
      </c>
      <c r="C539" s="4">
        <v>4</v>
      </c>
      <c r="D539" s="8">
        <v>2.12</v>
      </c>
      <c r="E539" s="4">
        <v>4</v>
      </c>
      <c r="F539" s="8">
        <v>4.08</v>
      </c>
      <c r="G539" s="4">
        <v>0</v>
      </c>
      <c r="H539" s="8">
        <v>0</v>
      </c>
      <c r="I539" s="4">
        <v>0</v>
      </c>
    </row>
    <row r="540" spans="1:9" x14ac:dyDescent="0.2">
      <c r="A540" s="2">
        <v>9</v>
      </c>
      <c r="B540" s="1" t="s">
        <v>171</v>
      </c>
      <c r="C540" s="4">
        <v>4</v>
      </c>
      <c r="D540" s="8">
        <v>2.12</v>
      </c>
      <c r="E540" s="4">
        <v>0</v>
      </c>
      <c r="F540" s="8">
        <v>0</v>
      </c>
      <c r="G540" s="4">
        <v>3</v>
      </c>
      <c r="H540" s="8">
        <v>3.33</v>
      </c>
      <c r="I540" s="4">
        <v>0</v>
      </c>
    </row>
    <row r="541" spans="1:9" x14ac:dyDescent="0.2">
      <c r="A541" s="2">
        <v>15</v>
      </c>
      <c r="B541" s="1" t="s">
        <v>143</v>
      </c>
      <c r="C541" s="4">
        <v>3</v>
      </c>
      <c r="D541" s="8">
        <v>1.59</v>
      </c>
      <c r="E541" s="4">
        <v>0</v>
      </c>
      <c r="F541" s="8">
        <v>0</v>
      </c>
      <c r="G541" s="4">
        <v>3</v>
      </c>
      <c r="H541" s="8">
        <v>3.33</v>
      </c>
      <c r="I541" s="4">
        <v>0</v>
      </c>
    </row>
    <row r="542" spans="1:9" x14ac:dyDescent="0.2">
      <c r="A542" s="2">
        <v>15</v>
      </c>
      <c r="B542" s="1" t="s">
        <v>118</v>
      </c>
      <c r="C542" s="4">
        <v>3</v>
      </c>
      <c r="D542" s="8">
        <v>1.59</v>
      </c>
      <c r="E542" s="4">
        <v>1</v>
      </c>
      <c r="F542" s="8">
        <v>1.02</v>
      </c>
      <c r="G542" s="4">
        <v>2</v>
      </c>
      <c r="H542" s="8">
        <v>2.2200000000000002</v>
      </c>
      <c r="I542" s="4">
        <v>0</v>
      </c>
    </row>
    <row r="543" spans="1:9" x14ac:dyDescent="0.2">
      <c r="A543" s="2">
        <v>15</v>
      </c>
      <c r="B543" s="1" t="s">
        <v>190</v>
      </c>
      <c r="C543" s="4">
        <v>3</v>
      </c>
      <c r="D543" s="8">
        <v>1.59</v>
      </c>
      <c r="E543" s="4">
        <v>1</v>
      </c>
      <c r="F543" s="8">
        <v>1.02</v>
      </c>
      <c r="G543" s="4">
        <v>2</v>
      </c>
      <c r="H543" s="8">
        <v>2.2200000000000002</v>
      </c>
      <c r="I543" s="4">
        <v>0</v>
      </c>
    </row>
    <row r="544" spans="1:9" x14ac:dyDescent="0.2">
      <c r="A544" s="2">
        <v>15</v>
      </c>
      <c r="B544" s="1" t="s">
        <v>169</v>
      </c>
      <c r="C544" s="4">
        <v>3</v>
      </c>
      <c r="D544" s="8">
        <v>1.59</v>
      </c>
      <c r="E544" s="4">
        <v>2</v>
      </c>
      <c r="F544" s="8">
        <v>2.04</v>
      </c>
      <c r="G544" s="4">
        <v>1</v>
      </c>
      <c r="H544" s="8">
        <v>1.1100000000000001</v>
      </c>
      <c r="I544" s="4">
        <v>0</v>
      </c>
    </row>
    <row r="545" spans="1:9" x14ac:dyDescent="0.2">
      <c r="A545" s="2">
        <v>19</v>
      </c>
      <c r="B545" s="1" t="s">
        <v>113</v>
      </c>
      <c r="C545" s="4">
        <v>2</v>
      </c>
      <c r="D545" s="8">
        <v>1.06</v>
      </c>
      <c r="E545" s="4">
        <v>1</v>
      </c>
      <c r="F545" s="8">
        <v>1.02</v>
      </c>
      <c r="G545" s="4">
        <v>1</v>
      </c>
      <c r="H545" s="8">
        <v>1.1100000000000001</v>
      </c>
      <c r="I545" s="4">
        <v>0</v>
      </c>
    </row>
    <row r="546" spans="1:9" x14ac:dyDescent="0.2">
      <c r="A546" s="2">
        <v>19</v>
      </c>
      <c r="B546" s="1" t="s">
        <v>183</v>
      </c>
      <c r="C546" s="4">
        <v>2</v>
      </c>
      <c r="D546" s="8">
        <v>1.06</v>
      </c>
      <c r="E546" s="4">
        <v>1</v>
      </c>
      <c r="F546" s="8">
        <v>1.02</v>
      </c>
      <c r="G546" s="4">
        <v>1</v>
      </c>
      <c r="H546" s="8">
        <v>1.1100000000000001</v>
      </c>
      <c r="I546" s="4">
        <v>0</v>
      </c>
    </row>
    <row r="547" spans="1:9" x14ac:dyDescent="0.2">
      <c r="A547" s="2">
        <v>19</v>
      </c>
      <c r="B547" s="1" t="s">
        <v>184</v>
      </c>
      <c r="C547" s="4">
        <v>2</v>
      </c>
      <c r="D547" s="8">
        <v>1.06</v>
      </c>
      <c r="E547" s="4">
        <v>0</v>
      </c>
      <c r="F547" s="8">
        <v>0</v>
      </c>
      <c r="G547" s="4">
        <v>2</v>
      </c>
      <c r="H547" s="8">
        <v>2.2200000000000002</v>
      </c>
      <c r="I547" s="4">
        <v>0</v>
      </c>
    </row>
    <row r="548" spans="1:9" x14ac:dyDescent="0.2">
      <c r="A548" s="2">
        <v>19</v>
      </c>
      <c r="B548" s="1" t="s">
        <v>114</v>
      </c>
      <c r="C548" s="4">
        <v>2</v>
      </c>
      <c r="D548" s="8">
        <v>1.06</v>
      </c>
      <c r="E548" s="4">
        <v>0</v>
      </c>
      <c r="F548" s="8">
        <v>0</v>
      </c>
      <c r="G548" s="4">
        <v>2</v>
      </c>
      <c r="H548" s="8">
        <v>2.2200000000000002</v>
      </c>
      <c r="I548" s="4">
        <v>0</v>
      </c>
    </row>
    <row r="549" spans="1:9" x14ac:dyDescent="0.2">
      <c r="A549" s="2">
        <v>19</v>
      </c>
      <c r="B549" s="1" t="s">
        <v>185</v>
      </c>
      <c r="C549" s="4">
        <v>2</v>
      </c>
      <c r="D549" s="8">
        <v>1.06</v>
      </c>
      <c r="E549" s="4">
        <v>1</v>
      </c>
      <c r="F549" s="8">
        <v>1.02</v>
      </c>
      <c r="G549" s="4">
        <v>1</v>
      </c>
      <c r="H549" s="8">
        <v>1.1100000000000001</v>
      </c>
      <c r="I549" s="4">
        <v>0</v>
      </c>
    </row>
    <row r="550" spans="1:9" x14ac:dyDescent="0.2">
      <c r="A550" s="2">
        <v>19</v>
      </c>
      <c r="B550" s="1" t="s">
        <v>186</v>
      </c>
      <c r="C550" s="4">
        <v>2</v>
      </c>
      <c r="D550" s="8">
        <v>1.06</v>
      </c>
      <c r="E550" s="4">
        <v>0</v>
      </c>
      <c r="F550" s="8">
        <v>0</v>
      </c>
      <c r="G550" s="4">
        <v>2</v>
      </c>
      <c r="H550" s="8">
        <v>2.2200000000000002</v>
      </c>
      <c r="I550" s="4">
        <v>0</v>
      </c>
    </row>
    <row r="551" spans="1:9" x14ac:dyDescent="0.2">
      <c r="A551" s="2">
        <v>19</v>
      </c>
      <c r="B551" s="1" t="s">
        <v>187</v>
      </c>
      <c r="C551" s="4">
        <v>2</v>
      </c>
      <c r="D551" s="8">
        <v>1.06</v>
      </c>
      <c r="E551" s="4">
        <v>0</v>
      </c>
      <c r="F551" s="8">
        <v>0</v>
      </c>
      <c r="G551" s="4">
        <v>2</v>
      </c>
      <c r="H551" s="8">
        <v>2.2200000000000002</v>
      </c>
      <c r="I551" s="4">
        <v>0</v>
      </c>
    </row>
    <row r="552" spans="1:9" x14ac:dyDescent="0.2">
      <c r="A552" s="2">
        <v>19</v>
      </c>
      <c r="B552" s="1" t="s">
        <v>188</v>
      </c>
      <c r="C552" s="4">
        <v>2</v>
      </c>
      <c r="D552" s="8">
        <v>1.06</v>
      </c>
      <c r="E552" s="4">
        <v>0</v>
      </c>
      <c r="F552" s="8">
        <v>0</v>
      </c>
      <c r="G552" s="4">
        <v>2</v>
      </c>
      <c r="H552" s="8">
        <v>2.2200000000000002</v>
      </c>
      <c r="I552" s="4">
        <v>0</v>
      </c>
    </row>
    <row r="553" spans="1:9" x14ac:dyDescent="0.2">
      <c r="A553" s="2">
        <v>19</v>
      </c>
      <c r="B553" s="1" t="s">
        <v>189</v>
      </c>
      <c r="C553" s="4">
        <v>2</v>
      </c>
      <c r="D553" s="8">
        <v>1.06</v>
      </c>
      <c r="E553" s="4">
        <v>0</v>
      </c>
      <c r="F553" s="8">
        <v>0</v>
      </c>
      <c r="G553" s="4">
        <v>2</v>
      </c>
      <c r="H553" s="8">
        <v>2.2200000000000002</v>
      </c>
      <c r="I553" s="4">
        <v>0</v>
      </c>
    </row>
    <row r="554" spans="1:9" x14ac:dyDescent="0.2">
      <c r="A554" s="2">
        <v>19</v>
      </c>
      <c r="B554" s="1" t="s">
        <v>148</v>
      </c>
      <c r="C554" s="4">
        <v>2</v>
      </c>
      <c r="D554" s="8">
        <v>1.06</v>
      </c>
      <c r="E554" s="4">
        <v>1</v>
      </c>
      <c r="F554" s="8">
        <v>1.02</v>
      </c>
      <c r="G554" s="4">
        <v>1</v>
      </c>
      <c r="H554" s="8">
        <v>1.1100000000000001</v>
      </c>
      <c r="I554" s="4">
        <v>0</v>
      </c>
    </row>
    <row r="555" spans="1:9" x14ac:dyDescent="0.2">
      <c r="A555" s="2">
        <v>19</v>
      </c>
      <c r="B555" s="1" t="s">
        <v>131</v>
      </c>
      <c r="C555" s="4">
        <v>2</v>
      </c>
      <c r="D555" s="8">
        <v>1.06</v>
      </c>
      <c r="E555" s="4">
        <v>0</v>
      </c>
      <c r="F555" s="8">
        <v>0</v>
      </c>
      <c r="G555" s="4">
        <v>2</v>
      </c>
      <c r="H555" s="8">
        <v>2.2200000000000002</v>
      </c>
      <c r="I555" s="4">
        <v>0</v>
      </c>
    </row>
    <row r="556" spans="1:9" x14ac:dyDescent="0.2">
      <c r="A556" s="2">
        <v>19</v>
      </c>
      <c r="B556" s="1" t="s">
        <v>120</v>
      </c>
      <c r="C556" s="4">
        <v>2</v>
      </c>
      <c r="D556" s="8">
        <v>1.06</v>
      </c>
      <c r="E556" s="4">
        <v>0</v>
      </c>
      <c r="F556" s="8">
        <v>0</v>
      </c>
      <c r="G556" s="4">
        <v>2</v>
      </c>
      <c r="H556" s="8">
        <v>2.2200000000000002</v>
      </c>
      <c r="I556" s="4">
        <v>0</v>
      </c>
    </row>
    <row r="557" spans="1:9" x14ac:dyDescent="0.2">
      <c r="A557" s="2">
        <v>19</v>
      </c>
      <c r="B557" s="1" t="s">
        <v>149</v>
      </c>
      <c r="C557" s="4">
        <v>2</v>
      </c>
      <c r="D557" s="8">
        <v>1.06</v>
      </c>
      <c r="E557" s="4">
        <v>1</v>
      </c>
      <c r="F557" s="8">
        <v>1.02</v>
      </c>
      <c r="G557" s="4">
        <v>1</v>
      </c>
      <c r="H557" s="8">
        <v>1.1100000000000001</v>
      </c>
      <c r="I557" s="4">
        <v>0</v>
      </c>
    </row>
    <row r="558" spans="1:9" x14ac:dyDescent="0.2">
      <c r="A558" s="2">
        <v>19</v>
      </c>
      <c r="B558" s="1" t="s">
        <v>161</v>
      </c>
      <c r="C558" s="4">
        <v>2</v>
      </c>
      <c r="D558" s="8">
        <v>1.06</v>
      </c>
      <c r="E558" s="4">
        <v>2</v>
      </c>
      <c r="F558" s="8">
        <v>2.04</v>
      </c>
      <c r="G558" s="4">
        <v>0</v>
      </c>
      <c r="H558" s="8">
        <v>0</v>
      </c>
      <c r="I558" s="4">
        <v>0</v>
      </c>
    </row>
    <row r="559" spans="1:9" x14ac:dyDescent="0.2">
      <c r="A559" s="2">
        <v>19</v>
      </c>
      <c r="B559" s="1" t="s">
        <v>191</v>
      </c>
      <c r="C559" s="4">
        <v>2</v>
      </c>
      <c r="D559" s="8">
        <v>1.06</v>
      </c>
      <c r="E559" s="4">
        <v>2</v>
      </c>
      <c r="F559" s="8">
        <v>2.04</v>
      </c>
      <c r="G559" s="4">
        <v>0</v>
      </c>
      <c r="H559" s="8">
        <v>0</v>
      </c>
      <c r="I559" s="4">
        <v>0</v>
      </c>
    </row>
    <row r="560" spans="1:9" x14ac:dyDescent="0.2">
      <c r="A560" s="2">
        <v>19</v>
      </c>
      <c r="B560" s="1" t="s">
        <v>122</v>
      </c>
      <c r="C560" s="4">
        <v>2</v>
      </c>
      <c r="D560" s="8">
        <v>1.06</v>
      </c>
      <c r="E560" s="4">
        <v>2</v>
      </c>
      <c r="F560" s="8">
        <v>2.04</v>
      </c>
      <c r="G560" s="4">
        <v>0</v>
      </c>
      <c r="H560" s="8">
        <v>0</v>
      </c>
      <c r="I560" s="4">
        <v>0</v>
      </c>
    </row>
    <row r="561" spans="1:9" x14ac:dyDescent="0.2">
      <c r="A561" s="2">
        <v>19</v>
      </c>
      <c r="B561" s="1" t="s">
        <v>133</v>
      </c>
      <c r="C561" s="4">
        <v>2</v>
      </c>
      <c r="D561" s="8">
        <v>1.06</v>
      </c>
      <c r="E561" s="4">
        <v>2</v>
      </c>
      <c r="F561" s="8">
        <v>2.04</v>
      </c>
      <c r="G561" s="4">
        <v>0</v>
      </c>
      <c r="H561" s="8">
        <v>0</v>
      </c>
      <c r="I561" s="4">
        <v>0</v>
      </c>
    </row>
    <row r="562" spans="1:9" x14ac:dyDescent="0.2">
      <c r="A562" s="2">
        <v>19</v>
      </c>
      <c r="B562" s="1" t="s">
        <v>138</v>
      </c>
      <c r="C562" s="4">
        <v>2</v>
      </c>
      <c r="D562" s="8">
        <v>1.06</v>
      </c>
      <c r="E562" s="4">
        <v>0</v>
      </c>
      <c r="F562" s="8">
        <v>0</v>
      </c>
      <c r="G562" s="4">
        <v>2</v>
      </c>
      <c r="H562" s="8">
        <v>2.2200000000000002</v>
      </c>
      <c r="I562" s="4">
        <v>0</v>
      </c>
    </row>
    <row r="563" spans="1:9" x14ac:dyDescent="0.2">
      <c r="A563" s="2">
        <v>19</v>
      </c>
      <c r="B563" s="1" t="s">
        <v>136</v>
      </c>
      <c r="C563" s="4">
        <v>2</v>
      </c>
      <c r="D563" s="8">
        <v>1.06</v>
      </c>
      <c r="E563" s="4">
        <v>2</v>
      </c>
      <c r="F563" s="8">
        <v>2.04</v>
      </c>
      <c r="G563" s="4">
        <v>0</v>
      </c>
      <c r="H563" s="8">
        <v>0</v>
      </c>
      <c r="I563" s="4">
        <v>0</v>
      </c>
    </row>
    <row r="564" spans="1:9" x14ac:dyDescent="0.2">
      <c r="A564" s="2">
        <v>19</v>
      </c>
      <c r="B564" s="1" t="s">
        <v>193</v>
      </c>
      <c r="C564" s="4">
        <v>2</v>
      </c>
      <c r="D564" s="8">
        <v>1.06</v>
      </c>
      <c r="E564" s="4">
        <v>0</v>
      </c>
      <c r="F564" s="8">
        <v>0</v>
      </c>
      <c r="G564" s="4">
        <v>2</v>
      </c>
      <c r="H564" s="8">
        <v>2.2200000000000002</v>
      </c>
      <c r="I564" s="4">
        <v>0</v>
      </c>
    </row>
    <row r="565" spans="1:9" x14ac:dyDescent="0.2">
      <c r="A565" s="2">
        <v>19</v>
      </c>
      <c r="B565" s="1" t="s">
        <v>128</v>
      </c>
      <c r="C565" s="4">
        <v>2</v>
      </c>
      <c r="D565" s="8">
        <v>1.06</v>
      </c>
      <c r="E565" s="4">
        <v>2</v>
      </c>
      <c r="F565" s="8">
        <v>2.04</v>
      </c>
      <c r="G565" s="4">
        <v>0</v>
      </c>
      <c r="H565" s="8">
        <v>0</v>
      </c>
      <c r="I565" s="4">
        <v>0</v>
      </c>
    </row>
    <row r="566" spans="1:9" x14ac:dyDescent="0.2">
      <c r="A566" s="2">
        <v>19</v>
      </c>
      <c r="B566" s="1" t="s">
        <v>150</v>
      </c>
      <c r="C566" s="4">
        <v>2</v>
      </c>
      <c r="D566" s="8">
        <v>1.06</v>
      </c>
      <c r="E566" s="4">
        <v>2</v>
      </c>
      <c r="F566" s="8">
        <v>2.04</v>
      </c>
      <c r="G566" s="4">
        <v>0</v>
      </c>
      <c r="H566" s="8">
        <v>0</v>
      </c>
      <c r="I566" s="4">
        <v>0</v>
      </c>
    </row>
    <row r="567" spans="1:9" x14ac:dyDescent="0.2">
      <c r="A567" s="2">
        <v>19</v>
      </c>
      <c r="B567" s="1" t="s">
        <v>130</v>
      </c>
      <c r="C567" s="4">
        <v>2</v>
      </c>
      <c r="D567" s="8">
        <v>1.06</v>
      </c>
      <c r="E567" s="4">
        <v>2</v>
      </c>
      <c r="F567" s="8">
        <v>2.04</v>
      </c>
      <c r="G567" s="4">
        <v>0</v>
      </c>
      <c r="H567" s="8">
        <v>0</v>
      </c>
      <c r="I567" s="4">
        <v>0</v>
      </c>
    </row>
    <row r="568" spans="1:9" x14ac:dyDescent="0.2">
      <c r="A568" s="1"/>
      <c r="C568" s="4"/>
      <c r="D568" s="8"/>
      <c r="E568" s="4"/>
      <c r="F568" s="8"/>
      <c r="G568" s="4"/>
      <c r="H568" s="8"/>
      <c r="I568" s="4"/>
    </row>
    <row r="569" spans="1:9" x14ac:dyDescent="0.2">
      <c r="A569" s="1" t="s">
        <v>23</v>
      </c>
      <c r="C569" s="4"/>
      <c r="D569" s="8"/>
      <c r="E569" s="4"/>
      <c r="F569" s="8"/>
      <c r="G569" s="4"/>
      <c r="H569" s="8"/>
      <c r="I569" s="4"/>
    </row>
    <row r="570" spans="1:9" x14ac:dyDescent="0.2">
      <c r="A570" s="2">
        <v>1</v>
      </c>
      <c r="B570" s="1" t="s">
        <v>126</v>
      </c>
      <c r="C570" s="4">
        <v>21</v>
      </c>
      <c r="D570" s="8">
        <v>6.27</v>
      </c>
      <c r="E570" s="4">
        <v>19</v>
      </c>
      <c r="F570" s="8">
        <v>9.7899999999999991</v>
      </c>
      <c r="G570" s="4">
        <v>2</v>
      </c>
      <c r="H570" s="8">
        <v>1.52</v>
      </c>
      <c r="I570" s="4">
        <v>0</v>
      </c>
    </row>
    <row r="571" spans="1:9" x14ac:dyDescent="0.2">
      <c r="A571" s="2">
        <v>2</v>
      </c>
      <c r="B571" s="1" t="s">
        <v>125</v>
      </c>
      <c r="C571" s="4">
        <v>17</v>
      </c>
      <c r="D571" s="8">
        <v>5.07</v>
      </c>
      <c r="E571" s="4">
        <v>17</v>
      </c>
      <c r="F571" s="8">
        <v>8.76</v>
      </c>
      <c r="G571" s="4">
        <v>0</v>
      </c>
      <c r="H571" s="8">
        <v>0</v>
      </c>
      <c r="I571" s="4">
        <v>0</v>
      </c>
    </row>
    <row r="572" spans="1:9" x14ac:dyDescent="0.2">
      <c r="A572" s="2">
        <v>3</v>
      </c>
      <c r="B572" s="1" t="s">
        <v>119</v>
      </c>
      <c r="C572" s="4">
        <v>14</v>
      </c>
      <c r="D572" s="8">
        <v>4.18</v>
      </c>
      <c r="E572" s="4">
        <v>13</v>
      </c>
      <c r="F572" s="8">
        <v>6.7</v>
      </c>
      <c r="G572" s="4">
        <v>1</v>
      </c>
      <c r="H572" s="8">
        <v>0.76</v>
      </c>
      <c r="I572" s="4">
        <v>0</v>
      </c>
    </row>
    <row r="573" spans="1:9" x14ac:dyDescent="0.2">
      <c r="A573" s="2">
        <v>4</v>
      </c>
      <c r="B573" s="1" t="s">
        <v>117</v>
      </c>
      <c r="C573" s="4">
        <v>13</v>
      </c>
      <c r="D573" s="8">
        <v>3.88</v>
      </c>
      <c r="E573" s="4">
        <v>8</v>
      </c>
      <c r="F573" s="8">
        <v>4.12</v>
      </c>
      <c r="G573" s="4">
        <v>5</v>
      </c>
      <c r="H573" s="8">
        <v>3.79</v>
      </c>
      <c r="I573" s="4">
        <v>0</v>
      </c>
    </row>
    <row r="574" spans="1:9" x14ac:dyDescent="0.2">
      <c r="A574" s="2">
        <v>5</v>
      </c>
      <c r="B574" s="1" t="s">
        <v>111</v>
      </c>
      <c r="C574" s="4">
        <v>11</v>
      </c>
      <c r="D574" s="8">
        <v>3.28</v>
      </c>
      <c r="E574" s="4">
        <v>1</v>
      </c>
      <c r="F574" s="8">
        <v>0.52</v>
      </c>
      <c r="G574" s="4">
        <v>10</v>
      </c>
      <c r="H574" s="8">
        <v>7.58</v>
      </c>
      <c r="I574" s="4">
        <v>0</v>
      </c>
    </row>
    <row r="575" spans="1:9" x14ac:dyDescent="0.2">
      <c r="A575" s="2">
        <v>6</v>
      </c>
      <c r="B575" s="1" t="s">
        <v>148</v>
      </c>
      <c r="C575" s="4">
        <v>10</v>
      </c>
      <c r="D575" s="8">
        <v>2.99</v>
      </c>
      <c r="E575" s="4">
        <v>9</v>
      </c>
      <c r="F575" s="8">
        <v>4.6399999999999997</v>
      </c>
      <c r="G575" s="4">
        <v>1</v>
      </c>
      <c r="H575" s="8">
        <v>0.76</v>
      </c>
      <c r="I575" s="4">
        <v>0</v>
      </c>
    </row>
    <row r="576" spans="1:9" x14ac:dyDescent="0.2">
      <c r="A576" s="2">
        <v>7</v>
      </c>
      <c r="B576" s="1" t="s">
        <v>113</v>
      </c>
      <c r="C576" s="4">
        <v>9</v>
      </c>
      <c r="D576" s="8">
        <v>2.69</v>
      </c>
      <c r="E576" s="4">
        <v>3</v>
      </c>
      <c r="F576" s="8">
        <v>1.55</v>
      </c>
      <c r="G576" s="4">
        <v>6</v>
      </c>
      <c r="H576" s="8">
        <v>4.55</v>
      </c>
      <c r="I576" s="4">
        <v>0</v>
      </c>
    </row>
    <row r="577" spans="1:9" x14ac:dyDescent="0.2">
      <c r="A577" s="2">
        <v>7</v>
      </c>
      <c r="B577" s="1" t="s">
        <v>146</v>
      </c>
      <c r="C577" s="4">
        <v>9</v>
      </c>
      <c r="D577" s="8">
        <v>2.69</v>
      </c>
      <c r="E577" s="4">
        <v>2</v>
      </c>
      <c r="F577" s="8">
        <v>1.03</v>
      </c>
      <c r="G577" s="4">
        <v>7</v>
      </c>
      <c r="H577" s="8">
        <v>5.3</v>
      </c>
      <c r="I577" s="4">
        <v>0</v>
      </c>
    </row>
    <row r="578" spans="1:9" x14ac:dyDescent="0.2">
      <c r="A578" s="2">
        <v>9</v>
      </c>
      <c r="B578" s="1" t="s">
        <v>116</v>
      </c>
      <c r="C578" s="4">
        <v>8</v>
      </c>
      <c r="D578" s="8">
        <v>2.39</v>
      </c>
      <c r="E578" s="4">
        <v>7</v>
      </c>
      <c r="F578" s="8">
        <v>3.61</v>
      </c>
      <c r="G578" s="4">
        <v>1</v>
      </c>
      <c r="H578" s="8">
        <v>0.76</v>
      </c>
      <c r="I578" s="4">
        <v>0</v>
      </c>
    </row>
    <row r="579" spans="1:9" x14ac:dyDescent="0.2">
      <c r="A579" s="2">
        <v>10</v>
      </c>
      <c r="B579" s="1" t="s">
        <v>124</v>
      </c>
      <c r="C579" s="4">
        <v>7</v>
      </c>
      <c r="D579" s="8">
        <v>2.09</v>
      </c>
      <c r="E579" s="4">
        <v>7</v>
      </c>
      <c r="F579" s="8">
        <v>3.61</v>
      </c>
      <c r="G579" s="4">
        <v>0</v>
      </c>
      <c r="H579" s="8">
        <v>0</v>
      </c>
      <c r="I579" s="4">
        <v>0</v>
      </c>
    </row>
    <row r="580" spans="1:9" x14ac:dyDescent="0.2">
      <c r="A580" s="2">
        <v>10</v>
      </c>
      <c r="B580" s="1" t="s">
        <v>129</v>
      </c>
      <c r="C580" s="4">
        <v>7</v>
      </c>
      <c r="D580" s="8">
        <v>2.09</v>
      </c>
      <c r="E580" s="4">
        <v>7</v>
      </c>
      <c r="F580" s="8">
        <v>3.61</v>
      </c>
      <c r="G580" s="4">
        <v>0</v>
      </c>
      <c r="H580" s="8">
        <v>0</v>
      </c>
      <c r="I580" s="4">
        <v>0</v>
      </c>
    </row>
    <row r="581" spans="1:9" x14ac:dyDescent="0.2">
      <c r="A581" s="2">
        <v>12</v>
      </c>
      <c r="B581" s="1" t="s">
        <v>152</v>
      </c>
      <c r="C581" s="4">
        <v>6</v>
      </c>
      <c r="D581" s="8">
        <v>1.79</v>
      </c>
      <c r="E581" s="4">
        <v>6</v>
      </c>
      <c r="F581" s="8">
        <v>3.09</v>
      </c>
      <c r="G581" s="4">
        <v>0</v>
      </c>
      <c r="H581" s="8">
        <v>0</v>
      </c>
      <c r="I581" s="4">
        <v>0</v>
      </c>
    </row>
    <row r="582" spans="1:9" x14ac:dyDescent="0.2">
      <c r="A582" s="2">
        <v>12</v>
      </c>
      <c r="B582" s="1" t="s">
        <v>139</v>
      </c>
      <c r="C582" s="4">
        <v>6</v>
      </c>
      <c r="D582" s="8">
        <v>1.79</v>
      </c>
      <c r="E582" s="4">
        <v>6</v>
      </c>
      <c r="F582" s="8">
        <v>3.09</v>
      </c>
      <c r="G582" s="4">
        <v>0</v>
      </c>
      <c r="H582" s="8">
        <v>0</v>
      </c>
      <c r="I582" s="4">
        <v>0</v>
      </c>
    </row>
    <row r="583" spans="1:9" x14ac:dyDescent="0.2">
      <c r="A583" s="2">
        <v>12</v>
      </c>
      <c r="B583" s="1" t="s">
        <v>121</v>
      </c>
      <c r="C583" s="4">
        <v>6</v>
      </c>
      <c r="D583" s="8">
        <v>1.79</v>
      </c>
      <c r="E583" s="4">
        <v>3</v>
      </c>
      <c r="F583" s="8">
        <v>1.55</v>
      </c>
      <c r="G583" s="4">
        <v>3</v>
      </c>
      <c r="H583" s="8">
        <v>2.27</v>
      </c>
      <c r="I583" s="4">
        <v>0</v>
      </c>
    </row>
    <row r="584" spans="1:9" x14ac:dyDescent="0.2">
      <c r="A584" s="2">
        <v>12</v>
      </c>
      <c r="B584" s="1" t="s">
        <v>122</v>
      </c>
      <c r="C584" s="4">
        <v>6</v>
      </c>
      <c r="D584" s="8">
        <v>1.79</v>
      </c>
      <c r="E584" s="4">
        <v>5</v>
      </c>
      <c r="F584" s="8">
        <v>2.58</v>
      </c>
      <c r="G584" s="4">
        <v>1</v>
      </c>
      <c r="H584" s="8">
        <v>0.76</v>
      </c>
      <c r="I584" s="4">
        <v>0</v>
      </c>
    </row>
    <row r="585" spans="1:9" x14ac:dyDescent="0.2">
      <c r="A585" s="2">
        <v>16</v>
      </c>
      <c r="B585" s="1" t="s">
        <v>184</v>
      </c>
      <c r="C585" s="4">
        <v>5</v>
      </c>
      <c r="D585" s="8">
        <v>1.49</v>
      </c>
      <c r="E585" s="4">
        <v>1</v>
      </c>
      <c r="F585" s="8">
        <v>0.52</v>
      </c>
      <c r="G585" s="4">
        <v>4</v>
      </c>
      <c r="H585" s="8">
        <v>3.03</v>
      </c>
      <c r="I585" s="4">
        <v>0</v>
      </c>
    </row>
    <row r="586" spans="1:9" x14ac:dyDescent="0.2">
      <c r="A586" s="2">
        <v>16</v>
      </c>
      <c r="B586" s="1" t="s">
        <v>172</v>
      </c>
      <c r="C586" s="4">
        <v>5</v>
      </c>
      <c r="D586" s="8">
        <v>1.49</v>
      </c>
      <c r="E586" s="4">
        <v>5</v>
      </c>
      <c r="F586" s="8">
        <v>2.58</v>
      </c>
      <c r="G586" s="4">
        <v>0</v>
      </c>
      <c r="H586" s="8">
        <v>0</v>
      </c>
      <c r="I586" s="4">
        <v>0</v>
      </c>
    </row>
    <row r="587" spans="1:9" x14ac:dyDescent="0.2">
      <c r="A587" s="2">
        <v>16</v>
      </c>
      <c r="B587" s="1" t="s">
        <v>153</v>
      </c>
      <c r="C587" s="4">
        <v>5</v>
      </c>
      <c r="D587" s="8">
        <v>1.49</v>
      </c>
      <c r="E587" s="4">
        <v>1</v>
      </c>
      <c r="F587" s="8">
        <v>0.52</v>
      </c>
      <c r="G587" s="4">
        <v>4</v>
      </c>
      <c r="H587" s="8">
        <v>3.03</v>
      </c>
      <c r="I587" s="4">
        <v>0</v>
      </c>
    </row>
    <row r="588" spans="1:9" x14ac:dyDescent="0.2">
      <c r="A588" s="2">
        <v>16</v>
      </c>
      <c r="B588" s="1" t="s">
        <v>127</v>
      </c>
      <c r="C588" s="4">
        <v>5</v>
      </c>
      <c r="D588" s="8">
        <v>1.49</v>
      </c>
      <c r="E588" s="4">
        <v>2</v>
      </c>
      <c r="F588" s="8">
        <v>1.03</v>
      </c>
      <c r="G588" s="4">
        <v>3</v>
      </c>
      <c r="H588" s="8">
        <v>2.27</v>
      </c>
      <c r="I588" s="4">
        <v>0</v>
      </c>
    </row>
    <row r="589" spans="1:9" x14ac:dyDescent="0.2">
      <c r="A589" s="2">
        <v>20</v>
      </c>
      <c r="B589" s="1" t="s">
        <v>158</v>
      </c>
      <c r="C589" s="4">
        <v>4</v>
      </c>
      <c r="D589" s="8">
        <v>1.19</v>
      </c>
      <c r="E589" s="4">
        <v>2</v>
      </c>
      <c r="F589" s="8">
        <v>1.03</v>
      </c>
      <c r="G589" s="4">
        <v>2</v>
      </c>
      <c r="H589" s="8">
        <v>1.52</v>
      </c>
      <c r="I589" s="4">
        <v>0</v>
      </c>
    </row>
    <row r="590" spans="1:9" x14ac:dyDescent="0.2">
      <c r="A590" s="2">
        <v>20</v>
      </c>
      <c r="B590" s="1" t="s">
        <v>115</v>
      </c>
      <c r="C590" s="4">
        <v>4</v>
      </c>
      <c r="D590" s="8">
        <v>1.19</v>
      </c>
      <c r="E590" s="4">
        <v>2</v>
      </c>
      <c r="F590" s="8">
        <v>1.03</v>
      </c>
      <c r="G590" s="4">
        <v>2</v>
      </c>
      <c r="H590" s="8">
        <v>1.52</v>
      </c>
      <c r="I590" s="4">
        <v>0</v>
      </c>
    </row>
    <row r="591" spans="1:9" x14ac:dyDescent="0.2">
      <c r="A591" s="2">
        <v>20</v>
      </c>
      <c r="B591" s="1" t="s">
        <v>194</v>
      </c>
      <c r="C591" s="4">
        <v>4</v>
      </c>
      <c r="D591" s="8">
        <v>1.19</v>
      </c>
      <c r="E591" s="4">
        <v>2</v>
      </c>
      <c r="F591" s="8">
        <v>1.03</v>
      </c>
      <c r="G591" s="4">
        <v>2</v>
      </c>
      <c r="H591" s="8">
        <v>1.52</v>
      </c>
      <c r="I591" s="4">
        <v>0</v>
      </c>
    </row>
    <row r="592" spans="1:9" x14ac:dyDescent="0.2">
      <c r="A592" s="2">
        <v>20</v>
      </c>
      <c r="B592" s="1" t="s">
        <v>151</v>
      </c>
      <c r="C592" s="4">
        <v>4</v>
      </c>
      <c r="D592" s="8">
        <v>1.19</v>
      </c>
      <c r="E592" s="4">
        <v>0</v>
      </c>
      <c r="F592" s="8">
        <v>0</v>
      </c>
      <c r="G592" s="4">
        <v>4</v>
      </c>
      <c r="H592" s="8">
        <v>3.03</v>
      </c>
      <c r="I592" s="4">
        <v>0</v>
      </c>
    </row>
    <row r="593" spans="1:9" x14ac:dyDescent="0.2">
      <c r="A593" s="2">
        <v>20</v>
      </c>
      <c r="B593" s="1" t="s">
        <v>195</v>
      </c>
      <c r="C593" s="4">
        <v>4</v>
      </c>
      <c r="D593" s="8">
        <v>1.19</v>
      </c>
      <c r="E593" s="4">
        <v>1</v>
      </c>
      <c r="F593" s="8">
        <v>0.52</v>
      </c>
      <c r="G593" s="4">
        <v>3</v>
      </c>
      <c r="H593" s="8">
        <v>2.27</v>
      </c>
      <c r="I593" s="4">
        <v>0</v>
      </c>
    </row>
    <row r="594" spans="1:9" x14ac:dyDescent="0.2">
      <c r="A594" s="2">
        <v>20</v>
      </c>
      <c r="B594" s="1" t="s">
        <v>118</v>
      </c>
      <c r="C594" s="4">
        <v>4</v>
      </c>
      <c r="D594" s="8">
        <v>1.19</v>
      </c>
      <c r="E594" s="4">
        <v>3</v>
      </c>
      <c r="F594" s="8">
        <v>1.55</v>
      </c>
      <c r="G594" s="4">
        <v>1</v>
      </c>
      <c r="H594" s="8">
        <v>0.76</v>
      </c>
      <c r="I594" s="4">
        <v>0</v>
      </c>
    </row>
    <row r="595" spans="1:9" x14ac:dyDescent="0.2">
      <c r="A595" s="2">
        <v>20</v>
      </c>
      <c r="B595" s="1" t="s">
        <v>169</v>
      </c>
      <c r="C595" s="4">
        <v>4</v>
      </c>
      <c r="D595" s="8">
        <v>1.19</v>
      </c>
      <c r="E595" s="4">
        <v>0</v>
      </c>
      <c r="F595" s="8">
        <v>0</v>
      </c>
      <c r="G595" s="4">
        <v>4</v>
      </c>
      <c r="H595" s="8">
        <v>3.03</v>
      </c>
      <c r="I595" s="4">
        <v>0</v>
      </c>
    </row>
    <row r="596" spans="1:9" x14ac:dyDescent="0.2">
      <c r="A596" s="2">
        <v>20</v>
      </c>
      <c r="B596" s="1" t="s">
        <v>196</v>
      </c>
      <c r="C596" s="4">
        <v>4</v>
      </c>
      <c r="D596" s="8">
        <v>1.19</v>
      </c>
      <c r="E596" s="4">
        <v>3</v>
      </c>
      <c r="F596" s="8">
        <v>1.55</v>
      </c>
      <c r="G596" s="4">
        <v>1</v>
      </c>
      <c r="H596" s="8">
        <v>0.76</v>
      </c>
      <c r="I596" s="4">
        <v>0</v>
      </c>
    </row>
    <row r="597" spans="1:9" x14ac:dyDescent="0.2">
      <c r="A597" s="1"/>
      <c r="C597" s="4"/>
      <c r="D597" s="8"/>
      <c r="E597" s="4"/>
      <c r="F597" s="8"/>
      <c r="G597" s="4"/>
      <c r="H597" s="8"/>
      <c r="I597" s="4"/>
    </row>
    <row r="598" spans="1:9" x14ac:dyDescent="0.2">
      <c r="A598" s="1" t="s">
        <v>24</v>
      </c>
      <c r="C598" s="4"/>
      <c r="D598" s="8"/>
      <c r="E598" s="4"/>
      <c r="F598" s="8"/>
      <c r="G598" s="4"/>
      <c r="H598" s="8"/>
      <c r="I598" s="4"/>
    </row>
    <row r="599" spans="1:9" x14ac:dyDescent="0.2">
      <c r="A599" s="2">
        <v>1</v>
      </c>
      <c r="B599" s="1" t="s">
        <v>116</v>
      </c>
      <c r="C599" s="4">
        <v>4</v>
      </c>
      <c r="D599" s="8">
        <v>12.5</v>
      </c>
      <c r="E599" s="4">
        <v>3</v>
      </c>
      <c r="F599" s="8">
        <v>14.29</v>
      </c>
      <c r="G599" s="4">
        <v>1</v>
      </c>
      <c r="H599" s="8">
        <v>11.11</v>
      </c>
      <c r="I599" s="4">
        <v>0</v>
      </c>
    </row>
    <row r="600" spans="1:9" x14ac:dyDescent="0.2">
      <c r="A600" s="2">
        <v>2</v>
      </c>
      <c r="B600" s="1" t="s">
        <v>111</v>
      </c>
      <c r="C600" s="4">
        <v>2</v>
      </c>
      <c r="D600" s="8">
        <v>6.25</v>
      </c>
      <c r="E600" s="4">
        <v>0</v>
      </c>
      <c r="F600" s="8">
        <v>0</v>
      </c>
      <c r="G600" s="4">
        <v>2</v>
      </c>
      <c r="H600" s="8">
        <v>22.22</v>
      </c>
      <c r="I600" s="4">
        <v>0</v>
      </c>
    </row>
    <row r="601" spans="1:9" x14ac:dyDescent="0.2">
      <c r="A601" s="2">
        <v>2</v>
      </c>
      <c r="B601" s="1" t="s">
        <v>113</v>
      </c>
      <c r="C601" s="4">
        <v>2</v>
      </c>
      <c r="D601" s="8">
        <v>6.25</v>
      </c>
      <c r="E601" s="4">
        <v>2</v>
      </c>
      <c r="F601" s="8">
        <v>9.52</v>
      </c>
      <c r="G601" s="4">
        <v>0</v>
      </c>
      <c r="H601" s="8">
        <v>0</v>
      </c>
      <c r="I601" s="4">
        <v>0</v>
      </c>
    </row>
    <row r="602" spans="1:9" x14ac:dyDescent="0.2">
      <c r="A602" s="2">
        <v>2</v>
      </c>
      <c r="B602" s="1" t="s">
        <v>126</v>
      </c>
      <c r="C602" s="4">
        <v>2</v>
      </c>
      <c r="D602" s="8">
        <v>6.25</v>
      </c>
      <c r="E602" s="4">
        <v>2</v>
      </c>
      <c r="F602" s="8">
        <v>9.52</v>
      </c>
      <c r="G602" s="4">
        <v>0</v>
      </c>
      <c r="H602" s="8">
        <v>0</v>
      </c>
      <c r="I602" s="4">
        <v>0</v>
      </c>
    </row>
    <row r="603" spans="1:9" x14ac:dyDescent="0.2">
      <c r="A603" s="2">
        <v>5</v>
      </c>
      <c r="B603" s="1" t="s">
        <v>145</v>
      </c>
      <c r="C603" s="4">
        <v>1</v>
      </c>
      <c r="D603" s="8">
        <v>3.13</v>
      </c>
      <c r="E603" s="4">
        <v>1</v>
      </c>
      <c r="F603" s="8">
        <v>4.76</v>
      </c>
      <c r="G603" s="4">
        <v>0</v>
      </c>
      <c r="H603" s="8">
        <v>0</v>
      </c>
      <c r="I603" s="4">
        <v>0</v>
      </c>
    </row>
    <row r="604" spans="1:9" x14ac:dyDescent="0.2">
      <c r="A604" s="2">
        <v>5</v>
      </c>
      <c r="B604" s="1" t="s">
        <v>183</v>
      </c>
      <c r="C604" s="4">
        <v>1</v>
      </c>
      <c r="D604" s="8">
        <v>3.13</v>
      </c>
      <c r="E604" s="4">
        <v>1</v>
      </c>
      <c r="F604" s="8">
        <v>4.76</v>
      </c>
      <c r="G604" s="4">
        <v>0</v>
      </c>
      <c r="H604" s="8">
        <v>0</v>
      </c>
      <c r="I604" s="4">
        <v>0</v>
      </c>
    </row>
    <row r="605" spans="1:9" x14ac:dyDescent="0.2">
      <c r="A605" s="2">
        <v>5</v>
      </c>
      <c r="B605" s="1" t="s">
        <v>140</v>
      </c>
      <c r="C605" s="4">
        <v>1</v>
      </c>
      <c r="D605" s="8">
        <v>3.13</v>
      </c>
      <c r="E605" s="4">
        <v>0</v>
      </c>
      <c r="F605" s="8">
        <v>0</v>
      </c>
      <c r="G605" s="4">
        <v>1</v>
      </c>
      <c r="H605" s="8">
        <v>11.11</v>
      </c>
      <c r="I605" s="4">
        <v>0</v>
      </c>
    </row>
    <row r="606" spans="1:9" x14ac:dyDescent="0.2">
      <c r="A606" s="2">
        <v>5</v>
      </c>
      <c r="B606" s="1" t="s">
        <v>184</v>
      </c>
      <c r="C606" s="4">
        <v>1</v>
      </c>
      <c r="D606" s="8">
        <v>3.13</v>
      </c>
      <c r="E606" s="4">
        <v>1</v>
      </c>
      <c r="F606" s="8">
        <v>4.76</v>
      </c>
      <c r="G606" s="4">
        <v>0</v>
      </c>
      <c r="H606" s="8">
        <v>0</v>
      </c>
      <c r="I606" s="4">
        <v>0</v>
      </c>
    </row>
    <row r="607" spans="1:9" x14ac:dyDescent="0.2">
      <c r="A607" s="2">
        <v>5</v>
      </c>
      <c r="B607" s="1" t="s">
        <v>141</v>
      </c>
      <c r="C607" s="4">
        <v>1</v>
      </c>
      <c r="D607" s="8">
        <v>3.13</v>
      </c>
      <c r="E607" s="4">
        <v>1</v>
      </c>
      <c r="F607" s="8">
        <v>4.76</v>
      </c>
      <c r="G607" s="4">
        <v>0</v>
      </c>
      <c r="H607" s="8">
        <v>0</v>
      </c>
      <c r="I607" s="4">
        <v>0</v>
      </c>
    </row>
    <row r="608" spans="1:9" x14ac:dyDescent="0.2">
      <c r="A608" s="2">
        <v>5</v>
      </c>
      <c r="B608" s="1" t="s">
        <v>197</v>
      </c>
      <c r="C608" s="4">
        <v>1</v>
      </c>
      <c r="D608" s="8">
        <v>3.13</v>
      </c>
      <c r="E608" s="4">
        <v>0</v>
      </c>
      <c r="F608" s="8">
        <v>0</v>
      </c>
      <c r="G608" s="4">
        <v>1</v>
      </c>
      <c r="H608" s="8">
        <v>11.11</v>
      </c>
      <c r="I608" s="4">
        <v>0</v>
      </c>
    </row>
    <row r="609" spans="1:9" x14ac:dyDescent="0.2">
      <c r="A609" s="2">
        <v>5</v>
      </c>
      <c r="B609" s="1" t="s">
        <v>198</v>
      </c>
      <c r="C609" s="4">
        <v>1</v>
      </c>
      <c r="D609" s="8">
        <v>3.13</v>
      </c>
      <c r="E609" s="4">
        <v>1</v>
      </c>
      <c r="F609" s="8">
        <v>4.76</v>
      </c>
      <c r="G609" s="4">
        <v>0</v>
      </c>
      <c r="H609" s="8">
        <v>0</v>
      </c>
      <c r="I609" s="4">
        <v>0</v>
      </c>
    </row>
    <row r="610" spans="1:9" x14ac:dyDescent="0.2">
      <c r="A610" s="2">
        <v>5</v>
      </c>
      <c r="B610" s="1" t="s">
        <v>199</v>
      </c>
      <c r="C610" s="4">
        <v>1</v>
      </c>
      <c r="D610" s="8">
        <v>3.13</v>
      </c>
      <c r="E610" s="4">
        <v>0</v>
      </c>
      <c r="F610" s="8">
        <v>0</v>
      </c>
      <c r="G610" s="4">
        <v>1</v>
      </c>
      <c r="H610" s="8">
        <v>11.11</v>
      </c>
      <c r="I610" s="4">
        <v>0</v>
      </c>
    </row>
    <row r="611" spans="1:9" x14ac:dyDescent="0.2">
      <c r="A611" s="2">
        <v>5</v>
      </c>
      <c r="B611" s="1" t="s">
        <v>165</v>
      </c>
      <c r="C611" s="4">
        <v>1</v>
      </c>
      <c r="D611" s="8">
        <v>3.13</v>
      </c>
      <c r="E611" s="4">
        <v>1</v>
      </c>
      <c r="F611" s="8">
        <v>4.76</v>
      </c>
      <c r="G611" s="4">
        <v>0</v>
      </c>
      <c r="H611" s="8">
        <v>0</v>
      </c>
      <c r="I611" s="4">
        <v>0</v>
      </c>
    </row>
    <row r="612" spans="1:9" x14ac:dyDescent="0.2">
      <c r="A612" s="2">
        <v>5</v>
      </c>
      <c r="B612" s="1" t="s">
        <v>152</v>
      </c>
      <c r="C612" s="4">
        <v>1</v>
      </c>
      <c r="D612" s="8">
        <v>3.13</v>
      </c>
      <c r="E612" s="4">
        <v>1</v>
      </c>
      <c r="F612" s="8">
        <v>4.76</v>
      </c>
      <c r="G612" s="4">
        <v>0</v>
      </c>
      <c r="H612" s="8">
        <v>0</v>
      </c>
      <c r="I612" s="4">
        <v>0</v>
      </c>
    </row>
    <row r="613" spans="1:9" x14ac:dyDescent="0.2">
      <c r="A613" s="2">
        <v>5</v>
      </c>
      <c r="B613" s="1" t="s">
        <v>148</v>
      </c>
      <c r="C613" s="4">
        <v>1</v>
      </c>
      <c r="D613" s="8">
        <v>3.13</v>
      </c>
      <c r="E613" s="4">
        <v>1</v>
      </c>
      <c r="F613" s="8">
        <v>4.76</v>
      </c>
      <c r="G613" s="4">
        <v>0</v>
      </c>
      <c r="H613" s="8">
        <v>0</v>
      </c>
      <c r="I613" s="4">
        <v>0</v>
      </c>
    </row>
    <row r="614" spans="1:9" x14ac:dyDescent="0.2">
      <c r="A614" s="2">
        <v>5</v>
      </c>
      <c r="B614" s="1" t="s">
        <v>118</v>
      </c>
      <c r="C614" s="4">
        <v>1</v>
      </c>
      <c r="D614" s="8">
        <v>3.13</v>
      </c>
      <c r="E614" s="4">
        <v>1</v>
      </c>
      <c r="F614" s="8">
        <v>4.76</v>
      </c>
      <c r="G614" s="4">
        <v>0</v>
      </c>
      <c r="H614" s="8">
        <v>0</v>
      </c>
      <c r="I614" s="4">
        <v>0</v>
      </c>
    </row>
    <row r="615" spans="1:9" x14ac:dyDescent="0.2">
      <c r="A615" s="2">
        <v>5</v>
      </c>
      <c r="B615" s="1" t="s">
        <v>153</v>
      </c>
      <c r="C615" s="4">
        <v>1</v>
      </c>
      <c r="D615" s="8">
        <v>3.13</v>
      </c>
      <c r="E615" s="4">
        <v>0</v>
      </c>
      <c r="F615" s="8">
        <v>0</v>
      </c>
      <c r="G615" s="4">
        <v>1</v>
      </c>
      <c r="H615" s="8">
        <v>11.11</v>
      </c>
      <c r="I615" s="4">
        <v>0</v>
      </c>
    </row>
    <row r="616" spans="1:9" x14ac:dyDescent="0.2">
      <c r="A616" s="2">
        <v>5</v>
      </c>
      <c r="B616" s="1" t="s">
        <v>157</v>
      </c>
      <c r="C616" s="4">
        <v>1</v>
      </c>
      <c r="D616" s="8">
        <v>3.13</v>
      </c>
      <c r="E616" s="4">
        <v>1</v>
      </c>
      <c r="F616" s="8">
        <v>4.76</v>
      </c>
      <c r="G616" s="4">
        <v>0</v>
      </c>
      <c r="H616" s="8">
        <v>0</v>
      </c>
      <c r="I616" s="4">
        <v>0</v>
      </c>
    </row>
    <row r="617" spans="1:9" x14ac:dyDescent="0.2">
      <c r="A617" s="2">
        <v>5</v>
      </c>
      <c r="B617" s="1" t="s">
        <v>200</v>
      </c>
      <c r="C617" s="4">
        <v>1</v>
      </c>
      <c r="D617" s="8">
        <v>3.13</v>
      </c>
      <c r="E617" s="4">
        <v>0</v>
      </c>
      <c r="F617" s="8">
        <v>0</v>
      </c>
      <c r="G617" s="4">
        <v>1</v>
      </c>
      <c r="H617" s="8">
        <v>11.11</v>
      </c>
      <c r="I617" s="4">
        <v>0</v>
      </c>
    </row>
    <row r="618" spans="1:9" x14ac:dyDescent="0.2">
      <c r="A618" s="2">
        <v>5</v>
      </c>
      <c r="B618" s="1" t="s">
        <v>175</v>
      </c>
      <c r="C618" s="4">
        <v>1</v>
      </c>
      <c r="D618" s="8">
        <v>3.13</v>
      </c>
      <c r="E618" s="4">
        <v>0</v>
      </c>
      <c r="F618" s="8">
        <v>0</v>
      </c>
      <c r="G618" s="4">
        <v>1</v>
      </c>
      <c r="H618" s="8">
        <v>11.11</v>
      </c>
      <c r="I618" s="4">
        <v>0</v>
      </c>
    </row>
    <row r="619" spans="1:9" x14ac:dyDescent="0.2">
      <c r="A619" s="2">
        <v>5</v>
      </c>
      <c r="B619" s="1" t="s">
        <v>168</v>
      </c>
      <c r="C619" s="4">
        <v>1</v>
      </c>
      <c r="D619" s="8">
        <v>3.13</v>
      </c>
      <c r="E619" s="4">
        <v>1</v>
      </c>
      <c r="F619" s="8">
        <v>4.76</v>
      </c>
      <c r="G619" s="4">
        <v>0</v>
      </c>
      <c r="H619" s="8">
        <v>0</v>
      </c>
      <c r="I619" s="4">
        <v>0</v>
      </c>
    </row>
    <row r="620" spans="1:9" x14ac:dyDescent="0.2">
      <c r="A620" s="2">
        <v>5</v>
      </c>
      <c r="B620" s="1" t="s">
        <v>122</v>
      </c>
      <c r="C620" s="4">
        <v>1</v>
      </c>
      <c r="D620" s="8">
        <v>3.13</v>
      </c>
      <c r="E620" s="4">
        <v>1</v>
      </c>
      <c r="F620" s="8">
        <v>4.76</v>
      </c>
      <c r="G620" s="4">
        <v>0</v>
      </c>
      <c r="H620" s="8">
        <v>0</v>
      </c>
      <c r="I620" s="4">
        <v>0</v>
      </c>
    </row>
    <row r="621" spans="1:9" x14ac:dyDescent="0.2">
      <c r="A621" s="2">
        <v>5</v>
      </c>
      <c r="B621" s="1" t="s">
        <v>201</v>
      </c>
      <c r="C621" s="4">
        <v>1</v>
      </c>
      <c r="D621" s="8">
        <v>3.13</v>
      </c>
      <c r="E621" s="4">
        <v>0</v>
      </c>
      <c r="F621" s="8">
        <v>0</v>
      </c>
      <c r="G621" s="4">
        <v>0</v>
      </c>
      <c r="H621" s="8">
        <v>0</v>
      </c>
      <c r="I621" s="4">
        <v>1</v>
      </c>
    </row>
    <row r="622" spans="1:9" x14ac:dyDescent="0.2">
      <c r="A622" s="2">
        <v>5</v>
      </c>
      <c r="B622" s="1" t="s">
        <v>127</v>
      </c>
      <c r="C622" s="4">
        <v>1</v>
      </c>
      <c r="D622" s="8">
        <v>3.13</v>
      </c>
      <c r="E622" s="4">
        <v>1</v>
      </c>
      <c r="F622" s="8">
        <v>4.76</v>
      </c>
      <c r="G622" s="4">
        <v>0</v>
      </c>
      <c r="H622" s="8">
        <v>0</v>
      </c>
      <c r="I622" s="4">
        <v>0</v>
      </c>
    </row>
    <row r="623" spans="1:9" x14ac:dyDescent="0.2">
      <c r="A623" s="2">
        <v>5</v>
      </c>
      <c r="B623" s="1" t="s">
        <v>150</v>
      </c>
      <c r="C623" s="4">
        <v>1</v>
      </c>
      <c r="D623" s="8">
        <v>3.13</v>
      </c>
      <c r="E623" s="4">
        <v>0</v>
      </c>
      <c r="F623" s="8">
        <v>0</v>
      </c>
      <c r="G623" s="4">
        <v>0</v>
      </c>
      <c r="H623" s="8">
        <v>0</v>
      </c>
      <c r="I623" s="4">
        <v>0</v>
      </c>
    </row>
    <row r="624" spans="1:9" x14ac:dyDescent="0.2">
      <c r="A624" s="2">
        <v>5</v>
      </c>
      <c r="B624" s="1" t="s">
        <v>129</v>
      </c>
      <c r="C624" s="4">
        <v>1</v>
      </c>
      <c r="D624" s="8">
        <v>3.13</v>
      </c>
      <c r="E624" s="4">
        <v>1</v>
      </c>
      <c r="F624" s="8">
        <v>4.76</v>
      </c>
      <c r="G624" s="4">
        <v>0</v>
      </c>
      <c r="H624" s="8">
        <v>0</v>
      </c>
      <c r="I624" s="4">
        <v>0</v>
      </c>
    </row>
    <row r="625" spans="1:9" x14ac:dyDescent="0.2">
      <c r="A625" s="1"/>
      <c r="C625" s="4"/>
      <c r="D625" s="8"/>
      <c r="E625" s="4"/>
      <c r="F625" s="8"/>
      <c r="G625" s="4"/>
      <c r="H625" s="8"/>
      <c r="I625" s="4"/>
    </row>
    <row r="626" spans="1:9" x14ac:dyDescent="0.2">
      <c r="A626" s="1" t="s">
        <v>25</v>
      </c>
      <c r="C626" s="4"/>
      <c r="D626" s="8"/>
      <c r="E626" s="4"/>
      <c r="F626" s="8"/>
      <c r="G626" s="4"/>
      <c r="H626" s="8"/>
      <c r="I626" s="4"/>
    </row>
    <row r="627" spans="1:9" x14ac:dyDescent="0.2">
      <c r="A627" s="2">
        <v>1</v>
      </c>
      <c r="B627" s="1" t="s">
        <v>111</v>
      </c>
      <c r="C627" s="4">
        <v>18</v>
      </c>
      <c r="D627" s="8">
        <v>6.59</v>
      </c>
      <c r="E627" s="4">
        <v>1</v>
      </c>
      <c r="F627" s="8">
        <v>0.75</v>
      </c>
      <c r="G627" s="4">
        <v>17</v>
      </c>
      <c r="H627" s="8">
        <v>14.41</v>
      </c>
      <c r="I627" s="4">
        <v>0</v>
      </c>
    </row>
    <row r="628" spans="1:9" x14ac:dyDescent="0.2">
      <c r="A628" s="2">
        <v>2</v>
      </c>
      <c r="B628" s="1" t="s">
        <v>154</v>
      </c>
      <c r="C628" s="4">
        <v>13</v>
      </c>
      <c r="D628" s="8">
        <v>4.76</v>
      </c>
      <c r="E628" s="4">
        <v>0</v>
      </c>
      <c r="F628" s="8">
        <v>0</v>
      </c>
      <c r="G628" s="4">
        <v>0</v>
      </c>
      <c r="H628" s="8">
        <v>0</v>
      </c>
      <c r="I628" s="4">
        <v>0</v>
      </c>
    </row>
    <row r="629" spans="1:9" x14ac:dyDescent="0.2">
      <c r="A629" s="2">
        <v>3</v>
      </c>
      <c r="B629" s="1" t="s">
        <v>125</v>
      </c>
      <c r="C629" s="4">
        <v>11</v>
      </c>
      <c r="D629" s="8">
        <v>4.03</v>
      </c>
      <c r="E629" s="4">
        <v>11</v>
      </c>
      <c r="F629" s="8">
        <v>8.27</v>
      </c>
      <c r="G629" s="4">
        <v>0</v>
      </c>
      <c r="H629" s="8">
        <v>0</v>
      </c>
      <c r="I629" s="4">
        <v>0</v>
      </c>
    </row>
    <row r="630" spans="1:9" x14ac:dyDescent="0.2">
      <c r="A630" s="2">
        <v>4</v>
      </c>
      <c r="B630" s="1" t="s">
        <v>126</v>
      </c>
      <c r="C630" s="4">
        <v>10</v>
      </c>
      <c r="D630" s="8">
        <v>3.66</v>
      </c>
      <c r="E630" s="4">
        <v>9</v>
      </c>
      <c r="F630" s="8">
        <v>6.77</v>
      </c>
      <c r="G630" s="4">
        <v>1</v>
      </c>
      <c r="H630" s="8">
        <v>0.85</v>
      </c>
      <c r="I630" s="4">
        <v>0</v>
      </c>
    </row>
    <row r="631" spans="1:9" x14ac:dyDescent="0.2">
      <c r="A631" s="2">
        <v>5</v>
      </c>
      <c r="B631" s="1" t="s">
        <v>124</v>
      </c>
      <c r="C631" s="4">
        <v>9</v>
      </c>
      <c r="D631" s="8">
        <v>3.3</v>
      </c>
      <c r="E631" s="4">
        <v>9</v>
      </c>
      <c r="F631" s="8">
        <v>6.77</v>
      </c>
      <c r="G631" s="4">
        <v>0</v>
      </c>
      <c r="H631" s="8">
        <v>0</v>
      </c>
      <c r="I631" s="4">
        <v>0</v>
      </c>
    </row>
    <row r="632" spans="1:9" x14ac:dyDescent="0.2">
      <c r="A632" s="2">
        <v>6</v>
      </c>
      <c r="B632" s="1" t="s">
        <v>117</v>
      </c>
      <c r="C632" s="4">
        <v>8</v>
      </c>
      <c r="D632" s="8">
        <v>2.93</v>
      </c>
      <c r="E632" s="4">
        <v>4</v>
      </c>
      <c r="F632" s="8">
        <v>3.01</v>
      </c>
      <c r="G632" s="4">
        <v>4</v>
      </c>
      <c r="H632" s="8">
        <v>3.39</v>
      </c>
      <c r="I632" s="4">
        <v>0</v>
      </c>
    </row>
    <row r="633" spans="1:9" x14ac:dyDescent="0.2">
      <c r="A633" s="2">
        <v>7</v>
      </c>
      <c r="B633" s="1" t="s">
        <v>167</v>
      </c>
      <c r="C633" s="4">
        <v>7</v>
      </c>
      <c r="D633" s="8">
        <v>2.56</v>
      </c>
      <c r="E633" s="4">
        <v>4</v>
      </c>
      <c r="F633" s="8">
        <v>3.01</v>
      </c>
      <c r="G633" s="4">
        <v>3</v>
      </c>
      <c r="H633" s="8">
        <v>2.54</v>
      </c>
      <c r="I633" s="4">
        <v>0</v>
      </c>
    </row>
    <row r="634" spans="1:9" x14ac:dyDescent="0.2">
      <c r="A634" s="2">
        <v>7</v>
      </c>
      <c r="B634" s="1" t="s">
        <v>169</v>
      </c>
      <c r="C634" s="4">
        <v>7</v>
      </c>
      <c r="D634" s="8">
        <v>2.56</v>
      </c>
      <c r="E634" s="4">
        <v>4</v>
      </c>
      <c r="F634" s="8">
        <v>3.01</v>
      </c>
      <c r="G634" s="4">
        <v>2</v>
      </c>
      <c r="H634" s="8">
        <v>1.69</v>
      </c>
      <c r="I634" s="4">
        <v>0</v>
      </c>
    </row>
    <row r="635" spans="1:9" x14ac:dyDescent="0.2">
      <c r="A635" s="2">
        <v>9</v>
      </c>
      <c r="B635" s="1" t="s">
        <v>114</v>
      </c>
      <c r="C635" s="4">
        <v>6</v>
      </c>
      <c r="D635" s="8">
        <v>2.2000000000000002</v>
      </c>
      <c r="E635" s="4">
        <v>5</v>
      </c>
      <c r="F635" s="8">
        <v>3.76</v>
      </c>
      <c r="G635" s="4">
        <v>1</v>
      </c>
      <c r="H635" s="8">
        <v>0.85</v>
      </c>
      <c r="I635" s="4">
        <v>0</v>
      </c>
    </row>
    <row r="636" spans="1:9" x14ac:dyDescent="0.2">
      <c r="A636" s="2">
        <v>9</v>
      </c>
      <c r="B636" s="1" t="s">
        <v>152</v>
      </c>
      <c r="C636" s="4">
        <v>6</v>
      </c>
      <c r="D636" s="8">
        <v>2.2000000000000002</v>
      </c>
      <c r="E636" s="4">
        <v>4</v>
      </c>
      <c r="F636" s="8">
        <v>3.01</v>
      </c>
      <c r="G636" s="4">
        <v>2</v>
      </c>
      <c r="H636" s="8">
        <v>1.69</v>
      </c>
      <c r="I636" s="4">
        <v>0</v>
      </c>
    </row>
    <row r="637" spans="1:9" x14ac:dyDescent="0.2">
      <c r="A637" s="2">
        <v>11</v>
      </c>
      <c r="B637" s="1" t="s">
        <v>113</v>
      </c>
      <c r="C637" s="4">
        <v>5</v>
      </c>
      <c r="D637" s="8">
        <v>1.83</v>
      </c>
      <c r="E637" s="4">
        <v>2</v>
      </c>
      <c r="F637" s="8">
        <v>1.5</v>
      </c>
      <c r="G637" s="4">
        <v>3</v>
      </c>
      <c r="H637" s="8">
        <v>2.54</v>
      </c>
      <c r="I637" s="4">
        <v>0</v>
      </c>
    </row>
    <row r="638" spans="1:9" x14ac:dyDescent="0.2">
      <c r="A638" s="2">
        <v>11</v>
      </c>
      <c r="B638" s="1" t="s">
        <v>145</v>
      </c>
      <c r="C638" s="4">
        <v>5</v>
      </c>
      <c r="D638" s="8">
        <v>1.83</v>
      </c>
      <c r="E638" s="4">
        <v>2</v>
      </c>
      <c r="F638" s="8">
        <v>1.5</v>
      </c>
      <c r="G638" s="4">
        <v>3</v>
      </c>
      <c r="H638" s="8">
        <v>2.54</v>
      </c>
      <c r="I638" s="4">
        <v>0</v>
      </c>
    </row>
    <row r="639" spans="1:9" x14ac:dyDescent="0.2">
      <c r="A639" s="2">
        <v>11</v>
      </c>
      <c r="B639" s="1" t="s">
        <v>159</v>
      </c>
      <c r="C639" s="4">
        <v>5</v>
      </c>
      <c r="D639" s="8">
        <v>1.83</v>
      </c>
      <c r="E639" s="4">
        <v>0</v>
      </c>
      <c r="F639" s="8">
        <v>0</v>
      </c>
      <c r="G639" s="4">
        <v>5</v>
      </c>
      <c r="H639" s="8">
        <v>4.24</v>
      </c>
      <c r="I639" s="4">
        <v>0</v>
      </c>
    </row>
    <row r="640" spans="1:9" x14ac:dyDescent="0.2">
      <c r="A640" s="2">
        <v>11</v>
      </c>
      <c r="B640" s="1" t="s">
        <v>121</v>
      </c>
      <c r="C640" s="4">
        <v>5</v>
      </c>
      <c r="D640" s="8">
        <v>1.83</v>
      </c>
      <c r="E640" s="4">
        <v>4</v>
      </c>
      <c r="F640" s="8">
        <v>3.01</v>
      </c>
      <c r="G640" s="4">
        <v>1</v>
      </c>
      <c r="H640" s="8">
        <v>0.85</v>
      </c>
      <c r="I640" s="4">
        <v>0</v>
      </c>
    </row>
    <row r="641" spans="1:9" x14ac:dyDescent="0.2">
      <c r="A641" s="2">
        <v>11</v>
      </c>
      <c r="B641" s="1" t="s">
        <v>168</v>
      </c>
      <c r="C641" s="4">
        <v>5</v>
      </c>
      <c r="D641" s="8">
        <v>1.83</v>
      </c>
      <c r="E641" s="4">
        <v>4</v>
      </c>
      <c r="F641" s="8">
        <v>3.01</v>
      </c>
      <c r="G641" s="4">
        <v>1</v>
      </c>
      <c r="H641" s="8">
        <v>0.85</v>
      </c>
      <c r="I641" s="4">
        <v>0</v>
      </c>
    </row>
    <row r="642" spans="1:9" x14ac:dyDescent="0.2">
      <c r="A642" s="2">
        <v>16</v>
      </c>
      <c r="B642" s="1" t="s">
        <v>202</v>
      </c>
      <c r="C642" s="4">
        <v>4</v>
      </c>
      <c r="D642" s="8">
        <v>1.47</v>
      </c>
      <c r="E642" s="4">
        <v>2</v>
      </c>
      <c r="F642" s="8">
        <v>1.5</v>
      </c>
      <c r="G642" s="4">
        <v>2</v>
      </c>
      <c r="H642" s="8">
        <v>1.69</v>
      </c>
      <c r="I642" s="4">
        <v>0</v>
      </c>
    </row>
    <row r="643" spans="1:9" x14ac:dyDescent="0.2">
      <c r="A643" s="2">
        <v>16</v>
      </c>
      <c r="B643" s="1" t="s">
        <v>173</v>
      </c>
      <c r="C643" s="4">
        <v>4</v>
      </c>
      <c r="D643" s="8">
        <v>1.47</v>
      </c>
      <c r="E643" s="4">
        <v>0</v>
      </c>
      <c r="F643" s="8">
        <v>0</v>
      </c>
      <c r="G643" s="4">
        <v>4</v>
      </c>
      <c r="H643" s="8">
        <v>3.39</v>
      </c>
      <c r="I643" s="4">
        <v>0</v>
      </c>
    </row>
    <row r="644" spans="1:9" x14ac:dyDescent="0.2">
      <c r="A644" s="2">
        <v>16</v>
      </c>
      <c r="B644" s="1" t="s">
        <v>203</v>
      </c>
      <c r="C644" s="4">
        <v>4</v>
      </c>
      <c r="D644" s="8">
        <v>1.47</v>
      </c>
      <c r="E644" s="4">
        <v>1</v>
      </c>
      <c r="F644" s="8">
        <v>0.75</v>
      </c>
      <c r="G644" s="4">
        <v>3</v>
      </c>
      <c r="H644" s="8">
        <v>2.54</v>
      </c>
      <c r="I644" s="4">
        <v>0</v>
      </c>
    </row>
    <row r="645" spans="1:9" x14ac:dyDescent="0.2">
      <c r="A645" s="2">
        <v>16</v>
      </c>
      <c r="B645" s="1" t="s">
        <v>156</v>
      </c>
      <c r="C645" s="4">
        <v>4</v>
      </c>
      <c r="D645" s="8">
        <v>1.47</v>
      </c>
      <c r="E645" s="4">
        <v>4</v>
      </c>
      <c r="F645" s="8">
        <v>3.01</v>
      </c>
      <c r="G645" s="4">
        <v>0</v>
      </c>
      <c r="H645" s="8">
        <v>0</v>
      </c>
      <c r="I645" s="4">
        <v>0</v>
      </c>
    </row>
    <row r="646" spans="1:9" x14ac:dyDescent="0.2">
      <c r="A646" s="2">
        <v>16</v>
      </c>
      <c r="B646" s="1" t="s">
        <v>116</v>
      </c>
      <c r="C646" s="4">
        <v>4</v>
      </c>
      <c r="D646" s="8">
        <v>1.47</v>
      </c>
      <c r="E646" s="4">
        <v>3</v>
      </c>
      <c r="F646" s="8">
        <v>2.2599999999999998</v>
      </c>
      <c r="G646" s="4">
        <v>1</v>
      </c>
      <c r="H646" s="8">
        <v>0.85</v>
      </c>
      <c r="I646" s="4">
        <v>0</v>
      </c>
    </row>
    <row r="647" spans="1:9" x14ac:dyDescent="0.2">
      <c r="A647" s="2">
        <v>16</v>
      </c>
      <c r="B647" s="1" t="s">
        <v>153</v>
      </c>
      <c r="C647" s="4">
        <v>4</v>
      </c>
      <c r="D647" s="8">
        <v>1.47</v>
      </c>
      <c r="E647" s="4">
        <v>1</v>
      </c>
      <c r="F647" s="8">
        <v>0.75</v>
      </c>
      <c r="G647" s="4">
        <v>3</v>
      </c>
      <c r="H647" s="8">
        <v>2.54</v>
      </c>
      <c r="I647" s="4">
        <v>0</v>
      </c>
    </row>
    <row r="648" spans="1:9" x14ac:dyDescent="0.2">
      <c r="A648" s="2">
        <v>16</v>
      </c>
      <c r="B648" s="1" t="s">
        <v>132</v>
      </c>
      <c r="C648" s="4">
        <v>4</v>
      </c>
      <c r="D648" s="8">
        <v>1.47</v>
      </c>
      <c r="E648" s="4">
        <v>3</v>
      </c>
      <c r="F648" s="8">
        <v>2.2599999999999998</v>
      </c>
      <c r="G648" s="4">
        <v>1</v>
      </c>
      <c r="H648" s="8">
        <v>0.85</v>
      </c>
      <c r="I648" s="4">
        <v>0</v>
      </c>
    </row>
    <row r="649" spans="1:9" x14ac:dyDescent="0.2">
      <c r="A649" s="2">
        <v>16</v>
      </c>
      <c r="B649" s="1" t="s">
        <v>138</v>
      </c>
      <c r="C649" s="4">
        <v>4</v>
      </c>
      <c r="D649" s="8">
        <v>1.47</v>
      </c>
      <c r="E649" s="4">
        <v>2</v>
      </c>
      <c r="F649" s="8">
        <v>1.5</v>
      </c>
      <c r="G649" s="4">
        <v>2</v>
      </c>
      <c r="H649" s="8">
        <v>1.69</v>
      </c>
      <c r="I649" s="4">
        <v>0</v>
      </c>
    </row>
    <row r="650" spans="1:9" x14ac:dyDescent="0.2">
      <c r="A650" s="2">
        <v>16</v>
      </c>
      <c r="B650" s="1" t="s">
        <v>129</v>
      </c>
      <c r="C650" s="4">
        <v>4</v>
      </c>
      <c r="D650" s="8">
        <v>1.47</v>
      </c>
      <c r="E650" s="4">
        <v>4</v>
      </c>
      <c r="F650" s="8">
        <v>3.01</v>
      </c>
      <c r="G650" s="4">
        <v>0</v>
      </c>
      <c r="H650" s="8">
        <v>0</v>
      </c>
      <c r="I650" s="4">
        <v>0</v>
      </c>
    </row>
    <row r="651" spans="1:9" x14ac:dyDescent="0.2">
      <c r="A651" s="1"/>
      <c r="C651" s="4"/>
      <c r="D651" s="8"/>
      <c r="E651" s="4"/>
      <c r="F651" s="8"/>
      <c r="G651" s="4"/>
      <c r="H651" s="8"/>
      <c r="I651" s="4"/>
    </row>
    <row r="652" spans="1:9" x14ac:dyDescent="0.2">
      <c r="A652" s="1" t="s">
        <v>26</v>
      </c>
      <c r="C652" s="4"/>
      <c r="D652" s="8"/>
      <c r="E652" s="4"/>
      <c r="F652" s="8"/>
      <c r="G652" s="4"/>
      <c r="H652" s="8"/>
      <c r="I652" s="4"/>
    </row>
    <row r="653" spans="1:9" x14ac:dyDescent="0.2">
      <c r="A653" s="2">
        <v>1</v>
      </c>
      <c r="B653" s="1" t="s">
        <v>126</v>
      </c>
      <c r="C653" s="4">
        <v>21</v>
      </c>
      <c r="D653" s="8">
        <v>8.4700000000000006</v>
      </c>
      <c r="E653" s="4">
        <v>20</v>
      </c>
      <c r="F653" s="8">
        <v>15.75</v>
      </c>
      <c r="G653" s="4">
        <v>1</v>
      </c>
      <c r="H653" s="8">
        <v>0.84</v>
      </c>
      <c r="I653" s="4">
        <v>0</v>
      </c>
    </row>
    <row r="654" spans="1:9" x14ac:dyDescent="0.2">
      <c r="A654" s="2">
        <v>2</v>
      </c>
      <c r="B654" s="1" t="s">
        <v>111</v>
      </c>
      <c r="C654" s="4">
        <v>12</v>
      </c>
      <c r="D654" s="8">
        <v>4.84</v>
      </c>
      <c r="E654" s="4">
        <v>2</v>
      </c>
      <c r="F654" s="8">
        <v>1.57</v>
      </c>
      <c r="G654" s="4">
        <v>10</v>
      </c>
      <c r="H654" s="8">
        <v>8.4</v>
      </c>
      <c r="I654" s="4">
        <v>0</v>
      </c>
    </row>
    <row r="655" spans="1:9" x14ac:dyDescent="0.2">
      <c r="A655" s="2">
        <v>3</v>
      </c>
      <c r="B655" s="1" t="s">
        <v>115</v>
      </c>
      <c r="C655" s="4">
        <v>7</v>
      </c>
      <c r="D655" s="8">
        <v>2.82</v>
      </c>
      <c r="E655" s="4">
        <v>3</v>
      </c>
      <c r="F655" s="8">
        <v>2.36</v>
      </c>
      <c r="G655" s="4">
        <v>4</v>
      </c>
      <c r="H655" s="8">
        <v>3.36</v>
      </c>
      <c r="I655" s="4">
        <v>0</v>
      </c>
    </row>
    <row r="656" spans="1:9" x14ac:dyDescent="0.2">
      <c r="A656" s="2">
        <v>3</v>
      </c>
      <c r="B656" s="1" t="s">
        <v>153</v>
      </c>
      <c r="C656" s="4">
        <v>7</v>
      </c>
      <c r="D656" s="8">
        <v>2.82</v>
      </c>
      <c r="E656" s="4">
        <v>0</v>
      </c>
      <c r="F656" s="8">
        <v>0</v>
      </c>
      <c r="G656" s="4">
        <v>7</v>
      </c>
      <c r="H656" s="8">
        <v>5.88</v>
      </c>
      <c r="I656" s="4">
        <v>0</v>
      </c>
    </row>
    <row r="657" spans="1:9" x14ac:dyDescent="0.2">
      <c r="A657" s="2">
        <v>3</v>
      </c>
      <c r="B657" s="1" t="s">
        <v>124</v>
      </c>
      <c r="C657" s="4">
        <v>7</v>
      </c>
      <c r="D657" s="8">
        <v>2.82</v>
      </c>
      <c r="E657" s="4">
        <v>7</v>
      </c>
      <c r="F657" s="8">
        <v>5.51</v>
      </c>
      <c r="G657" s="4">
        <v>0</v>
      </c>
      <c r="H657" s="8">
        <v>0</v>
      </c>
      <c r="I657" s="4">
        <v>0</v>
      </c>
    </row>
    <row r="658" spans="1:9" x14ac:dyDescent="0.2">
      <c r="A658" s="2">
        <v>3</v>
      </c>
      <c r="B658" s="1" t="s">
        <v>128</v>
      </c>
      <c r="C658" s="4">
        <v>7</v>
      </c>
      <c r="D658" s="8">
        <v>2.82</v>
      </c>
      <c r="E658" s="4">
        <v>4</v>
      </c>
      <c r="F658" s="8">
        <v>3.15</v>
      </c>
      <c r="G658" s="4">
        <v>3</v>
      </c>
      <c r="H658" s="8">
        <v>2.52</v>
      </c>
      <c r="I658" s="4">
        <v>0</v>
      </c>
    </row>
    <row r="659" spans="1:9" x14ac:dyDescent="0.2">
      <c r="A659" s="2">
        <v>7</v>
      </c>
      <c r="B659" s="1" t="s">
        <v>119</v>
      </c>
      <c r="C659" s="4">
        <v>6</v>
      </c>
      <c r="D659" s="8">
        <v>2.42</v>
      </c>
      <c r="E659" s="4">
        <v>4</v>
      </c>
      <c r="F659" s="8">
        <v>3.15</v>
      </c>
      <c r="G659" s="4">
        <v>2</v>
      </c>
      <c r="H659" s="8">
        <v>1.68</v>
      </c>
      <c r="I659" s="4">
        <v>0</v>
      </c>
    </row>
    <row r="660" spans="1:9" x14ac:dyDescent="0.2">
      <c r="A660" s="2">
        <v>7</v>
      </c>
      <c r="B660" s="1" t="s">
        <v>168</v>
      </c>
      <c r="C660" s="4">
        <v>6</v>
      </c>
      <c r="D660" s="8">
        <v>2.42</v>
      </c>
      <c r="E660" s="4">
        <v>3</v>
      </c>
      <c r="F660" s="8">
        <v>2.36</v>
      </c>
      <c r="G660" s="4">
        <v>3</v>
      </c>
      <c r="H660" s="8">
        <v>2.52</v>
      </c>
      <c r="I660" s="4">
        <v>0</v>
      </c>
    </row>
    <row r="661" spans="1:9" x14ac:dyDescent="0.2">
      <c r="A661" s="2">
        <v>7</v>
      </c>
      <c r="B661" s="1" t="s">
        <v>127</v>
      </c>
      <c r="C661" s="4">
        <v>6</v>
      </c>
      <c r="D661" s="8">
        <v>2.42</v>
      </c>
      <c r="E661" s="4">
        <v>5</v>
      </c>
      <c r="F661" s="8">
        <v>3.94</v>
      </c>
      <c r="G661" s="4">
        <v>1</v>
      </c>
      <c r="H661" s="8">
        <v>0.84</v>
      </c>
      <c r="I661" s="4">
        <v>0</v>
      </c>
    </row>
    <row r="662" spans="1:9" x14ac:dyDescent="0.2">
      <c r="A662" s="2">
        <v>10</v>
      </c>
      <c r="B662" s="1" t="s">
        <v>133</v>
      </c>
      <c r="C662" s="4">
        <v>5</v>
      </c>
      <c r="D662" s="8">
        <v>2.02</v>
      </c>
      <c r="E662" s="4">
        <v>4</v>
      </c>
      <c r="F662" s="8">
        <v>3.15</v>
      </c>
      <c r="G662" s="4">
        <v>1</v>
      </c>
      <c r="H662" s="8">
        <v>0.84</v>
      </c>
      <c r="I662" s="4">
        <v>0</v>
      </c>
    </row>
    <row r="663" spans="1:9" x14ac:dyDescent="0.2">
      <c r="A663" s="2">
        <v>10</v>
      </c>
      <c r="B663" s="1" t="s">
        <v>129</v>
      </c>
      <c r="C663" s="4">
        <v>5</v>
      </c>
      <c r="D663" s="8">
        <v>2.02</v>
      </c>
      <c r="E663" s="4">
        <v>5</v>
      </c>
      <c r="F663" s="8">
        <v>3.94</v>
      </c>
      <c r="G663" s="4">
        <v>0</v>
      </c>
      <c r="H663" s="8">
        <v>0</v>
      </c>
      <c r="I663" s="4">
        <v>0</v>
      </c>
    </row>
    <row r="664" spans="1:9" x14ac:dyDescent="0.2">
      <c r="A664" s="2">
        <v>10</v>
      </c>
      <c r="B664" s="1" t="s">
        <v>130</v>
      </c>
      <c r="C664" s="4">
        <v>5</v>
      </c>
      <c r="D664" s="8">
        <v>2.02</v>
      </c>
      <c r="E664" s="4">
        <v>4</v>
      </c>
      <c r="F664" s="8">
        <v>3.15</v>
      </c>
      <c r="G664" s="4">
        <v>1</v>
      </c>
      <c r="H664" s="8">
        <v>0.84</v>
      </c>
      <c r="I664" s="4">
        <v>0</v>
      </c>
    </row>
    <row r="665" spans="1:9" x14ac:dyDescent="0.2">
      <c r="A665" s="2">
        <v>13</v>
      </c>
      <c r="B665" s="1" t="s">
        <v>117</v>
      </c>
      <c r="C665" s="4">
        <v>4</v>
      </c>
      <c r="D665" s="8">
        <v>1.61</v>
      </c>
      <c r="E665" s="4">
        <v>3</v>
      </c>
      <c r="F665" s="8">
        <v>2.36</v>
      </c>
      <c r="G665" s="4">
        <v>1</v>
      </c>
      <c r="H665" s="8">
        <v>0.84</v>
      </c>
      <c r="I665" s="4">
        <v>0</v>
      </c>
    </row>
    <row r="666" spans="1:9" x14ac:dyDescent="0.2">
      <c r="A666" s="2">
        <v>13</v>
      </c>
      <c r="B666" s="1" t="s">
        <v>125</v>
      </c>
      <c r="C666" s="4">
        <v>4</v>
      </c>
      <c r="D666" s="8">
        <v>1.61</v>
      </c>
      <c r="E666" s="4">
        <v>4</v>
      </c>
      <c r="F666" s="8">
        <v>3.15</v>
      </c>
      <c r="G666" s="4">
        <v>0</v>
      </c>
      <c r="H666" s="8">
        <v>0</v>
      </c>
      <c r="I666" s="4">
        <v>0</v>
      </c>
    </row>
    <row r="667" spans="1:9" x14ac:dyDescent="0.2">
      <c r="A667" s="2">
        <v>15</v>
      </c>
      <c r="B667" s="1" t="s">
        <v>112</v>
      </c>
      <c r="C667" s="4">
        <v>3</v>
      </c>
      <c r="D667" s="8">
        <v>1.21</v>
      </c>
      <c r="E667" s="4">
        <v>0</v>
      </c>
      <c r="F667" s="8">
        <v>0</v>
      </c>
      <c r="G667" s="4">
        <v>3</v>
      </c>
      <c r="H667" s="8">
        <v>2.52</v>
      </c>
      <c r="I667" s="4">
        <v>0</v>
      </c>
    </row>
    <row r="668" spans="1:9" x14ac:dyDescent="0.2">
      <c r="A668" s="2">
        <v>15</v>
      </c>
      <c r="B668" s="1" t="s">
        <v>202</v>
      </c>
      <c r="C668" s="4">
        <v>3</v>
      </c>
      <c r="D668" s="8">
        <v>1.21</v>
      </c>
      <c r="E668" s="4">
        <v>3</v>
      </c>
      <c r="F668" s="8">
        <v>2.36</v>
      </c>
      <c r="G668" s="4">
        <v>0</v>
      </c>
      <c r="H668" s="8">
        <v>0</v>
      </c>
      <c r="I668" s="4">
        <v>0</v>
      </c>
    </row>
    <row r="669" spans="1:9" x14ac:dyDescent="0.2">
      <c r="A669" s="2">
        <v>15</v>
      </c>
      <c r="B669" s="1" t="s">
        <v>141</v>
      </c>
      <c r="C669" s="4">
        <v>3</v>
      </c>
      <c r="D669" s="8">
        <v>1.21</v>
      </c>
      <c r="E669" s="4">
        <v>2</v>
      </c>
      <c r="F669" s="8">
        <v>1.57</v>
      </c>
      <c r="G669" s="4">
        <v>1</v>
      </c>
      <c r="H669" s="8">
        <v>0.84</v>
      </c>
      <c r="I669" s="4">
        <v>0</v>
      </c>
    </row>
    <row r="670" spans="1:9" x14ac:dyDescent="0.2">
      <c r="A670" s="2">
        <v>15</v>
      </c>
      <c r="B670" s="1" t="s">
        <v>142</v>
      </c>
      <c r="C670" s="4">
        <v>3</v>
      </c>
      <c r="D670" s="8">
        <v>1.21</v>
      </c>
      <c r="E670" s="4">
        <v>1</v>
      </c>
      <c r="F670" s="8">
        <v>0.79</v>
      </c>
      <c r="G670" s="4">
        <v>2</v>
      </c>
      <c r="H670" s="8">
        <v>1.68</v>
      </c>
      <c r="I670" s="4">
        <v>0</v>
      </c>
    </row>
    <row r="671" spans="1:9" x14ac:dyDescent="0.2">
      <c r="A671" s="2">
        <v>15</v>
      </c>
      <c r="B671" s="1" t="s">
        <v>197</v>
      </c>
      <c r="C671" s="4">
        <v>3</v>
      </c>
      <c r="D671" s="8">
        <v>1.21</v>
      </c>
      <c r="E671" s="4">
        <v>2</v>
      </c>
      <c r="F671" s="8">
        <v>1.57</v>
      </c>
      <c r="G671" s="4">
        <v>1</v>
      </c>
      <c r="H671" s="8">
        <v>0.84</v>
      </c>
      <c r="I671" s="4">
        <v>0</v>
      </c>
    </row>
    <row r="672" spans="1:9" x14ac:dyDescent="0.2">
      <c r="A672" s="2">
        <v>15</v>
      </c>
      <c r="B672" s="1" t="s">
        <v>152</v>
      </c>
      <c r="C672" s="4">
        <v>3</v>
      </c>
      <c r="D672" s="8">
        <v>1.21</v>
      </c>
      <c r="E672" s="4">
        <v>2</v>
      </c>
      <c r="F672" s="8">
        <v>1.57</v>
      </c>
      <c r="G672" s="4">
        <v>1</v>
      </c>
      <c r="H672" s="8">
        <v>0.84</v>
      </c>
      <c r="I672" s="4">
        <v>0</v>
      </c>
    </row>
    <row r="673" spans="1:9" x14ac:dyDescent="0.2">
      <c r="A673" s="2">
        <v>15</v>
      </c>
      <c r="B673" s="1" t="s">
        <v>116</v>
      </c>
      <c r="C673" s="4">
        <v>3</v>
      </c>
      <c r="D673" s="8">
        <v>1.21</v>
      </c>
      <c r="E673" s="4">
        <v>2</v>
      </c>
      <c r="F673" s="8">
        <v>1.57</v>
      </c>
      <c r="G673" s="4">
        <v>1</v>
      </c>
      <c r="H673" s="8">
        <v>0.84</v>
      </c>
      <c r="I673" s="4">
        <v>0</v>
      </c>
    </row>
    <row r="674" spans="1:9" x14ac:dyDescent="0.2">
      <c r="A674" s="2">
        <v>15</v>
      </c>
      <c r="B674" s="1" t="s">
        <v>118</v>
      </c>
      <c r="C674" s="4">
        <v>3</v>
      </c>
      <c r="D674" s="8">
        <v>1.21</v>
      </c>
      <c r="E674" s="4">
        <v>0</v>
      </c>
      <c r="F674" s="8">
        <v>0</v>
      </c>
      <c r="G674" s="4">
        <v>3</v>
      </c>
      <c r="H674" s="8">
        <v>2.52</v>
      </c>
      <c r="I674" s="4">
        <v>0</v>
      </c>
    </row>
    <row r="675" spans="1:9" x14ac:dyDescent="0.2">
      <c r="A675" s="2">
        <v>15</v>
      </c>
      <c r="B675" s="1" t="s">
        <v>166</v>
      </c>
      <c r="C675" s="4">
        <v>3</v>
      </c>
      <c r="D675" s="8">
        <v>1.21</v>
      </c>
      <c r="E675" s="4">
        <v>1</v>
      </c>
      <c r="F675" s="8">
        <v>0.79</v>
      </c>
      <c r="G675" s="4">
        <v>2</v>
      </c>
      <c r="H675" s="8">
        <v>1.68</v>
      </c>
      <c r="I675" s="4">
        <v>0</v>
      </c>
    </row>
    <row r="676" spans="1:9" x14ac:dyDescent="0.2">
      <c r="A676" s="2">
        <v>15</v>
      </c>
      <c r="B676" s="1" t="s">
        <v>132</v>
      </c>
      <c r="C676" s="4">
        <v>3</v>
      </c>
      <c r="D676" s="8">
        <v>1.21</v>
      </c>
      <c r="E676" s="4">
        <v>1</v>
      </c>
      <c r="F676" s="8">
        <v>0.79</v>
      </c>
      <c r="G676" s="4">
        <v>2</v>
      </c>
      <c r="H676" s="8">
        <v>1.68</v>
      </c>
      <c r="I676" s="4">
        <v>0</v>
      </c>
    </row>
    <row r="677" spans="1:9" x14ac:dyDescent="0.2">
      <c r="A677" s="2">
        <v>15</v>
      </c>
      <c r="B677" s="1" t="s">
        <v>122</v>
      </c>
      <c r="C677" s="4">
        <v>3</v>
      </c>
      <c r="D677" s="8">
        <v>1.21</v>
      </c>
      <c r="E677" s="4">
        <v>2</v>
      </c>
      <c r="F677" s="8">
        <v>1.57</v>
      </c>
      <c r="G677" s="4">
        <v>1</v>
      </c>
      <c r="H677" s="8">
        <v>0.84</v>
      </c>
      <c r="I677" s="4">
        <v>0</v>
      </c>
    </row>
    <row r="678" spans="1:9" x14ac:dyDescent="0.2">
      <c r="A678" s="2">
        <v>15</v>
      </c>
      <c r="B678" s="1" t="s">
        <v>171</v>
      </c>
      <c r="C678" s="4">
        <v>3</v>
      </c>
      <c r="D678" s="8">
        <v>1.21</v>
      </c>
      <c r="E678" s="4">
        <v>0</v>
      </c>
      <c r="F678" s="8">
        <v>0</v>
      </c>
      <c r="G678" s="4">
        <v>3</v>
      </c>
      <c r="H678" s="8">
        <v>2.52</v>
      </c>
      <c r="I678" s="4">
        <v>0</v>
      </c>
    </row>
    <row r="679" spans="1:9" x14ac:dyDescent="0.2">
      <c r="A679" s="1"/>
      <c r="C679" s="4"/>
      <c r="D679" s="8"/>
      <c r="E679" s="4"/>
      <c r="F679" s="8"/>
      <c r="G679" s="4"/>
      <c r="H679" s="8"/>
      <c r="I679" s="4"/>
    </row>
    <row r="680" spans="1:9" x14ac:dyDescent="0.2">
      <c r="A680" s="1" t="s">
        <v>27</v>
      </c>
      <c r="C680" s="4"/>
      <c r="D680" s="8"/>
      <c r="E680" s="4"/>
      <c r="F680" s="8"/>
      <c r="G680" s="4"/>
      <c r="H680" s="8"/>
      <c r="I680" s="4"/>
    </row>
    <row r="681" spans="1:9" x14ac:dyDescent="0.2">
      <c r="A681" s="2">
        <v>1</v>
      </c>
      <c r="B681" s="1" t="s">
        <v>126</v>
      </c>
      <c r="C681" s="4">
        <v>8</v>
      </c>
      <c r="D681" s="8">
        <v>5.71</v>
      </c>
      <c r="E681" s="4">
        <v>8</v>
      </c>
      <c r="F681" s="8">
        <v>9.3000000000000007</v>
      </c>
      <c r="G681" s="4">
        <v>0</v>
      </c>
      <c r="H681" s="8">
        <v>0</v>
      </c>
      <c r="I681" s="4">
        <v>0</v>
      </c>
    </row>
    <row r="682" spans="1:9" x14ac:dyDescent="0.2">
      <c r="A682" s="2">
        <v>2</v>
      </c>
      <c r="B682" s="1" t="s">
        <v>116</v>
      </c>
      <c r="C682" s="4">
        <v>6</v>
      </c>
      <c r="D682" s="8">
        <v>4.29</v>
      </c>
      <c r="E682" s="4">
        <v>4</v>
      </c>
      <c r="F682" s="8">
        <v>4.6500000000000004</v>
      </c>
      <c r="G682" s="4">
        <v>2</v>
      </c>
      <c r="H682" s="8">
        <v>4.4400000000000004</v>
      </c>
      <c r="I682" s="4">
        <v>0</v>
      </c>
    </row>
    <row r="683" spans="1:9" x14ac:dyDescent="0.2">
      <c r="A683" s="2">
        <v>2</v>
      </c>
      <c r="B683" s="1" t="s">
        <v>122</v>
      </c>
      <c r="C683" s="4">
        <v>6</v>
      </c>
      <c r="D683" s="8">
        <v>4.29</v>
      </c>
      <c r="E683" s="4">
        <v>4</v>
      </c>
      <c r="F683" s="8">
        <v>4.6500000000000004</v>
      </c>
      <c r="G683" s="4">
        <v>2</v>
      </c>
      <c r="H683" s="8">
        <v>4.4400000000000004</v>
      </c>
      <c r="I683" s="4">
        <v>0</v>
      </c>
    </row>
    <row r="684" spans="1:9" x14ac:dyDescent="0.2">
      <c r="A684" s="2">
        <v>2</v>
      </c>
      <c r="B684" s="1" t="s">
        <v>124</v>
      </c>
      <c r="C684" s="4">
        <v>6</v>
      </c>
      <c r="D684" s="8">
        <v>4.29</v>
      </c>
      <c r="E684" s="4">
        <v>5</v>
      </c>
      <c r="F684" s="8">
        <v>5.81</v>
      </c>
      <c r="G684" s="4">
        <v>1</v>
      </c>
      <c r="H684" s="8">
        <v>2.2200000000000002</v>
      </c>
      <c r="I684" s="4">
        <v>0</v>
      </c>
    </row>
    <row r="685" spans="1:9" x14ac:dyDescent="0.2">
      <c r="A685" s="2">
        <v>2</v>
      </c>
      <c r="B685" s="1" t="s">
        <v>130</v>
      </c>
      <c r="C685" s="4">
        <v>6</v>
      </c>
      <c r="D685" s="8">
        <v>4.29</v>
      </c>
      <c r="E685" s="4">
        <v>6</v>
      </c>
      <c r="F685" s="8">
        <v>6.98</v>
      </c>
      <c r="G685" s="4">
        <v>0</v>
      </c>
      <c r="H685" s="8">
        <v>0</v>
      </c>
      <c r="I685" s="4">
        <v>0</v>
      </c>
    </row>
    <row r="686" spans="1:9" x14ac:dyDescent="0.2">
      <c r="A686" s="2">
        <v>6</v>
      </c>
      <c r="B686" s="1" t="s">
        <v>115</v>
      </c>
      <c r="C686" s="4">
        <v>4</v>
      </c>
      <c r="D686" s="8">
        <v>2.86</v>
      </c>
      <c r="E686" s="4">
        <v>3</v>
      </c>
      <c r="F686" s="8">
        <v>3.49</v>
      </c>
      <c r="G686" s="4">
        <v>1</v>
      </c>
      <c r="H686" s="8">
        <v>2.2200000000000002</v>
      </c>
      <c r="I686" s="4">
        <v>0</v>
      </c>
    </row>
    <row r="687" spans="1:9" x14ac:dyDescent="0.2">
      <c r="A687" s="2">
        <v>6</v>
      </c>
      <c r="B687" s="1" t="s">
        <v>204</v>
      </c>
      <c r="C687" s="4">
        <v>4</v>
      </c>
      <c r="D687" s="8">
        <v>2.86</v>
      </c>
      <c r="E687" s="4">
        <v>2</v>
      </c>
      <c r="F687" s="8">
        <v>2.33</v>
      </c>
      <c r="G687" s="4">
        <v>2</v>
      </c>
      <c r="H687" s="8">
        <v>4.4400000000000004</v>
      </c>
      <c r="I687" s="4">
        <v>0</v>
      </c>
    </row>
    <row r="688" spans="1:9" x14ac:dyDescent="0.2">
      <c r="A688" s="2">
        <v>6</v>
      </c>
      <c r="B688" s="1" t="s">
        <v>117</v>
      </c>
      <c r="C688" s="4">
        <v>4</v>
      </c>
      <c r="D688" s="8">
        <v>2.86</v>
      </c>
      <c r="E688" s="4">
        <v>3</v>
      </c>
      <c r="F688" s="8">
        <v>3.49</v>
      </c>
      <c r="G688" s="4">
        <v>1</v>
      </c>
      <c r="H688" s="8">
        <v>2.2200000000000002</v>
      </c>
      <c r="I688" s="4">
        <v>0</v>
      </c>
    </row>
    <row r="689" spans="1:9" x14ac:dyDescent="0.2">
      <c r="A689" s="2">
        <v>9</v>
      </c>
      <c r="B689" s="1" t="s">
        <v>113</v>
      </c>
      <c r="C689" s="4">
        <v>3</v>
      </c>
      <c r="D689" s="8">
        <v>2.14</v>
      </c>
      <c r="E689" s="4">
        <v>1</v>
      </c>
      <c r="F689" s="8">
        <v>1.1599999999999999</v>
      </c>
      <c r="G689" s="4">
        <v>2</v>
      </c>
      <c r="H689" s="8">
        <v>4.4400000000000004</v>
      </c>
      <c r="I689" s="4">
        <v>0</v>
      </c>
    </row>
    <row r="690" spans="1:9" x14ac:dyDescent="0.2">
      <c r="A690" s="2">
        <v>9</v>
      </c>
      <c r="B690" s="1" t="s">
        <v>170</v>
      </c>
      <c r="C690" s="4">
        <v>3</v>
      </c>
      <c r="D690" s="8">
        <v>2.14</v>
      </c>
      <c r="E690" s="4">
        <v>2</v>
      </c>
      <c r="F690" s="8">
        <v>2.33</v>
      </c>
      <c r="G690" s="4">
        <v>1</v>
      </c>
      <c r="H690" s="8">
        <v>2.2200000000000002</v>
      </c>
      <c r="I690" s="4">
        <v>0</v>
      </c>
    </row>
    <row r="691" spans="1:9" x14ac:dyDescent="0.2">
      <c r="A691" s="2">
        <v>9</v>
      </c>
      <c r="B691" s="1" t="s">
        <v>159</v>
      </c>
      <c r="C691" s="4">
        <v>3</v>
      </c>
      <c r="D691" s="8">
        <v>2.14</v>
      </c>
      <c r="E691" s="4">
        <v>0</v>
      </c>
      <c r="F691" s="8">
        <v>0</v>
      </c>
      <c r="G691" s="4">
        <v>3</v>
      </c>
      <c r="H691" s="8">
        <v>6.67</v>
      </c>
      <c r="I691" s="4">
        <v>0</v>
      </c>
    </row>
    <row r="692" spans="1:9" x14ac:dyDescent="0.2">
      <c r="A692" s="2">
        <v>9</v>
      </c>
      <c r="B692" s="1" t="s">
        <v>134</v>
      </c>
      <c r="C692" s="4">
        <v>3</v>
      </c>
      <c r="D692" s="8">
        <v>2.14</v>
      </c>
      <c r="E692" s="4">
        <v>2</v>
      </c>
      <c r="F692" s="8">
        <v>2.33</v>
      </c>
      <c r="G692" s="4">
        <v>1</v>
      </c>
      <c r="H692" s="8">
        <v>2.2200000000000002</v>
      </c>
      <c r="I692" s="4">
        <v>0</v>
      </c>
    </row>
    <row r="693" spans="1:9" x14ac:dyDescent="0.2">
      <c r="A693" s="2">
        <v>9</v>
      </c>
      <c r="B693" s="1" t="s">
        <v>152</v>
      </c>
      <c r="C693" s="4">
        <v>3</v>
      </c>
      <c r="D693" s="8">
        <v>2.14</v>
      </c>
      <c r="E693" s="4">
        <v>3</v>
      </c>
      <c r="F693" s="8">
        <v>3.49</v>
      </c>
      <c r="G693" s="4">
        <v>0</v>
      </c>
      <c r="H693" s="8">
        <v>0</v>
      </c>
      <c r="I693" s="4">
        <v>0</v>
      </c>
    </row>
    <row r="694" spans="1:9" x14ac:dyDescent="0.2">
      <c r="A694" s="2">
        <v>9</v>
      </c>
      <c r="B694" s="1" t="s">
        <v>205</v>
      </c>
      <c r="C694" s="4">
        <v>3</v>
      </c>
      <c r="D694" s="8">
        <v>2.14</v>
      </c>
      <c r="E694" s="4">
        <v>0</v>
      </c>
      <c r="F694" s="8">
        <v>0</v>
      </c>
      <c r="G694" s="4">
        <v>3</v>
      </c>
      <c r="H694" s="8">
        <v>6.67</v>
      </c>
      <c r="I694" s="4">
        <v>0</v>
      </c>
    </row>
    <row r="695" spans="1:9" x14ac:dyDescent="0.2">
      <c r="A695" s="2">
        <v>9</v>
      </c>
      <c r="B695" s="1" t="s">
        <v>125</v>
      </c>
      <c r="C695" s="4">
        <v>3</v>
      </c>
      <c r="D695" s="8">
        <v>2.14</v>
      </c>
      <c r="E695" s="4">
        <v>3</v>
      </c>
      <c r="F695" s="8">
        <v>3.49</v>
      </c>
      <c r="G695" s="4">
        <v>0</v>
      </c>
      <c r="H695" s="8">
        <v>0</v>
      </c>
      <c r="I695" s="4">
        <v>0</v>
      </c>
    </row>
    <row r="696" spans="1:9" x14ac:dyDescent="0.2">
      <c r="A696" s="2">
        <v>16</v>
      </c>
      <c r="B696" s="1" t="s">
        <v>111</v>
      </c>
      <c r="C696" s="4">
        <v>2</v>
      </c>
      <c r="D696" s="8">
        <v>1.43</v>
      </c>
      <c r="E696" s="4">
        <v>2</v>
      </c>
      <c r="F696" s="8">
        <v>2.33</v>
      </c>
      <c r="G696" s="4">
        <v>0</v>
      </c>
      <c r="H696" s="8">
        <v>0</v>
      </c>
      <c r="I696" s="4">
        <v>0</v>
      </c>
    </row>
    <row r="697" spans="1:9" x14ac:dyDescent="0.2">
      <c r="A697" s="2">
        <v>16</v>
      </c>
      <c r="B697" s="1" t="s">
        <v>112</v>
      </c>
      <c r="C697" s="4">
        <v>2</v>
      </c>
      <c r="D697" s="8">
        <v>1.43</v>
      </c>
      <c r="E697" s="4">
        <v>2</v>
      </c>
      <c r="F697" s="8">
        <v>2.33</v>
      </c>
      <c r="G697" s="4">
        <v>0</v>
      </c>
      <c r="H697" s="8">
        <v>0</v>
      </c>
      <c r="I697" s="4">
        <v>0</v>
      </c>
    </row>
    <row r="698" spans="1:9" x14ac:dyDescent="0.2">
      <c r="A698" s="2">
        <v>16</v>
      </c>
      <c r="B698" s="1" t="s">
        <v>145</v>
      </c>
      <c r="C698" s="4">
        <v>2</v>
      </c>
      <c r="D698" s="8">
        <v>1.43</v>
      </c>
      <c r="E698" s="4">
        <v>0</v>
      </c>
      <c r="F698" s="8">
        <v>0</v>
      </c>
      <c r="G698" s="4">
        <v>2</v>
      </c>
      <c r="H698" s="8">
        <v>4.4400000000000004</v>
      </c>
      <c r="I698" s="4">
        <v>0</v>
      </c>
    </row>
    <row r="699" spans="1:9" x14ac:dyDescent="0.2">
      <c r="A699" s="2">
        <v>16</v>
      </c>
      <c r="B699" s="1" t="s">
        <v>142</v>
      </c>
      <c r="C699" s="4">
        <v>2</v>
      </c>
      <c r="D699" s="8">
        <v>1.43</v>
      </c>
      <c r="E699" s="4">
        <v>1</v>
      </c>
      <c r="F699" s="8">
        <v>1.1599999999999999</v>
      </c>
      <c r="G699" s="4">
        <v>1</v>
      </c>
      <c r="H699" s="8">
        <v>2.2200000000000002</v>
      </c>
      <c r="I699" s="4">
        <v>0</v>
      </c>
    </row>
    <row r="700" spans="1:9" x14ac:dyDescent="0.2">
      <c r="A700" s="2">
        <v>16</v>
      </c>
      <c r="B700" s="1" t="s">
        <v>148</v>
      </c>
      <c r="C700" s="4">
        <v>2</v>
      </c>
      <c r="D700" s="8">
        <v>1.43</v>
      </c>
      <c r="E700" s="4">
        <v>0</v>
      </c>
      <c r="F700" s="8">
        <v>0</v>
      </c>
      <c r="G700" s="4">
        <v>2</v>
      </c>
      <c r="H700" s="8">
        <v>4.4400000000000004</v>
      </c>
      <c r="I700" s="4">
        <v>0</v>
      </c>
    </row>
    <row r="701" spans="1:9" x14ac:dyDescent="0.2">
      <c r="A701" s="2">
        <v>16</v>
      </c>
      <c r="B701" s="1" t="s">
        <v>139</v>
      </c>
      <c r="C701" s="4">
        <v>2</v>
      </c>
      <c r="D701" s="8">
        <v>1.43</v>
      </c>
      <c r="E701" s="4">
        <v>0</v>
      </c>
      <c r="F701" s="8">
        <v>0</v>
      </c>
      <c r="G701" s="4">
        <v>2</v>
      </c>
      <c r="H701" s="8">
        <v>4.4400000000000004</v>
      </c>
      <c r="I701" s="4">
        <v>0</v>
      </c>
    </row>
    <row r="702" spans="1:9" x14ac:dyDescent="0.2">
      <c r="A702" s="2">
        <v>16</v>
      </c>
      <c r="B702" s="1" t="s">
        <v>118</v>
      </c>
      <c r="C702" s="4">
        <v>2</v>
      </c>
      <c r="D702" s="8">
        <v>1.43</v>
      </c>
      <c r="E702" s="4">
        <v>1</v>
      </c>
      <c r="F702" s="8">
        <v>1.1599999999999999</v>
      </c>
      <c r="G702" s="4">
        <v>1</v>
      </c>
      <c r="H702" s="8">
        <v>2.2200000000000002</v>
      </c>
      <c r="I702" s="4">
        <v>0</v>
      </c>
    </row>
    <row r="703" spans="1:9" x14ac:dyDescent="0.2">
      <c r="A703" s="2">
        <v>16</v>
      </c>
      <c r="B703" s="1" t="s">
        <v>153</v>
      </c>
      <c r="C703" s="4">
        <v>2</v>
      </c>
      <c r="D703" s="8">
        <v>1.43</v>
      </c>
      <c r="E703" s="4">
        <v>0</v>
      </c>
      <c r="F703" s="8">
        <v>0</v>
      </c>
      <c r="G703" s="4">
        <v>2</v>
      </c>
      <c r="H703" s="8">
        <v>4.4400000000000004</v>
      </c>
      <c r="I703" s="4">
        <v>0</v>
      </c>
    </row>
    <row r="704" spans="1:9" x14ac:dyDescent="0.2">
      <c r="A704" s="2">
        <v>16</v>
      </c>
      <c r="B704" s="1" t="s">
        <v>138</v>
      </c>
      <c r="C704" s="4">
        <v>2</v>
      </c>
      <c r="D704" s="8">
        <v>1.43</v>
      </c>
      <c r="E704" s="4">
        <v>2</v>
      </c>
      <c r="F704" s="8">
        <v>2.33</v>
      </c>
      <c r="G704" s="4">
        <v>0</v>
      </c>
      <c r="H704" s="8">
        <v>0</v>
      </c>
      <c r="I704" s="4">
        <v>0</v>
      </c>
    </row>
    <row r="705" spans="1:9" x14ac:dyDescent="0.2">
      <c r="A705" s="2">
        <v>16</v>
      </c>
      <c r="B705" s="1" t="s">
        <v>154</v>
      </c>
      <c r="C705" s="4">
        <v>2</v>
      </c>
      <c r="D705" s="8">
        <v>1.43</v>
      </c>
      <c r="E705" s="4">
        <v>0</v>
      </c>
      <c r="F705" s="8">
        <v>0</v>
      </c>
      <c r="G705" s="4">
        <v>0</v>
      </c>
      <c r="H705" s="8">
        <v>0</v>
      </c>
      <c r="I705" s="4">
        <v>0</v>
      </c>
    </row>
    <row r="706" spans="1:9" x14ac:dyDescent="0.2">
      <c r="A706" s="2">
        <v>16</v>
      </c>
      <c r="B706" s="1" t="s">
        <v>127</v>
      </c>
      <c r="C706" s="4">
        <v>2</v>
      </c>
      <c r="D706" s="8">
        <v>1.43</v>
      </c>
      <c r="E706" s="4">
        <v>2</v>
      </c>
      <c r="F706" s="8">
        <v>2.33</v>
      </c>
      <c r="G706" s="4">
        <v>0</v>
      </c>
      <c r="H706" s="8">
        <v>0</v>
      </c>
      <c r="I706" s="4">
        <v>0</v>
      </c>
    </row>
    <row r="707" spans="1:9" x14ac:dyDescent="0.2">
      <c r="A707" s="2">
        <v>16</v>
      </c>
      <c r="B707" s="1" t="s">
        <v>129</v>
      </c>
      <c r="C707" s="4">
        <v>2</v>
      </c>
      <c r="D707" s="8">
        <v>1.43</v>
      </c>
      <c r="E707" s="4">
        <v>2</v>
      </c>
      <c r="F707" s="8">
        <v>2.33</v>
      </c>
      <c r="G707" s="4">
        <v>0</v>
      </c>
      <c r="H707" s="8">
        <v>0</v>
      </c>
      <c r="I707" s="4">
        <v>0</v>
      </c>
    </row>
    <row r="708" spans="1:9" x14ac:dyDescent="0.2">
      <c r="A708" s="2">
        <v>16</v>
      </c>
      <c r="B708" s="1" t="s">
        <v>206</v>
      </c>
      <c r="C708" s="4">
        <v>2</v>
      </c>
      <c r="D708" s="8">
        <v>1.43</v>
      </c>
      <c r="E708" s="4">
        <v>0</v>
      </c>
      <c r="F708" s="8">
        <v>0</v>
      </c>
      <c r="G708" s="4">
        <v>0</v>
      </c>
      <c r="H708" s="8">
        <v>0</v>
      </c>
      <c r="I708" s="4">
        <v>0</v>
      </c>
    </row>
    <row r="709" spans="1:9" x14ac:dyDescent="0.2">
      <c r="A709" s="1"/>
      <c r="C709" s="4"/>
      <c r="D709" s="8"/>
      <c r="E709" s="4"/>
      <c r="F709" s="8"/>
      <c r="G709" s="4"/>
      <c r="H709" s="8"/>
      <c r="I709" s="4"/>
    </row>
    <row r="710" spans="1:9" x14ac:dyDescent="0.2">
      <c r="A710" s="1" t="s">
        <v>28</v>
      </c>
      <c r="C710" s="4"/>
      <c r="D710" s="8"/>
      <c r="E710" s="4"/>
      <c r="F710" s="8"/>
      <c r="G710" s="4"/>
      <c r="H710" s="8"/>
      <c r="I710" s="4"/>
    </row>
    <row r="711" spans="1:9" x14ac:dyDescent="0.2">
      <c r="A711" s="2">
        <v>1</v>
      </c>
      <c r="B711" s="1" t="s">
        <v>183</v>
      </c>
      <c r="C711" s="4">
        <v>7</v>
      </c>
      <c r="D711" s="8">
        <v>11.86</v>
      </c>
      <c r="E711" s="4">
        <v>6</v>
      </c>
      <c r="F711" s="8">
        <v>14.63</v>
      </c>
      <c r="G711" s="4">
        <v>1</v>
      </c>
      <c r="H711" s="8">
        <v>5.56</v>
      </c>
      <c r="I711" s="4">
        <v>0</v>
      </c>
    </row>
    <row r="712" spans="1:9" x14ac:dyDescent="0.2">
      <c r="A712" s="2">
        <v>2</v>
      </c>
      <c r="B712" s="1" t="s">
        <v>111</v>
      </c>
      <c r="C712" s="4">
        <v>6</v>
      </c>
      <c r="D712" s="8">
        <v>10.17</v>
      </c>
      <c r="E712" s="4">
        <v>0</v>
      </c>
      <c r="F712" s="8">
        <v>0</v>
      </c>
      <c r="G712" s="4">
        <v>6</v>
      </c>
      <c r="H712" s="8">
        <v>33.33</v>
      </c>
      <c r="I712" s="4">
        <v>0</v>
      </c>
    </row>
    <row r="713" spans="1:9" x14ac:dyDescent="0.2">
      <c r="A713" s="2">
        <v>3</v>
      </c>
      <c r="B713" s="1" t="s">
        <v>197</v>
      </c>
      <c r="C713" s="4">
        <v>3</v>
      </c>
      <c r="D713" s="8">
        <v>5.08</v>
      </c>
      <c r="E713" s="4">
        <v>2</v>
      </c>
      <c r="F713" s="8">
        <v>4.88</v>
      </c>
      <c r="G713" s="4">
        <v>1</v>
      </c>
      <c r="H713" s="8">
        <v>5.56</v>
      </c>
      <c r="I713" s="4">
        <v>0</v>
      </c>
    </row>
    <row r="714" spans="1:9" x14ac:dyDescent="0.2">
      <c r="A714" s="2">
        <v>4</v>
      </c>
      <c r="B714" s="1" t="s">
        <v>113</v>
      </c>
      <c r="C714" s="4">
        <v>2</v>
      </c>
      <c r="D714" s="8">
        <v>3.39</v>
      </c>
      <c r="E714" s="4">
        <v>2</v>
      </c>
      <c r="F714" s="8">
        <v>4.88</v>
      </c>
      <c r="G714" s="4">
        <v>0</v>
      </c>
      <c r="H714" s="8">
        <v>0</v>
      </c>
      <c r="I714" s="4">
        <v>0</v>
      </c>
    </row>
    <row r="715" spans="1:9" x14ac:dyDescent="0.2">
      <c r="A715" s="2">
        <v>4</v>
      </c>
      <c r="B715" s="1" t="s">
        <v>184</v>
      </c>
      <c r="C715" s="4">
        <v>2</v>
      </c>
      <c r="D715" s="8">
        <v>3.39</v>
      </c>
      <c r="E715" s="4">
        <v>2</v>
      </c>
      <c r="F715" s="8">
        <v>4.88</v>
      </c>
      <c r="G715" s="4">
        <v>0</v>
      </c>
      <c r="H715" s="8">
        <v>0</v>
      </c>
      <c r="I715" s="4">
        <v>0</v>
      </c>
    </row>
    <row r="716" spans="1:9" x14ac:dyDescent="0.2">
      <c r="A716" s="2">
        <v>4</v>
      </c>
      <c r="B716" s="1" t="s">
        <v>198</v>
      </c>
      <c r="C716" s="4">
        <v>2</v>
      </c>
      <c r="D716" s="8">
        <v>3.39</v>
      </c>
      <c r="E716" s="4">
        <v>2</v>
      </c>
      <c r="F716" s="8">
        <v>4.88</v>
      </c>
      <c r="G716" s="4">
        <v>0</v>
      </c>
      <c r="H716" s="8">
        <v>0</v>
      </c>
      <c r="I716" s="4">
        <v>0</v>
      </c>
    </row>
    <row r="717" spans="1:9" x14ac:dyDescent="0.2">
      <c r="A717" s="2">
        <v>4</v>
      </c>
      <c r="B717" s="1" t="s">
        <v>213</v>
      </c>
      <c r="C717" s="4">
        <v>2</v>
      </c>
      <c r="D717" s="8">
        <v>3.39</v>
      </c>
      <c r="E717" s="4">
        <v>2</v>
      </c>
      <c r="F717" s="8">
        <v>4.88</v>
      </c>
      <c r="G717" s="4">
        <v>0</v>
      </c>
      <c r="H717" s="8">
        <v>0</v>
      </c>
      <c r="I717" s="4">
        <v>0</v>
      </c>
    </row>
    <row r="718" spans="1:9" x14ac:dyDescent="0.2">
      <c r="A718" s="2">
        <v>4</v>
      </c>
      <c r="B718" s="1" t="s">
        <v>152</v>
      </c>
      <c r="C718" s="4">
        <v>2</v>
      </c>
      <c r="D718" s="8">
        <v>3.39</v>
      </c>
      <c r="E718" s="4">
        <v>2</v>
      </c>
      <c r="F718" s="8">
        <v>4.88</v>
      </c>
      <c r="G718" s="4">
        <v>0</v>
      </c>
      <c r="H718" s="8">
        <v>0</v>
      </c>
      <c r="I718" s="4">
        <v>0</v>
      </c>
    </row>
    <row r="719" spans="1:9" x14ac:dyDescent="0.2">
      <c r="A719" s="2">
        <v>4</v>
      </c>
      <c r="B719" s="1" t="s">
        <v>128</v>
      </c>
      <c r="C719" s="4">
        <v>2</v>
      </c>
      <c r="D719" s="8">
        <v>3.39</v>
      </c>
      <c r="E719" s="4">
        <v>2</v>
      </c>
      <c r="F719" s="8">
        <v>4.88</v>
      </c>
      <c r="G719" s="4">
        <v>0</v>
      </c>
      <c r="H719" s="8">
        <v>0</v>
      </c>
      <c r="I719" s="4">
        <v>0</v>
      </c>
    </row>
    <row r="720" spans="1:9" x14ac:dyDescent="0.2">
      <c r="A720" s="2">
        <v>10</v>
      </c>
      <c r="B720" s="1" t="s">
        <v>170</v>
      </c>
      <c r="C720" s="4">
        <v>1</v>
      </c>
      <c r="D720" s="8">
        <v>1.69</v>
      </c>
      <c r="E720" s="4">
        <v>1</v>
      </c>
      <c r="F720" s="8">
        <v>2.44</v>
      </c>
      <c r="G720" s="4">
        <v>0</v>
      </c>
      <c r="H720" s="8">
        <v>0</v>
      </c>
      <c r="I720" s="4">
        <v>0</v>
      </c>
    </row>
    <row r="721" spans="1:9" x14ac:dyDescent="0.2">
      <c r="A721" s="2">
        <v>10</v>
      </c>
      <c r="B721" s="1" t="s">
        <v>142</v>
      </c>
      <c r="C721" s="4">
        <v>1</v>
      </c>
      <c r="D721" s="8">
        <v>1.69</v>
      </c>
      <c r="E721" s="4">
        <v>1</v>
      </c>
      <c r="F721" s="8">
        <v>2.44</v>
      </c>
      <c r="G721" s="4">
        <v>0</v>
      </c>
      <c r="H721" s="8">
        <v>0</v>
      </c>
      <c r="I721" s="4">
        <v>0</v>
      </c>
    </row>
    <row r="722" spans="1:9" x14ac:dyDescent="0.2">
      <c r="A722" s="2">
        <v>10</v>
      </c>
      <c r="B722" s="1" t="s">
        <v>207</v>
      </c>
      <c r="C722" s="4">
        <v>1</v>
      </c>
      <c r="D722" s="8">
        <v>1.69</v>
      </c>
      <c r="E722" s="4">
        <v>1</v>
      </c>
      <c r="F722" s="8">
        <v>2.44</v>
      </c>
      <c r="G722" s="4">
        <v>0</v>
      </c>
      <c r="H722" s="8">
        <v>0</v>
      </c>
      <c r="I722" s="4">
        <v>0</v>
      </c>
    </row>
    <row r="723" spans="1:9" x14ac:dyDescent="0.2">
      <c r="A723" s="2">
        <v>10</v>
      </c>
      <c r="B723" s="1" t="s">
        <v>208</v>
      </c>
      <c r="C723" s="4">
        <v>1</v>
      </c>
      <c r="D723" s="8">
        <v>1.69</v>
      </c>
      <c r="E723" s="4">
        <v>1</v>
      </c>
      <c r="F723" s="8">
        <v>2.44</v>
      </c>
      <c r="G723" s="4">
        <v>0</v>
      </c>
      <c r="H723" s="8">
        <v>0</v>
      </c>
      <c r="I723" s="4">
        <v>0</v>
      </c>
    </row>
    <row r="724" spans="1:9" x14ac:dyDescent="0.2">
      <c r="A724" s="2">
        <v>10</v>
      </c>
      <c r="B724" s="1" t="s">
        <v>155</v>
      </c>
      <c r="C724" s="4">
        <v>1</v>
      </c>
      <c r="D724" s="8">
        <v>1.69</v>
      </c>
      <c r="E724" s="4">
        <v>1</v>
      </c>
      <c r="F724" s="8">
        <v>2.44</v>
      </c>
      <c r="G724" s="4">
        <v>0</v>
      </c>
      <c r="H724" s="8">
        <v>0</v>
      </c>
      <c r="I724" s="4">
        <v>0</v>
      </c>
    </row>
    <row r="725" spans="1:9" x14ac:dyDescent="0.2">
      <c r="A725" s="2">
        <v>10</v>
      </c>
      <c r="B725" s="1" t="s">
        <v>146</v>
      </c>
      <c r="C725" s="4">
        <v>1</v>
      </c>
      <c r="D725" s="8">
        <v>1.69</v>
      </c>
      <c r="E725" s="4">
        <v>0</v>
      </c>
      <c r="F725" s="8">
        <v>0</v>
      </c>
      <c r="G725" s="4">
        <v>1</v>
      </c>
      <c r="H725" s="8">
        <v>5.56</v>
      </c>
      <c r="I725" s="4">
        <v>0</v>
      </c>
    </row>
    <row r="726" spans="1:9" x14ac:dyDescent="0.2">
      <c r="A726" s="2">
        <v>10</v>
      </c>
      <c r="B726" s="1" t="s">
        <v>209</v>
      </c>
      <c r="C726" s="4">
        <v>1</v>
      </c>
      <c r="D726" s="8">
        <v>1.69</v>
      </c>
      <c r="E726" s="4">
        <v>1</v>
      </c>
      <c r="F726" s="8">
        <v>2.44</v>
      </c>
      <c r="G726" s="4">
        <v>0</v>
      </c>
      <c r="H726" s="8">
        <v>0</v>
      </c>
      <c r="I726" s="4">
        <v>0</v>
      </c>
    </row>
    <row r="727" spans="1:9" x14ac:dyDescent="0.2">
      <c r="A727" s="2">
        <v>10</v>
      </c>
      <c r="B727" s="1" t="s">
        <v>210</v>
      </c>
      <c r="C727" s="4">
        <v>1</v>
      </c>
      <c r="D727" s="8">
        <v>1.69</v>
      </c>
      <c r="E727" s="4">
        <v>1</v>
      </c>
      <c r="F727" s="8">
        <v>2.44</v>
      </c>
      <c r="G727" s="4">
        <v>0</v>
      </c>
      <c r="H727" s="8">
        <v>0</v>
      </c>
      <c r="I727" s="4">
        <v>0</v>
      </c>
    </row>
    <row r="728" spans="1:9" x14ac:dyDescent="0.2">
      <c r="A728" s="2">
        <v>10</v>
      </c>
      <c r="B728" s="1" t="s">
        <v>211</v>
      </c>
      <c r="C728" s="4">
        <v>1</v>
      </c>
      <c r="D728" s="8">
        <v>1.69</v>
      </c>
      <c r="E728" s="4">
        <v>1</v>
      </c>
      <c r="F728" s="8">
        <v>2.44</v>
      </c>
      <c r="G728" s="4">
        <v>0</v>
      </c>
      <c r="H728" s="8">
        <v>0</v>
      </c>
      <c r="I728" s="4">
        <v>0</v>
      </c>
    </row>
    <row r="729" spans="1:9" x14ac:dyDescent="0.2">
      <c r="A729" s="2">
        <v>10</v>
      </c>
      <c r="B729" s="1" t="s">
        <v>179</v>
      </c>
      <c r="C729" s="4">
        <v>1</v>
      </c>
      <c r="D729" s="8">
        <v>1.69</v>
      </c>
      <c r="E729" s="4">
        <v>1</v>
      </c>
      <c r="F729" s="8">
        <v>2.44</v>
      </c>
      <c r="G729" s="4">
        <v>0</v>
      </c>
      <c r="H729" s="8">
        <v>0</v>
      </c>
      <c r="I729" s="4">
        <v>0</v>
      </c>
    </row>
    <row r="730" spans="1:9" x14ac:dyDescent="0.2">
      <c r="A730" s="2">
        <v>10</v>
      </c>
      <c r="B730" s="1" t="s">
        <v>159</v>
      </c>
      <c r="C730" s="4">
        <v>1</v>
      </c>
      <c r="D730" s="8">
        <v>1.69</v>
      </c>
      <c r="E730" s="4">
        <v>0</v>
      </c>
      <c r="F730" s="8">
        <v>0</v>
      </c>
      <c r="G730" s="4">
        <v>1</v>
      </c>
      <c r="H730" s="8">
        <v>5.56</v>
      </c>
      <c r="I730" s="4">
        <v>0</v>
      </c>
    </row>
    <row r="731" spans="1:9" x14ac:dyDescent="0.2">
      <c r="A731" s="2">
        <v>10</v>
      </c>
      <c r="B731" s="1" t="s">
        <v>212</v>
      </c>
      <c r="C731" s="4">
        <v>1</v>
      </c>
      <c r="D731" s="8">
        <v>1.69</v>
      </c>
      <c r="E731" s="4">
        <v>1</v>
      </c>
      <c r="F731" s="8">
        <v>2.44</v>
      </c>
      <c r="G731" s="4">
        <v>0</v>
      </c>
      <c r="H731" s="8">
        <v>0</v>
      </c>
      <c r="I731" s="4">
        <v>0</v>
      </c>
    </row>
    <row r="732" spans="1:9" x14ac:dyDescent="0.2">
      <c r="A732" s="2">
        <v>10</v>
      </c>
      <c r="B732" s="1" t="s">
        <v>173</v>
      </c>
      <c r="C732" s="4">
        <v>1</v>
      </c>
      <c r="D732" s="8">
        <v>1.69</v>
      </c>
      <c r="E732" s="4">
        <v>1</v>
      </c>
      <c r="F732" s="8">
        <v>2.44</v>
      </c>
      <c r="G732" s="4">
        <v>0</v>
      </c>
      <c r="H732" s="8">
        <v>0</v>
      </c>
      <c r="I732" s="4">
        <v>0</v>
      </c>
    </row>
    <row r="733" spans="1:9" x14ac:dyDescent="0.2">
      <c r="A733" s="2">
        <v>10</v>
      </c>
      <c r="B733" s="1" t="s">
        <v>156</v>
      </c>
      <c r="C733" s="4">
        <v>1</v>
      </c>
      <c r="D733" s="8">
        <v>1.69</v>
      </c>
      <c r="E733" s="4">
        <v>0</v>
      </c>
      <c r="F733" s="8">
        <v>0</v>
      </c>
      <c r="G733" s="4">
        <v>1</v>
      </c>
      <c r="H733" s="8">
        <v>5.56</v>
      </c>
      <c r="I733" s="4">
        <v>0</v>
      </c>
    </row>
    <row r="734" spans="1:9" x14ac:dyDescent="0.2">
      <c r="A734" s="2">
        <v>10</v>
      </c>
      <c r="B734" s="1" t="s">
        <v>195</v>
      </c>
      <c r="C734" s="4">
        <v>1</v>
      </c>
      <c r="D734" s="8">
        <v>1.69</v>
      </c>
      <c r="E734" s="4">
        <v>1</v>
      </c>
      <c r="F734" s="8">
        <v>2.44</v>
      </c>
      <c r="G734" s="4">
        <v>0</v>
      </c>
      <c r="H734" s="8">
        <v>0</v>
      </c>
      <c r="I734" s="4">
        <v>0</v>
      </c>
    </row>
    <row r="735" spans="1:9" x14ac:dyDescent="0.2">
      <c r="A735" s="2">
        <v>10</v>
      </c>
      <c r="B735" s="1" t="s">
        <v>163</v>
      </c>
      <c r="C735" s="4">
        <v>1</v>
      </c>
      <c r="D735" s="8">
        <v>1.69</v>
      </c>
      <c r="E735" s="4">
        <v>1</v>
      </c>
      <c r="F735" s="8">
        <v>2.44</v>
      </c>
      <c r="G735" s="4">
        <v>0</v>
      </c>
      <c r="H735" s="8">
        <v>0</v>
      </c>
      <c r="I735" s="4">
        <v>0</v>
      </c>
    </row>
    <row r="736" spans="1:9" x14ac:dyDescent="0.2">
      <c r="A736" s="2">
        <v>10</v>
      </c>
      <c r="B736" s="1" t="s">
        <v>160</v>
      </c>
      <c r="C736" s="4">
        <v>1</v>
      </c>
      <c r="D736" s="8">
        <v>1.69</v>
      </c>
      <c r="E736" s="4">
        <v>0</v>
      </c>
      <c r="F736" s="8">
        <v>0</v>
      </c>
      <c r="G736" s="4">
        <v>1</v>
      </c>
      <c r="H736" s="8">
        <v>5.56</v>
      </c>
      <c r="I736" s="4">
        <v>0</v>
      </c>
    </row>
    <row r="737" spans="1:9" x14ac:dyDescent="0.2">
      <c r="A737" s="2">
        <v>10</v>
      </c>
      <c r="B737" s="1" t="s">
        <v>153</v>
      </c>
      <c r="C737" s="4">
        <v>1</v>
      </c>
      <c r="D737" s="8">
        <v>1.69</v>
      </c>
      <c r="E737" s="4">
        <v>0</v>
      </c>
      <c r="F737" s="8">
        <v>0</v>
      </c>
      <c r="G737" s="4">
        <v>1</v>
      </c>
      <c r="H737" s="8">
        <v>5.56</v>
      </c>
      <c r="I737" s="4">
        <v>0</v>
      </c>
    </row>
    <row r="738" spans="1:9" x14ac:dyDescent="0.2">
      <c r="A738" s="2">
        <v>10</v>
      </c>
      <c r="B738" s="1" t="s">
        <v>119</v>
      </c>
      <c r="C738" s="4">
        <v>1</v>
      </c>
      <c r="D738" s="8">
        <v>1.69</v>
      </c>
      <c r="E738" s="4">
        <v>1</v>
      </c>
      <c r="F738" s="8">
        <v>2.44</v>
      </c>
      <c r="G738" s="4">
        <v>0</v>
      </c>
      <c r="H738" s="8">
        <v>0</v>
      </c>
      <c r="I738" s="4">
        <v>0</v>
      </c>
    </row>
    <row r="739" spans="1:9" x14ac:dyDescent="0.2">
      <c r="A739" s="2">
        <v>10</v>
      </c>
      <c r="B739" s="1" t="s">
        <v>214</v>
      </c>
      <c r="C739" s="4">
        <v>1</v>
      </c>
      <c r="D739" s="8">
        <v>1.69</v>
      </c>
      <c r="E739" s="4">
        <v>0</v>
      </c>
      <c r="F739" s="8">
        <v>0</v>
      </c>
      <c r="G739" s="4">
        <v>1</v>
      </c>
      <c r="H739" s="8">
        <v>5.56</v>
      </c>
      <c r="I739" s="4">
        <v>0</v>
      </c>
    </row>
    <row r="740" spans="1:9" x14ac:dyDescent="0.2">
      <c r="A740" s="2">
        <v>10</v>
      </c>
      <c r="B740" s="1" t="s">
        <v>215</v>
      </c>
      <c r="C740" s="4">
        <v>1</v>
      </c>
      <c r="D740" s="8">
        <v>1.69</v>
      </c>
      <c r="E740" s="4">
        <v>0</v>
      </c>
      <c r="F740" s="8">
        <v>0</v>
      </c>
      <c r="G740" s="4">
        <v>1</v>
      </c>
      <c r="H740" s="8">
        <v>5.56</v>
      </c>
      <c r="I740" s="4">
        <v>0</v>
      </c>
    </row>
    <row r="741" spans="1:9" x14ac:dyDescent="0.2">
      <c r="A741" s="2">
        <v>10</v>
      </c>
      <c r="B741" s="1" t="s">
        <v>175</v>
      </c>
      <c r="C741" s="4">
        <v>1</v>
      </c>
      <c r="D741" s="8">
        <v>1.69</v>
      </c>
      <c r="E741" s="4">
        <v>1</v>
      </c>
      <c r="F741" s="8">
        <v>2.44</v>
      </c>
      <c r="G741" s="4">
        <v>0</v>
      </c>
      <c r="H741" s="8">
        <v>0</v>
      </c>
      <c r="I741" s="4">
        <v>0</v>
      </c>
    </row>
    <row r="742" spans="1:9" x14ac:dyDescent="0.2">
      <c r="A742" s="2">
        <v>10</v>
      </c>
      <c r="B742" s="1" t="s">
        <v>167</v>
      </c>
      <c r="C742" s="4">
        <v>1</v>
      </c>
      <c r="D742" s="8">
        <v>1.69</v>
      </c>
      <c r="E742" s="4">
        <v>0</v>
      </c>
      <c r="F742" s="8">
        <v>0</v>
      </c>
      <c r="G742" s="4">
        <v>1</v>
      </c>
      <c r="H742" s="8">
        <v>5.56</v>
      </c>
      <c r="I742" s="4">
        <v>0</v>
      </c>
    </row>
    <row r="743" spans="1:9" x14ac:dyDescent="0.2">
      <c r="A743" s="2">
        <v>10</v>
      </c>
      <c r="B743" s="1" t="s">
        <v>216</v>
      </c>
      <c r="C743" s="4">
        <v>1</v>
      </c>
      <c r="D743" s="8">
        <v>1.69</v>
      </c>
      <c r="E743" s="4">
        <v>1</v>
      </c>
      <c r="F743" s="8">
        <v>2.44</v>
      </c>
      <c r="G743" s="4">
        <v>0</v>
      </c>
      <c r="H743" s="8">
        <v>0</v>
      </c>
      <c r="I743" s="4">
        <v>0</v>
      </c>
    </row>
    <row r="744" spans="1:9" x14ac:dyDescent="0.2">
      <c r="A744" s="2">
        <v>10</v>
      </c>
      <c r="B744" s="1" t="s">
        <v>124</v>
      </c>
      <c r="C744" s="4">
        <v>1</v>
      </c>
      <c r="D744" s="8">
        <v>1.69</v>
      </c>
      <c r="E744" s="4">
        <v>1</v>
      </c>
      <c r="F744" s="8">
        <v>2.44</v>
      </c>
      <c r="G744" s="4">
        <v>0</v>
      </c>
      <c r="H744" s="8">
        <v>0</v>
      </c>
      <c r="I744" s="4">
        <v>0</v>
      </c>
    </row>
    <row r="745" spans="1:9" x14ac:dyDescent="0.2">
      <c r="A745" s="2">
        <v>10</v>
      </c>
      <c r="B745" s="1" t="s">
        <v>125</v>
      </c>
      <c r="C745" s="4">
        <v>1</v>
      </c>
      <c r="D745" s="8">
        <v>1.69</v>
      </c>
      <c r="E745" s="4">
        <v>1</v>
      </c>
      <c r="F745" s="8">
        <v>2.44</v>
      </c>
      <c r="G745" s="4">
        <v>0</v>
      </c>
      <c r="H745" s="8">
        <v>0</v>
      </c>
      <c r="I745" s="4">
        <v>0</v>
      </c>
    </row>
    <row r="746" spans="1:9" x14ac:dyDescent="0.2">
      <c r="A746" s="2">
        <v>10</v>
      </c>
      <c r="B746" s="1" t="s">
        <v>126</v>
      </c>
      <c r="C746" s="4">
        <v>1</v>
      </c>
      <c r="D746" s="8">
        <v>1.69</v>
      </c>
      <c r="E746" s="4">
        <v>1</v>
      </c>
      <c r="F746" s="8">
        <v>2.44</v>
      </c>
      <c r="G746" s="4">
        <v>0</v>
      </c>
      <c r="H746" s="8">
        <v>0</v>
      </c>
      <c r="I746" s="4">
        <v>0</v>
      </c>
    </row>
    <row r="747" spans="1:9" x14ac:dyDescent="0.2">
      <c r="A747" s="2">
        <v>10</v>
      </c>
      <c r="B747" s="1" t="s">
        <v>217</v>
      </c>
      <c r="C747" s="4">
        <v>1</v>
      </c>
      <c r="D747" s="8">
        <v>1.69</v>
      </c>
      <c r="E747" s="4">
        <v>1</v>
      </c>
      <c r="F747" s="8">
        <v>2.44</v>
      </c>
      <c r="G747" s="4">
        <v>0</v>
      </c>
      <c r="H747" s="8">
        <v>0</v>
      </c>
      <c r="I747" s="4">
        <v>0</v>
      </c>
    </row>
    <row r="748" spans="1:9" x14ac:dyDescent="0.2">
      <c r="A748" s="2">
        <v>10</v>
      </c>
      <c r="B748" s="1" t="s">
        <v>154</v>
      </c>
      <c r="C748" s="4">
        <v>1</v>
      </c>
      <c r="D748" s="8">
        <v>1.69</v>
      </c>
      <c r="E748" s="4">
        <v>0</v>
      </c>
      <c r="F748" s="8">
        <v>0</v>
      </c>
      <c r="G748" s="4">
        <v>1</v>
      </c>
      <c r="H748" s="8">
        <v>5.56</v>
      </c>
      <c r="I748" s="4">
        <v>0</v>
      </c>
    </row>
    <row r="749" spans="1:9" x14ac:dyDescent="0.2">
      <c r="A749" s="2">
        <v>10</v>
      </c>
      <c r="B749" s="1" t="s">
        <v>218</v>
      </c>
      <c r="C749" s="4">
        <v>1</v>
      </c>
      <c r="D749" s="8">
        <v>1.69</v>
      </c>
      <c r="E749" s="4">
        <v>1</v>
      </c>
      <c r="F749" s="8">
        <v>2.44</v>
      </c>
      <c r="G749" s="4">
        <v>0</v>
      </c>
      <c r="H749" s="8">
        <v>0</v>
      </c>
      <c r="I749" s="4">
        <v>0</v>
      </c>
    </row>
    <row r="750" spans="1:9" x14ac:dyDescent="0.2">
      <c r="A750" s="2">
        <v>10</v>
      </c>
      <c r="B750" s="1" t="s">
        <v>219</v>
      </c>
      <c r="C750" s="4">
        <v>1</v>
      </c>
      <c r="D750" s="8">
        <v>1.69</v>
      </c>
      <c r="E750" s="4">
        <v>0</v>
      </c>
      <c r="F750" s="8">
        <v>0</v>
      </c>
      <c r="G750" s="4">
        <v>1</v>
      </c>
      <c r="H750" s="8">
        <v>5.56</v>
      </c>
      <c r="I750" s="4">
        <v>0</v>
      </c>
    </row>
    <row r="751" spans="1:9" x14ac:dyDescent="0.2">
      <c r="A751" s="1"/>
      <c r="C751" s="4"/>
      <c r="D751" s="8"/>
      <c r="E751" s="4"/>
      <c r="F751" s="8"/>
      <c r="G751" s="4"/>
      <c r="H751" s="8"/>
      <c r="I751" s="4"/>
    </row>
    <row r="752" spans="1:9" x14ac:dyDescent="0.2">
      <c r="A752" s="1" t="s">
        <v>29</v>
      </c>
      <c r="C752" s="4"/>
      <c r="D752" s="8"/>
      <c r="E752" s="4"/>
      <c r="F752" s="8"/>
      <c r="G752" s="4"/>
      <c r="H752" s="8"/>
      <c r="I752" s="4"/>
    </row>
    <row r="753" spans="1:9" x14ac:dyDescent="0.2">
      <c r="A753" s="2">
        <v>1</v>
      </c>
      <c r="B753" s="1" t="s">
        <v>111</v>
      </c>
      <c r="C753" s="4">
        <v>7</v>
      </c>
      <c r="D753" s="8">
        <v>7</v>
      </c>
      <c r="E753" s="4">
        <v>1</v>
      </c>
      <c r="F753" s="8">
        <v>2.04</v>
      </c>
      <c r="G753" s="4">
        <v>6</v>
      </c>
      <c r="H753" s="8">
        <v>12.77</v>
      </c>
      <c r="I753" s="4">
        <v>0</v>
      </c>
    </row>
    <row r="754" spans="1:9" x14ac:dyDescent="0.2">
      <c r="A754" s="2">
        <v>2</v>
      </c>
      <c r="B754" s="1" t="s">
        <v>160</v>
      </c>
      <c r="C754" s="4">
        <v>4</v>
      </c>
      <c r="D754" s="8">
        <v>4</v>
      </c>
      <c r="E754" s="4">
        <v>2</v>
      </c>
      <c r="F754" s="8">
        <v>4.08</v>
      </c>
      <c r="G754" s="4">
        <v>2</v>
      </c>
      <c r="H754" s="8">
        <v>4.26</v>
      </c>
      <c r="I754" s="4">
        <v>0</v>
      </c>
    </row>
    <row r="755" spans="1:9" x14ac:dyDescent="0.2">
      <c r="A755" s="2">
        <v>2</v>
      </c>
      <c r="B755" s="1" t="s">
        <v>125</v>
      </c>
      <c r="C755" s="4">
        <v>4</v>
      </c>
      <c r="D755" s="8">
        <v>4</v>
      </c>
      <c r="E755" s="4">
        <v>4</v>
      </c>
      <c r="F755" s="8">
        <v>8.16</v>
      </c>
      <c r="G755" s="4">
        <v>0</v>
      </c>
      <c r="H755" s="8">
        <v>0</v>
      </c>
      <c r="I755" s="4">
        <v>0</v>
      </c>
    </row>
    <row r="756" spans="1:9" x14ac:dyDescent="0.2">
      <c r="A756" s="2">
        <v>2</v>
      </c>
      <c r="B756" s="1" t="s">
        <v>126</v>
      </c>
      <c r="C756" s="4">
        <v>4</v>
      </c>
      <c r="D756" s="8">
        <v>4</v>
      </c>
      <c r="E756" s="4">
        <v>3</v>
      </c>
      <c r="F756" s="8">
        <v>6.12</v>
      </c>
      <c r="G756" s="4">
        <v>1</v>
      </c>
      <c r="H756" s="8">
        <v>2.13</v>
      </c>
      <c r="I756" s="4">
        <v>0</v>
      </c>
    </row>
    <row r="757" spans="1:9" x14ac:dyDescent="0.2">
      <c r="A757" s="2">
        <v>5</v>
      </c>
      <c r="B757" s="1" t="s">
        <v>113</v>
      </c>
      <c r="C757" s="4">
        <v>3</v>
      </c>
      <c r="D757" s="8">
        <v>3</v>
      </c>
      <c r="E757" s="4">
        <v>1</v>
      </c>
      <c r="F757" s="8">
        <v>2.04</v>
      </c>
      <c r="G757" s="4">
        <v>2</v>
      </c>
      <c r="H757" s="8">
        <v>4.26</v>
      </c>
      <c r="I757" s="4">
        <v>0</v>
      </c>
    </row>
    <row r="758" spans="1:9" x14ac:dyDescent="0.2">
      <c r="A758" s="2">
        <v>5</v>
      </c>
      <c r="B758" s="1" t="s">
        <v>114</v>
      </c>
      <c r="C758" s="4">
        <v>3</v>
      </c>
      <c r="D758" s="8">
        <v>3</v>
      </c>
      <c r="E758" s="4">
        <v>2</v>
      </c>
      <c r="F758" s="8">
        <v>4.08</v>
      </c>
      <c r="G758" s="4">
        <v>1</v>
      </c>
      <c r="H758" s="8">
        <v>2.13</v>
      </c>
      <c r="I758" s="4">
        <v>0</v>
      </c>
    </row>
    <row r="759" spans="1:9" x14ac:dyDescent="0.2">
      <c r="A759" s="2">
        <v>5</v>
      </c>
      <c r="B759" s="1" t="s">
        <v>159</v>
      </c>
      <c r="C759" s="4">
        <v>3</v>
      </c>
      <c r="D759" s="8">
        <v>3</v>
      </c>
      <c r="E759" s="4">
        <v>0</v>
      </c>
      <c r="F759" s="8">
        <v>0</v>
      </c>
      <c r="G759" s="4">
        <v>3</v>
      </c>
      <c r="H759" s="8">
        <v>6.38</v>
      </c>
      <c r="I759" s="4">
        <v>0</v>
      </c>
    </row>
    <row r="760" spans="1:9" x14ac:dyDescent="0.2">
      <c r="A760" s="2">
        <v>5</v>
      </c>
      <c r="B760" s="1" t="s">
        <v>134</v>
      </c>
      <c r="C760" s="4">
        <v>3</v>
      </c>
      <c r="D760" s="8">
        <v>3</v>
      </c>
      <c r="E760" s="4">
        <v>0</v>
      </c>
      <c r="F760" s="8">
        <v>0</v>
      </c>
      <c r="G760" s="4">
        <v>3</v>
      </c>
      <c r="H760" s="8">
        <v>6.38</v>
      </c>
      <c r="I760" s="4">
        <v>0</v>
      </c>
    </row>
    <row r="761" spans="1:9" x14ac:dyDescent="0.2">
      <c r="A761" s="2">
        <v>5</v>
      </c>
      <c r="B761" s="1" t="s">
        <v>116</v>
      </c>
      <c r="C761" s="4">
        <v>3</v>
      </c>
      <c r="D761" s="8">
        <v>3</v>
      </c>
      <c r="E761" s="4">
        <v>1</v>
      </c>
      <c r="F761" s="8">
        <v>2.04</v>
      </c>
      <c r="G761" s="4">
        <v>2</v>
      </c>
      <c r="H761" s="8">
        <v>4.26</v>
      </c>
      <c r="I761" s="4">
        <v>0</v>
      </c>
    </row>
    <row r="762" spans="1:9" x14ac:dyDescent="0.2">
      <c r="A762" s="2">
        <v>5</v>
      </c>
      <c r="B762" s="1" t="s">
        <v>117</v>
      </c>
      <c r="C762" s="4">
        <v>3</v>
      </c>
      <c r="D762" s="8">
        <v>3</v>
      </c>
      <c r="E762" s="4">
        <v>2</v>
      </c>
      <c r="F762" s="8">
        <v>4.08</v>
      </c>
      <c r="G762" s="4">
        <v>1</v>
      </c>
      <c r="H762" s="8">
        <v>2.13</v>
      </c>
      <c r="I762" s="4">
        <v>0</v>
      </c>
    </row>
    <row r="763" spans="1:9" x14ac:dyDescent="0.2">
      <c r="A763" s="2">
        <v>5</v>
      </c>
      <c r="B763" s="1" t="s">
        <v>205</v>
      </c>
      <c r="C763" s="4">
        <v>3</v>
      </c>
      <c r="D763" s="8">
        <v>3</v>
      </c>
      <c r="E763" s="4">
        <v>0</v>
      </c>
      <c r="F763" s="8">
        <v>0</v>
      </c>
      <c r="G763" s="4">
        <v>3</v>
      </c>
      <c r="H763" s="8">
        <v>6.38</v>
      </c>
      <c r="I763" s="4">
        <v>0</v>
      </c>
    </row>
    <row r="764" spans="1:9" x14ac:dyDescent="0.2">
      <c r="A764" s="2">
        <v>5</v>
      </c>
      <c r="B764" s="1" t="s">
        <v>222</v>
      </c>
      <c r="C764" s="4">
        <v>3</v>
      </c>
      <c r="D764" s="8">
        <v>3</v>
      </c>
      <c r="E764" s="4">
        <v>3</v>
      </c>
      <c r="F764" s="8">
        <v>6.12</v>
      </c>
      <c r="G764" s="4">
        <v>0</v>
      </c>
      <c r="H764" s="8">
        <v>0</v>
      </c>
      <c r="I764" s="4">
        <v>0</v>
      </c>
    </row>
    <row r="765" spans="1:9" x14ac:dyDescent="0.2">
      <c r="A765" s="2">
        <v>5</v>
      </c>
      <c r="B765" s="1" t="s">
        <v>164</v>
      </c>
      <c r="C765" s="4">
        <v>3</v>
      </c>
      <c r="D765" s="8">
        <v>3</v>
      </c>
      <c r="E765" s="4">
        <v>3</v>
      </c>
      <c r="F765" s="8">
        <v>6.12</v>
      </c>
      <c r="G765" s="4">
        <v>0</v>
      </c>
      <c r="H765" s="8">
        <v>0</v>
      </c>
      <c r="I765" s="4">
        <v>0</v>
      </c>
    </row>
    <row r="766" spans="1:9" x14ac:dyDescent="0.2">
      <c r="A766" s="2">
        <v>14</v>
      </c>
      <c r="B766" s="1" t="s">
        <v>112</v>
      </c>
      <c r="C766" s="4">
        <v>2</v>
      </c>
      <c r="D766" s="8">
        <v>2</v>
      </c>
      <c r="E766" s="4">
        <v>1</v>
      </c>
      <c r="F766" s="8">
        <v>2.04</v>
      </c>
      <c r="G766" s="4">
        <v>1</v>
      </c>
      <c r="H766" s="8">
        <v>2.13</v>
      </c>
      <c r="I766" s="4">
        <v>0</v>
      </c>
    </row>
    <row r="767" spans="1:9" x14ac:dyDescent="0.2">
      <c r="A767" s="2">
        <v>14</v>
      </c>
      <c r="B767" s="1" t="s">
        <v>197</v>
      </c>
      <c r="C767" s="4">
        <v>2</v>
      </c>
      <c r="D767" s="8">
        <v>2</v>
      </c>
      <c r="E767" s="4">
        <v>0</v>
      </c>
      <c r="F767" s="8">
        <v>0</v>
      </c>
      <c r="G767" s="4">
        <v>2</v>
      </c>
      <c r="H767" s="8">
        <v>4.26</v>
      </c>
      <c r="I767" s="4">
        <v>0</v>
      </c>
    </row>
    <row r="768" spans="1:9" x14ac:dyDescent="0.2">
      <c r="A768" s="2">
        <v>14</v>
      </c>
      <c r="B768" s="1" t="s">
        <v>220</v>
      </c>
      <c r="C768" s="4">
        <v>2</v>
      </c>
      <c r="D768" s="8">
        <v>2</v>
      </c>
      <c r="E768" s="4">
        <v>2</v>
      </c>
      <c r="F768" s="8">
        <v>4.08</v>
      </c>
      <c r="G768" s="4">
        <v>0</v>
      </c>
      <c r="H768" s="8">
        <v>0</v>
      </c>
      <c r="I768" s="4">
        <v>0</v>
      </c>
    </row>
    <row r="769" spans="1:9" x14ac:dyDescent="0.2">
      <c r="A769" s="2">
        <v>14</v>
      </c>
      <c r="B769" s="1" t="s">
        <v>221</v>
      </c>
      <c r="C769" s="4">
        <v>2</v>
      </c>
      <c r="D769" s="8">
        <v>2</v>
      </c>
      <c r="E769" s="4">
        <v>1</v>
      </c>
      <c r="F769" s="8">
        <v>2.04</v>
      </c>
      <c r="G769" s="4">
        <v>1</v>
      </c>
      <c r="H769" s="8">
        <v>2.13</v>
      </c>
      <c r="I769" s="4">
        <v>0</v>
      </c>
    </row>
    <row r="770" spans="1:9" x14ac:dyDescent="0.2">
      <c r="A770" s="2">
        <v>14</v>
      </c>
      <c r="B770" s="1" t="s">
        <v>156</v>
      </c>
      <c r="C770" s="4">
        <v>2</v>
      </c>
      <c r="D770" s="8">
        <v>2</v>
      </c>
      <c r="E770" s="4">
        <v>1</v>
      </c>
      <c r="F770" s="8">
        <v>2.04</v>
      </c>
      <c r="G770" s="4">
        <v>1</v>
      </c>
      <c r="H770" s="8">
        <v>2.13</v>
      </c>
      <c r="I770" s="4">
        <v>0</v>
      </c>
    </row>
    <row r="771" spans="1:9" x14ac:dyDescent="0.2">
      <c r="A771" s="2">
        <v>14</v>
      </c>
      <c r="B771" s="1" t="s">
        <v>195</v>
      </c>
      <c r="C771" s="4">
        <v>2</v>
      </c>
      <c r="D771" s="8">
        <v>2</v>
      </c>
      <c r="E771" s="4">
        <v>2</v>
      </c>
      <c r="F771" s="8">
        <v>4.08</v>
      </c>
      <c r="G771" s="4">
        <v>0</v>
      </c>
      <c r="H771" s="8">
        <v>0</v>
      </c>
      <c r="I771" s="4">
        <v>0</v>
      </c>
    </row>
    <row r="772" spans="1:9" x14ac:dyDescent="0.2">
      <c r="A772" s="2">
        <v>14</v>
      </c>
      <c r="B772" s="1" t="s">
        <v>121</v>
      </c>
      <c r="C772" s="4">
        <v>2</v>
      </c>
      <c r="D772" s="8">
        <v>2</v>
      </c>
      <c r="E772" s="4">
        <v>0</v>
      </c>
      <c r="F772" s="8">
        <v>0</v>
      </c>
      <c r="G772" s="4">
        <v>2</v>
      </c>
      <c r="H772" s="8">
        <v>4.26</v>
      </c>
      <c r="I772" s="4">
        <v>0</v>
      </c>
    </row>
    <row r="773" spans="1:9" x14ac:dyDescent="0.2">
      <c r="A773" s="2">
        <v>14</v>
      </c>
      <c r="B773" s="1" t="s">
        <v>132</v>
      </c>
      <c r="C773" s="4">
        <v>2</v>
      </c>
      <c r="D773" s="8">
        <v>2</v>
      </c>
      <c r="E773" s="4">
        <v>0</v>
      </c>
      <c r="F773" s="8">
        <v>0</v>
      </c>
      <c r="G773" s="4">
        <v>2</v>
      </c>
      <c r="H773" s="8">
        <v>4.26</v>
      </c>
      <c r="I773" s="4">
        <v>0</v>
      </c>
    </row>
    <row r="774" spans="1:9" x14ac:dyDescent="0.2">
      <c r="A774" s="2">
        <v>14</v>
      </c>
      <c r="B774" s="1" t="s">
        <v>167</v>
      </c>
      <c r="C774" s="4">
        <v>2</v>
      </c>
      <c r="D774" s="8">
        <v>2</v>
      </c>
      <c r="E774" s="4">
        <v>2</v>
      </c>
      <c r="F774" s="8">
        <v>4.08</v>
      </c>
      <c r="G774" s="4">
        <v>0</v>
      </c>
      <c r="H774" s="8">
        <v>0</v>
      </c>
      <c r="I774" s="4">
        <v>0</v>
      </c>
    </row>
    <row r="775" spans="1:9" x14ac:dyDescent="0.2">
      <c r="A775" s="2">
        <v>14</v>
      </c>
      <c r="B775" s="1" t="s">
        <v>124</v>
      </c>
      <c r="C775" s="4">
        <v>2</v>
      </c>
      <c r="D775" s="8">
        <v>2</v>
      </c>
      <c r="E775" s="4">
        <v>2</v>
      </c>
      <c r="F775" s="8">
        <v>4.08</v>
      </c>
      <c r="G775" s="4">
        <v>0</v>
      </c>
      <c r="H775" s="8">
        <v>0</v>
      </c>
      <c r="I775" s="4">
        <v>0</v>
      </c>
    </row>
    <row r="776" spans="1:9" x14ac:dyDescent="0.2">
      <c r="A776" s="2">
        <v>14</v>
      </c>
      <c r="B776" s="1" t="s">
        <v>127</v>
      </c>
      <c r="C776" s="4">
        <v>2</v>
      </c>
      <c r="D776" s="8">
        <v>2</v>
      </c>
      <c r="E776" s="4">
        <v>2</v>
      </c>
      <c r="F776" s="8">
        <v>4.08</v>
      </c>
      <c r="G776" s="4">
        <v>0</v>
      </c>
      <c r="H776" s="8">
        <v>0</v>
      </c>
      <c r="I776" s="4">
        <v>0</v>
      </c>
    </row>
    <row r="777" spans="1:9" x14ac:dyDescent="0.2">
      <c r="A777" s="2">
        <v>14</v>
      </c>
      <c r="B777" s="1" t="s">
        <v>129</v>
      </c>
      <c r="C777" s="4">
        <v>2</v>
      </c>
      <c r="D777" s="8">
        <v>2</v>
      </c>
      <c r="E777" s="4">
        <v>2</v>
      </c>
      <c r="F777" s="8">
        <v>4.08</v>
      </c>
      <c r="G777" s="4">
        <v>0</v>
      </c>
      <c r="H777" s="8">
        <v>0</v>
      </c>
      <c r="I777" s="4">
        <v>0</v>
      </c>
    </row>
    <row r="778" spans="1:9" x14ac:dyDescent="0.2">
      <c r="A778" s="2">
        <v>14</v>
      </c>
      <c r="B778" s="1" t="s">
        <v>171</v>
      </c>
      <c r="C778" s="4">
        <v>2</v>
      </c>
      <c r="D778" s="8">
        <v>2</v>
      </c>
      <c r="E778" s="4">
        <v>0</v>
      </c>
      <c r="F778" s="8">
        <v>0</v>
      </c>
      <c r="G778" s="4">
        <v>1</v>
      </c>
      <c r="H778" s="8">
        <v>2.13</v>
      </c>
      <c r="I778" s="4">
        <v>0</v>
      </c>
    </row>
    <row r="779" spans="1:9" x14ac:dyDescent="0.2">
      <c r="A779" s="1"/>
      <c r="C779" s="4"/>
      <c r="D779" s="8"/>
      <c r="E779" s="4"/>
      <c r="F779" s="8"/>
      <c r="G779" s="4"/>
      <c r="H779" s="8"/>
      <c r="I779" s="4"/>
    </row>
    <row r="780" spans="1:9" x14ac:dyDescent="0.2">
      <c r="A780" s="1" t="s">
        <v>30</v>
      </c>
      <c r="C780" s="4"/>
      <c r="D780" s="8"/>
      <c r="E780" s="4"/>
      <c r="F780" s="8"/>
      <c r="G780" s="4"/>
      <c r="H780" s="8"/>
      <c r="I780" s="4"/>
    </row>
    <row r="781" spans="1:9" x14ac:dyDescent="0.2">
      <c r="A781" s="2">
        <v>1</v>
      </c>
      <c r="B781" s="1" t="s">
        <v>111</v>
      </c>
      <c r="C781" s="4">
        <v>22</v>
      </c>
      <c r="D781" s="8">
        <v>6.79</v>
      </c>
      <c r="E781" s="4">
        <v>4</v>
      </c>
      <c r="F781" s="8">
        <v>2.14</v>
      </c>
      <c r="G781" s="4">
        <v>18</v>
      </c>
      <c r="H781" s="8">
        <v>14.06</v>
      </c>
      <c r="I781" s="4">
        <v>0</v>
      </c>
    </row>
    <row r="782" spans="1:9" x14ac:dyDescent="0.2">
      <c r="A782" s="2">
        <v>2</v>
      </c>
      <c r="B782" s="1" t="s">
        <v>126</v>
      </c>
      <c r="C782" s="4">
        <v>21</v>
      </c>
      <c r="D782" s="8">
        <v>6.48</v>
      </c>
      <c r="E782" s="4">
        <v>21</v>
      </c>
      <c r="F782" s="8">
        <v>11.23</v>
      </c>
      <c r="G782" s="4">
        <v>0</v>
      </c>
      <c r="H782" s="8">
        <v>0</v>
      </c>
      <c r="I782" s="4">
        <v>0</v>
      </c>
    </row>
    <row r="783" spans="1:9" x14ac:dyDescent="0.2">
      <c r="A783" s="2">
        <v>3</v>
      </c>
      <c r="B783" s="1" t="s">
        <v>125</v>
      </c>
      <c r="C783" s="4">
        <v>17</v>
      </c>
      <c r="D783" s="8">
        <v>5.25</v>
      </c>
      <c r="E783" s="4">
        <v>17</v>
      </c>
      <c r="F783" s="8">
        <v>9.09</v>
      </c>
      <c r="G783" s="4">
        <v>0</v>
      </c>
      <c r="H783" s="8">
        <v>0</v>
      </c>
      <c r="I783" s="4">
        <v>0</v>
      </c>
    </row>
    <row r="784" spans="1:9" x14ac:dyDescent="0.2">
      <c r="A784" s="2">
        <v>4</v>
      </c>
      <c r="B784" s="1" t="s">
        <v>116</v>
      </c>
      <c r="C784" s="4">
        <v>13</v>
      </c>
      <c r="D784" s="8">
        <v>4.01</v>
      </c>
      <c r="E784" s="4">
        <v>11</v>
      </c>
      <c r="F784" s="8">
        <v>5.88</v>
      </c>
      <c r="G784" s="4">
        <v>2</v>
      </c>
      <c r="H784" s="8">
        <v>1.56</v>
      </c>
      <c r="I784" s="4">
        <v>0</v>
      </c>
    </row>
    <row r="785" spans="1:9" x14ac:dyDescent="0.2">
      <c r="A785" s="2">
        <v>5</v>
      </c>
      <c r="B785" s="1" t="s">
        <v>117</v>
      </c>
      <c r="C785" s="4">
        <v>12</v>
      </c>
      <c r="D785" s="8">
        <v>3.7</v>
      </c>
      <c r="E785" s="4">
        <v>6</v>
      </c>
      <c r="F785" s="8">
        <v>3.21</v>
      </c>
      <c r="G785" s="4">
        <v>6</v>
      </c>
      <c r="H785" s="8">
        <v>4.6900000000000004</v>
      </c>
      <c r="I785" s="4">
        <v>0</v>
      </c>
    </row>
    <row r="786" spans="1:9" x14ac:dyDescent="0.2">
      <c r="A786" s="2">
        <v>6</v>
      </c>
      <c r="B786" s="1" t="s">
        <v>153</v>
      </c>
      <c r="C786" s="4">
        <v>10</v>
      </c>
      <c r="D786" s="8">
        <v>3.09</v>
      </c>
      <c r="E786" s="4">
        <v>4</v>
      </c>
      <c r="F786" s="8">
        <v>2.14</v>
      </c>
      <c r="G786" s="4">
        <v>6</v>
      </c>
      <c r="H786" s="8">
        <v>4.6900000000000004</v>
      </c>
      <c r="I786" s="4">
        <v>0</v>
      </c>
    </row>
    <row r="787" spans="1:9" x14ac:dyDescent="0.2">
      <c r="A787" s="2">
        <v>7</v>
      </c>
      <c r="B787" s="1" t="s">
        <v>113</v>
      </c>
      <c r="C787" s="4">
        <v>7</v>
      </c>
      <c r="D787" s="8">
        <v>2.16</v>
      </c>
      <c r="E787" s="4">
        <v>3</v>
      </c>
      <c r="F787" s="8">
        <v>1.6</v>
      </c>
      <c r="G787" s="4">
        <v>4</v>
      </c>
      <c r="H787" s="8">
        <v>3.13</v>
      </c>
      <c r="I787" s="4">
        <v>0</v>
      </c>
    </row>
    <row r="788" spans="1:9" x14ac:dyDescent="0.2">
      <c r="A788" s="2">
        <v>7</v>
      </c>
      <c r="B788" s="1" t="s">
        <v>128</v>
      </c>
      <c r="C788" s="4">
        <v>7</v>
      </c>
      <c r="D788" s="8">
        <v>2.16</v>
      </c>
      <c r="E788" s="4">
        <v>7</v>
      </c>
      <c r="F788" s="8">
        <v>3.74</v>
      </c>
      <c r="G788" s="4">
        <v>0</v>
      </c>
      <c r="H788" s="8">
        <v>0</v>
      </c>
      <c r="I788" s="4">
        <v>0</v>
      </c>
    </row>
    <row r="789" spans="1:9" x14ac:dyDescent="0.2">
      <c r="A789" s="2">
        <v>9</v>
      </c>
      <c r="B789" s="1" t="s">
        <v>112</v>
      </c>
      <c r="C789" s="4">
        <v>6</v>
      </c>
      <c r="D789" s="8">
        <v>1.85</v>
      </c>
      <c r="E789" s="4">
        <v>4</v>
      </c>
      <c r="F789" s="8">
        <v>2.14</v>
      </c>
      <c r="G789" s="4">
        <v>2</v>
      </c>
      <c r="H789" s="8">
        <v>1.56</v>
      </c>
      <c r="I789" s="4">
        <v>0</v>
      </c>
    </row>
    <row r="790" spans="1:9" x14ac:dyDescent="0.2">
      <c r="A790" s="2">
        <v>9</v>
      </c>
      <c r="B790" s="1" t="s">
        <v>183</v>
      </c>
      <c r="C790" s="4">
        <v>6</v>
      </c>
      <c r="D790" s="8">
        <v>1.85</v>
      </c>
      <c r="E790" s="4">
        <v>4</v>
      </c>
      <c r="F790" s="8">
        <v>2.14</v>
      </c>
      <c r="G790" s="4">
        <v>2</v>
      </c>
      <c r="H790" s="8">
        <v>1.56</v>
      </c>
      <c r="I790" s="4">
        <v>0</v>
      </c>
    </row>
    <row r="791" spans="1:9" x14ac:dyDescent="0.2">
      <c r="A791" s="2">
        <v>11</v>
      </c>
      <c r="B791" s="1" t="s">
        <v>156</v>
      </c>
      <c r="C791" s="4">
        <v>5</v>
      </c>
      <c r="D791" s="8">
        <v>1.54</v>
      </c>
      <c r="E791" s="4">
        <v>3</v>
      </c>
      <c r="F791" s="8">
        <v>1.6</v>
      </c>
      <c r="G791" s="4">
        <v>2</v>
      </c>
      <c r="H791" s="8">
        <v>1.56</v>
      </c>
      <c r="I791" s="4">
        <v>0</v>
      </c>
    </row>
    <row r="792" spans="1:9" x14ac:dyDescent="0.2">
      <c r="A792" s="2">
        <v>11</v>
      </c>
      <c r="B792" s="1" t="s">
        <v>169</v>
      </c>
      <c r="C792" s="4">
        <v>5</v>
      </c>
      <c r="D792" s="8">
        <v>1.54</v>
      </c>
      <c r="E792" s="4">
        <v>3</v>
      </c>
      <c r="F792" s="8">
        <v>1.6</v>
      </c>
      <c r="G792" s="4">
        <v>2</v>
      </c>
      <c r="H792" s="8">
        <v>1.56</v>
      </c>
      <c r="I792" s="4">
        <v>0</v>
      </c>
    </row>
    <row r="793" spans="1:9" x14ac:dyDescent="0.2">
      <c r="A793" s="2">
        <v>11</v>
      </c>
      <c r="B793" s="1" t="s">
        <v>129</v>
      </c>
      <c r="C793" s="4">
        <v>5</v>
      </c>
      <c r="D793" s="8">
        <v>1.54</v>
      </c>
      <c r="E793" s="4">
        <v>4</v>
      </c>
      <c r="F793" s="8">
        <v>2.14</v>
      </c>
      <c r="G793" s="4">
        <v>1</v>
      </c>
      <c r="H793" s="8">
        <v>0.78</v>
      </c>
      <c r="I793" s="4">
        <v>0</v>
      </c>
    </row>
    <row r="794" spans="1:9" x14ac:dyDescent="0.2">
      <c r="A794" s="2">
        <v>11</v>
      </c>
      <c r="B794" s="1" t="s">
        <v>130</v>
      </c>
      <c r="C794" s="4">
        <v>5</v>
      </c>
      <c r="D794" s="8">
        <v>1.54</v>
      </c>
      <c r="E794" s="4">
        <v>5</v>
      </c>
      <c r="F794" s="8">
        <v>2.67</v>
      </c>
      <c r="G794" s="4">
        <v>0</v>
      </c>
      <c r="H794" s="8">
        <v>0</v>
      </c>
      <c r="I794" s="4">
        <v>0</v>
      </c>
    </row>
    <row r="795" spans="1:9" x14ac:dyDescent="0.2">
      <c r="A795" s="2">
        <v>15</v>
      </c>
      <c r="B795" s="1" t="s">
        <v>145</v>
      </c>
      <c r="C795" s="4">
        <v>4</v>
      </c>
      <c r="D795" s="8">
        <v>1.23</v>
      </c>
      <c r="E795" s="4">
        <v>1</v>
      </c>
      <c r="F795" s="8">
        <v>0.53</v>
      </c>
      <c r="G795" s="4">
        <v>3</v>
      </c>
      <c r="H795" s="8">
        <v>2.34</v>
      </c>
      <c r="I795" s="4">
        <v>0</v>
      </c>
    </row>
    <row r="796" spans="1:9" x14ac:dyDescent="0.2">
      <c r="A796" s="2">
        <v>15</v>
      </c>
      <c r="B796" s="1" t="s">
        <v>148</v>
      </c>
      <c r="C796" s="4">
        <v>4</v>
      </c>
      <c r="D796" s="8">
        <v>1.23</v>
      </c>
      <c r="E796" s="4">
        <v>3</v>
      </c>
      <c r="F796" s="8">
        <v>1.6</v>
      </c>
      <c r="G796" s="4">
        <v>1</v>
      </c>
      <c r="H796" s="8">
        <v>0.78</v>
      </c>
      <c r="I796" s="4">
        <v>0</v>
      </c>
    </row>
    <row r="797" spans="1:9" x14ac:dyDescent="0.2">
      <c r="A797" s="2">
        <v>15</v>
      </c>
      <c r="B797" s="1" t="s">
        <v>139</v>
      </c>
      <c r="C797" s="4">
        <v>4</v>
      </c>
      <c r="D797" s="8">
        <v>1.23</v>
      </c>
      <c r="E797" s="4">
        <v>3</v>
      </c>
      <c r="F797" s="8">
        <v>1.6</v>
      </c>
      <c r="G797" s="4">
        <v>1</v>
      </c>
      <c r="H797" s="8">
        <v>0.78</v>
      </c>
      <c r="I797" s="4">
        <v>0</v>
      </c>
    </row>
    <row r="798" spans="1:9" x14ac:dyDescent="0.2">
      <c r="A798" s="2">
        <v>15</v>
      </c>
      <c r="B798" s="1" t="s">
        <v>119</v>
      </c>
      <c r="C798" s="4">
        <v>4</v>
      </c>
      <c r="D798" s="8">
        <v>1.23</v>
      </c>
      <c r="E798" s="4">
        <v>3</v>
      </c>
      <c r="F798" s="8">
        <v>1.6</v>
      </c>
      <c r="G798" s="4">
        <v>1</v>
      </c>
      <c r="H798" s="8">
        <v>0.78</v>
      </c>
      <c r="I798" s="4">
        <v>0</v>
      </c>
    </row>
    <row r="799" spans="1:9" x14ac:dyDescent="0.2">
      <c r="A799" s="2">
        <v>15</v>
      </c>
      <c r="B799" s="1" t="s">
        <v>137</v>
      </c>
      <c r="C799" s="4">
        <v>4</v>
      </c>
      <c r="D799" s="8">
        <v>1.23</v>
      </c>
      <c r="E799" s="4">
        <v>2</v>
      </c>
      <c r="F799" s="8">
        <v>1.07</v>
      </c>
      <c r="G799" s="4">
        <v>2</v>
      </c>
      <c r="H799" s="8">
        <v>1.56</v>
      </c>
      <c r="I799" s="4">
        <v>0</v>
      </c>
    </row>
    <row r="800" spans="1:9" x14ac:dyDescent="0.2">
      <c r="A800" s="2">
        <v>15</v>
      </c>
      <c r="B800" s="1" t="s">
        <v>122</v>
      </c>
      <c r="C800" s="4">
        <v>4</v>
      </c>
      <c r="D800" s="8">
        <v>1.23</v>
      </c>
      <c r="E800" s="4">
        <v>4</v>
      </c>
      <c r="F800" s="8">
        <v>2.14</v>
      </c>
      <c r="G800" s="4">
        <v>0</v>
      </c>
      <c r="H800" s="8">
        <v>0</v>
      </c>
      <c r="I800" s="4">
        <v>0</v>
      </c>
    </row>
    <row r="801" spans="1:9" x14ac:dyDescent="0.2">
      <c r="A801" s="2">
        <v>15</v>
      </c>
      <c r="B801" s="1" t="s">
        <v>124</v>
      </c>
      <c r="C801" s="4">
        <v>4</v>
      </c>
      <c r="D801" s="8">
        <v>1.23</v>
      </c>
      <c r="E801" s="4">
        <v>4</v>
      </c>
      <c r="F801" s="8">
        <v>2.14</v>
      </c>
      <c r="G801" s="4">
        <v>0</v>
      </c>
      <c r="H801" s="8">
        <v>0</v>
      </c>
      <c r="I801" s="4">
        <v>0</v>
      </c>
    </row>
    <row r="802" spans="1:9" x14ac:dyDescent="0.2">
      <c r="A802" s="1"/>
      <c r="C802" s="4"/>
      <c r="D802" s="8"/>
      <c r="E802" s="4"/>
      <c r="F802" s="8"/>
      <c r="G802" s="4"/>
      <c r="H802" s="8"/>
      <c r="I802" s="4"/>
    </row>
    <row r="803" spans="1:9" x14ac:dyDescent="0.2">
      <c r="A803" s="1" t="s">
        <v>31</v>
      </c>
      <c r="C803" s="4"/>
      <c r="D803" s="8"/>
      <c r="E803" s="4"/>
      <c r="F803" s="8"/>
      <c r="G803" s="4"/>
      <c r="H803" s="8"/>
      <c r="I803" s="4"/>
    </row>
    <row r="804" spans="1:9" x14ac:dyDescent="0.2">
      <c r="A804" s="2">
        <v>1</v>
      </c>
      <c r="B804" s="1" t="s">
        <v>126</v>
      </c>
      <c r="C804" s="4">
        <v>17</v>
      </c>
      <c r="D804" s="8">
        <v>5.94</v>
      </c>
      <c r="E804" s="4">
        <v>17</v>
      </c>
      <c r="F804" s="8">
        <v>12.06</v>
      </c>
      <c r="G804" s="4">
        <v>0</v>
      </c>
      <c r="H804" s="8">
        <v>0</v>
      </c>
      <c r="I804" s="4">
        <v>0</v>
      </c>
    </row>
    <row r="805" spans="1:9" x14ac:dyDescent="0.2">
      <c r="A805" s="2">
        <v>2</v>
      </c>
      <c r="B805" s="1" t="s">
        <v>125</v>
      </c>
      <c r="C805" s="4">
        <v>15</v>
      </c>
      <c r="D805" s="8">
        <v>5.24</v>
      </c>
      <c r="E805" s="4">
        <v>15</v>
      </c>
      <c r="F805" s="8">
        <v>10.64</v>
      </c>
      <c r="G805" s="4">
        <v>0</v>
      </c>
      <c r="H805" s="8">
        <v>0</v>
      </c>
      <c r="I805" s="4">
        <v>0</v>
      </c>
    </row>
    <row r="806" spans="1:9" x14ac:dyDescent="0.2">
      <c r="A806" s="2">
        <v>3</v>
      </c>
      <c r="B806" s="1" t="s">
        <v>111</v>
      </c>
      <c r="C806" s="4">
        <v>13</v>
      </c>
      <c r="D806" s="8">
        <v>4.55</v>
      </c>
      <c r="E806" s="4">
        <v>2</v>
      </c>
      <c r="F806" s="8">
        <v>1.42</v>
      </c>
      <c r="G806" s="4">
        <v>11</v>
      </c>
      <c r="H806" s="8">
        <v>8.59</v>
      </c>
      <c r="I806" s="4">
        <v>0</v>
      </c>
    </row>
    <row r="807" spans="1:9" x14ac:dyDescent="0.2">
      <c r="A807" s="2">
        <v>3</v>
      </c>
      <c r="B807" s="1" t="s">
        <v>154</v>
      </c>
      <c r="C807" s="4">
        <v>13</v>
      </c>
      <c r="D807" s="8">
        <v>4.55</v>
      </c>
      <c r="E807" s="4">
        <v>0</v>
      </c>
      <c r="F807" s="8">
        <v>0</v>
      </c>
      <c r="G807" s="4">
        <v>1</v>
      </c>
      <c r="H807" s="8">
        <v>0.78</v>
      </c>
      <c r="I807" s="4">
        <v>0</v>
      </c>
    </row>
    <row r="808" spans="1:9" x14ac:dyDescent="0.2">
      <c r="A808" s="2">
        <v>5</v>
      </c>
      <c r="B808" s="1" t="s">
        <v>113</v>
      </c>
      <c r="C808" s="4">
        <v>10</v>
      </c>
      <c r="D808" s="8">
        <v>3.5</v>
      </c>
      <c r="E808" s="4">
        <v>5</v>
      </c>
      <c r="F808" s="8">
        <v>3.55</v>
      </c>
      <c r="G808" s="4">
        <v>5</v>
      </c>
      <c r="H808" s="8">
        <v>3.91</v>
      </c>
      <c r="I808" s="4">
        <v>0</v>
      </c>
    </row>
    <row r="809" spans="1:9" x14ac:dyDescent="0.2">
      <c r="A809" s="2">
        <v>5</v>
      </c>
      <c r="B809" s="1" t="s">
        <v>117</v>
      </c>
      <c r="C809" s="4">
        <v>10</v>
      </c>
      <c r="D809" s="8">
        <v>3.5</v>
      </c>
      <c r="E809" s="4">
        <v>5</v>
      </c>
      <c r="F809" s="8">
        <v>3.55</v>
      </c>
      <c r="G809" s="4">
        <v>5</v>
      </c>
      <c r="H809" s="8">
        <v>3.91</v>
      </c>
      <c r="I809" s="4">
        <v>0</v>
      </c>
    </row>
    <row r="810" spans="1:9" x14ac:dyDescent="0.2">
      <c r="A810" s="2">
        <v>7</v>
      </c>
      <c r="B810" s="1" t="s">
        <v>130</v>
      </c>
      <c r="C810" s="4">
        <v>8</v>
      </c>
      <c r="D810" s="8">
        <v>2.8</v>
      </c>
      <c r="E810" s="4">
        <v>7</v>
      </c>
      <c r="F810" s="8">
        <v>4.96</v>
      </c>
      <c r="G810" s="4">
        <v>1</v>
      </c>
      <c r="H810" s="8">
        <v>0.78</v>
      </c>
      <c r="I810" s="4">
        <v>0</v>
      </c>
    </row>
    <row r="811" spans="1:9" x14ac:dyDescent="0.2">
      <c r="A811" s="2">
        <v>8</v>
      </c>
      <c r="B811" s="1" t="s">
        <v>160</v>
      </c>
      <c r="C811" s="4">
        <v>7</v>
      </c>
      <c r="D811" s="8">
        <v>2.4500000000000002</v>
      </c>
      <c r="E811" s="4">
        <v>0</v>
      </c>
      <c r="F811" s="8">
        <v>0</v>
      </c>
      <c r="G811" s="4">
        <v>7</v>
      </c>
      <c r="H811" s="8">
        <v>5.47</v>
      </c>
      <c r="I811" s="4">
        <v>0</v>
      </c>
    </row>
    <row r="812" spans="1:9" x14ac:dyDescent="0.2">
      <c r="A812" s="2">
        <v>9</v>
      </c>
      <c r="B812" s="1" t="s">
        <v>116</v>
      </c>
      <c r="C812" s="4">
        <v>6</v>
      </c>
      <c r="D812" s="8">
        <v>2.1</v>
      </c>
      <c r="E812" s="4">
        <v>2</v>
      </c>
      <c r="F812" s="8">
        <v>1.42</v>
      </c>
      <c r="G812" s="4">
        <v>4</v>
      </c>
      <c r="H812" s="8">
        <v>3.13</v>
      </c>
      <c r="I812" s="4">
        <v>0</v>
      </c>
    </row>
    <row r="813" spans="1:9" x14ac:dyDescent="0.2">
      <c r="A813" s="2">
        <v>10</v>
      </c>
      <c r="B813" s="1" t="s">
        <v>145</v>
      </c>
      <c r="C813" s="4">
        <v>5</v>
      </c>
      <c r="D813" s="8">
        <v>1.75</v>
      </c>
      <c r="E813" s="4">
        <v>3</v>
      </c>
      <c r="F813" s="8">
        <v>2.13</v>
      </c>
      <c r="G813" s="4">
        <v>2</v>
      </c>
      <c r="H813" s="8">
        <v>1.56</v>
      </c>
      <c r="I813" s="4">
        <v>0</v>
      </c>
    </row>
    <row r="814" spans="1:9" x14ac:dyDescent="0.2">
      <c r="A814" s="2">
        <v>10</v>
      </c>
      <c r="B814" s="1" t="s">
        <v>152</v>
      </c>
      <c r="C814" s="4">
        <v>5</v>
      </c>
      <c r="D814" s="8">
        <v>1.75</v>
      </c>
      <c r="E814" s="4">
        <v>4</v>
      </c>
      <c r="F814" s="8">
        <v>2.84</v>
      </c>
      <c r="G814" s="4">
        <v>1</v>
      </c>
      <c r="H814" s="8">
        <v>0.78</v>
      </c>
      <c r="I814" s="4">
        <v>0</v>
      </c>
    </row>
    <row r="815" spans="1:9" x14ac:dyDescent="0.2">
      <c r="A815" s="2">
        <v>10</v>
      </c>
      <c r="B815" s="1" t="s">
        <v>119</v>
      </c>
      <c r="C815" s="4">
        <v>5</v>
      </c>
      <c r="D815" s="8">
        <v>1.75</v>
      </c>
      <c r="E815" s="4">
        <v>4</v>
      </c>
      <c r="F815" s="8">
        <v>2.84</v>
      </c>
      <c r="G815" s="4">
        <v>1</v>
      </c>
      <c r="H815" s="8">
        <v>0.78</v>
      </c>
      <c r="I815" s="4">
        <v>0</v>
      </c>
    </row>
    <row r="816" spans="1:9" x14ac:dyDescent="0.2">
      <c r="A816" s="2">
        <v>10</v>
      </c>
      <c r="B816" s="1" t="s">
        <v>122</v>
      </c>
      <c r="C816" s="4">
        <v>5</v>
      </c>
      <c r="D816" s="8">
        <v>1.75</v>
      </c>
      <c r="E816" s="4">
        <v>4</v>
      </c>
      <c r="F816" s="8">
        <v>2.84</v>
      </c>
      <c r="G816" s="4">
        <v>1</v>
      </c>
      <c r="H816" s="8">
        <v>0.78</v>
      </c>
      <c r="I816" s="4">
        <v>0</v>
      </c>
    </row>
    <row r="817" spans="1:9" x14ac:dyDescent="0.2">
      <c r="A817" s="2">
        <v>10</v>
      </c>
      <c r="B817" s="1" t="s">
        <v>171</v>
      </c>
      <c r="C817" s="4">
        <v>5</v>
      </c>
      <c r="D817" s="8">
        <v>1.75</v>
      </c>
      <c r="E817" s="4">
        <v>0</v>
      </c>
      <c r="F817" s="8">
        <v>0</v>
      </c>
      <c r="G817" s="4">
        <v>4</v>
      </c>
      <c r="H817" s="8">
        <v>3.13</v>
      </c>
      <c r="I817" s="4">
        <v>0</v>
      </c>
    </row>
    <row r="818" spans="1:9" x14ac:dyDescent="0.2">
      <c r="A818" s="2">
        <v>15</v>
      </c>
      <c r="B818" s="1" t="s">
        <v>112</v>
      </c>
      <c r="C818" s="4">
        <v>4</v>
      </c>
      <c r="D818" s="8">
        <v>1.4</v>
      </c>
      <c r="E818" s="4">
        <v>1</v>
      </c>
      <c r="F818" s="8">
        <v>0.71</v>
      </c>
      <c r="G818" s="4">
        <v>3</v>
      </c>
      <c r="H818" s="8">
        <v>2.34</v>
      </c>
      <c r="I818" s="4">
        <v>0</v>
      </c>
    </row>
    <row r="819" spans="1:9" x14ac:dyDescent="0.2">
      <c r="A819" s="2">
        <v>15</v>
      </c>
      <c r="B819" s="1" t="s">
        <v>183</v>
      </c>
      <c r="C819" s="4">
        <v>4</v>
      </c>
      <c r="D819" s="8">
        <v>1.4</v>
      </c>
      <c r="E819" s="4">
        <v>4</v>
      </c>
      <c r="F819" s="8">
        <v>2.84</v>
      </c>
      <c r="G819" s="4">
        <v>0</v>
      </c>
      <c r="H819" s="8">
        <v>0</v>
      </c>
      <c r="I819" s="4">
        <v>0</v>
      </c>
    </row>
    <row r="820" spans="1:9" x14ac:dyDescent="0.2">
      <c r="A820" s="2">
        <v>15</v>
      </c>
      <c r="B820" s="1" t="s">
        <v>223</v>
      </c>
      <c r="C820" s="4">
        <v>4</v>
      </c>
      <c r="D820" s="8">
        <v>1.4</v>
      </c>
      <c r="E820" s="4">
        <v>1</v>
      </c>
      <c r="F820" s="8">
        <v>0.71</v>
      </c>
      <c r="G820" s="4">
        <v>3</v>
      </c>
      <c r="H820" s="8">
        <v>2.34</v>
      </c>
      <c r="I820" s="4">
        <v>0</v>
      </c>
    </row>
    <row r="821" spans="1:9" x14ac:dyDescent="0.2">
      <c r="A821" s="2">
        <v>15</v>
      </c>
      <c r="B821" s="1" t="s">
        <v>118</v>
      </c>
      <c r="C821" s="4">
        <v>4</v>
      </c>
      <c r="D821" s="8">
        <v>1.4</v>
      </c>
      <c r="E821" s="4">
        <v>2</v>
      </c>
      <c r="F821" s="8">
        <v>1.42</v>
      </c>
      <c r="G821" s="4">
        <v>2</v>
      </c>
      <c r="H821" s="8">
        <v>1.56</v>
      </c>
      <c r="I821" s="4">
        <v>0</v>
      </c>
    </row>
    <row r="822" spans="1:9" x14ac:dyDescent="0.2">
      <c r="A822" s="2">
        <v>15</v>
      </c>
      <c r="B822" s="1" t="s">
        <v>168</v>
      </c>
      <c r="C822" s="4">
        <v>4</v>
      </c>
      <c r="D822" s="8">
        <v>1.4</v>
      </c>
      <c r="E822" s="4">
        <v>1</v>
      </c>
      <c r="F822" s="8">
        <v>0.71</v>
      </c>
      <c r="G822" s="4">
        <v>3</v>
      </c>
      <c r="H822" s="8">
        <v>2.34</v>
      </c>
      <c r="I822" s="4">
        <v>0</v>
      </c>
    </row>
    <row r="823" spans="1:9" x14ac:dyDescent="0.2">
      <c r="A823" s="2">
        <v>15</v>
      </c>
      <c r="B823" s="1" t="s">
        <v>169</v>
      </c>
      <c r="C823" s="4">
        <v>4</v>
      </c>
      <c r="D823" s="8">
        <v>1.4</v>
      </c>
      <c r="E823" s="4">
        <v>2</v>
      </c>
      <c r="F823" s="8">
        <v>1.42</v>
      </c>
      <c r="G823" s="4">
        <v>1</v>
      </c>
      <c r="H823" s="8">
        <v>0.78</v>
      </c>
      <c r="I823" s="4">
        <v>0</v>
      </c>
    </row>
    <row r="824" spans="1:9" x14ac:dyDescent="0.2">
      <c r="A824" s="2">
        <v>15</v>
      </c>
      <c r="B824" s="1" t="s">
        <v>150</v>
      </c>
      <c r="C824" s="4">
        <v>4</v>
      </c>
      <c r="D824" s="8">
        <v>1.4</v>
      </c>
      <c r="E824" s="4">
        <v>4</v>
      </c>
      <c r="F824" s="8">
        <v>2.84</v>
      </c>
      <c r="G824" s="4">
        <v>0</v>
      </c>
      <c r="H824" s="8">
        <v>0</v>
      </c>
      <c r="I824" s="4">
        <v>0</v>
      </c>
    </row>
    <row r="825" spans="1:9" x14ac:dyDescent="0.2">
      <c r="A825" s="2">
        <v>15</v>
      </c>
      <c r="B825" s="1" t="s">
        <v>129</v>
      </c>
      <c r="C825" s="4">
        <v>4</v>
      </c>
      <c r="D825" s="8">
        <v>1.4</v>
      </c>
      <c r="E825" s="4">
        <v>4</v>
      </c>
      <c r="F825" s="8">
        <v>2.84</v>
      </c>
      <c r="G825" s="4">
        <v>0</v>
      </c>
      <c r="H825" s="8">
        <v>0</v>
      </c>
      <c r="I825" s="4">
        <v>0</v>
      </c>
    </row>
    <row r="826" spans="1:9" x14ac:dyDescent="0.2">
      <c r="A826" s="1"/>
      <c r="C826" s="4"/>
      <c r="D826" s="8"/>
      <c r="E826" s="4"/>
      <c r="F826" s="8"/>
      <c r="G826" s="4"/>
      <c r="H826" s="8"/>
      <c r="I82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A53B-B8DB-4818-8D90-7035A39E51C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21</v>
      </c>
      <c r="D5" s="8">
        <v>0.05</v>
      </c>
      <c r="E5" s="12">
        <v>5</v>
      </c>
      <c r="F5" s="8">
        <v>0.02</v>
      </c>
      <c r="G5" s="12">
        <v>16</v>
      </c>
      <c r="H5" s="8">
        <v>7.0000000000000007E-2</v>
      </c>
      <c r="I5" s="12">
        <v>0</v>
      </c>
    </row>
    <row r="6" spans="2:9" ht="15" customHeight="1" x14ac:dyDescent="0.2">
      <c r="B6" t="s">
        <v>33</v>
      </c>
      <c r="C6" s="12">
        <v>6632</v>
      </c>
      <c r="D6" s="8">
        <v>14.9</v>
      </c>
      <c r="E6" s="12">
        <v>1510</v>
      </c>
      <c r="F6" s="8">
        <v>7.54</v>
      </c>
      <c r="G6" s="12">
        <v>5119</v>
      </c>
      <c r="H6" s="8">
        <v>21.36</v>
      </c>
      <c r="I6" s="12">
        <v>3</v>
      </c>
    </row>
    <row r="7" spans="2:9" ht="15" customHeight="1" x14ac:dyDescent="0.2">
      <c r="B7" t="s">
        <v>34</v>
      </c>
      <c r="C7" s="12">
        <v>3749</v>
      </c>
      <c r="D7" s="8">
        <v>8.42</v>
      </c>
      <c r="E7" s="12">
        <v>1213</v>
      </c>
      <c r="F7" s="8">
        <v>6.05</v>
      </c>
      <c r="G7" s="12">
        <v>2531</v>
      </c>
      <c r="H7" s="8">
        <v>10.56</v>
      </c>
      <c r="I7" s="12">
        <v>4</v>
      </c>
    </row>
    <row r="8" spans="2:9" ht="15" customHeight="1" x14ac:dyDescent="0.2">
      <c r="B8" t="s">
        <v>35</v>
      </c>
      <c r="C8" s="12">
        <v>160</v>
      </c>
      <c r="D8" s="8">
        <v>0.36</v>
      </c>
      <c r="E8" s="12">
        <v>3</v>
      </c>
      <c r="F8" s="8">
        <v>0.01</v>
      </c>
      <c r="G8" s="12">
        <v>144</v>
      </c>
      <c r="H8" s="8">
        <v>0.6</v>
      </c>
      <c r="I8" s="12">
        <v>1</v>
      </c>
    </row>
    <row r="9" spans="2:9" ht="15" customHeight="1" x14ac:dyDescent="0.2">
      <c r="B9" t="s">
        <v>36</v>
      </c>
      <c r="C9" s="12">
        <v>379</v>
      </c>
      <c r="D9" s="8">
        <v>0.85</v>
      </c>
      <c r="E9" s="12">
        <v>14</v>
      </c>
      <c r="F9" s="8">
        <v>7.0000000000000007E-2</v>
      </c>
      <c r="G9" s="12">
        <v>363</v>
      </c>
      <c r="H9" s="8">
        <v>1.51</v>
      </c>
      <c r="I9" s="12">
        <v>2</v>
      </c>
    </row>
    <row r="10" spans="2:9" ht="15" customHeight="1" x14ac:dyDescent="0.2">
      <c r="B10" t="s">
        <v>37</v>
      </c>
      <c r="C10" s="12">
        <v>555</v>
      </c>
      <c r="D10" s="8">
        <v>1.25</v>
      </c>
      <c r="E10" s="12">
        <v>92</v>
      </c>
      <c r="F10" s="8">
        <v>0.46</v>
      </c>
      <c r="G10" s="12">
        <v>451</v>
      </c>
      <c r="H10" s="8">
        <v>1.88</v>
      </c>
      <c r="I10" s="12">
        <v>11</v>
      </c>
    </row>
    <row r="11" spans="2:9" ht="15" customHeight="1" x14ac:dyDescent="0.2">
      <c r="B11" t="s">
        <v>38</v>
      </c>
      <c r="C11" s="12">
        <v>10684</v>
      </c>
      <c r="D11" s="8">
        <v>24</v>
      </c>
      <c r="E11" s="12">
        <v>4390</v>
      </c>
      <c r="F11" s="8">
        <v>21.91</v>
      </c>
      <c r="G11" s="12">
        <v>6266</v>
      </c>
      <c r="H11" s="8">
        <v>26.14</v>
      </c>
      <c r="I11" s="12">
        <v>26</v>
      </c>
    </row>
    <row r="12" spans="2:9" ht="15" customHeight="1" x14ac:dyDescent="0.2">
      <c r="B12" t="s">
        <v>39</v>
      </c>
      <c r="C12" s="12">
        <v>368</v>
      </c>
      <c r="D12" s="8">
        <v>0.83</v>
      </c>
      <c r="E12" s="12">
        <v>58</v>
      </c>
      <c r="F12" s="8">
        <v>0.28999999999999998</v>
      </c>
      <c r="G12" s="12">
        <v>309</v>
      </c>
      <c r="H12" s="8">
        <v>1.29</v>
      </c>
      <c r="I12" s="12">
        <v>1</v>
      </c>
    </row>
    <row r="13" spans="2:9" ht="15" customHeight="1" x14ac:dyDescent="0.2">
      <c r="B13" t="s">
        <v>40</v>
      </c>
      <c r="C13" s="12">
        <v>4441</v>
      </c>
      <c r="D13" s="8">
        <v>9.98</v>
      </c>
      <c r="E13" s="12">
        <v>1401</v>
      </c>
      <c r="F13" s="8">
        <v>6.99</v>
      </c>
      <c r="G13" s="12">
        <v>3033</v>
      </c>
      <c r="H13" s="8">
        <v>12.65</v>
      </c>
      <c r="I13" s="12">
        <v>7</v>
      </c>
    </row>
    <row r="14" spans="2:9" ht="15" customHeight="1" x14ac:dyDescent="0.2">
      <c r="B14" t="s">
        <v>41</v>
      </c>
      <c r="C14" s="12">
        <v>2322</v>
      </c>
      <c r="D14" s="8">
        <v>5.22</v>
      </c>
      <c r="E14" s="12">
        <v>1083</v>
      </c>
      <c r="F14" s="8">
        <v>5.41</v>
      </c>
      <c r="G14" s="12">
        <v>1223</v>
      </c>
      <c r="H14" s="8">
        <v>5.0999999999999996</v>
      </c>
      <c r="I14" s="12">
        <v>5</v>
      </c>
    </row>
    <row r="15" spans="2:9" ht="15" customHeight="1" x14ac:dyDescent="0.2">
      <c r="B15" t="s">
        <v>42</v>
      </c>
      <c r="C15" s="12">
        <v>4399</v>
      </c>
      <c r="D15" s="8">
        <v>9.8800000000000008</v>
      </c>
      <c r="E15" s="12">
        <v>3374</v>
      </c>
      <c r="F15" s="8">
        <v>16.84</v>
      </c>
      <c r="G15" s="12">
        <v>1010</v>
      </c>
      <c r="H15" s="8">
        <v>4.21</v>
      </c>
      <c r="I15" s="12">
        <v>6</v>
      </c>
    </row>
    <row r="16" spans="2:9" ht="15" customHeight="1" x14ac:dyDescent="0.2">
      <c r="B16" t="s">
        <v>43</v>
      </c>
      <c r="C16" s="12">
        <v>5479</v>
      </c>
      <c r="D16" s="8">
        <v>12.31</v>
      </c>
      <c r="E16" s="12">
        <v>4185</v>
      </c>
      <c r="F16" s="8">
        <v>20.89</v>
      </c>
      <c r="G16" s="12">
        <v>1256</v>
      </c>
      <c r="H16" s="8">
        <v>5.24</v>
      </c>
      <c r="I16" s="12">
        <v>9</v>
      </c>
    </row>
    <row r="17" spans="2:9" ht="15" customHeight="1" x14ac:dyDescent="0.2">
      <c r="B17" t="s">
        <v>44</v>
      </c>
      <c r="C17" s="12">
        <v>1678</v>
      </c>
      <c r="D17" s="8">
        <v>3.77</v>
      </c>
      <c r="E17" s="12">
        <v>988</v>
      </c>
      <c r="F17" s="8">
        <v>4.93</v>
      </c>
      <c r="G17" s="12">
        <v>460</v>
      </c>
      <c r="H17" s="8">
        <v>1.92</v>
      </c>
      <c r="I17" s="12">
        <v>6</v>
      </c>
    </row>
    <row r="18" spans="2:9" ht="15" customHeight="1" x14ac:dyDescent="0.2">
      <c r="B18" t="s">
        <v>45</v>
      </c>
      <c r="C18" s="12">
        <v>2031</v>
      </c>
      <c r="D18" s="8">
        <v>4.5599999999999996</v>
      </c>
      <c r="E18" s="12">
        <v>1140</v>
      </c>
      <c r="F18" s="8">
        <v>5.69</v>
      </c>
      <c r="G18" s="12">
        <v>800</v>
      </c>
      <c r="H18" s="8">
        <v>3.34</v>
      </c>
      <c r="I18" s="12">
        <v>11</v>
      </c>
    </row>
    <row r="19" spans="2:9" ht="15" customHeight="1" x14ac:dyDescent="0.2">
      <c r="B19" t="s">
        <v>46</v>
      </c>
      <c r="C19" s="12">
        <v>1623</v>
      </c>
      <c r="D19" s="8">
        <v>3.65</v>
      </c>
      <c r="E19" s="12">
        <v>579</v>
      </c>
      <c r="F19" s="8">
        <v>2.89</v>
      </c>
      <c r="G19" s="12">
        <v>988</v>
      </c>
      <c r="H19" s="8">
        <v>4.12</v>
      </c>
      <c r="I19" s="12">
        <v>10</v>
      </c>
    </row>
    <row r="20" spans="2:9" ht="15" customHeight="1" x14ac:dyDescent="0.2">
      <c r="B20" s="9" t="s">
        <v>227</v>
      </c>
      <c r="C20" s="12">
        <f>SUM(LTBL_33000[総数／事業所数])</f>
        <v>44521</v>
      </c>
      <c r="E20" s="12">
        <f>SUBTOTAL(109,LTBL_33000[個人／事業所数])</f>
        <v>20035</v>
      </c>
      <c r="G20" s="12">
        <f>SUBTOTAL(109,LTBL_33000[法人／事業所数])</f>
        <v>23969</v>
      </c>
      <c r="I20" s="12">
        <f>SUBTOTAL(109,LTBL_33000[法人以外の団体／事業所数])</f>
        <v>102</v>
      </c>
    </row>
    <row r="21" spans="2:9" ht="15" customHeight="1" x14ac:dyDescent="0.2">
      <c r="E21" s="11">
        <f>LTBL_33000[[#Totals],[個人／事業所数]]/LTBL_33000[[#Totals],[総数／事業所数]]</f>
        <v>0.45001235372071607</v>
      </c>
      <c r="G21" s="11">
        <f>LTBL_33000[[#Totals],[法人／事業所数]]/LTBL_33000[[#Totals],[総数／事業所数]]</f>
        <v>0.53837514880618131</v>
      </c>
      <c r="I21" s="11">
        <f>LTBL_33000[[#Totals],[法人以外の団体／事業所数]]/LTBL_33000[[#Totals],[総数／事業所数]]</f>
        <v>2.2910536600705285E-3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4679</v>
      </c>
      <c r="D24" s="8">
        <v>10.51</v>
      </c>
      <c r="E24" s="12">
        <v>3861</v>
      </c>
      <c r="F24" s="8">
        <v>19.27</v>
      </c>
      <c r="G24" s="12">
        <v>816</v>
      </c>
      <c r="H24" s="8">
        <v>3.4</v>
      </c>
      <c r="I24" s="12">
        <v>2</v>
      </c>
    </row>
    <row r="25" spans="2:9" ht="15" customHeight="1" x14ac:dyDescent="0.2">
      <c r="B25" t="s">
        <v>69</v>
      </c>
      <c r="C25" s="12">
        <v>3812</v>
      </c>
      <c r="D25" s="8">
        <v>8.56</v>
      </c>
      <c r="E25" s="12">
        <v>3160</v>
      </c>
      <c r="F25" s="8">
        <v>15.77</v>
      </c>
      <c r="G25" s="12">
        <v>650</v>
      </c>
      <c r="H25" s="8">
        <v>2.71</v>
      </c>
      <c r="I25" s="12">
        <v>2</v>
      </c>
    </row>
    <row r="26" spans="2:9" ht="15" customHeight="1" x14ac:dyDescent="0.2">
      <c r="B26" t="s">
        <v>66</v>
      </c>
      <c r="C26" s="12">
        <v>3554</v>
      </c>
      <c r="D26" s="8">
        <v>7.98</v>
      </c>
      <c r="E26" s="12">
        <v>1315</v>
      </c>
      <c r="F26" s="8">
        <v>6.56</v>
      </c>
      <c r="G26" s="12">
        <v>2233</v>
      </c>
      <c r="H26" s="8">
        <v>9.32</v>
      </c>
      <c r="I26" s="12">
        <v>6</v>
      </c>
    </row>
    <row r="27" spans="2:9" ht="15" customHeight="1" x14ac:dyDescent="0.2">
      <c r="B27" t="s">
        <v>64</v>
      </c>
      <c r="C27" s="12">
        <v>3065</v>
      </c>
      <c r="D27" s="8">
        <v>6.88</v>
      </c>
      <c r="E27" s="12">
        <v>1415</v>
      </c>
      <c r="F27" s="8">
        <v>7.06</v>
      </c>
      <c r="G27" s="12">
        <v>1641</v>
      </c>
      <c r="H27" s="8">
        <v>6.85</v>
      </c>
      <c r="I27" s="12">
        <v>8</v>
      </c>
    </row>
    <row r="28" spans="2:9" ht="15" customHeight="1" x14ac:dyDescent="0.2">
      <c r="B28" t="s">
        <v>55</v>
      </c>
      <c r="C28" s="12">
        <v>2904</v>
      </c>
      <c r="D28" s="8">
        <v>6.52</v>
      </c>
      <c r="E28" s="12">
        <v>553</v>
      </c>
      <c r="F28" s="8">
        <v>2.76</v>
      </c>
      <c r="G28" s="12">
        <v>2349</v>
      </c>
      <c r="H28" s="8">
        <v>9.8000000000000007</v>
      </c>
      <c r="I28" s="12">
        <v>2</v>
      </c>
    </row>
    <row r="29" spans="2:9" ht="15" customHeight="1" x14ac:dyDescent="0.2">
      <c r="B29" t="s">
        <v>56</v>
      </c>
      <c r="C29" s="12">
        <v>2062</v>
      </c>
      <c r="D29" s="8">
        <v>4.63</v>
      </c>
      <c r="E29" s="12">
        <v>671</v>
      </c>
      <c r="F29" s="8">
        <v>3.35</v>
      </c>
      <c r="G29" s="12">
        <v>1391</v>
      </c>
      <c r="H29" s="8">
        <v>5.8</v>
      </c>
      <c r="I29" s="12">
        <v>0</v>
      </c>
    </row>
    <row r="30" spans="2:9" ht="15" customHeight="1" x14ac:dyDescent="0.2">
      <c r="B30" t="s">
        <v>62</v>
      </c>
      <c r="C30" s="12">
        <v>1918</v>
      </c>
      <c r="D30" s="8">
        <v>4.3099999999999996</v>
      </c>
      <c r="E30" s="12">
        <v>1260</v>
      </c>
      <c r="F30" s="8">
        <v>6.29</v>
      </c>
      <c r="G30" s="12">
        <v>646</v>
      </c>
      <c r="H30" s="8">
        <v>2.7</v>
      </c>
      <c r="I30" s="12">
        <v>11</v>
      </c>
    </row>
    <row r="31" spans="2:9" ht="15" customHeight="1" x14ac:dyDescent="0.2">
      <c r="B31" t="s">
        <v>71</v>
      </c>
      <c r="C31" s="12">
        <v>1678</v>
      </c>
      <c r="D31" s="8">
        <v>3.77</v>
      </c>
      <c r="E31" s="12">
        <v>988</v>
      </c>
      <c r="F31" s="8">
        <v>4.93</v>
      </c>
      <c r="G31" s="12">
        <v>460</v>
      </c>
      <c r="H31" s="8">
        <v>1.92</v>
      </c>
      <c r="I31" s="12">
        <v>6</v>
      </c>
    </row>
    <row r="32" spans="2:9" ht="15" customHeight="1" x14ac:dyDescent="0.2">
      <c r="B32" t="s">
        <v>57</v>
      </c>
      <c r="C32" s="12">
        <v>1666</v>
      </c>
      <c r="D32" s="8">
        <v>3.74</v>
      </c>
      <c r="E32" s="12">
        <v>286</v>
      </c>
      <c r="F32" s="8">
        <v>1.43</v>
      </c>
      <c r="G32" s="12">
        <v>1379</v>
      </c>
      <c r="H32" s="8">
        <v>5.75</v>
      </c>
      <c r="I32" s="12">
        <v>1</v>
      </c>
    </row>
    <row r="33" spans="2:9" ht="15" customHeight="1" x14ac:dyDescent="0.2">
      <c r="B33" t="s">
        <v>63</v>
      </c>
      <c r="C33" s="12">
        <v>1641</v>
      </c>
      <c r="D33" s="8">
        <v>3.69</v>
      </c>
      <c r="E33" s="12">
        <v>891</v>
      </c>
      <c r="F33" s="8">
        <v>4.45</v>
      </c>
      <c r="G33" s="12">
        <v>750</v>
      </c>
      <c r="H33" s="8">
        <v>3.13</v>
      </c>
      <c r="I33" s="12">
        <v>0</v>
      </c>
    </row>
    <row r="34" spans="2:9" ht="15" customHeight="1" x14ac:dyDescent="0.2">
      <c r="B34" t="s">
        <v>72</v>
      </c>
      <c r="C34" s="12">
        <v>1319</v>
      </c>
      <c r="D34" s="8">
        <v>2.96</v>
      </c>
      <c r="E34" s="12">
        <v>1128</v>
      </c>
      <c r="F34" s="8">
        <v>5.63</v>
      </c>
      <c r="G34" s="12">
        <v>186</v>
      </c>
      <c r="H34" s="8">
        <v>0.78</v>
      </c>
      <c r="I34" s="12">
        <v>0</v>
      </c>
    </row>
    <row r="35" spans="2:9" ht="15" customHeight="1" x14ac:dyDescent="0.2">
      <c r="B35" t="s">
        <v>67</v>
      </c>
      <c r="C35" s="12">
        <v>1318</v>
      </c>
      <c r="D35" s="8">
        <v>2.96</v>
      </c>
      <c r="E35" s="12">
        <v>777</v>
      </c>
      <c r="F35" s="8">
        <v>3.88</v>
      </c>
      <c r="G35" s="12">
        <v>537</v>
      </c>
      <c r="H35" s="8">
        <v>2.2400000000000002</v>
      </c>
      <c r="I35" s="12">
        <v>4</v>
      </c>
    </row>
    <row r="36" spans="2:9" ht="15" customHeight="1" x14ac:dyDescent="0.2">
      <c r="B36" t="s">
        <v>61</v>
      </c>
      <c r="C36" s="12">
        <v>1096</v>
      </c>
      <c r="D36" s="8">
        <v>2.46</v>
      </c>
      <c r="E36" s="12">
        <v>429</v>
      </c>
      <c r="F36" s="8">
        <v>2.14</v>
      </c>
      <c r="G36" s="12">
        <v>663</v>
      </c>
      <c r="H36" s="8">
        <v>2.77</v>
      </c>
      <c r="I36" s="12">
        <v>4</v>
      </c>
    </row>
    <row r="37" spans="2:9" ht="15" customHeight="1" x14ac:dyDescent="0.2">
      <c r="B37" t="s">
        <v>68</v>
      </c>
      <c r="C37" s="12">
        <v>884</v>
      </c>
      <c r="D37" s="8">
        <v>1.99</v>
      </c>
      <c r="E37" s="12">
        <v>301</v>
      </c>
      <c r="F37" s="8">
        <v>1.5</v>
      </c>
      <c r="G37" s="12">
        <v>573</v>
      </c>
      <c r="H37" s="8">
        <v>2.39</v>
      </c>
      <c r="I37" s="12">
        <v>1</v>
      </c>
    </row>
    <row r="38" spans="2:9" ht="15" customHeight="1" x14ac:dyDescent="0.2">
      <c r="B38" t="s">
        <v>73</v>
      </c>
      <c r="C38" s="12">
        <v>712</v>
      </c>
      <c r="D38" s="8">
        <v>1.6</v>
      </c>
      <c r="E38" s="12">
        <v>12</v>
      </c>
      <c r="F38" s="8">
        <v>0.06</v>
      </c>
      <c r="G38" s="12">
        <v>614</v>
      </c>
      <c r="H38" s="8">
        <v>2.56</v>
      </c>
      <c r="I38" s="12">
        <v>11</v>
      </c>
    </row>
    <row r="39" spans="2:9" ht="15" customHeight="1" x14ac:dyDescent="0.2">
      <c r="B39" t="s">
        <v>59</v>
      </c>
      <c r="C39" s="12">
        <v>709</v>
      </c>
      <c r="D39" s="8">
        <v>1.59</v>
      </c>
      <c r="E39" s="12">
        <v>58</v>
      </c>
      <c r="F39" s="8">
        <v>0.28999999999999998</v>
      </c>
      <c r="G39" s="12">
        <v>651</v>
      </c>
      <c r="H39" s="8">
        <v>2.72</v>
      </c>
      <c r="I39" s="12">
        <v>0</v>
      </c>
    </row>
    <row r="40" spans="2:9" ht="15" customHeight="1" x14ac:dyDescent="0.2">
      <c r="B40" t="s">
        <v>65</v>
      </c>
      <c r="C40" s="12">
        <v>667</v>
      </c>
      <c r="D40" s="8">
        <v>1.5</v>
      </c>
      <c r="E40" s="12">
        <v>70</v>
      </c>
      <c r="F40" s="8">
        <v>0.35</v>
      </c>
      <c r="G40" s="12">
        <v>597</v>
      </c>
      <c r="H40" s="8">
        <v>2.4900000000000002</v>
      </c>
      <c r="I40" s="12">
        <v>0</v>
      </c>
    </row>
    <row r="41" spans="2:9" ht="15" customHeight="1" x14ac:dyDescent="0.2">
      <c r="B41" t="s">
        <v>60</v>
      </c>
      <c r="C41" s="12">
        <v>622</v>
      </c>
      <c r="D41" s="8">
        <v>1.4</v>
      </c>
      <c r="E41" s="12">
        <v>90</v>
      </c>
      <c r="F41" s="8">
        <v>0.45</v>
      </c>
      <c r="G41" s="12">
        <v>531</v>
      </c>
      <c r="H41" s="8">
        <v>2.2200000000000002</v>
      </c>
      <c r="I41" s="12">
        <v>1</v>
      </c>
    </row>
    <row r="42" spans="2:9" ht="15" customHeight="1" x14ac:dyDescent="0.2">
      <c r="B42" t="s">
        <v>58</v>
      </c>
      <c r="C42" s="12">
        <v>612</v>
      </c>
      <c r="D42" s="8">
        <v>1.37</v>
      </c>
      <c r="E42" s="12">
        <v>73</v>
      </c>
      <c r="F42" s="8">
        <v>0.36</v>
      </c>
      <c r="G42" s="12">
        <v>539</v>
      </c>
      <c r="H42" s="8">
        <v>2.25</v>
      </c>
      <c r="I42" s="12">
        <v>0</v>
      </c>
    </row>
    <row r="43" spans="2:9" ht="15" customHeight="1" x14ac:dyDescent="0.2">
      <c r="B43" t="s">
        <v>74</v>
      </c>
      <c r="C43" s="12">
        <v>563</v>
      </c>
      <c r="D43" s="8">
        <v>1.26</v>
      </c>
      <c r="E43" s="12">
        <v>398</v>
      </c>
      <c r="F43" s="8">
        <v>1.99</v>
      </c>
      <c r="G43" s="12">
        <v>164</v>
      </c>
      <c r="H43" s="8">
        <v>0.68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2508</v>
      </c>
      <c r="D47" s="8">
        <v>5.63</v>
      </c>
      <c r="E47" s="12">
        <v>2194</v>
      </c>
      <c r="F47" s="8">
        <v>10.95</v>
      </c>
      <c r="G47" s="12">
        <v>314</v>
      </c>
      <c r="H47" s="8">
        <v>1.31</v>
      </c>
      <c r="I47" s="12">
        <v>0</v>
      </c>
    </row>
    <row r="48" spans="2:9" ht="15" customHeight="1" x14ac:dyDescent="0.2">
      <c r="B48" t="s">
        <v>121</v>
      </c>
      <c r="C48" s="12">
        <v>2114</v>
      </c>
      <c r="D48" s="8">
        <v>4.75</v>
      </c>
      <c r="E48" s="12">
        <v>1032</v>
      </c>
      <c r="F48" s="8">
        <v>5.15</v>
      </c>
      <c r="G48" s="12">
        <v>1081</v>
      </c>
      <c r="H48" s="8">
        <v>4.51</v>
      </c>
      <c r="I48" s="12">
        <v>1</v>
      </c>
    </row>
    <row r="49" spans="2:9" ht="15" customHeight="1" x14ac:dyDescent="0.2">
      <c r="B49" t="s">
        <v>125</v>
      </c>
      <c r="C49" s="12">
        <v>1366</v>
      </c>
      <c r="D49" s="8">
        <v>3.07</v>
      </c>
      <c r="E49" s="12">
        <v>1295</v>
      </c>
      <c r="F49" s="8">
        <v>6.46</v>
      </c>
      <c r="G49" s="12">
        <v>70</v>
      </c>
      <c r="H49" s="8">
        <v>0.28999999999999998</v>
      </c>
      <c r="I49" s="12">
        <v>1</v>
      </c>
    </row>
    <row r="50" spans="2:9" ht="15" customHeight="1" x14ac:dyDescent="0.2">
      <c r="B50" t="s">
        <v>111</v>
      </c>
      <c r="C50" s="12">
        <v>1115</v>
      </c>
      <c r="D50" s="8">
        <v>2.5</v>
      </c>
      <c r="E50" s="12">
        <v>100</v>
      </c>
      <c r="F50" s="8">
        <v>0.5</v>
      </c>
      <c r="G50" s="12">
        <v>1015</v>
      </c>
      <c r="H50" s="8">
        <v>4.2300000000000004</v>
      </c>
      <c r="I50" s="12">
        <v>0</v>
      </c>
    </row>
    <row r="51" spans="2:9" ht="15" customHeight="1" x14ac:dyDescent="0.2">
      <c r="B51" t="s">
        <v>117</v>
      </c>
      <c r="C51" s="12">
        <v>967</v>
      </c>
      <c r="D51" s="8">
        <v>2.17</v>
      </c>
      <c r="E51" s="12">
        <v>502</v>
      </c>
      <c r="F51" s="8">
        <v>2.5099999999999998</v>
      </c>
      <c r="G51" s="12">
        <v>465</v>
      </c>
      <c r="H51" s="8">
        <v>1.94</v>
      </c>
      <c r="I51" s="12">
        <v>0</v>
      </c>
    </row>
    <row r="52" spans="2:9" ht="15" customHeight="1" x14ac:dyDescent="0.2">
      <c r="B52" t="s">
        <v>122</v>
      </c>
      <c r="C52" s="12">
        <v>887</v>
      </c>
      <c r="D52" s="8">
        <v>1.99</v>
      </c>
      <c r="E52" s="12">
        <v>680</v>
      </c>
      <c r="F52" s="8">
        <v>3.39</v>
      </c>
      <c r="G52" s="12">
        <v>207</v>
      </c>
      <c r="H52" s="8">
        <v>0.86</v>
      </c>
      <c r="I52" s="12">
        <v>0</v>
      </c>
    </row>
    <row r="53" spans="2:9" ht="15" customHeight="1" x14ac:dyDescent="0.2">
      <c r="B53" t="s">
        <v>129</v>
      </c>
      <c r="C53" s="12">
        <v>869</v>
      </c>
      <c r="D53" s="8">
        <v>1.95</v>
      </c>
      <c r="E53" s="12">
        <v>751</v>
      </c>
      <c r="F53" s="8">
        <v>3.75</v>
      </c>
      <c r="G53" s="12">
        <v>118</v>
      </c>
      <c r="H53" s="8">
        <v>0.49</v>
      </c>
      <c r="I53" s="12">
        <v>0</v>
      </c>
    </row>
    <row r="54" spans="2:9" ht="15" customHeight="1" x14ac:dyDescent="0.2">
      <c r="B54" t="s">
        <v>119</v>
      </c>
      <c r="C54" s="12">
        <v>839</v>
      </c>
      <c r="D54" s="8">
        <v>1.88</v>
      </c>
      <c r="E54" s="12">
        <v>499</v>
      </c>
      <c r="F54" s="8">
        <v>2.4900000000000002</v>
      </c>
      <c r="G54" s="12">
        <v>338</v>
      </c>
      <c r="H54" s="8">
        <v>1.41</v>
      </c>
      <c r="I54" s="12">
        <v>1</v>
      </c>
    </row>
    <row r="55" spans="2:9" ht="15" customHeight="1" x14ac:dyDescent="0.2">
      <c r="B55" t="s">
        <v>128</v>
      </c>
      <c r="C55" s="12">
        <v>808</v>
      </c>
      <c r="D55" s="8">
        <v>1.81</v>
      </c>
      <c r="E55" s="12">
        <v>618</v>
      </c>
      <c r="F55" s="8">
        <v>3.08</v>
      </c>
      <c r="G55" s="12">
        <v>186</v>
      </c>
      <c r="H55" s="8">
        <v>0.78</v>
      </c>
      <c r="I55" s="12">
        <v>4</v>
      </c>
    </row>
    <row r="56" spans="2:9" ht="15" customHeight="1" x14ac:dyDescent="0.2">
      <c r="B56" t="s">
        <v>124</v>
      </c>
      <c r="C56" s="12">
        <v>789</v>
      </c>
      <c r="D56" s="8">
        <v>1.77</v>
      </c>
      <c r="E56" s="12">
        <v>705</v>
      </c>
      <c r="F56" s="8">
        <v>3.52</v>
      </c>
      <c r="G56" s="12">
        <v>83</v>
      </c>
      <c r="H56" s="8">
        <v>0.35</v>
      </c>
      <c r="I56" s="12">
        <v>1</v>
      </c>
    </row>
    <row r="57" spans="2:9" ht="15" customHeight="1" x14ac:dyDescent="0.2">
      <c r="B57" t="s">
        <v>120</v>
      </c>
      <c r="C57" s="12">
        <v>774</v>
      </c>
      <c r="D57" s="8">
        <v>1.74</v>
      </c>
      <c r="E57" s="12">
        <v>77</v>
      </c>
      <c r="F57" s="8">
        <v>0.38</v>
      </c>
      <c r="G57" s="12">
        <v>695</v>
      </c>
      <c r="H57" s="8">
        <v>2.9</v>
      </c>
      <c r="I57" s="12">
        <v>2</v>
      </c>
    </row>
    <row r="58" spans="2:9" ht="15" customHeight="1" x14ac:dyDescent="0.2">
      <c r="B58" t="s">
        <v>123</v>
      </c>
      <c r="C58" s="12">
        <v>722</v>
      </c>
      <c r="D58" s="8">
        <v>1.62</v>
      </c>
      <c r="E58" s="12">
        <v>664</v>
      </c>
      <c r="F58" s="8">
        <v>3.31</v>
      </c>
      <c r="G58" s="12">
        <v>58</v>
      </c>
      <c r="H58" s="8">
        <v>0.24</v>
      </c>
      <c r="I58" s="12">
        <v>0</v>
      </c>
    </row>
    <row r="59" spans="2:9" ht="15" customHeight="1" x14ac:dyDescent="0.2">
      <c r="B59" t="s">
        <v>112</v>
      </c>
      <c r="C59" s="12">
        <v>656</v>
      </c>
      <c r="D59" s="8">
        <v>1.47</v>
      </c>
      <c r="E59" s="12">
        <v>96</v>
      </c>
      <c r="F59" s="8">
        <v>0.48</v>
      </c>
      <c r="G59" s="12">
        <v>559</v>
      </c>
      <c r="H59" s="8">
        <v>2.33</v>
      </c>
      <c r="I59" s="12">
        <v>1</v>
      </c>
    </row>
    <row r="60" spans="2:9" ht="15" customHeight="1" x14ac:dyDescent="0.2">
      <c r="B60" t="s">
        <v>114</v>
      </c>
      <c r="C60" s="12">
        <v>640</v>
      </c>
      <c r="D60" s="8">
        <v>1.44</v>
      </c>
      <c r="E60" s="12">
        <v>141</v>
      </c>
      <c r="F60" s="8">
        <v>0.7</v>
      </c>
      <c r="G60" s="12">
        <v>499</v>
      </c>
      <c r="H60" s="8">
        <v>2.08</v>
      </c>
      <c r="I60" s="12">
        <v>0</v>
      </c>
    </row>
    <row r="61" spans="2:9" ht="15" customHeight="1" x14ac:dyDescent="0.2">
      <c r="B61" t="s">
        <v>118</v>
      </c>
      <c r="C61" s="12">
        <v>625</v>
      </c>
      <c r="D61" s="8">
        <v>1.4</v>
      </c>
      <c r="E61" s="12">
        <v>234</v>
      </c>
      <c r="F61" s="8">
        <v>1.17</v>
      </c>
      <c r="G61" s="12">
        <v>391</v>
      </c>
      <c r="H61" s="8">
        <v>1.63</v>
      </c>
      <c r="I61" s="12">
        <v>0</v>
      </c>
    </row>
    <row r="62" spans="2:9" ht="15" customHeight="1" x14ac:dyDescent="0.2">
      <c r="B62" t="s">
        <v>116</v>
      </c>
      <c r="C62" s="12">
        <v>621</v>
      </c>
      <c r="D62" s="8">
        <v>1.39</v>
      </c>
      <c r="E62" s="12">
        <v>381</v>
      </c>
      <c r="F62" s="8">
        <v>1.9</v>
      </c>
      <c r="G62" s="12">
        <v>239</v>
      </c>
      <c r="H62" s="8">
        <v>1</v>
      </c>
      <c r="I62" s="12">
        <v>0</v>
      </c>
    </row>
    <row r="63" spans="2:9" ht="15" customHeight="1" x14ac:dyDescent="0.2">
      <c r="B63" t="s">
        <v>115</v>
      </c>
      <c r="C63" s="12">
        <v>620</v>
      </c>
      <c r="D63" s="8">
        <v>1.39</v>
      </c>
      <c r="E63" s="12">
        <v>119</v>
      </c>
      <c r="F63" s="8">
        <v>0.59</v>
      </c>
      <c r="G63" s="12">
        <v>501</v>
      </c>
      <c r="H63" s="8">
        <v>2.09</v>
      </c>
      <c r="I63" s="12">
        <v>0</v>
      </c>
    </row>
    <row r="64" spans="2:9" ht="15" customHeight="1" x14ac:dyDescent="0.2">
      <c r="B64" t="s">
        <v>113</v>
      </c>
      <c r="C64" s="12">
        <v>589</v>
      </c>
      <c r="D64" s="8">
        <v>1.32</v>
      </c>
      <c r="E64" s="12">
        <v>245</v>
      </c>
      <c r="F64" s="8">
        <v>1.22</v>
      </c>
      <c r="G64" s="12">
        <v>344</v>
      </c>
      <c r="H64" s="8">
        <v>1.44</v>
      </c>
      <c r="I64" s="12">
        <v>0</v>
      </c>
    </row>
    <row r="65" spans="2:9" ht="15" customHeight="1" x14ac:dyDescent="0.2">
      <c r="B65" t="s">
        <v>130</v>
      </c>
      <c r="C65" s="12">
        <v>562</v>
      </c>
      <c r="D65" s="8">
        <v>1.26</v>
      </c>
      <c r="E65" s="12">
        <v>398</v>
      </c>
      <c r="F65" s="8">
        <v>1.99</v>
      </c>
      <c r="G65" s="12">
        <v>163</v>
      </c>
      <c r="H65" s="8">
        <v>0.68</v>
      </c>
      <c r="I65" s="12">
        <v>0</v>
      </c>
    </row>
    <row r="66" spans="2:9" ht="15" customHeight="1" x14ac:dyDescent="0.2">
      <c r="B66" t="s">
        <v>127</v>
      </c>
      <c r="C66" s="12">
        <v>554</v>
      </c>
      <c r="D66" s="8">
        <v>1.24</v>
      </c>
      <c r="E66" s="12">
        <v>356</v>
      </c>
      <c r="F66" s="8">
        <v>1.78</v>
      </c>
      <c r="G66" s="12">
        <v>197</v>
      </c>
      <c r="H66" s="8">
        <v>0.82</v>
      </c>
      <c r="I66" s="12">
        <v>1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00C11-A09F-4138-B2D2-59E1500AAC5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6</v>
      </c>
      <c r="D5" s="8">
        <v>0.03</v>
      </c>
      <c r="E5" s="12">
        <v>2</v>
      </c>
      <c r="F5" s="8">
        <v>0.03</v>
      </c>
      <c r="G5" s="12">
        <v>4</v>
      </c>
      <c r="H5" s="8">
        <v>0.04</v>
      </c>
      <c r="I5" s="12">
        <v>0</v>
      </c>
    </row>
    <row r="6" spans="2:9" ht="15" customHeight="1" x14ac:dyDescent="0.2">
      <c r="B6" t="s">
        <v>33</v>
      </c>
      <c r="C6" s="12">
        <v>2466</v>
      </c>
      <c r="D6" s="8">
        <v>13.69</v>
      </c>
      <c r="E6" s="12">
        <v>307</v>
      </c>
      <c r="F6" s="8">
        <v>4.3600000000000003</v>
      </c>
      <c r="G6" s="12">
        <v>2158</v>
      </c>
      <c r="H6" s="8">
        <v>19.82</v>
      </c>
      <c r="I6" s="12">
        <v>1</v>
      </c>
    </row>
    <row r="7" spans="2:9" ht="15" customHeight="1" x14ac:dyDescent="0.2">
      <c r="B7" t="s">
        <v>34</v>
      </c>
      <c r="C7" s="12">
        <v>1089</v>
      </c>
      <c r="D7" s="8">
        <v>6.05</v>
      </c>
      <c r="E7" s="12">
        <v>264</v>
      </c>
      <c r="F7" s="8">
        <v>3.75</v>
      </c>
      <c r="G7" s="12">
        <v>825</v>
      </c>
      <c r="H7" s="8">
        <v>7.58</v>
      </c>
      <c r="I7" s="12">
        <v>0</v>
      </c>
    </row>
    <row r="8" spans="2:9" ht="15" customHeight="1" x14ac:dyDescent="0.2">
      <c r="B8" t="s">
        <v>35</v>
      </c>
      <c r="C8" s="12">
        <v>77</v>
      </c>
      <c r="D8" s="8">
        <v>0.43</v>
      </c>
      <c r="E8" s="12">
        <v>1</v>
      </c>
      <c r="F8" s="8">
        <v>0.01</v>
      </c>
      <c r="G8" s="12">
        <v>74</v>
      </c>
      <c r="H8" s="8">
        <v>0.68</v>
      </c>
      <c r="I8" s="12">
        <v>0</v>
      </c>
    </row>
    <row r="9" spans="2:9" ht="15" customHeight="1" x14ac:dyDescent="0.2">
      <c r="B9" t="s">
        <v>36</v>
      </c>
      <c r="C9" s="12">
        <v>232</v>
      </c>
      <c r="D9" s="8">
        <v>1.29</v>
      </c>
      <c r="E9" s="12">
        <v>4</v>
      </c>
      <c r="F9" s="8">
        <v>0.06</v>
      </c>
      <c r="G9" s="12">
        <v>226</v>
      </c>
      <c r="H9" s="8">
        <v>2.08</v>
      </c>
      <c r="I9" s="12">
        <v>2</v>
      </c>
    </row>
    <row r="10" spans="2:9" ht="15" customHeight="1" x14ac:dyDescent="0.2">
      <c r="B10" t="s">
        <v>37</v>
      </c>
      <c r="C10" s="12">
        <v>166</v>
      </c>
      <c r="D10" s="8">
        <v>0.92</v>
      </c>
      <c r="E10" s="12">
        <v>36</v>
      </c>
      <c r="F10" s="8">
        <v>0.51</v>
      </c>
      <c r="G10" s="12">
        <v>127</v>
      </c>
      <c r="H10" s="8">
        <v>1.17</v>
      </c>
      <c r="I10" s="12">
        <v>2</v>
      </c>
    </row>
    <row r="11" spans="2:9" ht="15" customHeight="1" x14ac:dyDescent="0.2">
      <c r="B11" t="s">
        <v>38</v>
      </c>
      <c r="C11" s="12">
        <v>4055</v>
      </c>
      <c r="D11" s="8">
        <v>22.51</v>
      </c>
      <c r="E11" s="12">
        <v>1278</v>
      </c>
      <c r="F11" s="8">
        <v>18.16</v>
      </c>
      <c r="G11" s="12">
        <v>2765</v>
      </c>
      <c r="H11" s="8">
        <v>25.39</v>
      </c>
      <c r="I11" s="12">
        <v>12</v>
      </c>
    </row>
    <row r="12" spans="2:9" ht="15" customHeight="1" x14ac:dyDescent="0.2">
      <c r="B12" t="s">
        <v>39</v>
      </c>
      <c r="C12" s="12">
        <v>201</v>
      </c>
      <c r="D12" s="8">
        <v>1.1200000000000001</v>
      </c>
      <c r="E12" s="12">
        <v>24</v>
      </c>
      <c r="F12" s="8">
        <v>0.34</v>
      </c>
      <c r="G12" s="12">
        <v>176</v>
      </c>
      <c r="H12" s="8">
        <v>1.62</v>
      </c>
      <c r="I12" s="12">
        <v>1</v>
      </c>
    </row>
    <row r="13" spans="2:9" ht="15" customHeight="1" x14ac:dyDescent="0.2">
      <c r="B13" t="s">
        <v>40</v>
      </c>
      <c r="C13" s="12">
        <v>2249</v>
      </c>
      <c r="D13" s="8">
        <v>12.48</v>
      </c>
      <c r="E13" s="12">
        <v>518</v>
      </c>
      <c r="F13" s="8">
        <v>7.36</v>
      </c>
      <c r="G13" s="12">
        <v>1728</v>
      </c>
      <c r="H13" s="8">
        <v>15.87</v>
      </c>
      <c r="I13" s="12">
        <v>3</v>
      </c>
    </row>
    <row r="14" spans="2:9" ht="15" customHeight="1" x14ac:dyDescent="0.2">
      <c r="B14" t="s">
        <v>41</v>
      </c>
      <c r="C14" s="12">
        <v>1244</v>
      </c>
      <c r="D14" s="8">
        <v>6.91</v>
      </c>
      <c r="E14" s="12">
        <v>550</v>
      </c>
      <c r="F14" s="8">
        <v>7.82</v>
      </c>
      <c r="G14" s="12">
        <v>689</v>
      </c>
      <c r="H14" s="8">
        <v>6.33</v>
      </c>
      <c r="I14" s="12">
        <v>2</v>
      </c>
    </row>
    <row r="15" spans="2:9" ht="15" customHeight="1" x14ac:dyDescent="0.2">
      <c r="B15" t="s">
        <v>42</v>
      </c>
      <c r="C15" s="12">
        <v>1924</v>
      </c>
      <c r="D15" s="8">
        <v>10.68</v>
      </c>
      <c r="E15" s="12">
        <v>1491</v>
      </c>
      <c r="F15" s="8">
        <v>21.19</v>
      </c>
      <c r="G15" s="12">
        <v>432</v>
      </c>
      <c r="H15" s="8">
        <v>3.97</v>
      </c>
      <c r="I15" s="12">
        <v>0</v>
      </c>
    </row>
    <row r="16" spans="2:9" ht="15" customHeight="1" x14ac:dyDescent="0.2">
      <c r="B16" t="s">
        <v>43</v>
      </c>
      <c r="C16" s="12">
        <v>2090</v>
      </c>
      <c r="D16" s="8">
        <v>11.6</v>
      </c>
      <c r="E16" s="12">
        <v>1495</v>
      </c>
      <c r="F16" s="8">
        <v>21.24</v>
      </c>
      <c r="G16" s="12">
        <v>585</v>
      </c>
      <c r="H16" s="8">
        <v>5.37</v>
      </c>
      <c r="I16" s="12">
        <v>5</v>
      </c>
    </row>
    <row r="17" spans="2:9" ht="15" customHeight="1" x14ac:dyDescent="0.2">
      <c r="B17" t="s">
        <v>44</v>
      </c>
      <c r="C17" s="12">
        <v>621</v>
      </c>
      <c r="D17" s="8">
        <v>3.45</v>
      </c>
      <c r="E17" s="12">
        <v>375</v>
      </c>
      <c r="F17" s="8">
        <v>5.33</v>
      </c>
      <c r="G17" s="12">
        <v>229</v>
      </c>
      <c r="H17" s="8">
        <v>2.1</v>
      </c>
      <c r="I17" s="12">
        <v>3</v>
      </c>
    </row>
    <row r="18" spans="2:9" ht="15" customHeight="1" x14ac:dyDescent="0.2">
      <c r="B18" t="s">
        <v>45</v>
      </c>
      <c r="C18" s="12">
        <v>857</v>
      </c>
      <c r="D18" s="8">
        <v>4.76</v>
      </c>
      <c r="E18" s="12">
        <v>487</v>
      </c>
      <c r="F18" s="8">
        <v>6.92</v>
      </c>
      <c r="G18" s="12">
        <v>357</v>
      </c>
      <c r="H18" s="8">
        <v>3.28</v>
      </c>
      <c r="I18" s="12">
        <v>3</v>
      </c>
    </row>
    <row r="19" spans="2:9" ht="15" customHeight="1" x14ac:dyDescent="0.2">
      <c r="B19" t="s">
        <v>46</v>
      </c>
      <c r="C19" s="12">
        <v>737</v>
      </c>
      <c r="D19" s="8">
        <v>4.09</v>
      </c>
      <c r="E19" s="12">
        <v>205</v>
      </c>
      <c r="F19" s="8">
        <v>2.91</v>
      </c>
      <c r="G19" s="12">
        <v>514</v>
      </c>
      <c r="H19" s="8">
        <v>4.72</v>
      </c>
      <c r="I19" s="12">
        <v>6</v>
      </c>
    </row>
    <row r="20" spans="2:9" ht="15" customHeight="1" x14ac:dyDescent="0.2">
      <c r="B20" s="9" t="s">
        <v>227</v>
      </c>
      <c r="C20" s="12">
        <f>SUM(LTBL_33100[総数／事業所数])</f>
        <v>18014</v>
      </c>
      <c r="E20" s="12">
        <f>SUBTOTAL(109,LTBL_33100[個人／事業所数])</f>
        <v>7037</v>
      </c>
      <c r="G20" s="12">
        <f>SUBTOTAL(109,LTBL_33100[法人／事業所数])</f>
        <v>10889</v>
      </c>
      <c r="I20" s="12">
        <f>SUBTOTAL(109,LTBL_33100[法人以外の団体／事業所数])</f>
        <v>40</v>
      </c>
    </row>
    <row r="21" spans="2:9" ht="15" customHeight="1" x14ac:dyDescent="0.2">
      <c r="E21" s="11">
        <f>LTBL_33100[[#Totals],[個人／事業所数]]/LTBL_33100[[#Totals],[総数／事業所数]]</f>
        <v>0.39064061285666701</v>
      </c>
      <c r="G21" s="11">
        <f>LTBL_33100[[#Totals],[法人／事業所数]]/LTBL_33100[[#Totals],[総数／事業所数]]</f>
        <v>0.60447429776840234</v>
      </c>
      <c r="I21" s="11">
        <f>LTBL_33100[[#Totals],[法人以外の団体／事業所数]]/LTBL_33100[[#Totals],[総数／事業所数]]</f>
        <v>2.2204951704230041E-3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66</v>
      </c>
      <c r="C24" s="12">
        <v>1771</v>
      </c>
      <c r="D24" s="8">
        <v>9.83</v>
      </c>
      <c r="E24" s="12">
        <v>478</v>
      </c>
      <c r="F24" s="8">
        <v>6.79</v>
      </c>
      <c r="G24" s="12">
        <v>1290</v>
      </c>
      <c r="H24" s="8">
        <v>11.85</v>
      </c>
      <c r="I24" s="12">
        <v>3</v>
      </c>
    </row>
    <row r="25" spans="2:9" ht="15" customHeight="1" x14ac:dyDescent="0.2">
      <c r="B25" t="s">
        <v>69</v>
      </c>
      <c r="C25" s="12">
        <v>1769</v>
      </c>
      <c r="D25" s="8">
        <v>9.82</v>
      </c>
      <c r="E25" s="12">
        <v>1457</v>
      </c>
      <c r="F25" s="8">
        <v>20.7</v>
      </c>
      <c r="G25" s="12">
        <v>312</v>
      </c>
      <c r="H25" s="8">
        <v>2.87</v>
      </c>
      <c r="I25" s="12">
        <v>0</v>
      </c>
    </row>
    <row r="26" spans="2:9" ht="15" customHeight="1" x14ac:dyDescent="0.2">
      <c r="B26" t="s">
        <v>70</v>
      </c>
      <c r="C26" s="12">
        <v>1761</v>
      </c>
      <c r="D26" s="8">
        <v>9.7799999999999994</v>
      </c>
      <c r="E26" s="12">
        <v>1368</v>
      </c>
      <c r="F26" s="8">
        <v>19.440000000000001</v>
      </c>
      <c r="G26" s="12">
        <v>393</v>
      </c>
      <c r="H26" s="8">
        <v>3.61</v>
      </c>
      <c r="I26" s="12">
        <v>0</v>
      </c>
    </row>
    <row r="27" spans="2:9" ht="15" customHeight="1" x14ac:dyDescent="0.2">
      <c r="B27" t="s">
        <v>64</v>
      </c>
      <c r="C27" s="12">
        <v>1051</v>
      </c>
      <c r="D27" s="8">
        <v>5.83</v>
      </c>
      <c r="E27" s="12">
        <v>430</v>
      </c>
      <c r="F27" s="8">
        <v>6.11</v>
      </c>
      <c r="G27" s="12">
        <v>616</v>
      </c>
      <c r="H27" s="8">
        <v>5.66</v>
      </c>
      <c r="I27" s="12">
        <v>5</v>
      </c>
    </row>
    <row r="28" spans="2:9" ht="15" customHeight="1" x14ac:dyDescent="0.2">
      <c r="B28" t="s">
        <v>55</v>
      </c>
      <c r="C28" s="12">
        <v>1039</v>
      </c>
      <c r="D28" s="8">
        <v>5.77</v>
      </c>
      <c r="E28" s="12">
        <v>104</v>
      </c>
      <c r="F28" s="8">
        <v>1.48</v>
      </c>
      <c r="G28" s="12">
        <v>935</v>
      </c>
      <c r="H28" s="8">
        <v>8.59</v>
      </c>
      <c r="I28" s="12">
        <v>0</v>
      </c>
    </row>
    <row r="29" spans="2:9" ht="15" customHeight="1" x14ac:dyDescent="0.2">
      <c r="B29" t="s">
        <v>56</v>
      </c>
      <c r="C29" s="12">
        <v>785</v>
      </c>
      <c r="D29" s="8">
        <v>4.3600000000000003</v>
      </c>
      <c r="E29" s="12">
        <v>140</v>
      </c>
      <c r="F29" s="8">
        <v>1.99</v>
      </c>
      <c r="G29" s="12">
        <v>645</v>
      </c>
      <c r="H29" s="8">
        <v>5.92</v>
      </c>
      <c r="I29" s="12">
        <v>0</v>
      </c>
    </row>
    <row r="30" spans="2:9" ht="15" customHeight="1" x14ac:dyDescent="0.2">
      <c r="B30" t="s">
        <v>67</v>
      </c>
      <c r="C30" s="12">
        <v>753</v>
      </c>
      <c r="D30" s="8">
        <v>4.18</v>
      </c>
      <c r="E30" s="12">
        <v>419</v>
      </c>
      <c r="F30" s="8">
        <v>5.95</v>
      </c>
      <c r="G30" s="12">
        <v>333</v>
      </c>
      <c r="H30" s="8">
        <v>3.06</v>
      </c>
      <c r="I30" s="12">
        <v>1</v>
      </c>
    </row>
    <row r="31" spans="2:9" ht="15" customHeight="1" x14ac:dyDescent="0.2">
      <c r="B31" t="s">
        <v>57</v>
      </c>
      <c r="C31" s="12">
        <v>642</v>
      </c>
      <c r="D31" s="8">
        <v>3.56</v>
      </c>
      <c r="E31" s="12">
        <v>63</v>
      </c>
      <c r="F31" s="8">
        <v>0.9</v>
      </c>
      <c r="G31" s="12">
        <v>578</v>
      </c>
      <c r="H31" s="8">
        <v>5.31</v>
      </c>
      <c r="I31" s="12">
        <v>1</v>
      </c>
    </row>
    <row r="32" spans="2:9" ht="15" customHeight="1" x14ac:dyDescent="0.2">
      <c r="B32" t="s">
        <v>71</v>
      </c>
      <c r="C32" s="12">
        <v>621</v>
      </c>
      <c r="D32" s="8">
        <v>3.45</v>
      </c>
      <c r="E32" s="12">
        <v>375</v>
      </c>
      <c r="F32" s="8">
        <v>5.33</v>
      </c>
      <c r="G32" s="12">
        <v>229</v>
      </c>
      <c r="H32" s="8">
        <v>2.1</v>
      </c>
      <c r="I32" s="12">
        <v>3</v>
      </c>
    </row>
    <row r="33" spans="2:9" ht="15" customHeight="1" x14ac:dyDescent="0.2">
      <c r="B33" t="s">
        <v>63</v>
      </c>
      <c r="C33" s="12">
        <v>584</v>
      </c>
      <c r="D33" s="8">
        <v>3.24</v>
      </c>
      <c r="E33" s="12">
        <v>293</v>
      </c>
      <c r="F33" s="8">
        <v>4.16</v>
      </c>
      <c r="G33" s="12">
        <v>291</v>
      </c>
      <c r="H33" s="8">
        <v>2.67</v>
      </c>
      <c r="I33" s="12">
        <v>0</v>
      </c>
    </row>
    <row r="34" spans="2:9" ht="15" customHeight="1" x14ac:dyDescent="0.2">
      <c r="B34" t="s">
        <v>72</v>
      </c>
      <c r="C34" s="12">
        <v>578</v>
      </c>
      <c r="D34" s="8">
        <v>3.21</v>
      </c>
      <c r="E34" s="12">
        <v>479</v>
      </c>
      <c r="F34" s="8">
        <v>6.81</v>
      </c>
      <c r="G34" s="12">
        <v>98</v>
      </c>
      <c r="H34" s="8">
        <v>0.9</v>
      </c>
      <c r="I34" s="12">
        <v>0</v>
      </c>
    </row>
    <row r="35" spans="2:9" ht="15" customHeight="1" x14ac:dyDescent="0.2">
      <c r="B35" t="s">
        <v>62</v>
      </c>
      <c r="C35" s="12">
        <v>545</v>
      </c>
      <c r="D35" s="8">
        <v>3.03</v>
      </c>
      <c r="E35" s="12">
        <v>303</v>
      </c>
      <c r="F35" s="8">
        <v>4.3099999999999996</v>
      </c>
      <c r="G35" s="12">
        <v>238</v>
      </c>
      <c r="H35" s="8">
        <v>2.19</v>
      </c>
      <c r="I35" s="12">
        <v>4</v>
      </c>
    </row>
    <row r="36" spans="2:9" ht="15" customHeight="1" x14ac:dyDescent="0.2">
      <c r="B36" t="s">
        <v>61</v>
      </c>
      <c r="C36" s="12">
        <v>425</v>
      </c>
      <c r="D36" s="8">
        <v>2.36</v>
      </c>
      <c r="E36" s="12">
        <v>132</v>
      </c>
      <c r="F36" s="8">
        <v>1.88</v>
      </c>
      <c r="G36" s="12">
        <v>291</v>
      </c>
      <c r="H36" s="8">
        <v>2.67</v>
      </c>
      <c r="I36" s="12">
        <v>2</v>
      </c>
    </row>
    <row r="37" spans="2:9" ht="15" customHeight="1" x14ac:dyDescent="0.2">
      <c r="B37" t="s">
        <v>68</v>
      </c>
      <c r="C37" s="12">
        <v>407</v>
      </c>
      <c r="D37" s="8">
        <v>2.2599999999999998</v>
      </c>
      <c r="E37" s="12">
        <v>127</v>
      </c>
      <c r="F37" s="8">
        <v>1.8</v>
      </c>
      <c r="G37" s="12">
        <v>276</v>
      </c>
      <c r="H37" s="8">
        <v>2.5299999999999998</v>
      </c>
      <c r="I37" s="12">
        <v>1</v>
      </c>
    </row>
    <row r="38" spans="2:9" ht="15" customHeight="1" x14ac:dyDescent="0.2">
      <c r="B38" t="s">
        <v>59</v>
      </c>
      <c r="C38" s="12">
        <v>404</v>
      </c>
      <c r="D38" s="8">
        <v>2.2400000000000002</v>
      </c>
      <c r="E38" s="12">
        <v>19</v>
      </c>
      <c r="F38" s="8">
        <v>0.27</v>
      </c>
      <c r="G38" s="12">
        <v>385</v>
      </c>
      <c r="H38" s="8">
        <v>3.54</v>
      </c>
      <c r="I38" s="12">
        <v>0</v>
      </c>
    </row>
    <row r="39" spans="2:9" ht="15" customHeight="1" x14ac:dyDescent="0.2">
      <c r="B39" t="s">
        <v>65</v>
      </c>
      <c r="C39" s="12">
        <v>376</v>
      </c>
      <c r="D39" s="8">
        <v>2.09</v>
      </c>
      <c r="E39" s="12">
        <v>37</v>
      </c>
      <c r="F39" s="8">
        <v>0.53</v>
      </c>
      <c r="G39" s="12">
        <v>339</v>
      </c>
      <c r="H39" s="8">
        <v>3.11</v>
      </c>
      <c r="I39" s="12">
        <v>0</v>
      </c>
    </row>
    <row r="40" spans="2:9" ht="15" customHeight="1" x14ac:dyDescent="0.2">
      <c r="B40" t="s">
        <v>60</v>
      </c>
      <c r="C40" s="12">
        <v>306</v>
      </c>
      <c r="D40" s="8">
        <v>1.7</v>
      </c>
      <c r="E40" s="12">
        <v>30</v>
      </c>
      <c r="F40" s="8">
        <v>0.43</v>
      </c>
      <c r="G40" s="12">
        <v>276</v>
      </c>
      <c r="H40" s="8">
        <v>2.5299999999999998</v>
      </c>
      <c r="I40" s="12">
        <v>0</v>
      </c>
    </row>
    <row r="41" spans="2:9" ht="15" customHeight="1" x14ac:dyDescent="0.2">
      <c r="B41" t="s">
        <v>73</v>
      </c>
      <c r="C41" s="12">
        <v>279</v>
      </c>
      <c r="D41" s="8">
        <v>1.55</v>
      </c>
      <c r="E41" s="12">
        <v>8</v>
      </c>
      <c r="F41" s="8">
        <v>0.11</v>
      </c>
      <c r="G41" s="12">
        <v>259</v>
      </c>
      <c r="H41" s="8">
        <v>2.38</v>
      </c>
      <c r="I41" s="12">
        <v>3</v>
      </c>
    </row>
    <row r="42" spans="2:9" ht="15" customHeight="1" x14ac:dyDescent="0.2">
      <c r="B42" t="s">
        <v>58</v>
      </c>
      <c r="C42" s="12">
        <v>265</v>
      </c>
      <c r="D42" s="8">
        <v>1.47</v>
      </c>
      <c r="E42" s="12">
        <v>15</v>
      </c>
      <c r="F42" s="8">
        <v>0.21</v>
      </c>
      <c r="G42" s="12">
        <v>250</v>
      </c>
      <c r="H42" s="8">
        <v>2.2999999999999998</v>
      </c>
      <c r="I42" s="12">
        <v>0</v>
      </c>
    </row>
    <row r="43" spans="2:9" ht="15" customHeight="1" x14ac:dyDescent="0.2">
      <c r="B43" t="s">
        <v>75</v>
      </c>
      <c r="C43" s="12">
        <v>245</v>
      </c>
      <c r="D43" s="8">
        <v>1.36</v>
      </c>
      <c r="E43" s="12">
        <v>19</v>
      </c>
      <c r="F43" s="8">
        <v>0.27</v>
      </c>
      <c r="G43" s="12">
        <v>221</v>
      </c>
      <c r="H43" s="8">
        <v>2.0299999999999998</v>
      </c>
      <c r="I43" s="12">
        <v>5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121</v>
      </c>
      <c r="C47" s="12">
        <v>1010</v>
      </c>
      <c r="D47" s="8">
        <v>5.61</v>
      </c>
      <c r="E47" s="12">
        <v>382</v>
      </c>
      <c r="F47" s="8">
        <v>5.43</v>
      </c>
      <c r="G47" s="12">
        <v>628</v>
      </c>
      <c r="H47" s="8">
        <v>5.77</v>
      </c>
      <c r="I47" s="12">
        <v>0</v>
      </c>
    </row>
    <row r="48" spans="2:9" ht="15" customHeight="1" x14ac:dyDescent="0.2">
      <c r="B48" t="s">
        <v>126</v>
      </c>
      <c r="C48" s="12">
        <v>920</v>
      </c>
      <c r="D48" s="8">
        <v>5.1100000000000003</v>
      </c>
      <c r="E48" s="12">
        <v>770</v>
      </c>
      <c r="F48" s="8">
        <v>10.94</v>
      </c>
      <c r="G48" s="12">
        <v>150</v>
      </c>
      <c r="H48" s="8">
        <v>1.38</v>
      </c>
      <c r="I48" s="12">
        <v>0</v>
      </c>
    </row>
    <row r="49" spans="2:9" ht="15" customHeight="1" x14ac:dyDescent="0.2">
      <c r="B49" t="s">
        <v>125</v>
      </c>
      <c r="C49" s="12">
        <v>457</v>
      </c>
      <c r="D49" s="8">
        <v>2.54</v>
      </c>
      <c r="E49" s="12">
        <v>418</v>
      </c>
      <c r="F49" s="8">
        <v>5.94</v>
      </c>
      <c r="G49" s="12">
        <v>39</v>
      </c>
      <c r="H49" s="8">
        <v>0.36</v>
      </c>
      <c r="I49" s="12">
        <v>0</v>
      </c>
    </row>
    <row r="50" spans="2:9" ht="15" customHeight="1" x14ac:dyDescent="0.2">
      <c r="B50" t="s">
        <v>120</v>
      </c>
      <c r="C50" s="12">
        <v>421</v>
      </c>
      <c r="D50" s="8">
        <v>2.34</v>
      </c>
      <c r="E50" s="12">
        <v>35</v>
      </c>
      <c r="F50" s="8">
        <v>0.5</v>
      </c>
      <c r="G50" s="12">
        <v>384</v>
      </c>
      <c r="H50" s="8">
        <v>3.53</v>
      </c>
      <c r="I50" s="12">
        <v>2</v>
      </c>
    </row>
    <row r="51" spans="2:9" ht="15" customHeight="1" x14ac:dyDescent="0.2">
      <c r="B51" t="s">
        <v>123</v>
      </c>
      <c r="C51" s="12">
        <v>420</v>
      </c>
      <c r="D51" s="8">
        <v>2.33</v>
      </c>
      <c r="E51" s="12">
        <v>384</v>
      </c>
      <c r="F51" s="8">
        <v>5.46</v>
      </c>
      <c r="G51" s="12">
        <v>36</v>
      </c>
      <c r="H51" s="8">
        <v>0.33</v>
      </c>
      <c r="I51" s="12">
        <v>0</v>
      </c>
    </row>
    <row r="52" spans="2:9" ht="15" customHeight="1" x14ac:dyDescent="0.2">
      <c r="B52" t="s">
        <v>122</v>
      </c>
      <c r="C52" s="12">
        <v>418</v>
      </c>
      <c r="D52" s="8">
        <v>2.3199999999999998</v>
      </c>
      <c r="E52" s="12">
        <v>311</v>
      </c>
      <c r="F52" s="8">
        <v>4.42</v>
      </c>
      <c r="G52" s="12">
        <v>107</v>
      </c>
      <c r="H52" s="8">
        <v>0.98</v>
      </c>
      <c r="I52" s="12">
        <v>0</v>
      </c>
    </row>
    <row r="53" spans="2:9" ht="15" customHeight="1" x14ac:dyDescent="0.2">
      <c r="B53" t="s">
        <v>129</v>
      </c>
      <c r="C53" s="12">
        <v>379</v>
      </c>
      <c r="D53" s="8">
        <v>2.1</v>
      </c>
      <c r="E53" s="12">
        <v>319</v>
      </c>
      <c r="F53" s="8">
        <v>4.53</v>
      </c>
      <c r="G53" s="12">
        <v>60</v>
      </c>
      <c r="H53" s="8">
        <v>0.55000000000000004</v>
      </c>
      <c r="I53" s="12">
        <v>0</v>
      </c>
    </row>
    <row r="54" spans="2:9" ht="15" customHeight="1" x14ac:dyDescent="0.2">
      <c r="B54" t="s">
        <v>111</v>
      </c>
      <c r="C54" s="12">
        <v>375</v>
      </c>
      <c r="D54" s="8">
        <v>2.08</v>
      </c>
      <c r="E54" s="12">
        <v>22</v>
      </c>
      <c r="F54" s="8">
        <v>0.31</v>
      </c>
      <c r="G54" s="12">
        <v>353</v>
      </c>
      <c r="H54" s="8">
        <v>3.24</v>
      </c>
      <c r="I54" s="12">
        <v>0</v>
      </c>
    </row>
    <row r="55" spans="2:9" ht="15" customHeight="1" x14ac:dyDescent="0.2">
      <c r="B55" t="s">
        <v>117</v>
      </c>
      <c r="C55" s="12">
        <v>349</v>
      </c>
      <c r="D55" s="8">
        <v>1.94</v>
      </c>
      <c r="E55" s="12">
        <v>164</v>
      </c>
      <c r="F55" s="8">
        <v>2.33</v>
      </c>
      <c r="G55" s="12">
        <v>185</v>
      </c>
      <c r="H55" s="8">
        <v>1.7</v>
      </c>
      <c r="I55" s="12">
        <v>0</v>
      </c>
    </row>
    <row r="56" spans="2:9" ht="15" customHeight="1" x14ac:dyDescent="0.2">
      <c r="B56" t="s">
        <v>119</v>
      </c>
      <c r="C56" s="12">
        <v>329</v>
      </c>
      <c r="D56" s="8">
        <v>1.83</v>
      </c>
      <c r="E56" s="12">
        <v>183</v>
      </c>
      <c r="F56" s="8">
        <v>2.6</v>
      </c>
      <c r="G56" s="12">
        <v>146</v>
      </c>
      <c r="H56" s="8">
        <v>1.34</v>
      </c>
      <c r="I56" s="12">
        <v>0</v>
      </c>
    </row>
    <row r="57" spans="2:9" ht="15" customHeight="1" x14ac:dyDescent="0.2">
      <c r="B57" t="s">
        <v>128</v>
      </c>
      <c r="C57" s="12">
        <v>329</v>
      </c>
      <c r="D57" s="8">
        <v>1.83</v>
      </c>
      <c r="E57" s="12">
        <v>241</v>
      </c>
      <c r="F57" s="8">
        <v>3.42</v>
      </c>
      <c r="G57" s="12">
        <v>87</v>
      </c>
      <c r="H57" s="8">
        <v>0.8</v>
      </c>
      <c r="I57" s="12">
        <v>1</v>
      </c>
    </row>
    <row r="58" spans="2:9" ht="15" customHeight="1" x14ac:dyDescent="0.2">
      <c r="B58" t="s">
        <v>124</v>
      </c>
      <c r="C58" s="12">
        <v>306</v>
      </c>
      <c r="D58" s="8">
        <v>1.7</v>
      </c>
      <c r="E58" s="12">
        <v>271</v>
      </c>
      <c r="F58" s="8">
        <v>3.85</v>
      </c>
      <c r="G58" s="12">
        <v>35</v>
      </c>
      <c r="H58" s="8">
        <v>0.32</v>
      </c>
      <c r="I58" s="12">
        <v>0</v>
      </c>
    </row>
    <row r="59" spans="2:9" ht="15" customHeight="1" x14ac:dyDescent="0.2">
      <c r="B59" t="s">
        <v>112</v>
      </c>
      <c r="C59" s="12">
        <v>275</v>
      </c>
      <c r="D59" s="8">
        <v>1.53</v>
      </c>
      <c r="E59" s="12">
        <v>14</v>
      </c>
      <c r="F59" s="8">
        <v>0.2</v>
      </c>
      <c r="G59" s="12">
        <v>261</v>
      </c>
      <c r="H59" s="8">
        <v>2.4</v>
      </c>
      <c r="I59" s="12">
        <v>0</v>
      </c>
    </row>
    <row r="60" spans="2:9" ht="15" customHeight="1" x14ac:dyDescent="0.2">
      <c r="B60" t="s">
        <v>131</v>
      </c>
      <c r="C60" s="12">
        <v>273</v>
      </c>
      <c r="D60" s="8">
        <v>1.52</v>
      </c>
      <c r="E60" s="12">
        <v>34</v>
      </c>
      <c r="F60" s="8">
        <v>0.48</v>
      </c>
      <c r="G60" s="12">
        <v>239</v>
      </c>
      <c r="H60" s="8">
        <v>2.19</v>
      </c>
      <c r="I60" s="12">
        <v>0</v>
      </c>
    </row>
    <row r="61" spans="2:9" ht="15" customHeight="1" x14ac:dyDescent="0.2">
      <c r="B61" t="s">
        <v>133</v>
      </c>
      <c r="C61" s="12">
        <v>271</v>
      </c>
      <c r="D61" s="8">
        <v>1.5</v>
      </c>
      <c r="E61" s="12">
        <v>220</v>
      </c>
      <c r="F61" s="8">
        <v>3.13</v>
      </c>
      <c r="G61" s="12">
        <v>51</v>
      </c>
      <c r="H61" s="8">
        <v>0.47</v>
      </c>
      <c r="I61" s="12">
        <v>0</v>
      </c>
    </row>
    <row r="62" spans="2:9" ht="15" customHeight="1" x14ac:dyDescent="0.2">
      <c r="B62" t="s">
        <v>118</v>
      </c>
      <c r="C62" s="12">
        <v>259</v>
      </c>
      <c r="D62" s="8">
        <v>1.44</v>
      </c>
      <c r="E62" s="12">
        <v>84</v>
      </c>
      <c r="F62" s="8">
        <v>1.19</v>
      </c>
      <c r="G62" s="12">
        <v>175</v>
      </c>
      <c r="H62" s="8">
        <v>1.61</v>
      </c>
      <c r="I62" s="12">
        <v>0</v>
      </c>
    </row>
    <row r="63" spans="2:9" ht="15" customHeight="1" x14ac:dyDescent="0.2">
      <c r="B63" t="s">
        <v>115</v>
      </c>
      <c r="C63" s="12">
        <v>251</v>
      </c>
      <c r="D63" s="8">
        <v>1.39</v>
      </c>
      <c r="E63" s="12">
        <v>33</v>
      </c>
      <c r="F63" s="8">
        <v>0.47</v>
      </c>
      <c r="G63" s="12">
        <v>218</v>
      </c>
      <c r="H63" s="8">
        <v>2</v>
      </c>
      <c r="I63" s="12">
        <v>0</v>
      </c>
    </row>
    <row r="64" spans="2:9" ht="15" customHeight="1" x14ac:dyDescent="0.2">
      <c r="B64" t="s">
        <v>132</v>
      </c>
      <c r="C64" s="12">
        <v>244</v>
      </c>
      <c r="D64" s="8">
        <v>1.35</v>
      </c>
      <c r="E64" s="12">
        <v>58</v>
      </c>
      <c r="F64" s="8">
        <v>0.82</v>
      </c>
      <c r="G64" s="12">
        <v>182</v>
      </c>
      <c r="H64" s="8">
        <v>1.67</v>
      </c>
      <c r="I64" s="12">
        <v>1</v>
      </c>
    </row>
    <row r="65" spans="2:9" ht="15" customHeight="1" x14ac:dyDescent="0.2">
      <c r="B65" t="s">
        <v>114</v>
      </c>
      <c r="C65" s="12">
        <v>234</v>
      </c>
      <c r="D65" s="8">
        <v>1.3</v>
      </c>
      <c r="E65" s="12">
        <v>24</v>
      </c>
      <c r="F65" s="8">
        <v>0.34</v>
      </c>
      <c r="G65" s="12">
        <v>210</v>
      </c>
      <c r="H65" s="8">
        <v>1.93</v>
      </c>
      <c r="I65" s="12">
        <v>0</v>
      </c>
    </row>
    <row r="66" spans="2:9" ht="15" customHeight="1" x14ac:dyDescent="0.2">
      <c r="B66" t="s">
        <v>130</v>
      </c>
      <c r="C66" s="12">
        <v>230</v>
      </c>
      <c r="D66" s="8">
        <v>1.28</v>
      </c>
      <c r="E66" s="12">
        <v>143</v>
      </c>
      <c r="F66" s="8">
        <v>2.0299999999999998</v>
      </c>
      <c r="G66" s="12">
        <v>86</v>
      </c>
      <c r="H66" s="8">
        <v>0.79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8B73-5578-4FE8-888D-71A0B87CD11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4</v>
      </c>
      <c r="D5" s="8">
        <v>0.04</v>
      </c>
      <c r="E5" s="12">
        <v>2</v>
      </c>
      <c r="F5" s="8">
        <v>0.05</v>
      </c>
      <c r="G5" s="12">
        <v>2</v>
      </c>
      <c r="H5" s="8">
        <v>0.03</v>
      </c>
      <c r="I5" s="12">
        <v>0</v>
      </c>
    </row>
    <row r="6" spans="2:9" ht="15" customHeight="1" x14ac:dyDescent="0.2">
      <c r="B6" t="s">
        <v>33</v>
      </c>
      <c r="C6" s="12">
        <v>1022</v>
      </c>
      <c r="D6" s="8">
        <v>9.9499999999999993</v>
      </c>
      <c r="E6" s="12">
        <v>113</v>
      </c>
      <c r="F6" s="8">
        <v>2.76</v>
      </c>
      <c r="G6" s="12">
        <v>908</v>
      </c>
      <c r="H6" s="8">
        <v>14.82</v>
      </c>
      <c r="I6" s="12">
        <v>1</v>
      </c>
    </row>
    <row r="7" spans="2:9" ht="15" customHeight="1" x14ac:dyDescent="0.2">
      <c r="B7" t="s">
        <v>34</v>
      </c>
      <c r="C7" s="12">
        <v>433</v>
      </c>
      <c r="D7" s="8">
        <v>4.21</v>
      </c>
      <c r="E7" s="12">
        <v>91</v>
      </c>
      <c r="F7" s="8">
        <v>2.23</v>
      </c>
      <c r="G7" s="12">
        <v>342</v>
      </c>
      <c r="H7" s="8">
        <v>5.58</v>
      </c>
      <c r="I7" s="12">
        <v>0</v>
      </c>
    </row>
    <row r="8" spans="2:9" ht="15" customHeight="1" x14ac:dyDescent="0.2">
      <c r="B8" t="s">
        <v>35</v>
      </c>
      <c r="C8" s="12">
        <v>23</v>
      </c>
      <c r="D8" s="8">
        <v>0.22</v>
      </c>
      <c r="E8" s="12">
        <v>0</v>
      </c>
      <c r="F8" s="8">
        <v>0</v>
      </c>
      <c r="G8" s="12">
        <v>22</v>
      </c>
      <c r="H8" s="8">
        <v>0.36</v>
      </c>
      <c r="I8" s="12">
        <v>0</v>
      </c>
    </row>
    <row r="9" spans="2:9" ht="15" customHeight="1" x14ac:dyDescent="0.2">
      <c r="B9" t="s">
        <v>36</v>
      </c>
      <c r="C9" s="12">
        <v>163</v>
      </c>
      <c r="D9" s="8">
        <v>1.59</v>
      </c>
      <c r="E9" s="12">
        <v>4</v>
      </c>
      <c r="F9" s="8">
        <v>0.1</v>
      </c>
      <c r="G9" s="12">
        <v>158</v>
      </c>
      <c r="H9" s="8">
        <v>2.58</v>
      </c>
      <c r="I9" s="12">
        <v>1</v>
      </c>
    </row>
    <row r="10" spans="2:9" ht="15" customHeight="1" x14ac:dyDescent="0.2">
      <c r="B10" t="s">
        <v>37</v>
      </c>
      <c r="C10" s="12">
        <v>72</v>
      </c>
      <c r="D10" s="8">
        <v>0.7</v>
      </c>
      <c r="E10" s="12">
        <v>14</v>
      </c>
      <c r="F10" s="8">
        <v>0.34</v>
      </c>
      <c r="G10" s="12">
        <v>57</v>
      </c>
      <c r="H10" s="8">
        <v>0.93</v>
      </c>
      <c r="I10" s="12">
        <v>1</v>
      </c>
    </row>
    <row r="11" spans="2:9" ht="15" customHeight="1" x14ac:dyDescent="0.2">
      <c r="B11" t="s">
        <v>38</v>
      </c>
      <c r="C11" s="12">
        <v>2318</v>
      </c>
      <c r="D11" s="8">
        <v>22.56</v>
      </c>
      <c r="E11" s="12">
        <v>666</v>
      </c>
      <c r="F11" s="8">
        <v>16.29</v>
      </c>
      <c r="G11" s="12">
        <v>1645</v>
      </c>
      <c r="H11" s="8">
        <v>26.84</v>
      </c>
      <c r="I11" s="12">
        <v>7</v>
      </c>
    </row>
    <row r="12" spans="2:9" ht="15" customHeight="1" x14ac:dyDescent="0.2">
      <c r="B12" t="s">
        <v>39</v>
      </c>
      <c r="C12" s="12">
        <v>129</v>
      </c>
      <c r="D12" s="8">
        <v>1.26</v>
      </c>
      <c r="E12" s="12">
        <v>10</v>
      </c>
      <c r="F12" s="8">
        <v>0.24</v>
      </c>
      <c r="G12" s="12">
        <v>118</v>
      </c>
      <c r="H12" s="8">
        <v>1.93</v>
      </c>
      <c r="I12" s="12">
        <v>1</v>
      </c>
    </row>
    <row r="13" spans="2:9" ht="15" customHeight="1" x14ac:dyDescent="0.2">
      <c r="B13" t="s">
        <v>40</v>
      </c>
      <c r="C13" s="12">
        <v>1492</v>
      </c>
      <c r="D13" s="8">
        <v>14.52</v>
      </c>
      <c r="E13" s="12">
        <v>351</v>
      </c>
      <c r="F13" s="8">
        <v>8.59</v>
      </c>
      <c r="G13" s="12">
        <v>1138</v>
      </c>
      <c r="H13" s="8">
        <v>18.57</v>
      </c>
      <c r="I13" s="12">
        <v>3</v>
      </c>
    </row>
    <row r="14" spans="2:9" ht="15" customHeight="1" x14ac:dyDescent="0.2">
      <c r="B14" t="s">
        <v>41</v>
      </c>
      <c r="C14" s="12">
        <v>853</v>
      </c>
      <c r="D14" s="8">
        <v>8.3000000000000007</v>
      </c>
      <c r="E14" s="12">
        <v>399</v>
      </c>
      <c r="F14" s="8">
        <v>9.76</v>
      </c>
      <c r="G14" s="12">
        <v>452</v>
      </c>
      <c r="H14" s="8">
        <v>7.38</v>
      </c>
      <c r="I14" s="12">
        <v>2</v>
      </c>
    </row>
    <row r="15" spans="2:9" ht="15" customHeight="1" x14ac:dyDescent="0.2">
      <c r="B15" t="s">
        <v>42</v>
      </c>
      <c r="C15" s="12">
        <v>1390</v>
      </c>
      <c r="D15" s="8">
        <v>13.53</v>
      </c>
      <c r="E15" s="12">
        <v>1089</v>
      </c>
      <c r="F15" s="8">
        <v>26.64</v>
      </c>
      <c r="G15" s="12">
        <v>301</v>
      </c>
      <c r="H15" s="8">
        <v>4.91</v>
      </c>
      <c r="I15" s="12">
        <v>0</v>
      </c>
    </row>
    <row r="16" spans="2:9" ht="15" customHeight="1" x14ac:dyDescent="0.2">
      <c r="B16" t="s">
        <v>43</v>
      </c>
      <c r="C16" s="12">
        <v>1152</v>
      </c>
      <c r="D16" s="8">
        <v>11.21</v>
      </c>
      <c r="E16" s="12">
        <v>791</v>
      </c>
      <c r="F16" s="8">
        <v>19.350000000000001</v>
      </c>
      <c r="G16" s="12">
        <v>354</v>
      </c>
      <c r="H16" s="8">
        <v>5.78</v>
      </c>
      <c r="I16" s="12">
        <v>4</v>
      </c>
    </row>
    <row r="17" spans="2:9" ht="15" customHeight="1" x14ac:dyDescent="0.2">
      <c r="B17" t="s">
        <v>44</v>
      </c>
      <c r="C17" s="12">
        <v>348</v>
      </c>
      <c r="D17" s="8">
        <v>3.39</v>
      </c>
      <c r="E17" s="12">
        <v>193</v>
      </c>
      <c r="F17" s="8">
        <v>4.72</v>
      </c>
      <c r="G17" s="12">
        <v>143</v>
      </c>
      <c r="H17" s="8">
        <v>2.33</v>
      </c>
      <c r="I17" s="12">
        <v>3</v>
      </c>
    </row>
    <row r="18" spans="2:9" ht="15" customHeight="1" x14ac:dyDescent="0.2">
      <c r="B18" t="s">
        <v>45</v>
      </c>
      <c r="C18" s="12">
        <v>480</v>
      </c>
      <c r="D18" s="8">
        <v>4.67</v>
      </c>
      <c r="E18" s="12">
        <v>276</v>
      </c>
      <c r="F18" s="8">
        <v>6.75</v>
      </c>
      <c r="G18" s="12">
        <v>195</v>
      </c>
      <c r="H18" s="8">
        <v>3.18</v>
      </c>
      <c r="I18" s="12">
        <v>3</v>
      </c>
    </row>
    <row r="19" spans="2:9" ht="15" customHeight="1" x14ac:dyDescent="0.2">
      <c r="B19" t="s">
        <v>46</v>
      </c>
      <c r="C19" s="12">
        <v>394</v>
      </c>
      <c r="D19" s="8">
        <v>3.84</v>
      </c>
      <c r="E19" s="12">
        <v>89</v>
      </c>
      <c r="F19" s="8">
        <v>2.1800000000000002</v>
      </c>
      <c r="G19" s="12">
        <v>293</v>
      </c>
      <c r="H19" s="8">
        <v>4.78</v>
      </c>
      <c r="I19" s="12">
        <v>6</v>
      </c>
    </row>
    <row r="20" spans="2:9" ht="15" customHeight="1" x14ac:dyDescent="0.2">
      <c r="B20" s="9" t="s">
        <v>227</v>
      </c>
      <c r="C20" s="12">
        <f>SUM(LTBL_33101[総数／事業所数])</f>
        <v>10273</v>
      </c>
      <c r="E20" s="12">
        <f>SUBTOTAL(109,LTBL_33101[個人／事業所数])</f>
        <v>4088</v>
      </c>
      <c r="G20" s="12">
        <f>SUBTOTAL(109,LTBL_33101[法人／事業所数])</f>
        <v>6128</v>
      </c>
      <c r="I20" s="12">
        <f>SUBTOTAL(109,LTBL_33101[法人以外の団体／事業所数])</f>
        <v>32</v>
      </c>
    </row>
    <row r="21" spans="2:9" ht="15" customHeight="1" x14ac:dyDescent="0.2">
      <c r="E21" s="11">
        <f>LTBL_33101[[#Totals],[個人／事業所数]]/LTBL_33101[[#Totals],[総数／事業所数]]</f>
        <v>0.39793633797332817</v>
      </c>
      <c r="G21" s="11">
        <f>LTBL_33101[[#Totals],[法人／事業所数]]/LTBL_33101[[#Totals],[総数／事業所数]]</f>
        <v>0.59651513676628054</v>
      </c>
      <c r="I21" s="11">
        <f>LTBL_33101[[#Totals],[法人以外の団体／事業所数]]/LTBL_33101[[#Totals],[総数／事業所数]]</f>
        <v>3.114961549693371E-3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69</v>
      </c>
      <c r="C24" s="12">
        <v>1303</v>
      </c>
      <c r="D24" s="8">
        <v>12.68</v>
      </c>
      <c r="E24" s="12">
        <v>1068</v>
      </c>
      <c r="F24" s="8">
        <v>26.13</v>
      </c>
      <c r="G24" s="12">
        <v>235</v>
      </c>
      <c r="H24" s="8">
        <v>3.83</v>
      </c>
      <c r="I24" s="12">
        <v>0</v>
      </c>
    </row>
    <row r="25" spans="2:9" ht="15" customHeight="1" x14ac:dyDescent="0.2">
      <c r="B25" t="s">
        <v>66</v>
      </c>
      <c r="C25" s="12">
        <v>1195</v>
      </c>
      <c r="D25" s="8">
        <v>11.63</v>
      </c>
      <c r="E25" s="12">
        <v>328</v>
      </c>
      <c r="F25" s="8">
        <v>8.02</v>
      </c>
      <c r="G25" s="12">
        <v>864</v>
      </c>
      <c r="H25" s="8">
        <v>14.1</v>
      </c>
      <c r="I25" s="12">
        <v>3</v>
      </c>
    </row>
    <row r="26" spans="2:9" ht="15" customHeight="1" x14ac:dyDescent="0.2">
      <c r="B26" t="s">
        <v>70</v>
      </c>
      <c r="C26" s="12">
        <v>947</v>
      </c>
      <c r="D26" s="8">
        <v>9.2200000000000006</v>
      </c>
      <c r="E26" s="12">
        <v>719</v>
      </c>
      <c r="F26" s="8">
        <v>17.59</v>
      </c>
      <c r="G26" s="12">
        <v>228</v>
      </c>
      <c r="H26" s="8">
        <v>3.72</v>
      </c>
      <c r="I26" s="12">
        <v>0</v>
      </c>
    </row>
    <row r="27" spans="2:9" ht="15" customHeight="1" x14ac:dyDescent="0.2">
      <c r="B27" t="s">
        <v>64</v>
      </c>
      <c r="C27" s="12">
        <v>626</v>
      </c>
      <c r="D27" s="8">
        <v>6.09</v>
      </c>
      <c r="E27" s="12">
        <v>257</v>
      </c>
      <c r="F27" s="8">
        <v>6.29</v>
      </c>
      <c r="G27" s="12">
        <v>365</v>
      </c>
      <c r="H27" s="8">
        <v>5.96</v>
      </c>
      <c r="I27" s="12">
        <v>4</v>
      </c>
    </row>
    <row r="28" spans="2:9" ht="15" customHeight="1" x14ac:dyDescent="0.2">
      <c r="B28" t="s">
        <v>67</v>
      </c>
      <c r="C28" s="12">
        <v>544</v>
      </c>
      <c r="D28" s="8">
        <v>5.3</v>
      </c>
      <c r="E28" s="12">
        <v>323</v>
      </c>
      <c r="F28" s="8">
        <v>7.9</v>
      </c>
      <c r="G28" s="12">
        <v>220</v>
      </c>
      <c r="H28" s="8">
        <v>3.59</v>
      </c>
      <c r="I28" s="12">
        <v>1</v>
      </c>
    </row>
    <row r="29" spans="2:9" ht="15" customHeight="1" x14ac:dyDescent="0.2">
      <c r="B29" t="s">
        <v>55</v>
      </c>
      <c r="C29" s="12">
        <v>482</v>
      </c>
      <c r="D29" s="8">
        <v>4.6900000000000004</v>
      </c>
      <c r="E29" s="12">
        <v>46</v>
      </c>
      <c r="F29" s="8">
        <v>1.1299999999999999</v>
      </c>
      <c r="G29" s="12">
        <v>436</v>
      </c>
      <c r="H29" s="8">
        <v>7.11</v>
      </c>
      <c r="I29" s="12">
        <v>0</v>
      </c>
    </row>
    <row r="30" spans="2:9" ht="15" customHeight="1" x14ac:dyDescent="0.2">
      <c r="B30" t="s">
        <v>71</v>
      </c>
      <c r="C30" s="12">
        <v>348</v>
      </c>
      <c r="D30" s="8">
        <v>3.39</v>
      </c>
      <c r="E30" s="12">
        <v>193</v>
      </c>
      <c r="F30" s="8">
        <v>4.72</v>
      </c>
      <c r="G30" s="12">
        <v>143</v>
      </c>
      <c r="H30" s="8">
        <v>2.33</v>
      </c>
      <c r="I30" s="12">
        <v>3</v>
      </c>
    </row>
    <row r="31" spans="2:9" ht="15" customHeight="1" x14ac:dyDescent="0.2">
      <c r="B31" t="s">
        <v>72</v>
      </c>
      <c r="C31" s="12">
        <v>334</v>
      </c>
      <c r="D31" s="8">
        <v>3.25</v>
      </c>
      <c r="E31" s="12">
        <v>271</v>
      </c>
      <c r="F31" s="8">
        <v>6.63</v>
      </c>
      <c r="G31" s="12">
        <v>62</v>
      </c>
      <c r="H31" s="8">
        <v>1.01</v>
      </c>
      <c r="I31" s="12">
        <v>0</v>
      </c>
    </row>
    <row r="32" spans="2:9" ht="15" customHeight="1" x14ac:dyDescent="0.2">
      <c r="B32" t="s">
        <v>61</v>
      </c>
      <c r="C32" s="12">
        <v>313</v>
      </c>
      <c r="D32" s="8">
        <v>3.05</v>
      </c>
      <c r="E32" s="12">
        <v>89</v>
      </c>
      <c r="F32" s="8">
        <v>2.1800000000000002</v>
      </c>
      <c r="G32" s="12">
        <v>224</v>
      </c>
      <c r="H32" s="8">
        <v>3.66</v>
      </c>
      <c r="I32" s="12">
        <v>0</v>
      </c>
    </row>
    <row r="33" spans="2:9" ht="15" customHeight="1" x14ac:dyDescent="0.2">
      <c r="B33" t="s">
        <v>62</v>
      </c>
      <c r="C33" s="12">
        <v>311</v>
      </c>
      <c r="D33" s="8">
        <v>3.03</v>
      </c>
      <c r="E33" s="12">
        <v>152</v>
      </c>
      <c r="F33" s="8">
        <v>3.72</v>
      </c>
      <c r="G33" s="12">
        <v>156</v>
      </c>
      <c r="H33" s="8">
        <v>2.5499999999999998</v>
      </c>
      <c r="I33" s="12">
        <v>3</v>
      </c>
    </row>
    <row r="34" spans="2:9" ht="15" customHeight="1" x14ac:dyDescent="0.2">
      <c r="B34" t="s">
        <v>56</v>
      </c>
      <c r="C34" s="12">
        <v>284</v>
      </c>
      <c r="D34" s="8">
        <v>2.76</v>
      </c>
      <c r="E34" s="12">
        <v>54</v>
      </c>
      <c r="F34" s="8">
        <v>1.32</v>
      </c>
      <c r="G34" s="12">
        <v>230</v>
      </c>
      <c r="H34" s="8">
        <v>3.75</v>
      </c>
      <c r="I34" s="12">
        <v>0</v>
      </c>
    </row>
    <row r="35" spans="2:9" ht="15" customHeight="1" x14ac:dyDescent="0.2">
      <c r="B35" t="s">
        <v>57</v>
      </c>
      <c r="C35" s="12">
        <v>256</v>
      </c>
      <c r="D35" s="8">
        <v>2.4900000000000002</v>
      </c>
      <c r="E35" s="12">
        <v>13</v>
      </c>
      <c r="F35" s="8">
        <v>0.32</v>
      </c>
      <c r="G35" s="12">
        <v>242</v>
      </c>
      <c r="H35" s="8">
        <v>3.95</v>
      </c>
      <c r="I35" s="12">
        <v>1</v>
      </c>
    </row>
    <row r="36" spans="2:9" ht="15" customHeight="1" x14ac:dyDescent="0.2">
      <c r="B36" t="s">
        <v>59</v>
      </c>
      <c r="C36" s="12">
        <v>256</v>
      </c>
      <c r="D36" s="8">
        <v>2.4900000000000002</v>
      </c>
      <c r="E36" s="12">
        <v>6</v>
      </c>
      <c r="F36" s="8">
        <v>0.15</v>
      </c>
      <c r="G36" s="12">
        <v>250</v>
      </c>
      <c r="H36" s="8">
        <v>4.08</v>
      </c>
      <c r="I36" s="12">
        <v>0</v>
      </c>
    </row>
    <row r="37" spans="2:9" ht="15" customHeight="1" x14ac:dyDescent="0.2">
      <c r="B37" t="s">
        <v>68</v>
      </c>
      <c r="C37" s="12">
        <v>246</v>
      </c>
      <c r="D37" s="8">
        <v>2.39</v>
      </c>
      <c r="E37" s="12">
        <v>73</v>
      </c>
      <c r="F37" s="8">
        <v>1.79</v>
      </c>
      <c r="G37" s="12">
        <v>172</v>
      </c>
      <c r="H37" s="8">
        <v>2.81</v>
      </c>
      <c r="I37" s="12">
        <v>1</v>
      </c>
    </row>
    <row r="38" spans="2:9" ht="15" customHeight="1" x14ac:dyDescent="0.2">
      <c r="B38" t="s">
        <v>63</v>
      </c>
      <c r="C38" s="12">
        <v>235</v>
      </c>
      <c r="D38" s="8">
        <v>2.29</v>
      </c>
      <c r="E38" s="12">
        <v>112</v>
      </c>
      <c r="F38" s="8">
        <v>2.74</v>
      </c>
      <c r="G38" s="12">
        <v>123</v>
      </c>
      <c r="H38" s="8">
        <v>2.0099999999999998</v>
      </c>
      <c r="I38" s="12">
        <v>0</v>
      </c>
    </row>
    <row r="39" spans="2:9" ht="15" customHeight="1" x14ac:dyDescent="0.2">
      <c r="B39" t="s">
        <v>65</v>
      </c>
      <c r="C39" s="12">
        <v>233</v>
      </c>
      <c r="D39" s="8">
        <v>2.27</v>
      </c>
      <c r="E39" s="12">
        <v>22</v>
      </c>
      <c r="F39" s="8">
        <v>0.54</v>
      </c>
      <c r="G39" s="12">
        <v>211</v>
      </c>
      <c r="H39" s="8">
        <v>3.44</v>
      </c>
      <c r="I39" s="12">
        <v>0</v>
      </c>
    </row>
    <row r="40" spans="2:9" ht="15" customHeight="1" x14ac:dyDescent="0.2">
      <c r="B40" t="s">
        <v>60</v>
      </c>
      <c r="C40" s="12">
        <v>175</v>
      </c>
      <c r="D40" s="8">
        <v>1.7</v>
      </c>
      <c r="E40" s="12">
        <v>16</v>
      </c>
      <c r="F40" s="8">
        <v>0.39</v>
      </c>
      <c r="G40" s="12">
        <v>159</v>
      </c>
      <c r="H40" s="8">
        <v>2.59</v>
      </c>
      <c r="I40" s="12">
        <v>0</v>
      </c>
    </row>
    <row r="41" spans="2:9" ht="15" customHeight="1" x14ac:dyDescent="0.2">
      <c r="B41" t="s">
        <v>75</v>
      </c>
      <c r="C41" s="12">
        <v>154</v>
      </c>
      <c r="D41" s="8">
        <v>1.5</v>
      </c>
      <c r="E41" s="12">
        <v>12</v>
      </c>
      <c r="F41" s="8">
        <v>0.28999999999999998</v>
      </c>
      <c r="G41" s="12">
        <v>137</v>
      </c>
      <c r="H41" s="8">
        <v>2.2400000000000002</v>
      </c>
      <c r="I41" s="12">
        <v>5</v>
      </c>
    </row>
    <row r="42" spans="2:9" ht="15" customHeight="1" x14ac:dyDescent="0.2">
      <c r="B42" t="s">
        <v>73</v>
      </c>
      <c r="C42" s="12">
        <v>146</v>
      </c>
      <c r="D42" s="8">
        <v>1.42</v>
      </c>
      <c r="E42" s="12">
        <v>5</v>
      </c>
      <c r="F42" s="8">
        <v>0.12</v>
      </c>
      <c r="G42" s="12">
        <v>133</v>
      </c>
      <c r="H42" s="8">
        <v>2.17</v>
      </c>
      <c r="I42" s="12">
        <v>3</v>
      </c>
    </row>
    <row r="43" spans="2:9" ht="15" customHeight="1" x14ac:dyDescent="0.2">
      <c r="B43" t="s">
        <v>58</v>
      </c>
      <c r="C43" s="12">
        <v>140</v>
      </c>
      <c r="D43" s="8">
        <v>1.36</v>
      </c>
      <c r="E43" s="12">
        <v>9</v>
      </c>
      <c r="F43" s="8">
        <v>0.22</v>
      </c>
      <c r="G43" s="12">
        <v>131</v>
      </c>
      <c r="H43" s="8">
        <v>2.14</v>
      </c>
      <c r="I43" s="12">
        <v>0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121</v>
      </c>
      <c r="C47" s="12">
        <v>656</v>
      </c>
      <c r="D47" s="8">
        <v>6.39</v>
      </c>
      <c r="E47" s="12">
        <v>255</v>
      </c>
      <c r="F47" s="8">
        <v>6.24</v>
      </c>
      <c r="G47" s="12">
        <v>401</v>
      </c>
      <c r="H47" s="8">
        <v>6.54</v>
      </c>
      <c r="I47" s="12">
        <v>0</v>
      </c>
    </row>
    <row r="48" spans="2:9" ht="15" customHeight="1" x14ac:dyDescent="0.2">
      <c r="B48" t="s">
        <v>126</v>
      </c>
      <c r="C48" s="12">
        <v>488</v>
      </c>
      <c r="D48" s="8">
        <v>4.75</v>
      </c>
      <c r="E48" s="12">
        <v>400</v>
      </c>
      <c r="F48" s="8">
        <v>9.7799999999999994</v>
      </c>
      <c r="G48" s="12">
        <v>88</v>
      </c>
      <c r="H48" s="8">
        <v>1.44</v>
      </c>
      <c r="I48" s="12">
        <v>0</v>
      </c>
    </row>
    <row r="49" spans="2:9" ht="15" customHeight="1" x14ac:dyDescent="0.2">
      <c r="B49" t="s">
        <v>123</v>
      </c>
      <c r="C49" s="12">
        <v>390</v>
      </c>
      <c r="D49" s="8">
        <v>3.8</v>
      </c>
      <c r="E49" s="12">
        <v>358</v>
      </c>
      <c r="F49" s="8">
        <v>8.76</v>
      </c>
      <c r="G49" s="12">
        <v>32</v>
      </c>
      <c r="H49" s="8">
        <v>0.52</v>
      </c>
      <c r="I49" s="12">
        <v>0</v>
      </c>
    </row>
    <row r="50" spans="2:9" ht="15" customHeight="1" x14ac:dyDescent="0.2">
      <c r="B50" t="s">
        <v>122</v>
      </c>
      <c r="C50" s="12">
        <v>303</v>
      </c>
      <c r="D50" s="8">
        <v>2.95</v>
      </c>
      <c r="E50" s="12">
        <v>218</v>
      </c>
      <c r="F50" s="8">
        <v>5.33</v>
      </c>
      <c r="G50" s="12">
        <v>85</v>
      </c>
      <c r="H50" s="8">
        <v>1.39</v>
      </c>
      <c r="I50" s="12">
        <v>0</v>
      </c>
    </row>
    <row r="51" spans="2:9" ht="15" customHeight="1" x14ac:dyDescent="0.2">
      <c r="B51" t="s">
        <v>120</v>
      </c>
      <c r="C51" s="12">
        <v>296</v>
      </c>
      <c r="D51" s="8">
        <v>2.88</v>
      </c>
      <c r="E51" s="12">
        <v>26</v>
      </c>
      <c r="F51" s="8">
        <v>0.64</v>
      </c>
      <c r="G51" s="12">
        <v>268</v>
      </c>
      <c r="H51" s="8">
        <v>4.37</v>
      </c>
      <c r="I51" s="12">
        <v>2</v>
      </c>
    </row>
    <row r="52" spans="2:9" ht="15" customHeight="1" x14ac:dyDescent="0.2">
      <c r="B52" t="s">
        <v>133</v>
      </c>
      <c r="C52" s="12">
        <v>219</v>
      </c>
      <c r="D52" s="8">
        <v>2.13</v>
      </c>
      <c r="E52" s="12">
        <v>175</v>
      </c>
      <c r="F52" s="8">
        <v>4.28</v>
      </c>
      <c r="G52" s="12">
        <v>44</v>
      </c>
      <c r="H52" s="8">
        <v>0.72</v>
      </c>
      <c r="I52" s="12">
        <v>0</v>
      </c>
    </row>
    <row r="53" spans="2:9" ht="15" customHeight="1" x14ac:dyDescent="0.2">
      <c r="B53" t="s">
        <v>125</v>
      </c>
      <c r="C53" s="12">
        <v>217</v>
      </c>
      <c r="D53" s="8">
        <v>2.11</v>
      </c>
      <c r="E53" s="12">
        <v>197</v>
      </c>
      <c r="F53" s="8">
        <v>4.82</v>
      </c>
      <c r="G53" s="12">
        <v>20</v>
      </c>
      <c r="H53" s="8">
        <v>0.33</v>
      </c>
      <c r="I53" s="12">
        <v>0</v>
      </c>
    </row>
    <row r="54" spans="2:9" ht="15" customHeight="1" x14ac:dyDescent="0.2">
      <c r="B54" t="s">
        <v>129</v>
      </c>
      <c r="C54" s="12">
        <v>215</v>
      </c>
      <c r="D54" s="8">
        <v>2.09</v>
      </c>
      <c r="E54" s="12">
        <v>179</v>
      </c>
      <c r="F54" s="8">
        <v>4.38</v>
      </c>
      <c r="G54" s="12">
        <v>36</v>
      </c>
      <c r="H54" s="8">
        <v>0.59</v>
      </c>
      <c r="I54" s="12">
        <v>0</v>
      </c>
    </row>
    <row r="55" spans="2:9" ht="15" customHeight="1" x14ac:dyDescent="0.2">
      <c r="B55" t="s">
        <v>119</v>
      </c>
      <c r="C55" s="12">
        <v>209</v>
      </c>
      <c r="D55" s="8">
        <v>2.0299999999999998</v>
      </c>
      <c r="E55" s="12">
        <v>112</v>
      </c>
      <c r="F55" s="8">
        <v>2.74</v>
      </c>
      <c r="G55" s="12">
        <v>97</v>
      </c>
      <c r="H55" s="8">
        <v>1.58</v>
      </c>
      <c r="I55" s="12">
        <v>0</v>
      </c>
    </row>
    <row r="56" spans="2:9" ht="15" customHeight="1" x14ac:dyDescent="0.2">
      <c r="B56" t="s">
        <v>124</v>
      </c>
      <c r="C56" s="12">
        <v>190</v>
      </c>
      <c r="D56" s="8">
        <v>1.85</v>
      </c>
      <c r="E56" s="12">
        <v>163</v>
      </c>
      <c r="F56" s="8">
        <v>3.99</v>
      </c>
      <c r="G56" s="12">
        <v>27</v>
      </c>
      <c r="H56" s="8">
        <v>0.44</v>
      </c>
      <c r="I56" s="12">
        <v>0</v>
      </c>
    </row>
    <row r="57" spans="2:9" ht="15" customHeight="1" x14ac:dyDescent="0.2">
      <c r="B57" t="s">
        <v>128</v>
      </c>
      <c r="C57" s="12">
        <v>182</v>
      </c>
      <c r="D57" s="8">
        <v>1.77</v>
      </c>
      <c r="E57" s="12">
        <v>126</v>
      </c>
      <c r="F57" s="8">
        <v>3.08</v>
      </c>
      <c r="G57" s="12">
        <v>55</v>
      </c>
      <c r="H57" s="8">
        <v>0.9</v>
      </c>
      <c r="I57" s="12">
        <v>1</v>
      </c>
    </row>
    <row r="58" spans="2:9" ht="15" customHeight="1" x14ac:dyDescent="0.2">
      <c r="B58" t="s">
        <v>111</v>
      </c>
      <c r="C58" s="12">
        <v>168</v>
      </c>
      <c r="D58" s="8">
        <v>1.64</v>
      </c>
      <c r="E58" s="12">
        <v>7</v>
      </c>
      <c r="F58" s="8">
        <v>0.17</v>
      </c>
      <c r="G58" s="12">
        <v>161</v>
      </c>
      <c r="H58" s="8">
        <v>2.63</v>
      </c>
      <c r="I58" s="12">
        <v>0</v>
      </c>
    </row>
    <row r="59" spans="2:9" ht="15" customHeight="1" x14ac:dyDescent="0.2">
      <c r="B59" t="s">
        <v>131</v>
      </c>
      <c r="C59" s="12">
        <v>166</v>
      </c>
      <c r="D59" s="8">
        <v>1.62</v>
      </c>
      <c r="E59" s="12">
        <v>20</v>
      </c>
      <c r="F59" s="8">
        <v>0.49</v>
      </c>
      <c r="G59" s="12">
        <v>146</v>
      </c>
      <c r="H59" s="8">
        <v>2.38</v>
      </c>
      <c r="I59" s="12">
        <v>0</v>
      </c>
    </row>
    <row r="60" spans="2:9" ht="15" customHeight="1" x14ac:dyDescent="0.2">
      <c r="B60" t="s">
        <v>118</v>
      </c>
      <c r="C60" s="12">
        <v>158</v>
      </c>
      <c r="D60" s="8">
        <v>1.54</v>
      </c>
      <c r="E60" s="12">
        <v>50</v>
      </c>
      <c r="F60" s="8">
        <v>1.22</v>
      </c>
      <c r="G60" s="12">
        <v>108</v>
      </c>
      <c r="H60" s="8">
        <v>1.76</v>
      </c>
      <c r="I60" s="12">
        <v>0</v>
      </c>
    </row>
    <row r="61" spans="2:9" ht="15" customHeight="1" x14ac:dyDescent="0.2">
      <c r="B61" t="s">
        <v>135</v>
      </c>
      <c r="C61" s="12">
        <v>156</v>
      </c>
      <c r="D61" s="8">
        <v>1.52</v>
      </c>
      <c r="E61" s="12">
        <v>4</v>
      </c>
      <c r="F61" s="8">
        <v>0.1</v>
      </c>
      <c r="G61" s="12">
        <v>151</v>
      </c>
      <c r="H61" s="8">
        <v>2.46</v>
      </c>
      <c r="I61" s="12">
        <v>1</v>
      </c>
    </row>
    <row r="62" spans="2:9" ht="15" customHeight="1" x14ac:dyDescent="0.2">
      <c r="B62" t="s">
        <v>134</v>
      </c>
      <c r="C62" s="12">
        <v>146</v>
      </c>
      <c r="D62" s="8">
        <v>1.42</v>
      </c>
      <c r="E62" s="12">
        <v>44</v>
      </c>
      <c r="F62" s="8">
        <v>1.08</v>
      </c>
      <c r="G62" s="12">
        <v>102</v>
      </c>
      <c r="H62" s="8">
        <v>1.66</v>
      </c>
      <c r="I62" s="12">
        <v>0</v>
      </c>
    </row>
    <row r="63" spans="2:9" ht="15" customHeight="1" x14ac:dyDescent="0.2">
      <c r="B63" t="s">
        <v>132</v>
      </c>
      <c r="C63" s="12">
        <v>146</v>
      </c>
      <c r="D63" s="8">
        <v>1.42</v>
      </c>
      <c r="E63" s="12">
        <v>32</v>
      </c>
      <c r="F63" s="8">
        <v>0.78</v>
      </c>
      <c r="G63" s="12">
        <v>113</v>
      </c>
      <c r="H63" s="8">
        <v>1.84</v>
      </c>
      <c r="I63" s="12">
        <v>1</v>
      </c>
    </row>
    <row r="64" spans="2:9" ht="15" customHeight="1" x14ac:dyDescent="0.2">
      <c r="B64" t="s">
        <v>136</v>
      </c>
      <c r="C64" s="12">
        <v>135</v>
      </c>
      <c r="D64" s="8">
        <v>1.31</v>
      </c>
      <c r="E64" s="12">
        <v>81</v>
      </c>
      <c r="F64" s="8">
        <v>1.98</v>
      </c>
      <c r="G64" s="12">
        <v>54</v>
      </c>
      <c r="H64" s="8">
        <v>0.88</v>
      </c>
      <c r="I64" s="12">
        <v>0</v>
      </c>
    </row>
    <row r="65" spans="2:9" ht="15" customHeight="1" x14ac:dyDescent="0.2">
      <c r="B65" t="s">
        <v>112</v>
      </c>
      <c r="C65" s="12">
        <v>133</v>
      </c>
      <c r="D65" s="8">
        <v>1.29</v>
      </c>
      <c r="E65" s="12">
        <v>10</v>
      </c>
      <c r="F65" s="8">
        <v>0.24</v>
      </c>
      <c r="G65" s="12">
        <v>123</v>
      </c>
      <c r="H65" s="8">
        <v>2.0099999999999998</v>
      </c>
      <c r="I65" s="12">
        <v>0</v>
      </c>
    </row>
    <row r="66" spans="2:9" ht="15" customHeight="1" x14ac:dyDescent="0.2">
      <c r="B66" t="s">
        <v>117</v>
      </c>
      <c r="C66" s="12">
        <v>118</v>
      </c>
      <c r="D66" s="8">
        <v>1.1499999999999999</v>
      </c>
      <c r="E66" s="12">
        <v>53</v>
      </c>
      <c r="F66" s="8">
        <v>1.3</v>
      </c>
      <c r="G66" s="12">
        <v>65</v>
      </c>
      <c r="H66" s="8">
        <v>1.06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8F01-6033-4C8D-A02D-05F9C858A9E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33</v>
      </c>
      <c r="C6" s="12">
        <v>354</v>
      </c>
      <c r="D6" s="8">
        <v>14.95</v>
      </c>
      <c r="E6" s="12">
        <v>36</v>
      </c>
      <c r="F6" s="8">
        <v>4.21</v>
      </c>
      <c r="G6" s="12">
        <v>318</v>
      </c>
      <c r="H6" s="8">
        <v>21.29</v>
      </c>
      <c r="I6" s="12">
        <v>0</v>
      </c>
    </row>
    <row r="7" spans="2:9" ht="15" customHeight="1" x14ac:dyDescent="0.2">
      <c r="B7" t="s">
        <v>34</v>
      </c>
      <c r="C7" s="12">
        <v>172</v>
      </c>
      <c r="D7" s="8">
        <v>7.26</v>
      </c>
      <c r="E7" s="12">
        <v>39</v>
      </c>
      <c r="F7" s="8">
        <v>4.5599999999999996</v>
      </c>
      <c r="G7" s="12">
        <v>133</v>
      </c>
      <c r="H7" s="8">
        <v>8.9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0.2</v>
      </c>
      <c r="I8" s="12">
        <v>0</v>
      </c>
    </row>
    <row r="9" spans="2:9" ht="15" customHeight="1" x14ac:dyDescent="0.2">
      <c r="B9" t="s">
        <v>36</v>
      </c>
      <c r="C9" s="12">
        <v>32</v>
      </c>
      <c r="D9" s="8">
        <v>1.35</v>
      </c>
      <c r="E9" s="12">
        <v>0</v>
      </c>
      <c r="F9" s="8">
        <v>0</v>
      </c>
      <c r="G9" s="12">
        <v>31</v>
      </c>
      <c r="H9" s="8">
        <v>2.0699999999999998</v>
      </c>
      <c r="I9" s="12">
        <v>1</v>
      </c>
    </row>
    <row r="10" spans="2:9" ht="15" customHeight="1" x14ac:dyDescent="0.2">
      <c r="B10" t="s">
        <v>37</v>
      </c>
      <c r="C10" s="12">
        <v>28</v>
      </c>
      <c r="D10" s="8">
        <v>1.18</v>
      </c>
      <c r="E10" s="12">
        <v>7</v>
      </c>
      <c r="F10" s="8">
        <v>0.82</v>
      </c>
      <c r="G10" s="12">
        <v>20</v>
      </c>
      <c r="H10" s="8">
        <v>1.34</v>
      </c>
      <c r="I10" s="12">
        <v>0</v>
      </c>
    </row>
    <row r="11" spans="2:9" ht="15" customHeight="1" x14ac:dyDescent="0.2">
      <c r="B11" t="s">
        <v>38</v>
      </c>
      <c r="C11" s="12">
        <v>490</v>
      </c>
      <c r="D11" s="8">
        <v>20.69</v>
      </c>
      <c r="E11" s="12">
        <v>162</v>
      </c>
      <c r="F11" s="8">
        <v>18.93</v>
      </c>
      <c r="G11" s="12">
        <v>326</v>
      </c>
      <c r="H11" s="8">
        <v>21.82</v>
      </c>
      <c r="I11" s="12">
        <v>2</v>
      </c>
    </row>
    <row r="12" spans="2:9" ht="15" customHeight="1" x14ac:dyDescent="0.2">
      <c r="B12" t="s">
        <v>39</v>
      </c>
      <c r="C12" s="12">
        <v>33</v>
      </c>
      <c r="D12" s="8">
        <v>1.39</v>
      </c>
      <c r="E12" s="12">
        <v>6</v>
      </c>
      <c r="F12" s="8">
        <v>0.7</v>
      </c>
      <c r="G12" s="12">
        <v>27</v>
      </c>
      <c r="H12" s="8">
        <v>1.81</v>
      </c>
      <c r="I12" s="12">
        <v>0</v>
      </c>
    </row>
    <row r="13" spans="2:9" ht="15" customHeight="1" x14ac:dyDescent="0.2">
      <c r="B13" t="s">
        <v>40</v>
      </c>
      <c r="C13" s="12">
        <v>306</v>
      </c>
      <c r="D13" s="8">
        <v>12.92</v>
      </c>
      <c r="E13" s="12">
        <v>62</v>
      </c>
      <c r="F13" s="8">
        <v>7.24</v>
      </c>
      <c r="G13" s="12">
        <v>244</v>
      </c>
      <c r="H13" s="8">
        <v>16.329999999999998</v>
      </c>
      <c r="I13" s="12">
        <v>0</v>
      </c>
    </row>
    <row r="14" spans="2:9" ht="15" customHeight="1" x14ac:dyDescent="0.2">
      <c r="B14" t="s">
        <v>41</v>
      </c>
      <c r="C14" s="12">
        <v>160</v>
      </c>
      <c r="D14" s="8">
        <v>6.76</v>
      </c>
      <c r="E14" s="12">
        <v>58</v>
      </c>
      <c r="F14" s="8">
        <v>6.78</v>
      </c>
      <c r="G14" s="12">
        <v>100</v>
      </c>
      <c r="H14" s="8">
        <v>6.69</v>
      </c>
      <c r="I14" s="12">
        <v>0</v>
      </c>
    </row>
    <row r="15" spans="2:9" ht="15" customHeight="1" x14ac:dyDescent="0.2">
      <c r="B15" t="s">
        <v>42</v>
      </c>
      <c r="C15" s="12">
        <v>162</v>
      </c>
      <c r="D15" s="8">
        <v>6.84</v>
      </c>
      <c r="E15" s="12">
        <v>108</v>
      </c>
      <c r="F15" s="8">
        <v>12.62</v>
      </c>
      <c r="G15" s="12">
        <v>53</v>
      </c>
      <c r="H15" s="8">
        <v>3.55</v>
      </c>
      <c r="I15" s="12">
        <v>0</v>
      </c>
    </row>
    <row r="16" spans="2:9" ht="15" customHeight="1" x14ac:dyDescent="0.2">
      <c r="B16" t="s">
        <v>43</v>
      </c>
      <c r="C16" s="12">
        <v>313</v>
      </c>
      <c r="D16" s="8">
        <v>13.22</v>
      </c>
      <c r="E16" s="12">
        <v>220</v>
      </c>
      <c r="F16" s="8">
        <v>25.7</v>
      </c>
      <c r="G16" s="12">
        <v>92</v>
      </c>
      <c r="H16" s="8">
        <v>6.16</v>
      </c>
      <c r="I16" s="12">
        <v>1</v>
      </c>
    </row>
    <row r="17" spans="2:9" ht="15" customHeight="1" x14ac:dyDescent="0.2">
      <c r="B17" t="s">
        <v>44</v>
      </c>
      <c r="C17" s="12">
        <v>97</v>
      </c>
      <c r="D17" s="8">
        <v>4.0999999999999996</v>
      </c>
      <c r="E17" s="12">
        <v>60</v>
      </c>
      <c r="F17" s="8">
        <v>7.01</v>
      </c>
      <c r="G17" s="12">
        <v>33</v>
      </c>
      <c r="H17" s="8">
        <v>2.21</v>
      </c>
      <c r="I17" s="12">
        <v>0</v>
      </c>
    </row>
    <row r="18" spans="2:9" ht="15" customHeight="1" x14ac:dyDescent="0.2">
      <c r="B18" t="s">
        <v>45</v>
      </c>
      <c r="C18" s="12">
        <v>128</v>
      </c>
      <c r="D18" s="8">
        <v>5.41</v>
      </c>
      <c r="E18" s="12">
        <v>73</v>
      </c>
      <c r="F18" s="8">
        <v>8.5299999999999994</v>
      </c>
      <c r="G18" s="12">
        <v>52</v>
      </c>
      <c r="H18" s="8">
        <v>3.48</v>
      </c>
      <c r="I18" s="12">
        <v>0</v>
      </c>
    </row>
    <row r="19" spans="2:9" ht="15" customHeight="1" x14ac:dyDescent="0.2">
      <c r="B19" t="s">
        <v>46</v>
      </c>
      <c r="C19" s="12">
        <v>89</v>
      </c>
      <c r="D19" s="8">
        <v>3.76</v>
      </c>
      <c r="E19" s="12">
        <v>25</v>
      </c>
      <c r="F19" s="8">
        <v>2.92</v>
      </c>
      <c r="G19" s="12">
        <v>61</v>
      </c>
      <c r="H19" s="8">
        <v>4.08</v>
      </c>
      <c r="I19" s="12">
        <v>0</v>
      </c>
    </row>
    <row r="20" spans="2:9" ht="15" customHeight="1" x14ac:dyDescent="0.2">
      <c r="B20" s="9" t="s">
        <v>227</v>
      </c>
      <c r="C20" s="12">
        <f>SUM(LTBL_33102[総数／事業所数])</f>
        <v>2368</v>
      </c>
      <c r="E20" s="12">
        <f>SUBTOTAL(109,LTBL_33102[個人／事業所数])</f>
        <v>856</v>
      </c>
      <c r="G20" s="12">
        <f>SUBTOTAL(109,LTBL_33102[法人／事業所数])</f>
        <v>1494</v>
      </c>
      <c r="I20" s="12">
        <f>SUBTOTAL(109,LTBL_33102[法人以外の団体／事業所数])</f>
        <v>4</v>
      </c>
    </row>
    <row r="21" spans="2:9" ht="15" customHeight="1" x14ac:dyDescent="0.2">
      <c r="E21" s="11">
        <f>LTBL_33102[[#Totals],[個人／事業所数]]/LTBL_33102[[#Totals],[総数／事業所数]]</f>
        <v>0.36148648648648651</v>
      </c>
      <c r="G21" s="11">
        <f>LTBL_33102[[#Totals],[法人／事業所数]]/LTBL_33102[[#Totals],[総数／事業所数]]</f>
        <v>0.63091216216216217</v>
      </c>
      <c r="I21" s="11">
        <f>LTBL_33102[[#Totals],[法人以外の団体／事業所数]]/LTBL_33102[[#Totals],[総数／事業所数]]</f>
        <v>1.6891891891891893E-3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273</v>
      </c>
      <c r="D24" s="8">
        <v>11.53</v>
      </c>
      <c r="E24" s="12">
        <v>201</v>
      </c>
      <c r="F24" s="8">
        <v>23.48</v>
      </c>
      <c r="G24" s="12">
        <v>72</v>
      </c>
      <c r="H24" s="8">
        <v>4.82</v>
      </c>
      <c r="I24" s="12">
        <v>0</v>
      </c>
    </row>
    <row r="25" spans="2:9" ht="15" customHeight="1" x14ac:dyDescent="0.2">
      <c r="B25" t="s">
        <v>66</v>
      </c>
      <c r="C25" s="12">
        <v>228</v>
      </c>
      <c r="D25" s="8">
        <v>9.6300000000000008</v>
      </c>
      <c r="E25" s="12">
        <v>55</v>
      </c>
      <c r="F25" s="8">
        <v>6.43</v>
      </c>
      <c r="G25" s="12">
        <v>173</v>
      </c>
      <c r="H25" s="8">
        <v>11.58</v>
      </c>
      <c r="I25" s="12">
        <v>0</v>
      </c>
    </row>
    <row r="26" spans="2:9" ht="15" customHeight="1" x14ac:dyDescent="0.2">
      <c r="B26" t="s">
        <v>55</v>
      </c>
      <c r="C26" s="12">
        <v>154</v>
      </c>
      <c r="D26" s="8">
        <v>6.5</v>
      </c>
      <c r="E26" s="12">
        <v>16</v>
      </c>
      <c r="F26" s="8">
        <v>1.87</v>
      </c>
      <c r="G26" s="12">
        <v>138</v>
      </c>
      <c r="H26" s="8">
        <v>9.24</v>
      </c>
      <c r="I26" s="12">
        <v>0</v>
      </c>
    </row>
    <row r="27" spans="2:9" ht="15" customHeight="1" x14ac:dyDescent="0.2">
      <c r="B27" t="s">
        <v>64</v>
      </c>
      <c r="C27" s="12">
        <v>136</v>
      </c>
      <c r="D27" s="8">
        <v>5.74</v>
      </c>
      <c r="E27" s="12">
        <v>53</v>
      </c>
      <c r="F27" s="8">
        <v>6.19</v>
      </c>
      <c r="G27" s="12">
        <v>83</v>
      </c>
      <c r="H27" s="8">
        <v>5.56</v>
      </c>
      <c r="I27" s="12">
        <v>0</v>
      </c>
    </row>
    <row r="28" spans="2:9" ht="15" customHeight="1" x14ac:dyDescent="0.2">
      <c r="B28" t="s">
        <v>69</v>
      </c>
      <c r="C28" s="12">
        <v>136</v>
      </c>
      <c r="D28" s="8">
        <v>5.74</v>
      </c>
      <c r="E28" s="12">
        <v>103</v>
      </c>
      <c r="F28" s="8">
        <v>12.03</v>
      </c>
      <c r="G28" s="12">
        <v>33</v>
      </c>
      <c r="H28" s="8">
        <v>2.21</v>
      </c>
      <c r="I28" s="12">
        <v>0</v>
      </c>
    </row>
    <row r="29" spans="2:9" ht="15" customHeight="1" x14ac:dyDescent="0.2">
      <c r="B29" t="s">
        <v>56</v>
      </c>
      <c r="C29" s="12">
        <v>111</v>
      </c>
      <c r="D29" s="8">
        <v>4.6900000000000004</v>
      </c>
      <c r="E29" s="12">
        <v>12</v>
      </c>
      <c r="F29" s="8">
        <v>1.4</v>
      </c>
      <c r="G29" s="12">
        <v>99</v>
      </c>
      <c r="H29" s="8">
        <v>6.63</v>
      </c>
      <c r="I29" s="12">
        <v>0</v>
      </c>
    </row>
    <row r="30" spans="2:9" ht="15" customHeight="1" x14ac:dyDescent="0.2">
      <c r="B30" t="s">
        <v>71</v>
      </c>
      <c r="C30" s="12">
        <v>97</v>
      </c>
      <c r="D30" s="8">
        <v>4.0999999999999996</v>
      </c>
      <c r="E30" s="12">
        <v>60</v>
      </c>
      <c r="F30" s="8">
        <v>7.01</v>
      </c>
      <c r="G30" s="12">
        <v>33</v>
      </c>
      <c r="H30" s="8">
        <v>2.21</v>
      </c>
      <c r="I30" s="12">
        <v>0</v>
      </c>
    </row>
    <row r="31" spans="2:9" ht="15" customHeight="1" x14ac:dyDescent="0.2">
      <c r="B31" t="s">
        <v>57</v>
      </c>
      <c r="C31" s="12">
        <v>89</v>
      </c>
      <c r="D31" s="8">
        <v>3.76</v>
      </c>
      <c r="E31" s="12">
        <v>8</v>
      </c>
      <c r="F31" s="8">
        <v>0.93</v>
      </c>
      <c r="G31" s="12">
        <v>81</v>
      </c>
      <c r="H31" s="8">
        <v>5.42</v>
      </c>
      <c r="I31" s="12">
        <v>0</v>
      </c>
    </row>
    <row r="32" spans="2:9" ht="15" customHeight="1" x14ac:dyDescent="0.2">
      <c r="B32" t="s">
        <v>63</v>
      </c>
      <c r="C32" s="12">
        <v>87</v>
      </c>
      <c r="D32" s="8">
        <v>3.67</v>
      </c>
      <c r="E32" s="12">
        <v>42</v>
      </c>
      <c r="F32" s="8">
        <v>4.91</v>
      </c>
      <c r="G32" s="12">
        <v>45</v>
      </c>
      <c r="H32" s="8">
        <v>3.01</v>
      </c>
      <c r="I32" s="12">
        <v>0</v>
      </c>
    </row>
    <row r="33" spans="2:9" ht="15" customHeight="1" x14ac:dyDescent="0.2">
      <c r="B33" t="s">
        <v>72</v>
      </c>
      <c r="C33" s="12">
        <v>86</v>
      </c>
      <c r="D33" s="8">
        <v>3.63</v>
      </c>
      <c r="E33" s="12">
        <v>71</v>
      </c>
      <c r="F33" s="8">
        <v>8.2899999999999991</v>
      </c>
      <c r="G33" s="12">
        <v>15</v>
      </c>
      <c r="H33" s="8">
        <v>1</v>
      </c>
      <c r="I33" s="12">
        <v>0</v>
      </c>
    </row>
    <row r="34" spans="2:9" ht="15" customHeight="1" x14ac:dyDescent="0.2">
      <c r="B34" t="s">
        <v>67</v>
      </c>
      <c r="C34" s="12">
        <v>82</v>
      </c>
      <c r="D34" s="8">
        <v>3.46</v>
      </c>
      <c r="E34" s="12">
        <v>32</v>
      </c>
      <c r="F34" s="8">
        <v>3.74</v>
      </c>
      <c r="G34" s="12">
        <v>50</v>
      </c>
      <c r="H34" s="8">
        <v>3.35</v>
      </c>
      <c r="I34" s="12">
        <v>0</v>
      </c>
    </row>
    <row r="35" spans="2:9" ht="15" customHeight="1" x14ac:dyDescent="0.2">
      <c r="B35" t="s">
        <v>68</v>
      </c>
      <c r="C35" s="12">
        <v>70</v>
      </c>
      <c r="D35" s="8">
        <v>2.96</v>
      </c>
      <c r="E35" s="12">
        <v>26</v>
      </c>
      <c r="F35" s="8">
        <v>3.04</v>
      </c>
      <c r="G35" s="12">
        <v>42</v>
      </c>
      <c r="H35" s="8">
        <v>2.81</v>
      </c>
      <c r="I35" s="12">
        <v>0</v>
      </c>
    </row>
    <row r="36" spans="2:9" ht="15" customHeight="1" x14ac:dyDescent="0.2">
      <c r="B36" t="s">
        <v>65</v>
      </c>
      <c r="C36" s="12">
        <v>68</v>
      </c>
      <c r="D36" s="8">
        <v>2.87</v>
      </c>
      <c r="E36" s="12">
        <v>6</v>
      </c>
      <c r="F36" s="8">
        <v>0.7</v>
      </c>
      <c r="G36" s="12">
        <v>62</v>
      </c>
      <c r="H36" s="8">
        <v>4.1500000000000004</v>
      </c>
      <c r="I36" s="12">
        <v>0</v>
      </c>
    </row>
    <row r="37" spans="2:9" ht="15" customHeight="1" x14ac:dyDescent="0.2">
      <c r="B37" t="s">
        <v>62</v>
      </c>
      <c r="C37" s="12">
        <v>66</v>
      </c>
      <c r="D37" s="8">
        <v>2.79</v>
      </c>
      <c r="E37" s="12">
        <v>41</v>
      </c>
      <c r="F37" s="8">
        <v>4.79</v>
      </c>
      <c r="G37" s="12">
        <v>25</v>
      </c>
      <c r="H37" s="8">
        <v>1.67</v>
      </c>
      <c r="I37" s="12">
        <v>0</v>
      </c>
    </row>
    <row r="38" spans="2:9" ht="15" customHeight="1" x14ac:dyDescent="0.2">
      <c r="B38" t="s">
        <v>59</v>
      </c>
      <c r="C38" s="12">
        <v>47</v>
      </c>
      <c r="D38" s="8">
        <v>1.98</v>
      </c>
      <c r="E38" s="12">
        <v>6</v>
      </c>
      <c r="F38" s="8">
        <v>0.7</v>
      </c>
      <c r="G38" s="12">
        <v>41</v>
      </c>
      <c r="H38" s="8">
        <v>2.74</v>
      </c>
      <c r="I38" s="12">
        <v>0</v>
      </c>
    </row>
    <row r="39" spans="2:9" ht="15" customHeight="1" x14ac:dyDescent="0.2">
      <c r="B39" t="s">
        <v>73</v>
      </c>
      <c r="C39" s="12">
        <v>42</v>
      </c>
      <c r="D39" s="8">
        <v>1.77</v>
      </c>
      <c r="E39" s="12">
        <v>2</v>
      </c>
      <c r="F39" s="8">
        <v>0.23</v>
      </c>
      <c r="G39" s="12">
        <v>37</v>
      </c>
      <c r="H39" s="8">
        <v>2.48</v>
      </c>
      <c r="I39" s="12">
        <v>0</v>
      </c>
    </row>
    <row r="40" spans="2:9" ht="15" customHeight="1" x14ac:dyDescent="0.2">
      <c r="B40" t="s">
        <v>75</v>
      </c>
      <c r="C40" s="12">
        <v>34</v>
      </c>
      <c r="D40" s="8">
        <v>1.44</v>
      </c>
      <c r="E40" s="12">
        <v>4</v>
      </c>
      <c r="F40" s="8">
        <v>0.47</v>
      </c>
      <c r="G40" s="12">
        <v>30</v>
      </c>
      <c r="H40" s="8">
        <v>2.0099999999999998</v>
      </c>
      <c r="I40" s="12">
        <v>0</v>
      </c>
    </row>
    <row r="41" spans="2:9" ht="15" customHeight="1" x14ac:dyDescent="0.2">
      <c r="B41" t="s">
        <v>58</v>
      </c>
      <c r="C41" s="12">
        <v>33</v>
      </c>
      <c r="D41" s="8">
        <v>1.39</v>
      </c>
      <c r="E41" s="12">
        <v>1</v>
      </c>
      <c r="F41" s="8">
        <v>0.12</v>
      </c>
      <c r="G41" s="12">
        <v>32</v>
      </c>
      <c r="H41" s="8">
        <v>2.14</v>
      </c>
      <c r="I41" s="12">
        <v>0</v>
      </c>
    </row>
    <row r="42" spans="2:9" ht="15" customHeight="1" x14ac:dyDescent="0.2">
      <c r="B42" t="s">
        <v>76</v>
      </c>
      <c r="C42" s="12">
        <v>33</v>
      </c>
      <c r="D42" s="8">
        <v>1.39</v>
      </c>
      <c r="E42" s="12">
        <v>6</v>
      </c>
      <c r="F42" s="8">
        <v>0.7</v>
      </c>
      <c r="G42" s="12">
        <v>27</v>
      </c>
      <c r="H42" s="8">
        <v>1.81</v>
      </c>
      <c r="I42" s="12">
        <v>0</v>
      </c>
    </row>
    <row r="43" spans="2:9" ht="15" customHeight="1" x14ac:dyDescent="0.2">
      <c r="B43" t="s">
        <v>77</v>
      </c>
      <c r="C43" s="12">
        <v>33</v>
      </c>
      <c r="D43" s="8">
        <v>1.39</v>
      </c>
      <c r="E43" s="12">
        <v>15</v>
      </c>
      <c r="F43" s="8">
        <v>1.75</v>
      </c>
      <c r="G43" s="12">
        <v>17</v>
      </c>
      <c r="H43" s="8">
        <v>1.1399999999999999</v>
      </c>
      <c r="I43" s="12">
        <v>1</v>
      </c>
    </row>
    <row r="46" spans="2:9" ht="33" customHeight="1" x14ac:dyDescent="0.2">
      <c r="B46" t="s">
        <v>229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126</v>
      </c>
      <c r="C47" s="12">
        <v>149</v>
      </c>
      <c r="D47" s="8">
        <v>6.29</v>
      </c>
      <c r="E47" s="12">
        <v>117</v>
      </c>
      <c r="F47" s="8">
        <v>13.67</v>
      </c>
      <c r="G47" s="12">
        <v>32</v>
      </c>
      <c r="H47" s="8">
        <v>2.14</v>
      </c>
      <c r="I47" s="12">
        <v>0</v>
      </c>
    </row>
    <row r="48" spans="2:9" ht="15" customHeight="1" x14ac:dyDescent="0.2">
      <c r="B48" t="s">
        <v>121</v>
      </c>
      <c r="C48" s="12">
        <v>148</v>
      </c>
      <c r="D48" s="8">
        <v>6.25</v>
      </c>
      <c r="E48" s="12">
        <v>49</v>
      </c>
      <c r="F48" s="8">
        <v>5.72</v>
      </c>
      <c r="G48" s="12">
        <v>99</v>
      </c>
      <c r="H48" s="8">
        <v>6.63</v>
      </c>
      <c r="I48" s="12">
        <v>0</v>
      </c>
    </row>
    <row r="49" spans="2:9" ht="15" customHeight="1" x14ac:dyDescent="0.2">
      <c r="B49" t="s">
        <v>125</v>
      </c>
      <c r="C49" s="12">
        <v>68</v>
      </c>
      <c r="D49" s="8">
        <v>2.87</v>
      </c>
      <c r="E49" s="12">
        <v>62</v>
      </c>
      <c r="F49" s="8">
        <v>7.24</v>
      </c>
      <c r="G49" s="12">
        <v>6</v>
      </c>
      <c r="H49" s="8">
        <v>0.4</v>
      </c>
      <c r="I49" s="12">
        <v>0</v>
      </c>
    </row>
    <row r="50" spans="2:9" ht="15" customHeight="1" x14ac:dyDescent="0.2">
      <c r="B50" t="s">
        <v>129</v>
      </c>
      <c r="C50" s="12">
        <v>61</v>
      </c>
      <c r="D50" s="8">
        <v>2.58</v>
      </c>
      <c r="E50" s="12">
        <v>50</v>
      </c>
      <c r="F50" s="8">
        <v>5.84</v>
      </c>
      <c r="G50" s="12">
        <v>11</v>
      </c>
      <c r="H50" s="8">
        <v>0.74</v>
      </c>
      <c r="I50" s="12">
        <v>0</v>
      </c>
    </row>
    <row r="51" spans="2:9" ht="15" customHeight="1" x14ac:dyDescent="0.2">
      <c r="B51" t="s">
        <v>111</v>
      </c>
      <c r="C51" s="12">
        <v>51</v>
      </c>
      <c r="D51" s="8">
        <v>2.15</v>
      </c>
      <c r="E51" s="12">
        <v>6</v>
      </c>
      <c r="F51" s="8">
        <v>0.7</v>
      </c>
      <c r="G51" s="12">
        <v>45</v>
      </c>
      <c r="H51" s="8">
        <v>3.01</v>
      </c>
      <c r="I51" s="12">
        <v>0</v>
      </c>
    </row>
    <row r="52" spans="2:9" ht="15" customHeight="1" x14ac:dyDescent="0.2">
      <c r="B52" t="s">
        <v>128</v>
      </c>
      <c r="C52" s="12">
        <v>51</v>
      </c>
      <c r="D52" s="8">
        <v>2.15</v>
      </c>
      <c r="E52" s="12">
        <v>43</v>
      </c>
      <c r="F52" s="8">
        <v>5.0199999999999996</v>
      </c>
      <c r="G52" s="12">
        <v>8</v>
      </c>
      <c r="H52" s="8">
        <v>0.54</v>
      </c>
      <c r="I52" s="12">
        <v>0</v>
      </c>
    </row>
    <row r="53" spans="2:9" ht="15" customHeight="1" x14ac:dyDescent="0.2">
      <c r="B53" t="s">
        <v>112</v>
      </c>
      <c r="C53" s="12">
        <v>50</v>
      </c>
      <c r="D53" s="8">
        <v>2.11</v>
      </c>
      <c r="E53" s="12">
        <v>0</v>
      </c>
      <c r="F53" s="8">
        <v>0</v>
      </c>
      <c r="G53" s="12">
        <v>50</v>
      </c>
      <c r="H53" s="8">
        <v>3.35</v>
      </c>
      <c r="I53" s="12">
        <v>0</v>
      </c>
    </row>
    <row r="54" spans="2:9" ht="15" customHeight="1" x14ac:dyDescent="0.2">
      <c r="B54" t="s">
        <v>131</v>
      </c>
      <c r="C54" s="12">
        <v>48</v>
      </c>
      <c r="D54" s="8">
        <v>2.0299999999999998</v>
      </c>
      <c r="E54" s="12">
        <v>6</v>
      </c>
      <c r="F54" s="8">
        <v>0.7</v>
      </c>
      <c r="G54" s="12">
        <v>42</v>
      </c>
      <c r="H54" s="8">
        <v>2.81</v>
      </c>
      <c r="I54" s="12">
        <v>0</v>
      </c>
    </row>
    <row r="55" spans="2:9" ht="15" customHeight="1" x14ac:dyDescent="0.2">
      <c r="B55" t="s">
        <v>117</v>
      </c>
      <c r="C55" s="12">
        <v>44</v>
      </c>
      <c r="D55" s="8">
        <v>1.86</v>
      </c>
      <c r="E55" s="12">
        <v>18</v>
      </c>
      <c r="F55" s="8">
        <v>2.1</v>
      </c>
      <c r="G55" s="12">
        <v>26</v>
      </c>
      <c r="H55" s="8">
        <v>1.74</v>
      </c>
      <c r="I55" s="12">
        <v>0</v>
      </c>
    </row>
    <row r="56" spans="2:9" ht="15" customHeight="1" x14ac:dyDescent="0.2">
      <c r="B56" t="s">
        <v>119</v>
      </c>
      <c r="C56" s="12">
        <v>44</v>
      </c>
      <c r="D56" s="8">
        <v>1.86</v>
      </c>
      <c r="E56" s="12">
        <v>25</v>
      </c>
      <c r="F56" s="8">
        <v>2.92</v>
      </c>
      <c r="G56" s="12">
        <v>19</v>
      </c>
      <c r="H56" s="8">
        <v>1.27</v>
      </c>
      <c r="I56" s="12">
        <v>0</v>
      </c>
    </row>
    <row r="57" spans="2:9" ht="15" customHeight="1" x14ac:dyDescent="0.2">
      <c r="B57" t="s">
        <v>122</v>
      </c>
      <c r="C57" s="12">
        <v>43</v>
      </c>
      <c r="D57" s="8">
        <v>1.82</v>
      </c>
      <c r="E57" s="12">
        <v>30</v>
      </c>
      <c r="F57" s="8">
        <v>3.5</v>
      </c>
      <c r="G57" s="12">
        <v>13</v>
      </c>
      <c r="H57" s="8">
        <v>0.87</v>
      </c>
      <c r="I57" s="12">
        <v>0</v>
      </c>
    </row>
    <row r="58" spans="2:9" ht="15" customHeight="1" x14ac:dyDescent="0.2">
      <c r="B58" t="s">
        <v>132</v>
      </c>
      <c r="C58" s="12">
        <v>42</v>
      </c>
      <c r="D58" s="8">
        <v>1.77</v>
      </c>
      <c r="E58" s="12">
        <v>10</v>
      </c>
      <c r="F58" s="8">
        <v>1.17</v>
      </c>
      <c r="G58" s="12">
        <v>30</v>
      </c>
      <c r="H58" s="8">
        <v>2.0099999999999998</v>
      </c>
      <c r="I58" s="12">
        <v>0</v>
      </c>
    </row>
    <row r="59" spans="2:9" ht="15" customHeight="1" x14ac:dyDescent="0.2">
      <c r="B59" t="s">
        <v>118</v>
      </c>
      <c r="C59" s="12">
        <v>40</v>
      </c>
      <c r="D59" s="8">
        <v>1.69</v>
      </c>
      <c r="E59" s="12">
        <v>12</v>
      </c>
      <c r="F59" s="8">
        <v>1.4</v>
      </c>
      <c r="G59" s="12">
        <v>28</v>
      </c>
      <c r="H59" s="8">
        <v>1.87</v>
      </c>
      <c r="I59" s="12">
        <v>0</v>
      </c>
    </row>
    <row r="60" spans="2:9" ht="15" customHeight="1" x14ac:dyDescent="0.2">
      <c r="B60" t="s">
        <v>120</v>
      </c>
      <c r="C60" s="12">
        <v>40</v>
      </c>
      <c r="D60" s="8">
        <v>1.69</v>
      </c>
      <c r="E60" s="12">
        <v>1</v>
      </c>
      <c r="F60" s="8">
        <v>0.12</v>
      </c>
      <c r="G60" s="12">
        <v>39</v>
      </c>
      <c r="H60" s="8">
        <v>2.61</v>
      </c>
      <c r="I60" s="12">
        <v>0</v>
      </c>
    </row>
    <row r="61" spans="2:9" ht="15" customHeight="1" x14ac:dyDescent="0.2">
      <c r="B61" t="s">
        <v>138</v>
      </c>
      <c r="C61" s="12">
        <v>40</v>
      </c>
      <c r="D61" s="8">
        <v>1.69</v>
      </c>
      <c r="E61" s="12">
        <v>14</v>
      </c>
      <c r="F61" s="8">
        <v>1.64</v>
      </c>
      <c r="G61" s="12">
        <v>26</v>
      </c>
      <c r="H61" s="8">
        <v>1.74</v>
      </c>
      <c r="I61" s="12">
        <v>0</v>
      </c>
    </row>
    <row r="62" spans="2:9" ht="15" customHeight="1" x14ac:dyDescent="0.2">
      <c r="B62" t="s">
        <v>114</v>
      </c>
      <c r="C62" s="12">
        <v>37</v>
      </c>
      <c r="D62" s="8">
        <v>1.56</v>
      </c>
      <c r="E62" s="12">
        <v>4</v>
      </c>
      <c r="F62" s="8">
        <v>0.47</v>
      </c>
      <c r="G62" s="12">
        <v>33</v>
      </c>
      <c r="H62" s="8">
        <v>2.21</v>
      </c>
      <c r="I62" s="12">
        <v>0</v>
      </c>
    </row>
    <row r="63" spans="2:9" ht="15" customHeight="1" x14ac:dyDescent="0.2">
      <c r="B63" t="s">
        <v>127</v>
      </c>
      <c r="C63" s="12">
        <v>36</v>
      </c>
      <c r="D63" s="8">
        <v>1.52</v>
      </c>
      <c r="E63" s="12">
        <v>17</v>
      </c>
      <c r="F63" s="8">
        <v>1.99</v>
      </c>
      <c r="G63" s="12">
        <v>19</v>
      </c>
      <c r="H63" s="8">
        <v>1.27</v>
      </c>
      <c r="I63" s="12">
        <v>0</v>
      </c>
    </row>
    <row r="64" spans="2:9" ht="15" customHeight="1" x14ac:dyDescent="0.2">
      <c r="B64" t="s">
        <v>115</v>
      </c>
      <c r="C64" s="12">
        <v>35</v>
      </c>
      <c r="D64" s="8">
        <v>1.48</v>
      </c>
      <c r="E64" s="12">
        <v>3</v>
      </c>
      <c r="F64" s="8">
        <v>0.35</v>
      </c>
      <c r="G64" s="12">
        <v>32</v>
      </c>
      <c r="H64" s="8">
        <v>2.14</v>
      </c>
      <c r="I64" s="12">
        <v>0</v>
      </c>
    </row>
    <row r="65" spans="2:9" ht="15" customHeight="1" x14ac:dyDescent="0.2">
      <c r="B65" t="s">
        <v>124</v>
      </c>
      <c r="C65" s="12">
        <v>34</v>
      </c>
      <c r="D65" s="8">
        <v>1.44</v>
      </c>
      <c r="E65" s="12">
        <v>32</v>
      </c>
      <c r="F65" s="8">
        <v>3.74</v>
      </c>
      <c r="G65" s="12">
        <v>2</v>
      </c>
      <c r="H65" s="8">
        <v>0.13</v>
      </c>
      <c r="I65" s="12">
        <v>0</v>
      </c>
    </row>
    <row r="66" spans="2:9" ht="15" customHeight="1" x14ac:dyDescent="0.2">
      <c r="B66" t="s">
        <v>137</v>
      </c>
      <c r="C66" s="12">
        <v>32</v>
      </c>
      <c r="D66" s="8">
        <v>1.35</v>
      </c>
      <c r="E66" s="12">
        <v>6</v>
      </c>
      <c r="F66" s="8">
        <v>0.7</v>
      </c>
      <c r="G66" s="12">
        <v>26</v>
      </c>
      <c r="H66" s="8">
        <v>1.74</v>
      </c>
      <c r="I66" s="12">
        <v>0</v>
      </c>
    </row>
    <row r="68" spans="2:9" ht="15" customHeight="1" x14ac:dyDescent="0.2">
      <c r="B68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53A5-FEE5-4532-AA61-D84AF868DD8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226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33</v>
      </c>
      <c r="C6" s="12">
        <v>292</v>
      </c>
      <c r="D6" s="8">
        <v>17.329999999999998</v>
      </c>
      <c r="E6" s="12">
        <v>56</v>
      </c>
      <c r="F6" s="8">
        <v>7.36</v>
      </c>
      <c r="G6" s="12">
        <v>236</v>
      </c>
      <c r="H6" s="8">
        <v>25.79</v>
      </c>
      <c r="I6" s="12">
        <v>0</v>
      </c>
    </row>
    <row r="7" spans="2:9" ht="15" customHeight="1" x14ac:dyDescent="0.2">
      <c r="B7" t="s">
        <v>34</v>
      </c>
      <c r="C7" s="12">
        <v>143</v>
      </c>
      <c r="D7" s="8">
        <v>8.49</v>
      </c>
      <c r="E7" s="12">
        <v>43</v>
      </c>
      <c r="F7" s="8">
        <v>5.65</v>
      </c>
      <c r="G7" s="12">
        <v>100</v>
      </c>
      <c r="H7" s="8">
        <v>10.93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0.24</v>
      </c>
      <c r="E8" s="12">
        <v>0</v>
      </c>
      <c r="F8" s="8">
        <v>0</v>
      </c>
      <c r="G8" s="12">
        <v>3</v>
      </c>
      <c r="H8" s="8">
        <v>0.33</v>
      </c>
      <c r="I8" s="12">
        <v>0</v>
      </c>
    </row>
    <row r="9" spans="2:9" ht="15" customHeight="1" x14ac:dyDescent="0.2">
      <c r="B9" t="s">
        <v>36</v>
      </c>
      <c r="C9" s="12">
        <v>11</v>
      </c>
      <c r="D9" s="8">
        <v>0.65</v>
      </c>
      <c r="E9" s="12">
        <v>0</v>
      </c>
      <c r="F9" s="8">
        <v>0</v>
      </c>
      <c r="G9" s="12">
        <v>11</v>
      </c>
      <c r="H9" s="8">
        <v>1.2</v>
      </c>
      <c r="I9" s="12">
        <v>0</v>
      </c>
    </row>
    <row r="10" spans="2:9" ht="15" customHeight="1" x14ac:dyDescent="0.2">
      <c r="B10" t="s">
        <v>37</v>
      </c>
      <c r="C10" s="12">
        <v>21</v>
      </c>
      <c r="D10" s="8">
        <v>1.25</v>
      </c>
      <c r="E10" s="12">
        <v>5</v>
      </c>
      <c r="F10" s="8">
        <v>0.66</v>
      </c>
      <c r="G10" s="12">
        <v>16</v>
      </c>
      <c r="H10" s="8">
        <v>1.75</v>
      </c>
      <c r="I10" s="12">
        <v>0</v>
      </c>
    </row>
    <row r="11" spans="2:9" ht="15" customHeight="1" x14ac:dyDescent="0.2">
      <c r="B11" t="s">
        <v>38</v>
      </c>
      <c r="C11" s="12">
        <v>451</v>
      </c>
      <c r="D11" s="8">
        <v>26.77</v>
      </c>
      <c r="E11" s="12">
        <v>191</v>
      </c>
      <c r="F11" s="8">
        <v>25.1</v>
      </c>
      <c r="G11" s="12">
        <v>258</v>
      </c>
      <c r="H11" s="8">
        <v>28.2</v>
      </c>
      <c r="I11" s="12">
        <v>2</v>
      </c>
    </row>
    <row r="12" spans="2:9" ht="15" customHeight="1" x14ac:dyDescent="0.2">
      <c r="B12" t="s">
        <v>39</v>
      </c>
      <c r="C12" s="12">
        <v>13</v>
      </c>
      <c r="D12" s="8">
        <v>0.77</v>
      </c>
      <c r="E12" s="12">
        <v>2</v>
      </c>
      <c r="F12" s="8">
        <v>0.26</v>
      </c>
      <c r="G12" s="12">
        <v>11</v>
      </c>
      <c r="H12" s="8">
        <v>1.2</v>
      </c>
      <c r="I12" s="12">
        <v>0</v>
      </c>
    </row>
    <row r="13" spans="2:9" ht="15" customHeight="1" x14ac:dyDescent="0.2">
      <c r="B13" t="s">
        <v>40</v>
      </c>
      <c r="C13" s="12">
        <v>93</v>
      </c>
      <c r="D13" s="8">
        <v>5.52</v>
      </c>
      <c r="E13" s="12">
        <v>17</v>
      </c>
      <c r="F13" s="8">
        <v>2.23</v>
      </c>
      <c r="G13" s="12">
        <v>76</v>
      </c>
      <c r="H13" s="8">
        <v>8.31</v>
      </c>
      <c r="I13" s="12">
        <v>0</v>
      </c>
    </row>
    <row r="14" spans="2:9" ht="15" customHeight="1" x14ac:dyDescent="0.2">
      <c r="B14" t="s">
        <v>41</v>
      </c>
      <c r="C14" s="12">
        <v>66</v>
      </c>
      <c r="D14" s="8">
        <v>3.92</v>
      </c>
      <c r="E14" s="12">
        <v>32</v>
      </c>
      <c r="F14" s="8">
        <v>4.2</v>
      </c>
      <c r="G14" s="12">
        <v>33</v>
      </c>
      <c r="H14" s="8">
        <v>3.61</v>
      </c>
      <c r="I14" s="12">
        <v>0</v>
      </c>
    </row>
    <row r="15" spans="2:9" ht="15" customHeight="1" x14ac:dyDescent="0.2">
      <c r="B15" t="s">
        <v>42</v>
      </c>
      <c r="C15" s="12">
        <v>145</v>
      </c>
      <c r="D15" s="8">
        <v>8.61</v>
      </c>
      <c r="E15" s="12">
        <v>116</v>
      </c>
      <c r="F15" s="8">
        <v>15.24</v>
      </c>
      <c r="G15" s="12">
        <v>29</v>
      </c>
      <c r="H15" s="8">
        <v>3.17</v>
      </c>
      <c r="I15" s="12">
        <v>0</v>
      </c>
    </row>
    <row r="16" spans="2:9" ht="15" customHeight="1" x14ac:dyDescent="0.2">
      <c r="B16" t="s">
        <v>43</v>
      </c>
      <c r="C16" s="12">
        <v>216</v>
      </c>
      <c r="D16" s="8">
        <v>12.82</v>
      </c>
      <c r="E16" s="12">
        <v>166</v>
      </c>
      <c r="F16" s="8">
        <v>21.81</v>
      </c>
      <c r="G16" s="12">
        <v>48</v>
      </c>
      <c r="H16" s="8">
        <v>5.25</v>
      </c>
      <c r="I16" s="12">
        <v>0</v>
      </c>
    </row>
    <row r="17" spans="2:9" ht="15" customHeight="1" x14ac:dyDescent="0.2">
      <c r="B17" t="s">
        <v>44</v>
      </c>
      <c r="C17" s="12">
        <v>73</v>
      </c>
      <c r="D17" s="8">
        <v>4.33</v>
      </c>
      <c r="E17" s="12">
        <v>52</v>
      </c>
      <c r="F17" s="8">
        <v>6.83</v>
      </c>
      <c r="G17" s="12">
        <v>21</v>
      </c>
      <c r="H17" s="8">
        <v>2.2999999999999998</v>
      </c>
      <c r="I17" s="12">
        <v>0</v>
      </c>
    </row>
    <row r="18" spans="2:9" ht="15" customHeight="1" x14ac:dyDescent="0.2">
      <c r="B18" t="s">
        <v>45</v>
      </c>
      <c r="C18" s="12">
        <v>82</v>
      </c>
      <c r="D18" s="8">
        <v>4.87</v>
      </c>
      <c r="E18" s="12">
        <v>46</v>
      </c>
      <c r="F18" s="8">
        <v>6.04</v>
      </c>
      <c r="G18" s="12">
        <v>35</v>
      </c>
      <c r="H18" s="8">
        <v>3.83</v>
      </c>
      <c r="I18" s="12">
        <v>0</v>
      </c>
    </row>
    <row r="19" spans="2:9" ht="15" customHeight="1" x14ac:dyDescent="0.2">
      <c r="B19" t="s">
        <v>46</v>
      </c>
      <c r="C19" s="12">
        <v>74</v>
      </c>
      <c r="D19" s="8">
        <v>4.3899999999999997</v>
      </c>
      <c r="E19" s="12">
        <v>35</v>
      </c>
      <c r="F19" s="8">
        <v>4.5999999999999996</v>
      </c>
      <c r="G19" s="12">
        <v>37</v>
      </c>
      <c r="H19" s="8">
        <v>4.04</v>
      </c>
      <c r="I19" s="12">
        <v>0</v>
      </c>
    </row>
    <row r="20" spans="2:9" ht="15" customHeight="1" x14ac:dyDescent="0.2">
      <c r="B20" s="9" t="s">
        <v>227</v>
      </c>
      <c r="C20" s="12">
        <f>SUM(LTBL_33103[総数／事業所数])</f>
        <v>1685</v>
      </c>
      <c r="E20" s="12">
        <f>SUBTOTAL(109,LTBL_33103[個人／事業所数])</f>
        <v>761</v>
      </c>
      <c r="G20" s="12">
        <f>SUBTOTAL(109,LTBL_33103[法人／事業所数])</f>
        <v>915</v>
      </c>
      <c r="I20" s="12">
        <f>SUBTOTAL(109,LTBL_33103[法人以外の団体／事業所数])</f>
        <v>2</v>
      </c>
    </row>
    <row r="21" spans="2:9" ht="15" customHeight="1" x14ac:dyDescent="0.2">
      <c r="E21" s="11">
        <f>LTBL_33103[[#Totals],[個人／事業所数]]/LTBL_33103[[#Totals],[総数／事業所数]]</f>
        <v>0.45163204747774482</v>
      </c>
      <c r="G21" s="11">
        <f>LTBL_33103[[#Totals],[法人／事業所数]]/LTBL_33103[[#Totals],[総数／事業所数]]</f>
        <v>0.54302670623145399</v>
      </c>
      <c r="I21" s="11">
        <f>LTBL_33103[[#Totals],[法人以外の団体／事業所数]]/LTBL_33103[[#Totals],[総数／事業所数]]</f>
        <v>1.1869436201780415E-3</v>
      </c>
    </row>
    <row r="23" spans="2:9" ht="33" customHeight="1" x14ac:dyDescent="0.2">
      <c r="B23" t="s">
        <v>228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186</v>
      </c>
      <c r="D24" s="8">
        <v>11.04</v>
      </c>
      <c r="E24" s="12">
        <v>153</v>
      </c>
      <c r="F24" s="8">
        <v>20.11</v>
      </c>
      <c r="G24" s="12">
        <v>33</v>
      </c>
      <c r="H24" s="8">
        <v>3.61</v>
      </c>
      <c r="I24" s="12">
        <v>0</v>
      </c>
    </row>
    <row r="25" spans="2:9" ht="15" customHeight="1" x14ac:dyDescent="0.2">
      <c r="B25" t="s">
        <v>55</v>
      </c>
      <c r="C25" s="12">
        <v>134</v>
      </c>
      <c r="D25" s="8">
        <v>7.95</v>
      </c>
      <c r="E25" s="12">
        <v>17</v>
      </c>
      <c r="F25" s="8">
        <v>2.23</v>
      </c>
      <c r="G25" s="12">
        <v>117</v>
      </c>
      <c r="H25" s="8">
        <v>12.79</v>
      </c>
      <c r="I25" s="12">
        <v>0</v>
      </c>
    </row>
    <row r="26" spans="2:9" ht="15" customHeight="1" x14ac:dyDescent="0.2">
      <c r="B26" t="s">
        <v>69</v>
      </c>
      <c r="C26" s="12">
        <v>128</v>
      </c>
      <c r="D26" s="8">
        <v>7.6</v>
      </c>
      <c r="E26" s="12">
        <v>111</v>
      </c>
      <c r="F26" s="8">
        <v>14.59</v>
      </c>
      <c r="G26" s="12">
        <v>17</v>
      </c>
      <c r="H26" s="8">
        <v>1.86</v>
      </c>
      <c r="I26" s="12">
        <v>0</v>
      </c>
    </row>
    <row r="27" spans="2:9" ht="15" customHeight="1" x14ac:dyDescent="0.2">
      <c r="B27" t="s">
        <v>64</v>
      </c>
      <c r="C27" s="12">
        <v>120</v>
      </c>
      <c r="D27" s="8">
        <v>7.12</v>
      </c>
      <c r="E27" s="12">
        <v>48</v>
      </c>
      <c r="F27" s="8">
        <v>6.31</v>
      </c>
      <c r="G27" s="12">
        <v>71</v>
      </c>
      <c r="H27" s="8">
        <v>7.76</v>
      </c>
      <c r="I27" s="12">
        <v>1</v>
      </c>
    </row>
    <row r="28" spans="2:9" ht="15" customHeight="1" x14ac:dyDescent="0.2">
      <c r="B28" t="s">
        <v>63</v>
      </c>
      <c r="C28" s="12">
        <v>103</v>
      </c>
      <c r="D28" s="8">
        <v>6.11</v>
      </c>
      <c r="E28" s="12">
        <v>60</v>
      </c>
      <c r="F28" s="8">
        <v>7.88</v>
      </c>
      <c r="G28" s="12">
        <v>43</v>
      </c>
      <c r="H28" s="8">
        <v>4.7</v>
      </c>
      <c r="I28" s="12">
        <v>0</v>
      </c>
    </row>
    <row r="29" spans="2:9" ht="15" customHeight="1" x14ac:dyDescent="0.2">
      <c r="B29" t="s">
        <v>56</v>
      </c>
      <c r="C29" s="12">
        <v>97</v>
      </c>
      <c r="D29" s="8">
        <v>5.76</v>
      </c>
      <c r="E29" s="12">
        <v>26</v>
      </c>
      <c r="F29" s="8">
        <v>3.42</v>
      </c>
      <c r="G29" s="12">
        <v>71</v>
      </c>
      <c r="H29" s="8">
        <v>7.76</v>
      </c>
      <c r="I29" s="12">
        <v>0</v>
      </c>
    </row>
    <row r="30" spans="2:9" ht="15" customHeight="1" x14ac:dyDescent="0.2">
      <c r="B30" t="s">
        <v>71</v>
      </c>
      <c r="C30" s="12">
        <v>73</v>
      </c>
      <c r="D30" s="8">
        <v>4.33</v>
      </c>
      <c r="E30" s="12">
        <v>52</v>
      </c>
      <c r="F30" s="8">
        <v>6.83</v>
      </c>
      <c r="G30" s="12">
        <v>21</v>
      </c>
      <c r="H30" s="8">
        <v>2.2999999999999998</v>
      </c>
      <c r="I30" s="12">
        <v>0</v>
      </c>
    </row>
    <row r="31" spans="2:9" ht="15" customHeight="1" x14ac:dyDescent="0.2">
      <c r="B31" t="s">
        <v>66</v>
      </c>
      <c r="C31" s="12">
        <v>72</v>
      </c>
      <c r="D31" s="8">
        <v>4.2699999999999996</v>
      </c>
      <c r="E31" s="12">
        <v>15</v>
      </c>
      <c r="F31" s="8">
        <v>1.97</v>
      </c>
      <c r="G31" s="12">
        <v>57</v>
      </c>
      <c r="H31" s="8">
        <v>6.23</v>
      </c>
      <c r="I31" s="12">
        <v>0</v>
      </c>
    </row>
    <row r="32" spans="2:9" ht="15" customHeight="1" x14ac:dyDescent="0.2">
      <c r="B32" t="s">
        <v>62</v>
      </c>
      <c r="C32" s="12">
        <v>69</v>
      </c>
      <c r="D32" s="8">
        <v>4.09</v>
      </c>
      <c r="E32" s="12">
        <v>47</v>
      </c>
      <c r="F32" s="8">
        <v>6.18</v>
      </c>
      <c r="G32" s="12">
        <v>21</v>
      </c>
      <c r="H32" s="8">
        <v>2.2999999999999998</v>
      </c>
      <c r="I32" s="12">
        <v>1</v>
      </c>
    </row>
    <row r="33" spans="2:9" ht="15" customHeight="1" x14ac:dyDescent="0.2">
      <c r="B33" t="s">
        <v>57</v>
      </c>
      <c r="C33" s="12">
        <v>61</v>
      </c>
      <c r="D33" s="8">
        <v>3.62</v>
      </c>
      <c r="E33" s="12">
        <v>13</v>
      </c>
      <c r="F33" s="8">
        <v>1.71</v>
      </c>
      <c r="G33" s="12">
        <v>48</v>
      </c>
      <c r="H33" s="8">
        <v>5.25</v>
      </c>
      <c r="I33" s="12">
        <v>0</v>
      </c>
    </row>
    <row r="34" spans="2:9" ht="15" customHeight="1" x14ac:dyDescent="0.2">
      <c r="B34" t="s">
        <v>72</v>
      </c>
      <c r="C34" s="12">
        <v>51</v>
      </c>
      <c r="D34" s="8">
        <v>3.03</v>
      </c>
      <c r="E34" s="12">
        <v>45</v>
      </c>
      <c r="F34" s="8">
        <v>5.91</v>
      </c>
      <c r="G34" s="12">
        <v>6</v>
      </c>
      <c r="H34" s="8">
        <v>0.66</v>
      </c>
      <c r="I34" s="12">
        <v>0</v>
      </c>
    </row>
    <row r="35" spans="2:9" ht="15" customHeight="1" x14ac:dyDescent="0.2">
      <c r="B35" t="s">
        <v>61</v>
      </c>
      <c r="C35" s="12">
        <v>40</v>
      </c>
      <c r="D35" s="8">
        <v>2.37</v>
      </c>
      <c r="E35" s="12">
        <v>18</v>
      </c>
      <c r="F35" s="8">
        <v>2.37</v>
      </c>
      <c r="G35" s="12">
        <v>22</v>
      </c>
      <c r="H35" s="8">
        <v>2.4</v>
      </c>
      <c r="I35" s="12">
        <v>0</v>
      </c>
    </row>
    <row r="36" spans="2:9" ht="15" customHeight="1" x14ac:dyDescent="0.2">
      <c r="B36" t="s">
        <v>74</v>
      </c>
      <c r="C36" s="12">
        <v>39</v>
      </c>
      <c r="D36" s="8">
        <v>2.31</v>
      </c>
      <c r="E36" s="12">
        <v>30</v>
      </c>
      <c r="F36" s="8">
        <v>3.94</v>
      </c>
      <c r="G36" s="12">
        <v>9</v>
      </c>
      <c r="H36" s="8">
        <v>0.98</v>
      </c>
      <c r="I36" s="12">
        <v>0</v>
      </c>
    </row>
    <row r="37" spans="2:9" ht="15" customHeight="1" x14ac:dyDescent="0.2">
      <c r="B37" t="s">
        <v>68</v>
      </c>
      <c r="C37" s="12">
        <v>36</v>
      </c>
      <c r="D37" s="8">
        <v>2.14</v>
      </c>
      <c r="E37" s="12">
        <v>14</v>
      </c>
      <c r="F37" s="8">
        <v>1.84</v>
      </c>
      <c r="G37" s="12">
        <v>21</v>
      </c>
      <c r="H37" s="8">
        <v>2.2999999999999998</v>
      </c>
      <c r="I37" s="12">
        <v>0</v>
      </c>
    </row>
    <row r="38" spans="2:9" ht="15" customHeight="1" x14ac:dyDescent="0.2">
      <c r="B38" t="s">
        <v>73</v>
      </c>
      <c r="C38" s="12">
        <v>31</v>
      </c>
      <c r="D38" s="8">
        <v>1.84</v>
      </c>
      <c r="E38" s="12">
        <v>1</v>
      </c>
      <c r="F38" s="8">
        <v>0.13</v>
      </c>
      <c r="G38" s="12">
        <v>29</v>
      </c>
      <c r="H38" s="8">
        <v>3.17</v>
      </c>
      <c r="I38" s="12">
        <v>0</v>
      </c>
    </row>
    <row r="39" spans="2:9" ht="15" customHeight="1" x14ac:dyDescent="0.2">
      <c r="B39" t="s">
        <v>58</v>
      </c>
      <c r="C39" s="12">
        <v>29</v>
      </c>
      <c r="D39" s="8">
        <v>1.72</v>
      </c>
      <c r="E39" s="12">
        <v>4</v>
      </c>
      <c r="F39" s="8">
        <v>0.53</v>
      </c>
      <c r="G39" s="12">
        <v>25</v>
      </c>
      <c r="H39" s="8">
        <v>2.73</v>
      </c>
      <c r="I39" s="12">
        <v>0</v>
      </c>
    </row>
    <row r="40" spans="2:9" ht="15" customHeight="1" x14ac:dyDescent="0.2">
      <c r="B40" t="s">
        <v>67</v>
      </c>
      <c r="C40" s="12">
        <v>29</v>
      </c>
      <c r="D40" s="8">
        <v>1.72</v>
      </c>
      <c r="E40" s="12">
        <v>18</v>
      </c>
      <c r="F40" s="8">
        <v>2.37</v>
      </c>
      <c r="G40" s="12">
        <v>11</v>
      </c>
      <c r="H40" s="8">
        <v>1.2</v>
      </c>
      <c r="I40" s="12">
        <v>0</v>
      </c>
    </row>
    <row r="41" spans="2:9" ht="15" customHeight="1" x14ac:dyDescent="0.2">
      <c r="B41" t="s">
        <v>79</v>
      </c>
      <c r="C41" s="12">
        <v>27</v>
      </c>
      <c r="D41" s="8">
        <v>1.6</v>
      </c>
      <c r="E41" s="12">
        <v>6</v>
      </c>
      <c r="F41" s="8">
        <v>0.79</v>
      </c>
      <c r="G41" s="12">
        <v>21</v>
      </c>
      <c r="H41" s="8">
        <v>2.2999999999999998</v>
      </c>
      <c r="I41" s="12">
        <v>0</v>
      </c>
    </row>
    <row r="42" spans="2:9" ht="15" customHeight="1" x14ac:dyDescent="0.2">
      <c r="B42" t="s">
        <v>60</v>
      </c>
      <c r="C42" s="12">
        <v>25</v>
      </c>
      <c r="D42" s="8">
        <v>1.48</v>
      </c>
      <c r="E42" s="12">
        <v>4</v>
      </c>
      <c r="F42" s="8">
        <v>0.53</v>
      </c>
      <c r="G42" s="12">
        <v>21</v>
      </c>
      <c r="H42" s="8">
        <v>2.2999999999999998</v>
      </c>
      <c r="I42" s="12">
        <v>0</v>
      </c>
    </row>
    <row r="43" spans="2:9" ht="15" customHeight="1" x14ac:dyDescent="0.2">
      <c r="B43" t="s">
        <v>78</v>
      </c>
      <c r="C43" s="12">
        <v>24</v>
      </c>
      <c r="D43" s="8">
        <v>1.42</v>
      </c>
      <c r="E43" s="12">
        <v>3</v>
      </c>
      <c r="F43" s="8">
        <v>0.39</v>
      </c>
      <c r="G43" s="12">
        <v>21</v>
      </c>
      <c r="H43" s="8">
        <v>2.2999999999999998</v>
      </c>
      <c r="I43" s="12">
        <v>0</v>
      </c>
    </row>
    <row r="44" spans="2:9" ht="15" customHeight="1" x14ac:dyDescent="0.2">
      <c r="B44" t="s">
        <v>59</v>
      </c>
      <c r="C44" s="12">
        <v>24</v>
      </c>
      <c r="D44" s="8">
        <v>1.42</v>
      </c>
      <c r="E44" s="12">
        <v>2</v>
      </c>
      <c r="F44" s="8">
        <v>0.26</v>
      </c>
      <c r="G44" s="12">
        <v>22</v>
      </c>
      <c r="H44" s="8">
        <v>2.4</v>
      </c>
      <c r="I44" s="12">
        <v>0</v>
      </c>
    </row>
    <row r="47" spans="2:9" ht="33" customHeight="1" x14ac:dyDescent="0.2">
      <c r="B47" t="s">
        <v>229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126</v>
      </c>
      <c r="C48" s="12">
        <v>100</v>
      </c>
      <c r="D48" s="8">
        <v>5.93</v>
      </c>
      <c r="E48" s="12">
        <v>89</v>
      </c>
      <c r="F48" s="8">
        <v>11.7</v>
      </c>
      <c r="G48" s="12">
        <v>11</v>
      </c>
      <c r="H48" s="8">
        <v>1.2</v>
      </c>
      <c r="I48" s="12">
        <v>0</v>
      </c>
    </row>
    <row r="49" spans="2:9" ht="15" customHeight="1" x14ac:dyDescent="0.2">
      <c r="B49" t="s">
        <v>117</v>
      </c>
      <c r="C49" s="12">
        <v>71</v>
      </c>
      <c r="D49" s="8">
        <v>4.21</v>
      </c>
      <c r="E49" s="12">
        <v>42</v>
      </c>
      <c r="F49" s="8">
        <v>5.52</v>
      </c>
      <c r="G49" s="12">
        <v>29</v>
      </c>
      <c r="H49" s="8">
        <v>3.17</v>
      </c>
      <c r="I49" s="12">
        <v>0</v>
      </c>
    </row>
    <row r="50" spans="2:9" ht="15" customHeight="1" x14ac:dyDescent="0.2">
      <c r="B50" t="s">
        <v>111</v>
      </c>
      <c r="C50" s="12">
        <v>65</v>
      </c>
      <c r="D50" s="8">
        <v>3.86</v>
      </c>
      <c r="E50" s="12">
        <v>3</v>
      </c>
      <c r="F50" s="8">
        <v>0.39</v>
      </c>
      <c r="G50" s="12">
        <v>62</v>
      </c>
      <c r="H50" s="8">
        <v>6.78</v>
      </c>
      <c r="I50" s="12">
        <v>0</v>
      </c>
    </row>
    <row r="51" spans="2:9" ht="15" customHeight="1" x14ac:dyDescent="0.2">
      <c r="B51" t="s">
        <v>125</v>
      </c>
      <c r="C51" s="12">
        <v>57</v>
      </c>
      <c r="D51" s="8">
        <v>3.38</v>
      </c>
      <c r="E51" s="12">
        <v>52</v>
      </c>
      <c r="F51" s="8">
        <v>6.83</v>
      </c>
      <c r="G51" s="12">
        <v>5</v>
      </c>
      <c r="H51" s="8">
        <v>0.55000000000000004</v>
      </c>
      <c r="I51" s="12">
        <v>0</v>
      </c>
    </row>
    <row r="52" spans="2:9" ht="15" customHeight="1" x14ac:dyDescent="0.2">
      <c r="B52" t="s">
        <v>121</v>
      </c>
      <c r="C52" s="12">
        <v>42</v>
      </c>
      <c r="D52" s="8">
        <v>2.4900000000000002</v>
      </c>
      <c r="E52" s="12">
        <v>12</v>
      </c>
      <c r="F52" s="8">
        <v>1.58</v>
      </c>
      <c r="G52" s="12">
        <v>30</v>
      </c>
      <c r="H52" s="8">
        <v>3.28</v>
      </c>
      <c r="I52" s="12">
        <v>0</v>
      </c>
    </row>
    <row r="53" spans="2:9" ht="15" customHeight="1" x14ac:dyDescent="0.2">
      <c r="B53" t="s">
        <v>124</v>
      </c>
      <c r="C53" s="12">
        <v>40</v>
      </c>
      <c r="D53" s="8">
        <v>2.37</v>
      </c>
      <c r="E53" s="12">
        <v>37</v>
      </c>
      <c r="F53" s="8">
        <v>4.8600000000000003</v>
      </c>
      <c r="G53" s="12">
        <v>3</v>
      </c>
      <c r="H53" s="8">
        <v>0.33</v>
      </c>
      <c r="I53" s="12">
        <v>0</v>
      </c>
    </row>
    <row r="54" spans="2:9" ht="15" customHeight="1" x14ac:dyDescent="0.2">
      <c r="B54" t="s">
        <v>130</v>
      </c>
      <c r="C54" s="12">
        <v>39</v>
      </c>
      <c r="D54" s="8">
        <v>2.31</v>
      </c>
      <c r="E54" s="12">
        <v>30</v>
      </c>
      <c r="F54" s="8">
        <v>3.94</v>
      </c>
      <c r="G54" s="12">
        <v>9</v>
      </c>
      <c r="H54" s="8">
        <v>0.98</v>
      </c>
      <c r="I54" s="12">
        <v>0</v>
      </c>
    </row>
    <row r="55" spans="2:9" ht="15" customHeight="1" x14ac:dyDescent="0.2">
      <c r="B55" t="s">
        <v>128</v>
      </c>
      <c r="C55" s="12">
        <v>38</v>
      </c>
      <c r="D55" s="8">
        <v>2.2599999999999998</v>
      </c>
      <c r="E55" s="12">
        <v>28</v>
      </c>
      <c r="F55" s="8">
        <v>3.68</v>
      </c>
      <c r="G55" s="12">
        <v>10</v>
      </c>
      <c r="H55" s="8">
        <v>1.0900000000000001</v>
      </c>
      <c r="I55" s="12">
        <v>0</v>
      </c>
    </row>
    <row r="56" spans="2:9" ht="15" customHeight="1" x14ac:dyDescent="0.2">
      <c r="B56" t="s">
        <v>127</v>
      </c>
      <c r="C56" s="12">
        <v>33</v>
      </c>
      <c r="D56" s="8">
        <v>1.96</v>
      </c>
      <c r="E56" s="12">
        <v>24</v>
      </c>
      <c r="F56" s="8">
        <v>3.15</v>
      </c>
      <c r="G56" s="12">
        <v>9</v>
      </c>
      <c r="H56" s="8">
        <v>0.98</v>
      </c>
      <c r="I56" s="12">
        <v>0</v>
      </c>
    </row>
    <row r="57" spans="2:9" ht="15" customHeight="1" x14ac:dyDescent="0.2">
      <c r="B57" t="s">
        <v>129</v>
      </c>
      <c r="C57" s="12">
        <v>33</v>
      </c>
      <c r="D57" s="8">
        <v>1.96</v>
      </c>
      <c r="E57" s="12">
        <v>31</v>
      </c>
      <c r="F57" s="8">
        <v>4.07</v>
      </c>
      <c r="G57" s="12">
        <v>2</v>
      </c>
      <c r="H57" s="8">
        <v>0.22</v>
      </c>
      <c r="I57" s="12">
        <v>0</v>
      </c>
    </row>
    <row r="58" spans="2:9" ht="15" customHeight="1" x14ac:dyDescent="0.2">
      <c r="B58" t="s">
        <v>116</v>
      </c>
      <c r="C58" s="12">
        <v>28</v>
      </c>
      <c r="D58" s="8">
        <v>1.66</v>
      </c>
      <c r="E58" s="12">
        <v>19</v>
      </c>
      <c r="F58" s="8">
        <v>2.5</v>
      </c>
      <c r="G58" s="12">
        <v>9</v>
      </c>
      <c r="H58" s="8">
        <v>0.98</v>
      </c>
      <c r="I58" s="12">
        <v>0</v>
      </c>
    </row>
    <row r="59" spans="2:9" ht="15" customHeight="1" x14ac:dyDescent="0.2">
      <c r="B59" t="s">
        <v>118</v>
      </c>
      <c r="C59" s="12">
        <v>28</v>
      </c>
      <c r="D59" s="8">
        <v>1.66</v>
      </c>
      <c r="E59" s="12">
        <v>8</v>
      </c>
      <c r="F59" s="8">
        <v>1.05</v>
      </c>
      <c r="G59" s="12">
        <v>20</v>
      </c>
      <c r="H59" s="8">
        <v>2.19</v>
      </c>
      <c r="I59" s="12">
        <v>0</v>
      </c>
    </row>
    <row r="60" spans="2:9" ht="15" customHeight="1" x14ac:dyDescent="0.2">
      <c r="B60" t="s">
        <v>114</v>
      </c>
      <c r="C60" s="12">
        <v>26</v>
      </c>
      <c r="D60" s="8">
        <v>1.54</v>
      </c>
      <c r="E60" s="12">
        <v>4</v>
      </c>
      <c r="F60" s="8">
        <v>0.53</v>
      </c>
      <c r="G60" s="12">
        <v>22</v>
      </c>
      <c r="H60" s="8">
        <v>2.4</v>
      </c>
      <c r="I60" s="12">
        <v>0</v>
      </c>
    </row>
    <row r="61" spans="2:9" ht="15" customHeight="1" x14ac:dyDescent="0.2">
      <c r="B61" t="s">
        <v>119</v>
      </c>
      <c r="C61" s="12">
        <v>26</v>
      </c>
      <c r="D61" s="8">
        <v>1.54</v>
      </c>
      <c r="E61" s="12">
        <v>17</v>
      </c>
      <c r="F61" s="8">
        <v>2.23</v>
      </c>
      <c r="G61" s="12">
        <v>9</v>
      </c>
      <c r="H61" s="8">
        <v>0.98</v>
      </c>
      <c r="I61" s="12">
        <v>0</v>
      </c>
    </row>
    <row r="62" spans="2:9" ht="15" customHeight="1" x14ac:dyDescent="0.2">
      <c r="B62" t="s">
        <v>112</v>
      </c>
      <c r="C62" s="12">
        <v>24</v>
      </c>
      <c r="D62" s="8">
        <v>1.42</v>
      </c>
      <c r="E62" s="12">
        <v>2</v>
      </c>
      <c r="F62" s="8">
        <v>0.26</v>
      </c>
      <c r="G62" s="12">
        <v>22</v>
      </c>
      <c r="H62" s="8">
        <v>2.4</v>
      </c>
      <c r="I62" s="12">
        <v>0</v>
      </c>
    </row>
    <row r="63" spans="2:9" ht="15" customHeight="1" x14ac:dyDescent="0.2">
      <c r="B63" t="s">
        <v>115</v>
      </c>
      <c r="C63" s="12">
        <v>24</v>
      </c>
      <c r="D63" s="8">
        <v>1.42</v>
      </c>
      <c r="E63" s="12">
        <v>8</v>
      </c>
      <c r="F63" s="8">
        <v>1.05</v>
      </c>
      <c r="G63" s="12">
        <v>16</v>
      </c>
      <c r="H63" s="8">
        <v>1.75</v>
      </c>
      <c r="I63" s="12">
        <v>0</v>
      </c>
    </row>
    <row r="64" spans="2:9" ht="15" customHeight="1" x14ac:dyDescent="0.2">
      <c r="B64" t="s">
        <v>139</v>
      </c>
      <c r="C64" s="12">
        <v>24</v>
      </c>
      <c r="D64" s="8">
        <v>1.42</v>
      </c>
      <c r="E64" s="12">
        <v>10</v>
      </c>
      <c r="F64" s="8">
        <v>1.31</v>
      </c>
      <c r="G64" s="12">
        <v>14</v>
      </c>
      <c r="H64" s="8">
        <v>1.53</v>
      </c>
      <c r="I64" s="12">
        <v>0</v>
      </c>
    </row>
    <row r="65" spans="2:9" ht="15" customHeight="1" x14ac:dyDescent="0.2">
      <c r="B65" t="s">
        <v>122</v>
      </c>
      <c r="C65" s="12">
        <v>23</v>
      </c>
      <c r="D65" s="8">
        <v>1.36</v>
      </c>
      <c r="E65" s="12">
        <v>20</v>
      </c>
      <c r="F65" s="8">
        <v>2.63</v>
      </c>
      <c r="G65" s="12">
        <v>3</v>
      </c>
      <c r="H65" s="8">
        <v>0.33</v>
      </c>
      <c r="I65" s="12">
        <v>0</v>
      </c>
    </row>
    <row r="66" spans="2:9" ht="15" customHeight="1" x14ac:dyDescent="0.2">
      <c r="B66" t="s">
        <v>132</v>
      </c>
      <c r="C66" s="12">
        <v>22</v>
      </c>
      <c r="D66" s="8">
        <v>1.31</v>
      </c>
      <c r="E66" s="12">
        <v>9</v>
      </c>
      <c r="F66" s="8">
        <v>1.18</v>
      </c>
      <c r="G66" s="12">
        <v>12</v>
      </c>
      <c r="H66" s="8">
        <v>1.31</v>
      </c>
      <c r="I66" s="12">
        <v>0</v>
      </c>
    </row>
    <row r="67" spans="2:9" ht="15" customHeight="1" x14ac:dyDescent="0.2">
      <c r="B67" t="s">
        <v>138</v>
      </c>
      <c r="C67" s="12">
        <v>21</v>
      </c>
      <c r="D67" s="8">
        <v>1.25</v>
      </c>
      <c r="E67" s="12">
        <v>7</v>
      </c>
      <c r="F67" s="8">
        <v>0.92</v>
      </c>
      <c r="G67" s="12">
        <v>14</v>
      </c>
      <c r="H67" s="8">
        <v>1.53</v>
      </c>
      <c r="I67" s="12">
        <v>0</v>
      </c>
    </row>
    <row r="69" spans="2:9" ht="15" customHeight="1" x14ac:dyDescent="0.2">
      <c r="B69" t="s">
        <v>230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</vt:i4>
      </vt:variant>
    </vt:vector>
  </HeadingPairs>
  <TitlesOfParts>
    <vt:vector size="39" baseType="lpstr">
      <vt:lpstr>目次</vt:lpstr>
      <vt:lpstr>産業大分類</vt:lpstr>
      <vt:lpstr>産業中分類</vt:lpstr>
      <vt:lpstr>産業小分類</vt:lpstr>
      <vt:lpstr>岡山県</vt:lpstr>
      <vt:lpstr>岡山市</vt:lpstr>
      <vt:lpstr>岡山市北区</vt:lpstr>
      <vt:lpstr>岡山市中区</vt:lpstr>
      <vt:lpstr>岡山市東区</vt:lpstr>
      <vt:lpstr>岡山市南区</vt:lpstr>
      <vt:lpstr>倉敷市</vt:lpstr>
      <vt:lpstr>津山市</vt:lpstr>
      <vt:lpstr>玉野市</vt:lpstr>
      <vt:lpstr>笠岡市</vt:lpstr>
      <vt:lpstr>井原市</vt:lpstr>
      <vt:lpstr>総社市</vt:lpstr>
      <vt:lpstr>高梁市</vt:lpstr>
      <vt:lpstr>新見市</vt:lpstr>
      <vt:lpstr>備前市</vt:lpstr>
      <vt:lpstr>瀬戸内市</vt:lpstr>
      <vt:lpstr>赤磐市</vt:lpstr>
      <vt:lpstr>真庭市</vt:lpstr>
      <vt:lpstr>美作市</vt:lpstr>
      <vt:lpstr>浅口市</vt:lpstr>
      <vt:lpstr>和気郡和気町</vt:lpstr>
      <vt:lpstr>都窪郡早島町</vt:lpstr>
      <vt:lpstr>浅口郡里庄町</vt:lpstr>
      <vt:lpstr>小田郡矢掛町</vt:lpstr>
      <vt:lpstr>真庭郡新庄村</vt:lpstr>
      <vt:lpstr>苫田郡鏡野町</vt:lpstr>
      <vt:lpstr>勝田郡勝央町</vt:lpstr>
      <vt:lpstr>勝田郡奈義町</vt:lpstr>
      <vt:lpstr>英田郡西粟倉村</vt:lpstr>
      <vt:lpstr>久米郡久米南町</vt:lpstr>
      <vt:lpstr>久米郡美咲町</vt:lpstr>
      <vt:lpstr>加賀郡吉備中央町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2023-08-17T02:22:47Z</dcterms:created>
  <dcterms:modified xsi:type="dcterms:W3CDTF">2023-08-17T02:22:47Z</dcterms:modified>
</cp:coreProperties>
</file>